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0-2022\ИЗМЕНЕНИЯ В БЮДЖЕТ\Изменения в бюджет (июнь)\"/>
    </mc:Choice>
  </mc:AlternateContent>
  <bookViews>
    <workbookView xWindow="120" yWindow="120" windowWidth="15480" windowHeight="9405"/>
  </bookViews>
  <sheets>
    <sheet name="2020-2022 годы Поправки в МБ" sheetId="8" r:id="rId1"/>
  </sheets>
  <definedNames>
    <definedName name="_xlnm.Print_Titles" localSheetId="0">'2020-2022 годы Поправки в МБ'!$5:$7</definedName>
    <definedName name="_xlnm.Print_Area" localSheetId="0">'2020-2022 годы Поправки в МБ'!$A$1:$U$107</definedName>
  </definedNames>
  <calcPr calcId="152511" refMode="R1C1"/>
</workbook>
</file>

<file path=xl/calcChain.xml><?xml version="1.0" encoding="utf-8"?>
<calcChain xmlns="http://schemas.openxmlformats.org/spreadsheetml/2006/main">
  <c r="T107" i="8" l="1"/>
  <c r="N107" i="8"/>
  <c r="P105" i="8" l="1"/>
  <c r="Q105" i="8"/>
  <c r="R105" i="8"/>
  <c r="S105" i="8"/>
  <c r="T105" i="8"/>
  <c r="U105" i="8"/>
  <c r="P102" i="8"/>
  <c r="S74" i="8"/>
  <c r="S95" i="8"/>
  <c r="T95" i="8" s="1"/>
  <c r="G76" i="8"/>
  <c r="G75" i="8"/>
  <c r="E75" i="8"/>
  <c r="U76" i="8"/>
  <c r="R74" i="8"/>
  <c r="S54" i="8"/>
  <c r="S52" i="8"/>
  <c r="T99" i="8"/>
  <c r="T97" i="8"/>
  <c r="T98" i="8"/>
  <c r="T96" i="8"/>
  <c r="T93" i="8"/>
  <c r="T76" i="8"/>
  <c r="T77" i="8"/>
  <c r="T78" i="8"/>
  <c r="T79" i="8"/>
  <c r="T80" i="8"/>
  <c r="T81" i="8"/>
  <c r="T82" i="8"/>
  <c r="T83" i="8"/>
  <c r="T84" i="8"/>
  <c r="T85" i="8"/>
  <c r="T86" i="8"/>
  <c r="T87" i="8"/>
  <c r="T88" i="8"/>
  <c r="T89" i="8"/>
  <c r="T90" i="8"/>
  <c r="T91" i="8"/>
  <c r="T92" i="8"/>
  <c r="T94" i="8"/>
  <c r="T75" i="8"/>
  <c r="U75" i="8" s="1"/>
  <c r="T71" i="8"/>
  <c r="T55" i="8"/>
  <c r="T56" i="8"/>
  <c r="T57" i="8"/>
  <c r="T58" i="8"/>
  <c r="T59" i="8"/>
  <c r="T60" i="8"/>
  <c r="T61" i="8"/>
  <c r="T62" i="8"/>
  <c r="T63" i="8"/>
  <c r="T64" i="8"/>
  <c r="U64" i="8" s="1"/>
  <c r="T65" i="8"/>
  <c r="T66" i="8"/>
  <c r="T67" i="8"/>
  <c r="T68" i="8"/>
  <c r="T69" i="8"/>
  <c r="T70" i="8"/>
  <c r="T72" i="8"/>
  <c r="T73" i="8"/>
  <c r="N55" i="8"/>
  <c r="O55" i="8" s="1"/>
  <c r="N56" i="8"/>
  <c r="O56" i="8" s="1"/>
  <c r="N57" i="8"/>
  <c r="N58" i="8"/>
  <c r="N59" i="8"/>
  <c r="N60" i="8"/>
  <c r="N61" i="8"/>
  <c r="N62" i="8"/>
  <c r="N63" i="8"/>
  <c r="O63" i="8" s="1"/>
  <c r="N64" i="8"/>
  <c r="O64" i="8" s="1"/>
  <c r="N65" i="8"/>
  <c r="N66" i="8"/>
  <c r="N67" i="8"/>
  <c r="N68" i="8"/>
  <c r="N69" i="8"/>
  <c r="N70" i="8"/>
  <c r="N71" i="8"/>
  <c r="O71" i="8" s="1"/>
  <c r="N72" i="8"/>
  <c r="O72" i="8" s="1"/>
  <c r="N73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54" i="8"/>
  <c r="O57" i="8"/>
  <c r="O58" i="8"/>
  <c r="O59" i="8"/>
  <c r="O60" i="8"/>
  <c r="O61" i="8"/>
  <c r="O62" i="8"/>
  <c r="O65" i="8"/>
  <c r="O66" i="8"/>
  <c r="O67" i="8"/>
  <c r="O68" i="8"/>
  <c r="O69" i="8"/>
  <c r="O70" i="8"/>
  <c r="O73" i="8"/>
  <c r="N52" i="8"/>
  <c r="N53" i="8"/>
  <c r="K50" i="8"/>
  <c r="L50" i="8"/>
  <c r="Q102" i="8" l="1"/>
  <c r="R102" i="8" s="1"/>
  <c r="S102" i="8" s="1"/>
  <c r="T102" i="8" s="1"/>
  <c r="U102" i="8" s="1"/>
  <c r="S51" i="8"/>
  <c r="M95" i="8"/>
  <c r="K74" i="8"/>
  <c r="L74" i="8"/>
  <c r="M74" i="8"/>
  <c r="N74" i="8" s="1"/>
  <c r="J74" i="8"/>
  <c r="M54" i="8"/>
  <c r="S50" i="8" l="1"/>
  <c r="S107" i="8" s="1"/>
  <c r="M51" i="8"/>
  <c r="I10" i="8"/>
  <c r="I11" i="8"/>
  <c r="I12" i="8"/>
  <c r="I13" i="8"/>
  <c r="I9" i="8" s="1"/>
  <c r="I15" i="8"/>
  <c r="I14" i="8" s="1"/>
  <c r="I17" i="8"/>
  <c r="I16" i="8" s="1"/>
  <c r="I18" i="8"/>
  <c r="I19" i="8"/>
  <c r="I20" i="8"/>
  <c r="I21" i="8"/>
  <c r="I22" i="8"/>
  <c r="I23" i="8"/>
  <c r="I24" i="8"/>
  <c r="I25" i="8"/>
  <c r="I26" i="8"/>
  <c r="I27" i="8"/>
  <c r="I28" i="8"/>
  <c r="I29" i="8"/>
  <c r="I31" i="8"/>
  <c r="I32" i="8"/>
  <c r="I30" i="8" s="1"/>
  <c r="I33" i="8"/>
  <c r="I34" i="8"/>
  <c r="I35" i="8"/>
  <c r="I37" i="8"/>
  <c r="I36" i="8" s="1"/>
  <c r="I39" i="8"/>
  <c r="I40" i="8"/>
  <c r="I38" i="8" s="1"/>
  <c r="I42" i="8"/>
  <c r="I43" i="8"/>
  <c r="I44" i="8"/>
  <c r="I45" i="8"/>
  <c r="I41" i="8" s="1"/>
  <c r="I46" i="8"/>
  <c r="I48" i="8"/>
  <c r="I47" i="8" s="1"/>
  <c r="I49" i="8"/>
  <c r="I55" i="8"/>
  <c r="I54" i="8" s="1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6" i="8"/>
  <c r="I95" i="8" s="1"/>
  <c r="I97" i="8"/>
  <c r="I98" i="8"/>
  <c r="I99" i="8"/>
  <c r="I100" i="8"/>
  <c r="I101" i="8"/>
  <c r="I103" i="8"/>
  <c r="I102" i="8" s="1"/>
  <c r="I104" i="8"/>
  <c r="I105" i="8"/>
  <c r="I106" i="8"/>
  <c r="I8" i="8"/>
  <c r="H53" i="8"/>
  <c r="I53" i="8" s="1"/>
  <c r="I52" i="8" s="1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5" i="8"/>
  <c r="I75" i="8" s="1"/>
  <c r="H76" i="8"/>
  <c r="I76" i="8" s="1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E105" i="8"/>
  <c r="F105" i="8"/>
  <c r="G105" i="8"/>
  <c r="E102" i="8"/>
  <c r="F102" i="8"/>
  <c r="G102" i="8"/>
  <c r="E100" i="8"/>
  <c r="F100" i="8"/>
  <c r="G100" i="8"/>
  <c r="D100" i="8"/>
  <c r="I74" i="8" l="1"/>
  <c r="I51" i="8" s="1"/>
  <c r="I50" i="8" s="1"/>
  <c r="I107" i="8" s="1"/>
  <c r="M50" i="8"/>
  <c r="M107" i="8" s="1"/>
  <c r="N51" i="8"/>
  <c r="N50" i="8" s="1"/>
  <c r="G95" i="8"/>
  <c r="G89" i="8"/>
  <c r="G74" i="8"/>
  <c r="F74" i="8"/>
  <c r="D54" i="8"/>
  <c r="G54" i="8"/>
  <c r="F54" i="8"/>
  <c r="E52" i="8"/>
  <c r="F52" i="8"/>
  <c r="G52" i="8"/>
  <c r="D52" i="8"/>
  <c r="H52" i="8" l="1"/>
  <c r="F51" i="8"/>
  <c r="G51" i="8"/>
  <c r="G50" i="8" s="1"/>
  <c r="G107" i="8" s="1"/>
  <c r="T106" i="8"/>
  <c r="U106" i="8" s="1"/>
  <c r="O106" i="8"/>
  <c r="J105" i="8"/>
  <c r="D105" i="8"/>
  <c r="T104" i="8"/>
  <c r="T103" i="8"/>
  <c r="J102" i="8"/>
  <c r="O102" i="8" s="1"/>
  <c r="D102" i="8"/>
  <c r="T101" i="8"/>
  <c r="U100" i="8"/>
  <c r="Q100" i="8"/>
  <c r="P100" i="8"/>
  <c r="O100" i="8"/>
  <c r="K100" i="8"/>
  <c r="J100" i="8"/>
  <c r="U99" i="8"/>
  <c r="O99" i="8"/>
  <c r="U98" i="8"/>
  <c r="O98" i="8"/>
  <c r="U97" i="8"/>
  <c r="O97" i="8"/>
  <c r="U96" i="8"/>
  <c r="O96" i="8"/>
  <c r="R95" i="8"/>
  <c r="Q95" i="8"/>
  <c r="P95" i="8"/>
  <c r="L95" i="8"/>
  <c r="K95" i="8"/>
  <c r="J95" i="8"/>
  <c r="F95" i="8"/>
  <c r="E95" i="8"/>
  <c r="D95" i="8"/>
  <c r="U94" i="8"/>
  <c r="O94" i="8"/>
  <c r="U93" i="8"/>
  <c r="O93" i="8"/>
  <c r="U92" i="8"/>
  <c r="O92" i="8"/>
  <c r="U91" i="8"/>
  <c r="O91" i="8"/>
  <c r="U90" i="8"/>
  <c r="O90" i="8"/>
  <c r="U89" i="8"/>
  <c r="O89" i="8"/>
  <c r="U88" i="8"/>
  <c r="O88" i="8"/>
  <c r="U87" i="8"/>
  <c r="O87" i="8"/>
  <c r="U86" i="8"/>
  <c r="O86" i="8"/>
  <c r="U85" i="8"/>
  <c r="O85" i="8"/>
  <c r="U84" i="8"/>
  <c r="O84" i="8"/>
  <c r="U83" i="8"/>
  <c r="O83" i="8"/>
  <c r="U82" i="8"/>
  <c r="O82" i="8"/>
  <c r="U81" i="8"/>
  <c r="O81" i="8"/>
  <c r="U80" i="8"/>
  <c r="O80" i="8"/>
  <c r="U79" i="8"/>
  <c r="O79" i="8"/>
  <c r="U78" i="8"/>
  <c r="O78" i="8"/>
  <c r="U77" i="8"/>
  <c r="O77" i="8"/>
  <c r="O76" i="8"/>
  <c r="Q75" i="8"/>
  <c r="Q74" i="8" s="1"/>
  <c r="T74" i="8" s="1"/>
  <c r="P75" i="8"/>
  <c r="K75" i="8"/>
  <c r="J75" i="8"/>
  <c r="D75" i="8"/>
  <c r="P74" i="8"/>
  <c r="E74" i="8"/>
  <c r="H74" i="8" s="1"/>
  <c r="D74" i="8"/>
  <c r="U73" i="8"/>
  <c r="U72" i="8"/>
  <c r="R71" i="8"/>
  <c r="R54" i="8" s="1"/>
  <c r="L71" i="8"/>
  <c r="L54" i="8" s="1"/>
  <c r="F71" i="8"/>
  <c r="U70" i="8"/>
  <c r="U69" i="8"/>
  <c r="U68" i="8"/>
  <c r="U67" i="8"/>
  <c r="U66" i="8"/>
  <c r="U65" i="8"/>
  <c r="U63" i="8"/>
  <c r="U62" i="8"/>
  <c r="U61" i="8"/>
  <c r="U60" i="8"/>
  <c r="U59" i="8"/>
  <c r="U58" i="8"/>
  <c r="U57" i="8"/>
  <c r="U56" i="8"/>
  <c r="U55" i="8"/>
  <c r="Q54" i="8"/>
  <c r="P54" i="8"/>
  <c r="K54" i="8"/>
  <c r="J54" i="8"/>
  <c r="E54" i="8"/>
  <c r="T53" i="8"/>
  <c r="U53" i="8" s="1"/>
  <c r="U52" i="8" s="1"/>
  <c r="O53" i="8"/>
  <c r="R52" i="8"/>
  <c r="Q52" i="8"/>
  <c r="P52" i="8"/>
  <c r="K52" i="8"/>
  <c r="O52" i="8" s="1"/>
  <c r="J52" i="8"/>
  <c r="D51" i="8"/>
  <c r="U49" i="8"/>
  <c r="O49" i="8"/>
  <c r="O47" i="8" s="1"/>
  <c r="U48" i="8"/>
  <c r="O48" i="8"/>
  <c r="Q47" i="8"/>
  <c r="P47" i="8"/>
  <c r="K47" i="8"/>
  <c r="J47" i="8"/>
  <c r="E47" i="8"/>
  <c r="D47" i="8"/>
  <c r="U46" i="8"/>
  <c r="O46" i="8"/>
  <c r="U45" i="8"/>
  <c r="O45" i="8"/>
  <c r="U44" i="8"/>
  <c r="O44" i="8"/>
  <c r="U43" i="8"/>
  <c r="O43" i="8"/>
  <c r="U42" i="8"/>
  <c r="O42" i="8"/>
  <c r="Q41" i="8"/>
  <c r="P41" i="8"/>
  <c r="K41" i="8"/>
  <c r="J41" i="8"/>
  <c r="E41" i="8"/>
  <c r="D41" i="8"/>
  <c r="U40" i="8"/>
  <c r="O40" i="8"/>
  <c r="O38" i="8" s="1"/>
  <c r="U39" i="8"/>
  <c r="O39" i="8"/>
  <c r="Q38" i="8"/>
  <c r="P38" i="8"/>
  <c r="K38" i="8"/>
  <c r="J38" i="8"/>
  <c r="E38" i="8"/>
  <c r="D38" i="8"/>
  <c r="U37" i="8"/>
  <c r="U36" i="8" s="1"/>
  <c r="O37" i="8"/>
  <c r="O36" i="8" s="1"/>
  <c r="Q36" i="8"/>
  <c r="P36" i="8"/>
  <c r="K36" i="8"/>
  <c r="J36" i="8"/>
  <c r="E36" i="8"/>
  <c r="D36" i="8"/>
  <c r="U35" i="8"/>
  <c r="O35" i="8"/>
  <c r="U34" i="8"/>
  <c r="O34" i="8"/>
  <c r="U33" i="8"/>
  <c r="O33" i="8"/>
  <c r="U32" i="8"/>
  <c r="O32" i="8"/>
  <c r="U31" i="8"/>
  <c r="O31" i="8"/>
  <c r="Q30" i="8"/>
  <c r="P30" i="8"/>
  <c r="K30" i="8"/>
  <c r="J30" i="8"/>
  <c r="E30" i="8"/>
  <c r="D30" i="8"/>
  <c r="U29" i="8"/>
  <c r="O29" i="8"/>
  <c r="U28" i="8"/>
  <c r="O28" i="8"/>
  <c r="U27" i="8"/>
  <c r="O27" i="8"/>
  <c r="U26" i="8"/>
  <c r="O26" i="8"/>
  <c r="U25" i="8"/>
  <c r="O25" i="8"/>
  <c r="U24" i="8"/>
  <c r="O24" i="8"/>
  <c r="U23" i="8"/>
  <c r="O23" i="8"/>
  <c r="U22" i="8"/>
  <c r="O22" i="8"/>
  <c r="Q21" i="8"/>
  <c r="P21" i="8"/>
  <c r="K21" i="8"/>
  <c r="J21" i="8"/>
  <c r="E21" i="8"/>
  <c r="D21" i="8"/>
  <c r="U20" i="8"/>
  <c r="O20" i="8"/>
  <c r="U19" i="8"/>
  <c r="O19" i="8"/>
  <c r="U18" i="8"/>
  <c r="O18" i="8"/>
  <c r="U17" i="8"/>
  <c r="O17" i="8"/>
  <c r="O16" i="8" s="1"/>
  <c r="Q16" i="8"/>
  <c r="P16" i="8"/>
  <c r="K16" i="8"/>
  <c r="J16" i="8"/>
  <c r="E16" i="8"/>
  <c r="D16" i="8"/>
  <c r="U15" i="8"/>
  <c r="U14" i="8" s="1"/>
  <c r="O15" i="8"/>
  <c r="Q14" i="8"/>
  <c r="P14" i="8"/>
  <c r="O14" i="8"/>
  <c r="K14" i="8"/>
  <c r="J14" i="8"/>
  <c r="E14" i="8"/>
  <c r="D14" i="8"/>
  <c r="U13" i="8"/>
  <c r="O13" i="8"/>
  <c r="U12" i="8"/>
  <c r="O12" i="8"/>
  <c r="U11" i="8"/>
  <c r="O11" i="8"/>
  <c r="U10" i="8"/>
  <c r="O10" i="8"/>
  <c r="O9" i="8" s="1"/>
  <c r="Q9" i="8"/>
  <c r="P9" i="8"/>
  <c r="K9" i="8"/>
  <c r="J9" i="8"/>
  <c r="E9" i="8"/>
  <c r="D9" i="8"/>
  <c r="Q8" i="8"/>
  <c r="T100" i="8" l="1"/>
  <c r="H51" i="8"/>
  <c r="T54" i="8"/>
  <c r="D50" i="8"/>
  <c r="D107" i="8" s="1"/>
  <c r="U30" i="8"/>
  <c r="U21" i="8"/>
  <c r="T52" i="8"/>
  <c r="R51" i="8"/>
  <c r="R50" i="8" s="1"/>
  <c r="R107" i="8" s="1"/>
  <c r="U9" i="8"/>
  <c r="U16" i="8"/>
  <c r="U41" i="8"/>
  <c r="P8" i="8"/>
  <c r="J8" i="8"/>
  <c r="U38" i="8"/>
  <c r="K8" i="8"/>
  <c r="O30" i="8"/>
  <c r="O41" i="8"/>
  <c r="F50" i="8"/>
  <c r="U71" i="8"/>
  <c r="U54" i="8" s="1"/>
  <c r="D8" i="8"/>
  <c r="O21" i="8"/>
  <c r="U47" i="8"/>
  <c r="Q51" i="8"/>
  <c r="Q50" i="8" s="1"/>
  <c r="Q107" i="8" s="1"/>
  <c r="U74" i="8"/>
  <c r="E8" i="8"/>
  <c r="O75" i="8"/>
  <c r="O74" i="8" s="1"/>
  <c r="L51" i="8"/>
  <c r="L107" i="8" s="1"/>
  <c r="U95" i="8"/>
  <c r="O95" i="8"/>
  <c r="K51" i="8"/>
  <c r="O54" i="8"/>
  <c r="E51" i="8"/>
  <c r="P51" i="8"/>
  <c r="J51" i="8"/>
  <c r="J50" i="8" s="1"/>
  <c r="J107" i="8" s="1"/>
  <c r="O105" i="8"/>
  <c r="H50" i="8" l="1"/>
  <c r="H107" i="8" s="1"/>
  <c r="P50" i="8"/>
  <c r="P107" i="8" s="1"/>
  <c r="T51" i="8"/>
  <c r="T50" i="8" s="1"/>
  <c r="F107" i="8"/>
  <c r="O8" i="8"/>
  <c r="U51" i="8"/>
  <c r="U50" i="8" s="1"/>
  <c r="U107" i="8" s="1"/>
  <c r="U8" i="8"/>
  <c r="O51" i="8"/>
  <c r="E50" i="8"/>
  <c r="E107" i="8" s="1"/>
  <c r="K107" i="8"/>
  <c r="O50" i="8" l="1"/>
  <c r="O107" i="8" s="1"/>
</calcChain>
</file>

<file path=xl/sharedStrings.xml><?xml version="1.0" encoding="utf-8"?>
<sst xmlns="http://schemas.openxmlformats.org/spreadsheetml/2006/main" count="231" uniqueCount="192">
  <si>
    <t>ПОСТУПЛЕНИЕ ДОХОДОВ ПО ГРУППАМ, ПОДГРУППАМ И СТАТЬЯМ БЮДЖЕТНОЙ</t>
  </si>
  <si>
    <t>КЛАССИФИКАЦИИ РФ В БЮДЖЕТ МО "ГОРОДСКОЙ ОКРУГ НОГЛИКСКИЙ"</t>
  </si>
  <si>
    <t xml:space="preserve"> НАИМЕНОВАНИЕ ДОХОДОВ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</si>
  <si>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</si>
  <si>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</si>
  <si>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</si>
  <si>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</si>
  <si>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</si>
  <si>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</si>
  <si>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</si>
  <si>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</si>
  <si>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Единый сельскохозяйственный налог</t>
  </si>
  <si>
    <t>1 06 00000 00 0000 000</t>
  </si>
  <si>
    <t>НАЛОГИ НА ИМУЩЕСТВО</t>
  </si>
  <si>
    <t xml:space="preserve">1 06 01020 04 0000 110 </t>
  </si>
  <si>
    <t>Налог на имущество физических лиц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</si>
  <si>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</si>
  <si>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</si>
  <si>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</si>
  <si>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</si>
  <si>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</si>
  <si>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</si>
  <si>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1 11 05024 04 0000 120</t>
  </si>
  <si>
    <t>1 11 09044 04 0000 120</t>
  </si>
  <si>
    <t xml:space="preserve"> 1 12 00000 00 0000 000</t>
  </si>
  <si>
    <t>ПЛАТЕЖИ ПРИ ПОЛЬЗОВАНИИ ПРИРОДНЫМИ РЕСУРСАМИ</t>
  </si>
  <si>
    <t xml:space="preserve"> 1 12 01000 01 1000 120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</si>
  <si>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</si>
  <si>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</si>
  <si>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</si>
  <si>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114  00000 00 0000 000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</si>
  <si>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</si>
  <si>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</si>
  <si>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</si>
  <si>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114  06012 04 0000 430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</si>
  <si>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</si>
  <si>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</si>
  <si>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</si>
  <si>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</si>
  <si>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</si>
  <si>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</si>
  <si>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</si>
  <si>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</si>
  <si>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</si>
  <si>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</si>
  <si>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 xml:space="preserve">2 02 00000 00 0000 000 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</si>
  <si>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реализации дополнительных социальных гарантий работников, получивших почетное звание "Заслуженный работник культуры Сахалинской области"</t>
  </si>
  <si>
    <t>Субвенция на реализацию Закона Сахалинской области "Об административных комиссиях в Сахалинской области"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</si>
  <si>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</si>
  <si>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2 02 03015 04 0000 151</t>
  </si>
  <si>
    <t>Субвенция на реализацию Закона Сахалинской области "О дополнительной гарантии молодежи, проживающей и работающей в Сахалинской области"</t>
  </si>
  <si>
    <t>ИТОГО ДОХОДОВ</t>
  </si>
  <si>
    <t>КБК</t>
  </si>
  <si>
    <t>ПРОЧИЕ БЕЗВОЗМЕЗДНЫЕ ПОСТУПЛЕНИЯ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</si>
  <si>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</si>
  <si>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</si>
  <si>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</si>
  <si>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</si>
  <si>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2 00 00000 00 0000 000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</si>
  <si>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</si>
  <si>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</si>
  <si>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</si>
  <si>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 xml:space="preserve">Субвенция  на реализацию Закона Сахалинской области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 </t>
  </si>
  <si>
    <t>Иные межбюджетные трансферты</t>
  </si>
  <si>
    <t>Прочие безвозмездные постуления в бюджеты городских округов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</si>
  <si>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</si>
  <si>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2 19 00000 00 0000 000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</si>
  <si>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</si>
  <si>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111 01040 04 0000 120 </t>
  </si>
  <si>
    <t>1 11 05012 04 0000 120</t>
  </si>
  <si>
    <t>1 13 01994 04 0000 130</t>
  </si>
  <si>
    <t>1 14 02043 04 0000 410</t>
  </si>
  <si>
    <t>1 14 02043 04 0000 440</t>
  </si>
  <si>
    <t>1 03 00000 00 0000 000</t>
  </si>
  <si>
    <t>НАЛОГИ НА ТОВАРЫ (РАБОТЫ, УСЛУГИ), РЕАЛИЗУЕМЫЕ НА ТЕРРИТОРИИ РФ</t>
  </si>
  <si>
    <t>1 03 02000 01 0000 110</t>
  </si>
  <si>
    <t xml:space="preserve"> 1 05 01000 00 0000 110</t>
  </si>
  <si>
    <t>Налог, взимаемый в связи с применением упрощенной системы налогообложения</t>
  </si>
  <si>
    <t>1 05 03000 01 0000 110</t>
  </si>
  <si>
    <t>Транспортный налог с организаций</t>
  </si>
  <si>
    <t>Транспортный налог с физических лиц</t>
  </si>
  <si>
    <t>1 06 04011 02 0000 110</t>
  </si>
  <si>
    <t>1 06 04012 02 0000 110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</si>
  <si>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</si>
  <si>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</si>
  <si>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1 13 02994 04 0000 130</t>
  </si>
  <si>
    <t>Прочие доходы от компенсации затрат бюджетов городских округов</t>
  </si>
  <si>
    <t>Прочие доходы от оказания платных услуг (работ) получателями средств бюджетов городских округов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</si>
  <si>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</si>
  <si>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</si>
  <si>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Субвенция из федерального бюджета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"О воинской обязанности и военной службе"</t>
  </si>
  <si>
    <t>Субвенция на реализацию Закона Сахалинской области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</si>
  <si>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Субвенция на реализацию Закона Сахалинской области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</si>
  <si>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</si>
  <si>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1 05 04000 01 0000 110</t>
  </si>
  <si>
    <t>Налог, взимаемый в связи с применением патентной системы налогообложения</t>
  </si>
  <si>
    <t>114  06024 04 0000 430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</si>
  <si>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</si>
  <si>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1 06 02010 02 0000 110 </t>
  </si>
  <si>
    <t>Налог на имущество организаций</t>
  </si>
  <si>
    <t xml:space="preserve">1 06 06032 04 0000 110 </t>
  </si>
  <si>
    <t>Земельный налог с организаций</t>
  </si>
  <si>
    <t xml:space="preserve">1 06 06040 00 0000 110 </t>
  </si>
  <si>
    <t>Земельный налог с физических лиц</t>
  </si>
  <si>
    <t>Субсидии МО Сахалинской области на развитие образования</t>
  </si>
  <si>
    <t>Субсидии МО Сахалинской области на обеспечение населения качественным жильем</t>
  </si>
  <si>
    <t>Субсидии МО Сахалинской области на организацию электро- тепло- и газоснабжения</t>
  </si>
  <si>
    <t>Субвенция на реализацию Закона Сахалинской области от 18.03.2014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организациях. получения детьми дополнительного образования в муниципальных общеобразовательных организациях</t>
  </si>
  <si>
    <t>Субвенция на реализацию Закона Сахалинской области от 18.03.2014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организациях. получения детьми дополнительного образования в муниципальных общеобразовательных организациях</t>
  </si>
  <si>
    <t>Дотации бюджетам городских округов на поддержку мер по обеспечению сбалансированности бюджетов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</si>
  <si>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</si>
  <si>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 в сфере защиты исконной среды обитания, традиционных образа жизни, хозяйствования и промыслов коренных малочисленных народов, проживающих на территории Сахалинской области"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</si>
  <si>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</si>
  <si>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</si>
  <si>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бюджетными учреждениями остатков субсидий прошлых лет</t>
  </si>
  <si>
    <t>1 01 02010 01 0000 110</t>
  </si>
  <si>
    <t>1 01 02020 01 0000 110</t>
  </si>
  <si>
    <t>1 01 02030 01 0000 110</t>
  </si>
  <si>
    <t>1 01 02040 01 0000 110</t>
  </si>
  <si>
    <t>Субсидии МО Сахалинской области на софинансирование капитальных вложений в объекты муниципальной собственности</t>
  </si>
  <si>
    <t>Субсидии МО на осуществление мероприятий по повышению качества предоставляемых жилищно-коммунальных услуг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</si>
  <si>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опеке и попечительству" Жилье детям-сиротам ФБ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</si>
  <si>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НК РФ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</si>
  <si>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НК РФ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</si>
  <si>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НК РФ</t>
  </si>
  <si>
    <t>Акцизы по подакцизным товарам (продукции), производимым на территории РФ</t>
  </si>
  <si>
    <t>Субсидии МО Сахалинской области на реализацию в Сахалинской области общественно значимых проектов, основанных на местных инициативах в рамках проекта "Молодежный бюджет"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</si>
  <si>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опеке и попечительству" (Вознаграждение прием.родителям и содерж.ребенка в приемной семье)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</si>
  <si>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 (компенсация родительской платы)</t>
  </si>
  <si>
    <t>По проекту решения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</si>
  <si>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РФ, входящих в состав ДФО</t>
  </si>
  <si>
    <t>Субсидии МО Сахалинской области на развитие физической культуры и спорта</t>
  </si>
  <si>
    <t>Доходы бюджетов городских округов от возврата иными организациями остатков субсидий прошлых лет</t>
  </si>
  <si>
    <t>Плановые назначения на 2020 год</t>
  </si>
  <si>
    <t>Отклонение от плана, утвержден-ного решением Собрания</t>
  </si>
  <si>
    <t>Плановые назначения на 2021 год</t>
  </si>
  <si>
    <t>2 02 10000 00 0000 150</t>
  </si>
  <si>
    <t>2 02 15002 04 0000 150</t>
  </si>
  <si>
    <t>2 02 20000 00 0000 150</t>
  </si>
  <si>
    <t>2 02 29999 04 0000 150</t>
  </si>
  <si>
    <t>2 02 25027 04 0000 150</t>
  </si>
  <si>
    <t>2 02 25497 04 0000 150</t>
  </si>
  <si>
    <t>2 02 20077 04 0000 150</t>
  </si>
  <si>
    <t>2 02 30000 00 0000 150</t>
  </si>
  <si>
    <t>2 02 35120 04 0000 150</t>
  </si>
  <si>
    <t>2 02 30024 04 0000 150</t>
  </si>
  <si>
    <t>2 02 30027 04 0000 150</t>
  </si>
  <si>
    <t>2 02 40000 00 0000 150</t>
  </si>
  <si>
    <t>2 02 45505 04 0000 150</t>
  </si>
  <si>
    <t>2 02 49999 04 0000 150</t>
  </si>
  <si>
    <t>2 07 04000 04 0000 150</t>
  </si>
  <si>
    <t xml:space="preserve">2 18 04010 04 0000 150 </t>
  </si>
  <si>
    <t xml:space="preserve">2 18 04030 04 0000 150 </t>
  </si>
  <si>
    <t>2 19 60010 04 0000 150</t>
  </si>
  <si>
    <t>2 02 35082 04 0000 150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</si>
  <si>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опеке и попечительству" (Организация и осущ.деятельности, мебель и проезд)</t>
  </si>
  <si>
    <t>2 07 00000 00 0000 000</t>
  </si>
  <si>
    <t>ЦСТ</t>
  </si>
  <si>
    <t>Субсидии МО Сахалинской области на софинансирование расходных обязательств МО Сахалинской области на поддержку муниципальных программ формирования современной городской среды (ОБ)</t>
  </si>
  <si>
    <t>2 02 25555 04 0000 150</t>
  </si>
  <si>
    <t>Субсидии МО Сахалинской области на софинансирование расходных обязательств МО Сахалинской области на поддержку муниципальных программ формирования современной городской среды (ФБ)</t>
  </si>
  <si>
    <t>Субсидии МО Сахалинской области на реализацию мероприятий по обустройству (созданию) мест (площадок) накопления твердых коммунальных отходов</t>
  </si>
  <si>
    <t>R4970</t>
  </si>
  <si>
    <t>62500;       70601</t>
  </si>
  <si>
    <t>2 02 30029 04 0000 150</t>
  </si>
  <si>
    <t>Плановые назначения на 2022 год</t>
  </si>
  <si>
    <t>Утверждено решением Собрания МО от 12.12.19     № 18</t>
  </si>
  <si>
    <t>Налог на доходы физических лиц с доходов, полученных физическими лицами в соответствии со статьей 228 НК РФ</t>
  </si>
  <si>
    <t>2 02 25511 04 0000 150</t>
  </si>
  <si>
    <t>Субсидии МО Сахалинской области на проведение комплексных кадастровых работ</t>
  </si>
  <si>
    <t>R5110</t>
  </si>
  <si>
    <t>R5150</t>
  </si>
  <si>
    <t>Тыс.рублей</t>
  </si>
  <si>
    <t xml:space="preserve">Субсидии МО Сахалинской области из резервного фонда ПСО на оказание содействия в подготовке проведения общероссийского голосования по вопросу одобрения изменений в Конституцию Российской Федерации, а также в информировании граждан Российской Федерации о такой подготовке </t>
  </si>
  <si>
    <t>Субвенция на реализацию Закона Сахалинской области от 17.02.2020 № 7-ЗО "О наделении органов местного самоуправления государственными полномочиями Российской Федерации по подготовке и проведению Всероссийской переписи населения, переданными для осуществления органами исполнительной власти Сахалинской области"</t>
  </si>
  <si>
    <t>Уведомления ЗСО № 19-ЗО от 24.03.20</t>
  </si>
  <si>
    <t>Субсидии МО Сахалинской области на софинансирование мероприятий муниципальных программ по поддержке и развитию субъектов малого и среднего предпринимательства</t>
  </si>
  <si>
    <t xml:space="preserve">Субсидии МО Сахалинской области на создание условий для развития туризма </t>
  </si>
  <si>
    <t xml:space="preserve">Субсидии МО Сахалинской области на софинансирование расходов муниципальных образований в сфере транспорта и дорожного хозяйства </t>
  </si>
  <si>
    <t xml:space="preserve">Субсидии МО Сахалинской области на развитие агропромышленного комплекса </t>
  </si>
  <si>
    <t>Субсидии МО Сахалинской области на реализацию мероприятий по созданию условий для управления многоквартирными домами</t>
  </si>
  <si>
    <t>Субвенции МО Сахалинской области на реализацию ЗСО "О социальной поддежрке отдельных категорий граждан, проживающих и работающих в сельской местности,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</si>
  <si>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организациях"</t>
  </si>
  <si>
    <t xml:space="preserve">Субвенция на реализацию Закона Сахалинской области "О наделении органов местного самоуправления государственными полномочиями Сахалинской области 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области" </t>
  </si>
  <si>
    <t>2 02 35469 04 0000 150</t>
  </si>
  <si>
    <t>Уведомления ЗСО № 19-ЗО от 24.03.20, распоряжение ПСО № 126-р от 11.03.20</t>
  </si>
  <si>
    <t>Проект ОБ от 09.06.20</t>
  </si>
  <si>
    <t>Субсидии МО Сахалинской области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</si>
  <si>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Субсидии МО Сахалинской области на реализацию мероприятий по ликвидации несанкционированных свалок</t>
  </si>
  <si>
    <t xml:space="preserve">Проект ОБ от 09.06.20; фактические поступления безвозм.  </t>
  </si>
  <si>
    <t>ЗСО № 124-ЗО от 19.12.19</t>
  </si>
  <si>
    <t>НА 2020 - 2022 ГОДЫ (ПОПРАВКИ ИЮЛЬ)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</si>
</sst>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Times New Roman Cyr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0"/>
      <color rgb="FFFFFFFF"/>
      <name val="Arial Cyr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2"/>
      <name val="Times New Roman"/>
      <family val="1"/>
    </font>
    <font>
      <sz val="12"/>
      <name val="Times New Roman Cyr"/>
      <charset val="204"/>
    </font>
    <font>
      <sz val="12"/>
      <color indexed="8"/>
      <name val="Times New Roman"/>
      <family val="1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3">
    <xf numFmtId="0" fontId="0" fillId="0" borderId="0"/>
    <xf numFmtId="0" fontId="4" fillId="0" borderId="0"/>
    <xf numFmtId="0" fontId="5" fillId="0" borderId="0"/>
    <xf numFmtId="0" fontId="11" fillId="0" borderId="0">
      <alignment horizontal="left" shrinkToFit="1"/>
    </xf>
    <xf numFmtId="0" fontId="12" fillId="0" borderId="0">
      <alignment horizontal="center" vertical="center" wrapText="1"/>
    </xf>
    <xf numFmtId="0" fontId="13" fillId="0" borderId="0"/>
    <xf numFmtId="0" fontId="14" fillId="0" borderId="0">
      <alignment horizontal="center" vertical="center" wrapText="1"/>
    </xf>
    <xf numFmtId="0" fontId="15" fillId="0" borderId="0">
      <alignment horizontal="center" vertical="center" shrinkToFit="1"/>
    </xf>
    <xf numFmtId="0" fontId="14" fillId="0" borderId="0"/>
    <xf numFmtId="0" fontId="16" fillId="0" borderId="0">
      <alignment horizontal="center" vertical="center" wrapText="1"/>
    </xf>
    <xf numFmtId="0" fontId="14" fillId="0" borderId="0">
      <alignment horizontal="right" vertical="center" wrapText="1"/>
    </xf>
    <xf numFmtId="0" fontId="11" fillId="0" borderId="2">
      <alignment horizontal="left" shrinkToFit="1"/>
    </xf>
    <xf numFmtId="0" fontId="16" fillId="0" borderId="3">
      <alignment horizontal="center" vertical="center" wrapText="1"/>
    </xf>
    <xf numFmtId="0" fontId="16" fillId="0" borderId="4"/>
    <xf numFmtId="0" fontId="11" fillId="0" borderId="2"/>
    <xf numFmtId="0" fontId="16" fillId="0" borderId="2"/>
    <xf numFmtId="49" fontId="11" fillId="0" borderId="2">
      <alignment horizontal="center" vertical="center" shrinkToFit="1"/>
    </xf>
    <xf numFmtId="49" fontId="16" fillId="0" borderId="3">
      <alignment vertical="top" wrapText="1"/>
    </xf>
    <xf numFmtId="4" fontId="16" fillId="0" borderId="3">
      <alignment horizontal="right" vertical="top" shrinkToFit="1"/>
    </xf>
    <xf numFmtId="0" fontId="14" fillId="0" borderId="4"/>
    <xf numFmtId="0" fontId="16" fillId="0" borderId="0"/>
    <xf numFmtId="0" fontId="18" fillId="0" borderId="0"/>
    <xf numFmtId="0" fontId="18" fillId="0" borderId="0"/>
    <xf numFmtId="49" fontId="19" fillId="0" borderId="3">
      <alignment vertical="top" wrapText="1"/>
    </xf>
    <xf numFmtId="4" fontId="19" fillId="0" borderId="3">
      <alignment horizontal="right" vertical="top" shrinkToFit="1"/>
    </xf>
    <xf numFmtId="0" fontId="12" fillId="0" borderId="4"/>
    <xf numFmtId="0" fontId="12" fillId="0" borderId="0"/>
    <xf numFmtId="0" fontId="19" fillId="0" borderId="0"/>
    <xf numFmtId="0" fontId="14" fillId="0" borderId="0"/>
    <xf numFmtId="0" fontId="14" fillId="0" borderId="0"/>
    <xf numFmtId="0" fontId="18" fillId="0" borderId="0"/>
    <xf numFmtId="0" fontId="16" fillId="2" borderId="0"/>
    <xf numFmtId="0" fontId="14" fillId="0" borderId="0">
      <alignment horizontal="left" vertical="center" wrapText="1"/>
    </xf>
    <xf numFmtId="0" fontId="14" fillId="0" borderId="0">
      <alignment horizontal="center" vertical="center" shrinkToFit="1"/>
    </xf>
    <xf numFmtId="0" fontId="16" fillId="2" borderId="6"/>
    <xf numFmtId="0" fontId="16" fillId="2" borderId="5"/>
    <xf numFmtId="0" fontId="16" fillId="2" borderId="7"/>
    <xf numFmtId="0" fontId="14" fillId="0" borderId="0">
      <alignment horizontal="left" wrapText="1"/>
    </xf>
    <xf numFmtId="0" fontId="16" fillId="0" borderId="0">
      <alignment horizontal="left" wrapText="1"/>
    </xf>
    <xf numFmtId="49" fontId="16" fillId="2" borderId="0"/>
    <xf numFmtId="49" fontId="16" fillId="2" borderId="5"/>
    <xf numFmtId="49" fontId="16" fillId="2" borderId="7"/>
    <xf numFmtId="49" fontId="16" fillId="2" borderId="6"/>
  </cellStyleXfs>
  <cellXfs count="53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2" applyFont="1" applyFill="1" applyAlignment="1">
      <alignment horizontal="right" wrapText="1"/>
    </xf>
    <xf numFmtId="0" fontId="1" fillId="0" borderId="1" xfId="2" applyFont="1" applyFill="1" applyBorder="1" applyAlignment="1">
      <alignment horizontal="center"/>
    </xf>
    <xf numFmtId="165" fontId="1" fillId="0" borderId="1" xfId="2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 applyProtection="1">
      <alignment horizontal="right"/>
      <protection locked="0"/>
    </xf>
    <xf numFmtId="165" fontId="20" fillId="0" borderId="1" xfId="2" applyNumberFormat="1" applyFont="1" applyFill="1" applyBorder="1" applyAlignment="1">
      <alignment horizontal="right"/>
    </xf>
    <xf numFmtId="165" fontId="10" fillId="0" borderId="1" xfId="2" applyNumberFormat="1" applyFont="1" applyFill="1" applyBorder="1" applyAlignment="1">
      <alignment horizontal="right"/>
    </xf>
    <xf numFmtId="0" fontId="10" fillId="0" borderId="1" xfId="2" applyFont="1" applyFill="1" applyBorder="1" applyAlignment="1">
      <alignment horizontal="center"/>
    </xf>
    <xf numFmtId="165" fontId="21" fillId="0" borderId="1" xfId="2" applyNumberFormat="1" applyFont="1" applyFill="1" applyBorder="1" applyAlignment="1">
      <alignment horizontal="right"/>
    </xf>
    <xf numFmtId="165" fontId="8" fillId="0" borderId="1" xfId="0" applyNumberFormat="1" applyFont="1" applyFill="1" applyBorder="1" applyAlignment="1">
      <alignment horizontal="right"/>
    </xf>
    <xf numFmtId="0" fontId="22" fillId="0" borderId="1" xfId="2" applyNumberFormat="1" applyFont="1" applyFill="1" applyBorder="1" applyAlignment="1">
      <alignment horizontal="left" wrapText="1"/>
    </xf>
    <xf numFmtId="0" fontId="1" fillId="0" borderId="1" xfId="2" applyNumberFormat="1" applyFont="1" applyFill="1" applyBorder="1" applyAlignment="1">
      <alignment horizontal="left" wrapText="1"/>
    </xf>
    <xf numFmtId="165" fontId="1" fillId="0" borderId="1" xfId="0" applyNumberFormat="1" applyFont="1" applyFill="1" applyBorder="1" applyAlignment="1">
      <alignment horizontal="right"/>
    </xf>
    <xf numFmtId="165" fontId="1" fillId="0" borderId="1" xfId="1" applyNumberFormat="1" applyFont="1" applyFill="1" applyBorder="1" applyAlignment="1" applyProtection="1">
      <alignment horizontal="right" wrapText="1"/>
      <protection locked="0"/>
    </xf>
    <xf numFmtId="0" fontId="1" fillId="0" borderId="1" xfId="2" applyNumberFormat="1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9" fillId="0" borderId="1" xfId="2" applyFont="1" applyFill="1" applyBorder="1" applyAlignment="1">
      <alignment horizontal="left" wrapText="1"/>
    </xf>
    <xf numFmtId="0" fontId="17" fillId="0" borderId="1" xfId="0" applyNumberFormat="1" applyFont="1" applyFill="1" applyBorder="1" applyAlignment="1">
      <alignment horizontal="left" wrapText="1"/>
    </xf>
    <xf numFmtId="0" fontId="1" fillId="0" borderId="1" xfId="2" applyFont="1" applyFill="1" applyBorder="1" applyAlignment="1">
      <alignment horizontal="left" wrapText="1"/>
    </xf>
    <xf numFmtId="0" fontId="9" fillId="0" borderId="1" xfId="2" applyNumberFormat="1" applyFont="1" applyFill="1" applyBorder="1" applyAlignment="1">
      <alignment horizontal="left" wrapText="1"/>
    </xf>
    <xf numFmtId="0" fontId="8" fillId="0" borderId="0" xfId="0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0" xfId="5" applyFont="1" applyFill="1" applyBorder="1" applyAlignment="1" applyProtection="1">
      <protection locked="0"/>
    </xf>
    <xf numFmtId="0" fontId="1" fillId="0" borderId="0" xfId="2" applyFont="1" applyFill="1" applyAlignment="1">
      <alignment wrapText="1"/>
    </xf>
    <xf numFmtId="0" fontId="8" fillId="0" borderId="1" xfId="0" applyFont="1" applyFill="1" applyBorder="1" applyAlignment="1">
      <alignment horizontal="center"/>
    </xf>
    <xf numFmtId="0" fontId="20" fillId="0" borderId="1" xfId="2" applyFont="1" applyFill="1" applyBorder="1" applyAlignment="1">
      <alignment horizontal="center"/>
    </xf>
    <xf numFmtId="0" fontId="9" fillId="0" borderId="1" xfId="2" applyFont="1" applyFill="1" applyBorder="1" applyAlignment="1">
      <alignment horizontal="center"/>
    </xf>
    <xf numFmtId="49" fontId="1" fillId="0" borderId="1" xfId="2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 applyProtection="1">
      <alignment horizontal="center"/>
      <protection locked="0"/>
    </xf>
    <xf numFmtId="0" fontId="21" fillId="0" borderId="1" xfId="2" applyFont="1" applyFill="1" applyBorder="1" applyAlignment="1">
      <alignment horizontal="center"/>
    </xf>
    <xf numFmtId="0" fontId="1" fillId="0" borderId="1" xfId="2" applyFont="1" applyFill="1" applyBorder="1" applyAlignment="1">
      <alignment horizontal="center" wrapText="1"/>
    </xf>
    <xf numFmtId="0" fontId="1" fillId="0" borderId="1" xfId="2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wrapText="1"/>
    </xf>
    <xf numFmtId="0" fontId="20" fillId="0" borderId="1" xfId="2" applyNumberFormat="1" applyFont="1" applyFill="1" applyBorder="1" applyAlignment="1">
      <alignment horizontal="left"/>
    </xf>
    <xf numFmtId="0" fontId="20" fillId="0" borderId="1" xfId="2" applyNumberFormat="1" applyFont="1" applyFill="1" applyBorder="1" applyAlignment="1">
      <alignment horizontal="left" wrapText="1"/>
    </xf>
    <xf numFmtId="0" fontId="10" fillId="0" borderId="1" xfId="2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 applyProtection="1">
      <alignment horizontal="left" wrapText="1" justifyLastLine="1"/>
      <protection locked="0"/>
    </xf>
    <xf numFmtId="0" fontId="1" fillId="0" borderId="1" xfId="0" applyNumberFormat="1" applyFont="1" applyFill="1" applyBorder="1" applyAlignment="1">
      <alignment horizontal="left" wrapText="1"/>
    </xf>
    <xf numFmtId="0" fontId="21" fillId="0" borderId="1" xfId="2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" fillId="0" borderId="1" xfId="2" applyFont="1" applyFill="1" applyBorder="1" applyAlignment="1">
      <alignment horizontal="left" vertical="center" wrapText="1"/>
    </xf>
    <xf numFmtId="165" fontId="1" fillId="0" borderId="0" xfId="2" applyNumberFormat="1" applyFont="1" applyFill="1" applyBorder="1" applyAlignment="1">
      <alignment horizontal="right"/>
    </xf>
    <xf numFmtId="0" fontId="23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 justifyLastLine="1"/>
    </xf>
    <xf numFmtId="0" fontId="1" fillId="0" borderId="1" xfId="2" applyFont="1" applyFill="1" applyBorder="1" applyAlignment="1">
      <alignment horizontal="center" vertical="top" wrapText="1"/>
    </xf>
  </cellXfs>
  <cellStyles count="43">
    <cellStyle name="br" xfId="21"/>
    <cellStyle name="col" xfId="22"/>
    <cellStyle name="st31" xfId="23"/>
    <cellStyle name="st32" xfId="24"/>
    <cellStyle name="st33" xfId="25"/>
    <cellStyle name="st34" xfId="26"/>
    <cellStyle name="st35" xfId="27"/>
    <cellStyle name="st36" xfId="4"/>
    <cellStyle name="st37" xfId="6"/>
    <cellStyle name="st38" xfId="10"/>
    <cellStyle name="style0" xfId="28"/>
    <cellStyle name="td" xfId="29"/>
    <cellStyle name="tr" xfId="30"/>
    <cellStyle name="xl21" xfId="31"/>
    <cellStyle name="xl22" xfId="3"/>
    <cellStyle name="xl23" xfId="32"/>
    <cellStyle name="xl24" xfId="33"/>
    <cellStyle name="xl25" xfId="7"/>
    <cellStyle name="xl26" xfId="8"/>
    <cellStyle name="xl27" xfId="9"/>
    <cellStyle name="xl28" xfId="20"/>
    <cellStyle name="xl29" xfId="34"/>
    <cellStyle name="xl30" xfId="11"/>
    <cellStyle name="xl31" xfId="12"/>
    <cellStyle name="xl32" xfId="13"/>
    <cellStyle name="xl33" xfId="14"/>
    <cellStyle name="xl34" xfId="15"/>
    <cellStyle name="xl35" xfId="35"/>
    <cellStyle name="xl36" xfId="36"/>
    <cellStyle name="xl37" xfId="37"/>
    <cellStyle name="xl38" xfId="38"/>
    <cellStyle name="xl39" xfId="16"/>
    <cellStyle name="xl40" xfId="17"/>
    <cellStyle name="xl41" xfId="18"/>
    <cellStyle name="xl42" xfId="39"/>
    <cellStyle name="xl43" xfId="40"/>
    <cellStyle name="xl44" xfId="19"/>
    <cellStyle name="xl45" xfId="41"/>
    <cellStyle name="xl46" xfId="42"/>
    <cellStyle name="Обычный" xfId="0" builtinId="0"/>
    <cellStyle name="Обычный 2" xfId="2"/>
    <cellStyle name="Обычный 3" xfId="5"/>
    <cellStyle name="Обычный_Фонд Коменсации" xfId="1"/>
  </cellStyles>
  <dxfs count="0"/>
  <tableStyles count="0" defaultTableStyle="TableStyleMedium9" defaultPivotStyle="PivotStyleLight16"/>
  <colors>
    <mruColors>
      <color rgb="FFFFFF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0"/>
  <sheetViews>
    <sheetView tabSelected="1" view="pageBreakPreview" topLeftCell="A51" zoomScale="60" zoomScaleNormal="100" workbookViewId="0">
      <selection activeCell="I67" sqref="I67"/>
    </sheetView>
  </sheetViews>
  <sheetFormatPr defaultRowHeight="15.75" x14ac:dyDescent="0.25"/>
  <cols>
    <col min="1" max="1" width="25.7109375" style="1" customWidth="1"/>
    <col min="2" max="2" width="49.85546875" style="3" customWidth="1"/>
    <col min="3" max="3" width="9.140625" style="3" customWidth="1"/>
    <col min="4" max="4" width="13.85546875" style="19" customWidth="1"/>
    <col min="5" max="7" width="14" style="20" customWidth="1"/>
    <col min="8" max="8" width="13.28515625" style="20" customWidth="1"/>
    <col min="9" max="9" width="14.42578125" style="20" customWidth="1"/>
    <col min="10" max="10" width="13.5703125" style="25" customWidth="1"/>
    <col min="11" max="13" width="14" style="25" customWidth="1"/>
    <col min="14" max="14" width="13.5703125" style="25" customWidth="1"/>
    <col min="15" max="15" width="14" style="1" customWidth="1"/>
    <col min="16" max="16" width="13.28515625" style="1" customWidth="1"/>
    <col min="17" max="19" width="14.42578125" style="1" customWidth="1"/>
    <col min="20" max="20" width="13.28515625" style="1" customWidth="1"/>
    <col min="21" max="21" width="15" style="1" customWidth="1"/>
    <col min="22" max="16384" width="9.140625" style="1"/>
  </cols>
  <sheetData>
    <row r="1" spans="1:22" s="3" customFormat="1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</row>
    <row r="2" spans="1:22" s="3" customFormat="1" x14ac:dyDescent="0.25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22" s="4" customFormat="1" x14ac:dyDescent="0.25">
      <c r="A3" s="49" t="s">
        <v>191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2" x14ac:dyDescent="0.25">
      <c r="A4" s="29"/>
      <c r="B4" s="29"/>
      <c r="C4" s="29"/>
      <c r="D4" s="5"/>
      <c r="E4" s="28"/>
      <c r="F4" s="28"/>
      <c r="G4" s="28"/>
      <c r="H4" s="28"/>
      <c r="I4" s="28"/>
      <c r="U4" s="48" t="s">
        <v>172</v>
      </c>
    </row>
    <row r="5" spans="1:22" ht="15.75" customHeight="1" x14ac:dyDescent="0.25">
      <c r="A5" s="50" t="s">
        <v>52</v>
      </c>
      <c r="B5" s="51" t="s">
        <v>2</v>
      </c>
      <c r="C5" s="51" t="s">
        <v>157</v>
      </c>
      <c r="D5" s="52" t="s">
        <v>133</v>
      </c>
      <c r="E5" s="52"/>
      <c r="F5" s="52"/>
      <c r="G5" s="52"/>
      <c r="H5" s="52"/>
      <c r="I5" s="52"/>
      <c r="J5" s="52" t="s">
        <v>135</v>
      </c>
      <c r="K5" s="52"/>
      <c r="L5" s="52"/>
      <c r="M5" s="52"/>
      <c r="N5" s="52"/>
      <c r="O5" s="52"/>
      <c r="P5" s="52" t="s">
        <v>165</v>
      </c>
      <c r="Q5" s="52"/>
      <c r="R5" s="52"/>
      <c r="S5" s="52"/>
      <c r="T5" s="52"/>
      <c r="U5" s="52"/>
    </row>
    <row r="6" spans="1:22" ht="93.75" customHeight="1" x14ac:dyDescent="0.25">
      <c r="A6" s="50"/>
      <c r="B6" s="51"/>
      <c r="C6" s="51"/>
      <c r="D6" s="27" t="s">
        <v>166</v>
      </c>
      <c r="E6" s="27" t="s">
        <v>190</v>
      </c>
      <c r="F6" s="27" t="s">
        <v>185</v>
      </c>
      <c r="G6" s="27" t="s">
        <v>189</v>
      </c>
      <c r="H6" s="27" t="s">
        <v>134</v>
      </c>
      <c r="I6" s="26" t="s">
        <v>129</v>
      </c>
      <c r="J6" s="27" t="s">
        <v>166</v>
      </c>
      <c r="K6" s="27" t="s">
        <v>190</v>
      </c>
      <c r="L6" s="27" t="s">
        <v>175</v>
      </c>
      <c r="M6" s="27" t="s">
        <v>186</v>
      </c>
      <c r="N6" s="27" t="s">
        <v>134</v>
      </c>
      <c r="O6" s="26" t="s">
        <v>129</v>
      </c>
      <c r="P6" s="27" t="s">
        <v>166</v>
      </c>
      <c r="Q6" s="27" t="s">
        <v>190</v>
      </c>
      <c r="R6" s="27" t="s">
        <v>175</v>
      </c>
      <c r="S6" s="27" t="s">
        <v>186</v>
      </c>
      <c r="T6" s="27" t="s">
        <v>134</v>
      </c>
      <c r="U6" s="26" t="s">
        <v>129</v>
      </c>
    </row>
    <row r="7" spans="1:22" x14ac:dyDescent="0.25">
      <c r="A7" s="6">
        <v>1</v>
      </c>
      <c r="B7" s="37">
        <v>2</v>
      </c>
      <c r="C7" s="6">
        <v>3</v>
      </c>
      <c r="D7" s="37">
        <v>4</v>
      </c>
      <c r="E7" s="6">
        <v>5</v>
      </c>
      <c r="F7" s="6">
        <v>6</v>
      </c>
      <c r="G7" s="6">
        <v>7</v>
      </c>
      <c r="H7" s="37">
        <v>8</v>
      </c>
      <c r="I7" s="6">
        <v>9</v>
      </c>
      <c r="J7" s="37">
        <v>10</v>
      </c>
      <c r="K7" s="6">
        <v>11</v>
      </c>
      <c r="L7" s="37">
        <v>12</v>
      </c>
      <c r="M7" s="37">
        <v>13</v>
      </c>
      <c r="N7" s="6">
        <v>14</v>
      </c>
      <c r="O7" s="37">
        <v>15</v>
      </c>
      <c r="P7" s="6">
        <v>16</v>
      </c>
      <c r="Q7" s="37">
        <v>17</v>
      </c>
      <c r="R7" s="6">
        <v>18</v>
      </c>
      <c r="S7" s="6">
        <v>19</v>
      </c>
      <c r="T7" s="37">
        <v>20</v>
      </c>
      <c r="U7" s="6">
        <v>21</v>
      </c>
    </row>
    <row r="8" spans="1:22" x14ac:dyDescent="0.25">
      <c r="A8" s="6" t="s">
        <v>3</v>
      </c>
      <c r="B8" s="15" t="s">
        <v>4</v>
      </c>
      <c r="C8" s="15"/>
      <c r="D8" s="7">
        <f>SUM(D9+D14+D16+D21+D28+D29+D30+D36+D38+D41+D46+D47)</f>
        <v>767965.5</v>
      </c>
      <c r="E8" s="7">
        <f>SUM(E9+E14+E16+E21+E28+E29+E30+E36+E38+E41+E46+E47)</f>
        <v>0</v>
      </c>
      <c r="F8" s="7">
        <v>0</v>
      </c>
      <c r="G8" s="7">
        <v>0</v>
      </c>
      <c r="H8" s="7">
        <v>0</v>
      </c>
      <c r="I8" s="7">
        <f>D8-H8</f>
        <v>767965.5</v>
      </c>
      <c r="J8" s="7">
        <f>SUM(J9+J14+J16+J21+J28+J29+J30+J36+J38+J41+J46+J47)</f>
        <v>793182.20000000007</v>
      </c>
      <c r="K8" s="7">
        <f>SUM(K9+K14+K16+K21+K28+K29+K30+K36+K38+K41+K46+K47)</f>
        <v>0</v>
      </c>
      <c r="L8" s="7">
        <v>0</v>
      </c>
      <c r="M8" s="7">
        <v>0</v>
      </c>
      <c r="N8" s="7">
        <v>0</v>
      </c>
      <c r="O8" s="7">
        <f>SUM(O9+O14+O16+O21+O28+O29+O30+O36+O38+O41+O46+O47)</f>
        <v>793182.20000000007</v>
      </c>
      <c r="P8" s="7">
        <f>SUM(P9+P14+P16+P21+P28+P29+P30+P36+P38+P41+P46+P47)</f>
        <v>816785</v>
      </c>
      <c r="Q8" s="7">
        <f>SUM(Q9+Q14+Q16+Q21+Q28+Q29+Q30+Q36+Q38+Q41+Q46+Q47)</f>
        <v>0</v>
      </c>
      <c r="R8" s="7">
        <v>0</v>
      </c>
      <c r="S8" s="7">
        <v>0</v>
      </c>
      <c r="T8" s="7">
        <v>0</v>
      </c>
      <c r="U8" s="7">
        <f>SUM(U9+U14+U16+U21+U28+U29+U30+U36+U38+U41+U46+U47)</f>
        <v>816785</v>
      </c>
    </row>
    <row r="9" spans="1:22" hidden="1" x14ac:dyDescent="0.25">
      <c r="A9" s="6" t="s">
        <v>5</v>
      </c>
      <c r="B9" s="15" t="s">
        <v>6</v>
      </c>
      <c r="C9" s="15"/>
      <c r="D9" s="7">
        <f>SUM(D10:D13)</f>
        <v>488951</v>
      </c>
      <c r="E9" s="7">
        <f>SUM(E10:E13)</f>
        <v>0</v>
      </c>
      <c r="F9" s="7"/>
      <c r="G9" s="7"/>
      <c r="H9" s="7">
        <v>0</v>
      </c>
      <c r="I9" s="7">
        <f>SUM(I10:I13)</f>
        <v>488951</v>
      </c>
      <c r="J9" s="7">
        <f>SUM(J10:J13)</f>
        <v>509451</v>
      </c>
      <c r="K9" s="7">
        <f>SUM(K10:K13)</f>
        <v>0</v>
      </c>
      <c r="L9" s="7"/>
      <c r="M9" s="7"/>
      <c r="N9" s="7">
        <v>0</v>
      </c>
      <c r="O9" s="7">
        <f>SUM(O10:O13)</f>
        <v>509451</v>
      </c>
      <c r="P9" s="7">
        <f>SUM(P10:P13)</f>
        <v>528678</v>
      </c>
      <c r="Q9" s="7">
        <f>SUM(Q10:Q13)</f>
        <v>0</v>
      </c>
      <c r="R9" s="7"/>
      <c r="S9" s="7"/>
      <c r="T9" s="7">
        <v>0</v>
      </c>
      <c r="U9" s="7">
        <f>SUM(U10:U13)</f>
        <v>528678</v>
      </c>
    </row>
    <row r="10" spans="1:22" ht="94.5" hidden="1" x14ac:dyDescent="0.25">
      <c r="A10" s="6" t="s">
        <v>115</v>
      </c>
      <c r="B10" s="23" t="s">
        <v>122</v>
      </c>
      <c r="C10" s="23"/>
      <c r="D10" s="7">
        <v>486272</v>
      </c>
      <c r="E10" s="8">
        <v>0</v>
      </c>
      <c r="F10" s="8"/>
      <c r="G10" s="8"/>
      <c r="H10" s="8"/>
      <c r="I10" s="7">
        <f>D10+E10</f>
        <v>486272</v>
      </c>
      <c r="J10" s="7">
        <v>506665</v>
      </c>
      <c r="K10" s="7">
        <v>0</v>
      </c>
      <c r="L10" s="7"/>
      <c r="M10" s="7"/>
      <c r="N10" s="7"/>
      <c r="O10" s="7">
        <f>J10+K10</f>
        <v>506665</v>
      </c>
      <c r="P10" s="7">
        <v>525866</v>
      </c>
      <c r="Q10" s="7">
        <v>0</v>
      </c>
      <c r="R10" s="7"/>
      <c r="S10" s="7"/>
      <c r="T10" s="7"/>
      <c r="U10" s="7">
        <f>P10+Q10</f>
        <v>525866</v>
      </c>
    </row>
    <row r="11" spans="1:22" ht="126" hidden="1" x14ac:dyDescent="0.25">
      <c r="A11" s="6" t="s">
        <v>116</v>
      </c>
      <c r="B11" s="15" t="s">
        <v>123</v>
      </c>
      <c r="C11" s="15"/>
      <c r="D11" s="7">
        <v>289</v>
      </c>
      <c r="E11" s="8">
        <v>0</v>
      </c>
      <c r="F11" s="8"/>
      <c r="G11" s="8"/>
      <c r="H11" s="8"/>
      <c r="I11" s="7">
        <f>D11+E11</f>
        <v>289</v>
      </c>
      <c r="J11" s="7">
        <v>300</v>
      </c>
      <c r="K11" s="7">
        <v>0</v>
      </c>
      <c r="L11" s="7"/>
      <c r="M11" s="7"/>
      <c r="N11" s="7"/>
      <c r="O11" s="7">
        <f t="shared" ref="O11:O13" si="0">J11+K11</f>
        <v>300</v>
      </c>
      <c r="P11" s="7">
        <v>226</v>
      </c>
      <c r="Q11" s="7">
        <v>0</v>
      </c>
      <c r="R11" s="7"/>
      <c r="S11" s="7"/>
      <c r="T11" s="7"/>
      <c r="U11" s="7">
        <f t="shared" ref="U11:U13" si="1">P11+Q11</f>
        <v>226</v>
      </c>
    </row>
    <row r="12" spans="1:22" ht="48.75" hidden="1" customHeight="1" x14ac:dyDescent="0.25">
      <c r="A12" s="6" t="s">
        <v>117</v>
      </c>
      <c r="B12" s="23" t="s">
        <v>167</v>
      </c>
      <c r="C12" s="23"/>
      <c r="D12" s="7">
        <v>1834</v>
      </c>
      <c r="E12" s="8">
        <v>0</v>
      </c>
      <c r="F12" s="8"/>
      <c r="G12" s="8"/>
      <c r="H12" s="8"/>
      <c r="I12" s="7">
        <f>D12+E12</f>
        <v>1834</v>
      </c>
      <c r="J12" s="7">
        <v>1908</v>
      </c>
      <c r="K12" s="7">
        <v>0</v>
      </c>
      <c r="L12" s="7"/>
      <c r="M12" s="7"/>
      <c r="N12" s="7"/>
      <c r="O12" s="7">
        <f t="shared" si="0"/>
        <v>1908</v>
      </c>
      <c r="P12" s="7">
        <v>1984</v>
      </c>
      <c r="Q12" s="7">
        <v>0</v>
      </c>
      <c r="R12" s="7"/>
      <c r="S12" s="7"/>
      <c r="T12" s="7"/>
      <c r="U12" s="7">
        <f t="shared" si="1"/>
        <v>1984</v>
      </c>
    </row>
    <row r="13" spans="1:22" ht="110.25" hidden="1" x14ac:dyDescent="0.25">
      <c r="A13" s="6" t="s">
        <v>118</v>
      </c>
      <c r="B13" s="15" t="s">
        <v>124</v>
      </c>
      <c r="C13" s="15"/>
      <c r="D13" s="7">
        <v>556</v>
      </c>
      <c r="E13" s="8">
        <v>0</v>
      </c>
      <c r="F13" s="8"/>
      <c r="G13" s="8"/>
      <c r="H13" s="8"/>
      <c r="I13" s="7">
        <f>D13+E13</f>
        <v>556</v>
      </c>
      <c r="J13" s="7">
        <v>578</v>
      </c>
      <c r="K13" s="7">
        <v>0</v>
      </c>
      <c r="L13" s="7"/>
      <c r="M13" s="7"/>
      <c r="N13" s="7"/>
      <c r="O13" s="7">
        <f t="shared" si="0"/>
        <v>578</v>
      </c>
      <c r="P13" s="7">
        <v>602</v>
      </c>
      <c r="Q13" s="7">
        <v>0</v>
      </c>
      <c r="R13" s="7"/>
      <c r="S13" s="7"/>
      <c r="T13" s="7"/>
      <c r="U13" s="7">
        <f t="shared" si="1"/>
        <v>602</v>
      </c>
    </row>
    <row r="14" spans="1:22" ht="31.5" hidden="1" x14ac:dyDescent="0.25">
      <c r="A14" s="30" t="s">
        <v>73</v>
      </c>
      <c r="B14" s="38" t="s">
        <v>74</v>
      </c>
      <c r="C14" s="38"/>
      <c r="D14" s="7">
        <f>D15</f>
        <v>6633.6</v>
      </c>
      <c r="E14" s="7">
        <f>E15</f>
        <v>0</v>
      </c>
      <c r="F14" s="7"/>
      <c r="G14" s="7"/>
      <c r="H14" s="7">
        <v>0</v>
      </c>
      <c r="I14" s="8">
        <f>I15</f>
        <v>6633.6</v>
      </c>
      <c r="J14" s="7">
        <f>J15</f>
        <v>6960</v>
      </c>
      <c r="K14" s="7">
        <f>K15</f>
        <v>0</v>
      </c>
      <c r="L14" s="7"/>
      <c r="M14" s="7"/>
      <c r="N14" s="7">
        <v>0</v>
      </c>
      <c r="O14" s="8">
        <f>O15</f>
        <v>6960</v>
      </c>
      <c r="P14" s="7">
        <f>P15</f>
        <v>7238.4</v>
      </c>
      <c r="Q14" s="7">
        <f>Q15</f>
        <v>0</v>
      </c>
      <c r="R14" s="7"/>
      <c r="S14" s="7"/>
      <c r="T14" s="7">
        <v>0</v>
      </c>
      <c r="U14" s="8">
        <f>U15</f>
        <v>7238.4</v>
      </c>
    </row>
    <row r="15" spans="1:22" ht="31.5" hidden="1" x14ac:dyDescent="0.25">
      <c r="A15" s="30" t="s">
        <v>75</v>
      </c>
      <c r="B15" s="38" t="s">
        <v>125</v>
      </c>
      <c r="C15" s="38"/>
      <c r="D15" s="7">
        <v>6633.6</v>
      </c>
      <c r="E15" s="8">
        <v>0</v>
      </c>
      <c r="F15" s="8"/>
      <c r="G15" s="8"/>
      <c r="H15" s="8"/>
      <c r="I15" s="7">
        <f>D15+E15</f>
        <v>6633.6</v>
      </c>
      <c r="J15" s="7">
        <v>6960</v>
      </c>
      <c r="K15" s="7">
        <v>0</v>
      </c>
      <c r="L15" s="7"/>
      <c r="M15" s="7"/>
      <c r="N15" s="7"/>
      <c r="O15" s="7">
        <f>J15+K15</f>
        <v>6960</v>
      </c>
      <c r="P15" s="7">
        <v>7238.4</v>
      </c>
      <c r="Q15" s="7">
        <v>0</v>
      </c>
      <c r="R15" s="7"/>
      <c r="S15" s="7"/>
      <c r="T15" s="7"/>
      <c r="U15" s="7">
        <f>P15+Q15</f>
        <v>7238.4</v>
      </c>
    </row>
    <row r="16" spans="1:22" s="25" customFormat="1" ht="18" hidden="1" customHeight="1" x14ac:dyDescent="0.25">
      <c r="A16" s="31" t="s">
        <v>7</v>
      </c>
      <c r="B16" s="39" t="s">
        <v>8</v>
      </c>
      <c r="C16" s="39"/>
      <c r="D16" s="9">
        <f>SUM(D17:D20)</f>
        <v>56609</v>
      </c>
      <c r="E16" s="9">
        <f>SUM(E17:E20)</f>
        <v>0</v>
      </c>
      <c r="F16" s="9"/>
      <c r="G16" s="9"/>
      <c r="H16" s="9">
        <v>0</v>
      </c>
      <c r="I16" s="9">
        <f>SUM(I17:I20)</f>
        <v>56609</v>
      </c>
      <c r="J16" s="9">
        <f>SUM(J17:J20)</f>
        <v>56633</v>
      </c>
      <c r="K16" s="9">
        <f>SUM(K17:K20)</f>
        <v>0</v>
      </c>
      <c r="L16" s="9"/>
      <c r="M16" s="9"/>
      <c r="N16" s="9">
        <v>0</v>
      </c>
      <c r="O16" s="9">
        <f>SUM(O17:O20)</f>
        <v>56633</v>
      </c>
      <c r="P16" s="9">
        <f>SUM(P17:P20)</f>
        <v>56623</v>
      </c>
      <c r="Q16" s="9">
        <f>SUM(Q17:Q20)</f>
        <v>0</v>
      </c>
      <c r="R16" s="9"/>
      <c r="S16" s="9"/>
      <c r="T16" s="9">
        <v>0</v>
      </c>
      <c r="U16" s="9">
        <f>SUM(U17:U20)</f>
        <v>56623</v>
      </c>
      <c r="V16" s="1"/>
    </row>
    <row r="17" spans="1:22" s="25" customFormat="1" ht="32.25" hidden="1" customHeight="1" x14ac:dyDescent="0.25">
      <c r="A17" s="30" t="s">
        <v>76</v>
      </c>
      <c r="B17" s="38" t="s">
        <v>77</v>
      </c>
      <c r="C17" s="38"/>
      <c r="D17" s="8">
        <v>43473</v>
      </c>
      <c r="E17" s="8">
        <v>0</v>
      </c>
      <c r="F17" s="8"/>
      <c r="G17" s="8"/>
      <c r="H17" s="8"/>
      <c r="I17" s="8">
        <f>D17+E17</f>
        <v>43473</v>
      </c>
      <c r="J17" s="8">
        <v>55573</v>
      </c>
      <c r="K17" s="8">
        <v>0</v>
      </c>
      <c r="L17" s="8"/>
      <c r="M17" s="8"/>
      <c r="N17" s="8"/>
      <c r="O17" s="8">
        <f>J17+K17</f>
        <v>55573</v>
      </c>
      <c r="P17" s="8">
        <v>55573</v>
      </c>
      <c r="Q17" s="8">
        <v>0</v>
      </c>
      <c r="R17" s="8"/>
      <c r="S17" s="8"/>
      <c r="T17" s="8"/>
      <c r="U17" s="8">
        <f>P17+Q17</f>
        <v>55573</v>
      </c>
      <c r="V17" s="1"/>
    </row>
    <row r="18" spans="1:22" s="25" customFormat="1" ht="31.5" hidden="1" x14ac:dyDescent="0.25">
      <c r="A18" s="6" t="s">
        <v>9</v>
      </c>
      <c r="B18" s="15" t="s">
        <v>10</v>
      </c>
      <c r="C18" s="15"/>
      <c r="D18" s="7">
        <v>12110</v>
      </c>
      <c r="E18" s="8">
        <v>0</v>
      </c>
      <c r="F18" s="8"/>
      <c r="G18" s="8"/>
      <c r="H18" s="8"/>
      <c r="I18" s="8">
        <f>D18+E18</f>
        <v>12110</v>
      </c>
      <c r="J18" s="7">
        <v>10</v>
      </c>
      <c r="K18" s="7">
        <v>0</v>
      </c>
      <c r="L18" s="7"/>
      <c r="M18" s="7"/>
      <c r="N18" s="7"/>
      <c r="O18" s="8">
        <f t="shared" ref="O18:O20" si="2">J18+K18</f>
        <v>10</v>
      </c>
      <c r="P18" s="7">
        <v>0</v>
      </c>
      <c r="Q18" s="7">
        <v>0</v>
      </c>
      <c r="R18" s="7"/>
      <c r="S18" s="7"/>
      <c r="T18" s="7"/>
      <c r="U18" s="8">
        <f t="shared" ref="U18:U20" si="3">P18+Q18</f>
        <v>0</v>
      </c>
      <c r="V18" s="1"/>
    </row>
    <row r="19" spans="1:22" s="25" customFormat="1" hidden="1" x14ac:dyDescent="0.25">
      <c r="A19" s="6" t="s">
        <v>78</v>
      </c>
      <c r="B19" s="15" t="s">
        <v>11</v>
      </c>
      <c r="C19" s="15"/>
      <c r="D19" s="7">
        <v>596</v>
      </c>
      <c r="E19" s="8">
        <v>0</v>
      </c>
      <c r="F19" s="8"/>
      <c r="G19" s="8"/>
      <c r="H19" s="8"/>
      <c r="I19" s="8">
        <f>D19+E19</f>
        <v>596</v>
      </c>
      <c r="J19" s="7">
        <v>600</v>
      </c>
      <c r="K19" s="7">
        <v>0</v>
      </c>
      <c r="L19" s="7"/>
      <c r="M19" s="7"/>
      <c r="N19" s="7"/>
      <c r="O19" s="8">
        <f t="shared" si="2"/>
        <v>600</v>
      </c>
      <c r="P19" s="7">
        <v>600</v>
      </c>
      <c r="Q19" s="7">
        <v>0</v>
      </c>
      <c r="R19" s="7"/>
      <c r="S19" s="7"/>
      <c r="T19" s="7"/>
      <c r="U19" s="8">
        <f t="shared" si="3"/>
        <v>600</v>
      </c>
      <c r="V19" s="1"/>
    </row>
    <row r="20" spans="1:22" s="25" customFormat="1" ht="31.5" hidden="1" x14ac:dyDescent="0.25">
      <c r="A20" s="6" t="s">
        <v>94</v>
      </c>
      <c r="B20" s="15" t="s">
        <v>95</v>
      </c>
      <c r="C20" s="15"/>
      <c r="D20" s="7">
        <v>430</v>
      </c>
      <c r="E20" s="8">
        <v>0</v>
      </c>
      <c r="F20" s="8"/>
      <c r="G20" s="8"/>
      <c r="H20" s="8"/>
      <c r="I20" s="8">
        <f>D20+E20</f>
        <v>430</v>
      </c>
      <c r="J20" s="7">
        <v>450</v>
      </c>
      <c r="K20" s="7">
        <v>0</v>
      </c>
      <c r="L20" s="7"/>
      <c r="M20" s="7"/>
      <c r="N20" s="7"/>
      <c r="O20" s="8">
        <f t="shared" si="2"/>
        <v>450</v>
      </c>
      <c r="P20" s="7">
        <v>450</v>
      </c>
      <c r="Q20" s="7">
        <v>0</v>
      </c>
      <c r="R20" s="7"/>
      <c r="S20" s="7"/>
      <c r="T20" s="7"/>
      <c r="U20" s="8">
        <f t="shared" si="3"/>
        <v>450</v>
      </c>
      <c r="V20" s="1"/>
    </row>
    <row r="21" spans="1:22" s="25" customFormat="1" hidden="1" x14ac:dyDescent="0.25">
      <c r="A21" s="31" t="s">
        <v>12</v>
      </c>
      <c r="B21" s="40" t="s">
        <v>13</v>
      </c>
      <c r="C21" s="40"/>
      <c r="D21" s="9">
        <f>SUM(D22:D27)</f>
        <v>132621</v>
      </c>
      <c r="E21" s="9">
        <f>SUM(E22:E27)</f>
        <v>0</v>
      </c>
      <c r="F21" s="9"/>
      <c r="G21" s="9"/>
      <c r="H21" s="9">
        <v>0</v>
      </c>
      <c r="I21" s="9">
        <f>SUM(I22:I27)</f>
        <v>132621</v>
      </c>
      <c r="J21" s="9">
        <f>SUM(J22:J27)</f>
        <v>133775</v>
      </c>
      <c r="K21" s="9">
        <f>SUM(K22:K27)</f>
        <v>0</v>
      </c>
      <c r="L21" s="9"/>
      <c r="M21" s="9"/>
      <c r="N21" s="9">
        <v>0</v>
      </c>
      <c r="O21" s="9">
        <f>SUM(O22:O27)</f>
        <v>133775</v>
      </c>
      <c r="P21" s="9">
        <f>SUM(P22:P27)</f>
        <v>134812</v>
      </c>
      <c r="Q21" s="9">
        <f>SUM(Q22:Q27)</f>
        <v>0</v>
      </c>
      <c r="R21" s="9"/>
      <c r="S21" s="9"/>
      <c r="T21" s="9">
        <v>0</v>
      </c>
      <c r="U21" s="9">
        <f>SUM(U22:U27)</f>
        <v>134812</v>
      </c>
      <c r="V21" s="1"/>
    </row>
    <row r="22" spans="1:22" s="25" customFormat="1" hidden="1" x14ac:dyDescent="0.25">
      <c r="A22" s="32" t="s">
        <v>14</v>
      </c>
      <c r="B22" s="24" t="s">
        <v>15</v>
      </c>
      <c r="C22" s="24"/>
      <c r="D22" s="7">
        <v>1498</v>
      </c>
      <c r="E22" s="8">
        <v>0</v>
      </c>
      <c r="F22" s="8"/>
      <c r="G22" s="8"/>
      <c r="H22" s="8"/>
      <c r="I22" s="7">
        <f t="shared" ref="I22:I29" si="4">D22+E22</f>
        <v>1498</v>
      </c>
      <c r="J22" s="7">
        <v>1558</v>
      </c>
      <c r="K22" s="7">
        <v>0</v>
      </c>
      <c r="L22" s="7"/>
      <c r="M22" s="7"/>
      <c r="N22" s="7"/>
      <c r="O22" s="7">
        <f>J22+K22</f>
        <v>1558</v>
      </c>
      <c r="P22" s="7">
        <v>1620</v>
      </c>
      <c r="Q22" s="7">
        <v>0</v>
      </c>
      <c r="R22" s="7"/>
      <c r="S22" s="7"/>
      <c r="T22" s="7"/>
      <c r="U22" s="7">
        <f>P22+Q22</f>
        <v>1620</v>
      </c>
      <c r="V22" s="1"/>
    </row>
    <row r="23" spans="1:22" s="25" customFormat="1" hidden="1" x14ac:dyDescent="0.25">
      <c r="A23" s="32" t="s">
        <v>98</v>
      </c>
      <c r="B23" s="24" t="s">
        <v>99</v>
      </c>
      <c r="C23" s="24"/>
      <c r="D23" s="7">
        <v>99227</v>
      </c>
      <c r="E23" s="8">
        <v>0</v>
      </c>
      <c r="F23" s="8"/>
      <c r="G23" s="8"/>
      <c r="H23" s="8"/>
      <c r="I23" s="7">
        <f t="shared" si="4"/>
        <v>99227</v>
      </c>
      <c r="J23" s="7">
        <v>99227</v>
      </c>
      <c r="K23" s="7">
        <v>0</v>
      </c>
      <c r="L23" s="7"/>
      <c r="M23" s="7"/>
      <c r="N23" s="7"/>
      <c r="O23" s="7">
        <f t="shared" ref="O23:O29" si="5">J23+K23</f>
        <v>99227</v>
      </c>
      <c r="P23" s="7">
        <v>99227</v>
      </c>
      <c r="Q23" s="7">
        <v>0</v>
      </c>
      <c r="R23" s="7"/>
      <c r="S23" s="7"/>
      <c r="T23" s="7"/>
      <c r="U23" s="7">
        <f t="shared" ref="U23:U29" si="6">P23+Q23</f>
        <v>99227</v>
      </c>
      <c r="V23" s="1"/>
    </row>
    <row r="24" spans="1:22" s="25" customFormat="1" hidden="1" x14ac:dyDescent="0.25">
      <c r="A24" s="30" t="s">
        <v>81</v>
      </c>
      <c r="B24" s="24" t="s">
        <v>79</v>
      </c>
      <c r="C24" s="24"/>
      <c r="D24" s="8">
        <v>5756</v>
      </c>
      <c r="E24" s="8">
        <v>0</v>
      </c>
      <c r="F24" s="8"/>
      <c r="G24" s="8"/>
      <c r="H24" s="8"/>
      <c r="I24" s="7">
        <f t="shared" si="4"/>
        <v>5756</v>
      </c>
      <c r="J24" s="8">
        <v>6107</v>
      </c>
      <c r="K24" s="8">
        <v>0</v>
      </c>
      <c r="L24" s="8"/>
      <c r="M24" s="8"/>
      <c r="N24" s="8"/>
      <c r="O24" s="7">
        <f t="shared" si="5"/>
        <v>6107</v>
      </c>
      <c r="P24" s="8">
        <v>6351</v>
      </c>
      <c r="Q24" s="8">
        <v>0</v>
      </c>
      <c r="R24" s="8"/>
      <c r="S24" s="8"/>
      <c r="T24" s="8"/>
      <c r="U24" s="7">
        <f t="shared" si="6"/>
        <v>6351</v>
      </c>
      <c r="V24" s="1"/>
    </row>
    <row r="25" spans="1:22" s="25" customFormat="1" hidden="1" x14ac:dyDescent="0.25">
      <c r="A25" s="30" t="s">
        <v>82</v>
      </c>
      <c r="B25" s="24" t="s">
        <v>80</v>
      </c>
      <c r="C25" s="24"/>
      <c r="D25" s="8">
        <v>16545</v>
      </c>
      <c r="E25" s="8">
        <v>0</v>
      </c>
      <c r="F25" s="8"/>
      <c r="G25" s="8"/>
      <c r="H25" s="8"/>
      <c r="I25" s="7">
        <f t="shared" si="4"/>
        <v>16545</v>
      </c>
      <c r="J25" s="8">
        <v>17207</v>
      </c>
      <c r="K25" s="8"/>
      <c r="L25" s="8"/>
      <c r="M25" s="8"/>
      <c r="N25" s="8"/>
      <c r="O25" s="7">
        <f t="shared" si="5"/>
        <v>17207</v>
      </c>
      <c r="P25" s="8">
        <v>17895</v>
      </c>
      <c r="Q25" s="8">
        <v>0</v>
      </c>
      <c r="R25" s="8"/>
      <c r="S25" s="8"/>
      <c r="T25" s="8"/>
      <c r="U25" s="7">
        <f t="shared" si="6"/>
        <v>17895</v>
      </c>
      <c r="V25" s="1"/>
    </row>
    <row r="26" spans="1:22" s="25" customFormat="1" hidden="1" x14ac:dyDescent="0.25">
      <c r="A26" s="32" t="s">
        <v>100</v>
      </c>
      <c r="B26" s="24" t="s">
        <v>101</v>
      </c>
      <c r="C26" s="24"/>
      <c r="D26" s="7">
        <v>8560</v>
      </c>
      <c r="E26" s="8">
        <v>0</v>
      </c>
      <c r="F26" s="8"/>
      <c r="G26" s="8"/>
      <c r="H26" s="8"/>
      <c r="I26" s="7">
        <f t="shared" si="4"/>
        <v>8560</v>
      </c>
      <c r="J26" s="7">
        <v>8600</v>
      </c>
      <c r="K26" s="7">
        <v>0</v>
      </c>
      <c r="L26" s="7"/>
      <c r="M26" s="7"/>
      <c r="N26" s="7"/>
      <c r="O26" s="7">
        <f t="shared" si="5"/>
        <v>8600</v>
      </c>
      <c r="P26" s="7">
        <v>8600</v>
      </c>
      <c r="Q26" s="7">
        <v>0</v>
      </c>
      <c r="R26" s="7"/>
      <c r="S26" s="7"/>
      <c r="T26" s="7"/>
      <c r="U26" s="7">
        <f t="shared" si="6"/>
        <v>8600</v>
      </c>
      <c r="V26" s="1"/>
    </row>
    <row r="27" spans="1:22" s="25" customFormat="1" hidden="1" x14ac:dyDescent="0.25">
      <c r="A27" s="32" t="s">
        <v>102</v>
      </c>
      <c r="B27" s="24" t="s">
        <v>103</v>
      </c>
      <c r="C27" s="24"/>
      <c r="D27" s="7">
        <v>1035</v>
      </c>
      <c r="E27" s="8">
        <v>0</v>
      </c>
      <c r="F27" s="8"/>
      <c r="G27" s="8"/>
      <c r="H27" s="8"/>
      <c r="I27" s="7">
        <f t="shared" si="4"/>
        <v>1035</v>
      </c>
      <c r="J27" s="7">
        <v>1076</v>
      </c>
      <c r="K27" s="7">
        <v>0</v>
      </c>
      <c r="L27" s="7"/>
      <c r="M27" s="7"/>
      <c r="N27" s="7"/>
      <c r="O27" s="7">
        <f t="shared" si="5"/>
        <v>1076</v>
      </c>
      <c r="P27" s="7">
        <v>1119</v>
      </c>
      <c r="Q27" s="7">
        <v>0</v>
      </c>
      <c r="R27" s="7"/>
      <c r="S27" s="7"/>
      <c r="T27" s="7"/>
      <c r="U27" s="7">
        <f t="shared" si="6"/>
        <v>1119</v>
      </c>
      <c r="V27" s="1"/>
    </row>
    <row r="28" spans="1:22" s="25" customFormat="1" hidden="1" x14ac:dyDescent="0.25">
      <c r="A28" s="11" t="s">
        <v>16</v>
      </c>
      <c r="B28" s="41" t="s">
        <v>17</v>
      </c>
      <c r="C28" s="41"/>
      <c r="D28" s="10">
        <v>2527.8000000000002</v>
      </c>
      <c r="E28" s="8">
        <v>0</v>
      </c>
      <c r="F28" s="8"/>
      <c r="G28" s="8"/>
      <c r="H28" s="8">
        <v>0</v>
      </c>
      <c r="I28" s="7">
        <f t="shared" si="4"/>
        <v>2527.8000000000002</v>
      </c>
      <c r="J28" s="10">
        <v>2641.3</v>
      </c>
      <c r="K28" s="10">
        <v>0</v>
      </c>
      <c r="L28" s="10"/>
      <c r="M28" s="10"/>
      <c r="N28" s="10">
        <v>0</v>
      </c>
      <c r="O28" s="7">
        <f t="shared" si="5"/>
        <v>2641.3</v>
      </c>
      <c r="P28" s="10">
        <v>2670.9</v>
      </c>
      <c r="Q28" s="10">
        <v>0</v>
      </c>
      <c r="R28" s="10"/>
      <c r="S28" s="10"/>
      <c r="T28" s="10">
        <v>0</v>
      </c>
      <c r="U28" s="7">
        <f t="shared" si="6"/>
        <v>2670.9</v>
      </c>
      <c r="V28" s="1"/>
    </row>
    <row r="29" spans="1:22" s="25" customFormat="1" ht="47.25" hidden="1" customHeight="1" x14ac:dyDescent="0.25">
      <c r="A29" s="11" t="s">
        <v>18</v>
      </c>
      <c r="B29" s="41" t="s">
        <v>19</v>
      </c>
      <c r="C29" s="41"/>
      <c r="D29" s="10">
        <v>0</v>
      </c>
      <c r="E29" s="8">
        <v>0</v>
      </c>
      <c r="F29" s="8"/>
      <c r="G29" s="8"/>
      <c r="H29" s="8"/>
      <c r="I29" s="7">
        <f t="shared" si="4"/>
        <v>0</v>
      </c>
      <c r="J29" s="10">
        <v>0</v>
      </c>
      <c r="K29" s="10">
        <v>0</v>
      </c>
      <c r="L29" s="10"/>
      <c r="M29" s="10"/>
      <c r="N29" s="10"/>
      <c r="O29" s="7">
        <f t="shared" si="5"/>
        <v>0</v>
      </c>
      <c r="P29" s="10">
        <v>0</v>
      </c>
      <c r="Q29" s="10">
        <v>0</v>
      </c>
      <c r="R29" s="10"/>
      <c r="S29" s="10"/>
      <c r="T29" s="10"/>
      <c r="U29" s="7">
        <f t="shared" si="6"/>
        <v>0</v>
      </c>
      <c r="V29" s="1"/>
    </row>
    <row r="30" spans="1:22" s="25" customFormat="1" ht="63.75" hidden="1" customHeight="1" x14ac:dyDescent="0.25">
      <c r="A30" s="11" t="s">
        <v>20</v>
      </c>
      <c r="B30" s="41" t="s">
        <v>21</v>
      </c>
      <c r="C30" s="41"/>
      <c r="D30" s="10">
        <f>SUM(D31:D35)</f>
        <v>76049.899999999994</v>
      </c>
      <c r="E30" s="10">
        <f>SUM(E31:E35)</f>
        <v>0</v>
      </c>
      <c r="F30" s="10"/>
      <c r="G30" s="10"/>
      <c r="H30" s="10">
        <v>0</v>
      </c>
      <c r="I30" s="10">
        <f>SUM(I31:I35)</f>
        <v>76049.899999999994</v>
      </c>
      <c r="J30" s="10">
        <f>SUM(J31:J35)</f>
        <v>79091.8</v>
      </c>
      <c r="K30" s="10">
        <f>SUM(K31:K35)</f>
        <v>0</v>
      </c>
      <c r="L30" s="10"/>
      <c r="M30" s="10"/>
      <c r="N30" s="10">
        <v>0</v>
      </c>
      <c r="O30" s="10">
        <f>SUM(O31:O35)</f>
        <v>79091.8</v>
      </c>
      <c r="P30" s="10">
        <f>SUM(P31:P35)</f>
        <v>82255.600000000006</v>
      </c>
      <c r="Q30" s="10">
        <f>SUM(Q31:Q35)</f>
        <v>0</v>
      </c>
      <c r="R30" s="10"/>
      <c r="S30" s="10"/>
      <c r="T30" s="10">
        <v>0</v>
      </c>
      <c r="U30" s="10">
        <f>SUM(U31:U35)</f>
        <v>82255.600000000006</v>
      </c>
      <c r="V30" s="1"/>
    </row>
    <row r="31" spans="1:22" s="25" customFormat="1" ht="63" hidden="1" customHeight="1" x14ac:dyDescent="0.25">
      <c r="A31" s="11" t="s">
        <v>68</v>
      </c>
      <c r="B31" s="41" t="s">
        <v>67</v>
      </c>
      <c r="C31" s="41"/>
      <c r="D31" s="12">
        <v>0</v>
      </c>
      <c r="E31" s="8">
        <v>0</v>
      </c>
      <c r="F31" s="8"/>
      <c r="G31" s="8"/>
      <c r="H31" s="8"/>
      <c r="I31" s="8">
        <f>D31+E31</f>
        <v>0</v>
      </c>
      <c r="J31" s="12">
        <v>0</v>
      </c>
      <c r="K31" s="12">
        <v>0</v>
      </c>
      <c r="L31" s="12"/>
      <c r="M31" s="12"/>
      <c r="N31" s="12"/>
      <c r="O31" s="12">
        <f>J31+K31</f>
        <v>0</v>
      </c>
      <c r="P31" s="12">
        <v>0</v>
      </c>
      <c r="Q31" s="12">
        <v>0</v>
      </c>
      <c r="R31" s="12"/>
      <c r="S31" s="12"/>
      <c r="T31" s="12"/>
      <c r="U31" s="12">
        <f>P31+Q31</f>
        <v>0</v>
      </c>
      <c r="V31" s="1"/>
    </row>
    <row r="32" spans="1:22" s="25" customFormat="1" ht="110.25" hidden="1" x14ac:dyDescent="0.25">
      <c r="A32" s="33" t="s">
        <v>69</v>
      </c>
      <c r="B32" s="15" t="s">
        <v>55</v>
      </c>
      <c r="C32" s="15"/>
      <c r="D32" s="10">
        <v>69994.100000000006</v>
      </c>
      <c r="E32" s="8">
        <v>0</v>
      </c>
      <c r="F32" s="8"/>
      <c r="G32" s="8"/>
      <c r="H32" s="8"/>
      <c r="I32" s="8">
        <f>D32+E32</f>
        <v>69994.100000000006</v>
      </c>
      <c r="J32" s="10">
        <v>72793.8</v>
      </c>
      <c r="K32" s="10">
        <v>0</v>
      </c>
      <c r="L32" s="10"/>
      <c r="M32" s="10"/>
      <c r="N32" s="10"/>
      <c r="O32" s="12">
        <f t="shared" ref="O32:O35" si="7">J32+K32</f>
        <v>72793.8</v>
      </c>
      <c r="P32" s="10">
        <v>75705.600000000006</v>
      </c>
      <c r="Q32" s="10">
        <v>0</v>
      </c>
      <c r="R32" s="10"/>
      <c r="S32" s="10"/>
      <c r="T32" s="10"/>
      <c r="U32" s="12">
        <f t="shared" ref="U32:U35" si="8">P32+Q32</f>
        <v>75705.600000000006</v>
      </c>
      <c r="V32" s="1"/>
    </row>
    <row r="33" spans="1:22" s="25" customFormat="1" ht="111" hidden="1" customHeight="1" x14ac:dyDescent="0.25">
      <c r="A33" s="33" t="s">
        <v>22</v>
      </c>
      <c r="B33" s="15" t="s">
        <v>56</v>
      </c>
      <c r="C33" s="15"/>
      <c r="D33" s="10">
        <v>0</v>
      </c>
      <c r="E33" s="8">
        <v>0</v>
      </c>
      <c r="F33" s="8"/>
      <c r="G33" s="8"/>
      <c r="H33" s="8"/>
      <c r="I33" s="8">
        <f>D33+E33</f>
        <v>0</v>
      </c>
      <c r="J33" s="10">
        <v>0</v>
      </c>
      <c r="K33" s="10">
        <v>0</v>
      </c>
      <c r="L33" s="10"/>
      <c r="M33" s="10"/>
      <c r="N33" s="10"/>
      <c r="O33" s="12">
        <f t="shared" si="7"/>
        <v>0</v>
      </c>
      <c r="P33" s="10">
        <v>0</v>
      </c>
      <c r="Q33" s="10">
        <v>0</v>
      </c>
      <c r="R33" s="10"/>
      <c r="S33" s="10"/>
      <c r="T33" s="10"/>
      <c r="U33" s="12">
        <f t="shared" si="8"/>
        <v>0</v>
      </c>
      <c r="V33" s="1"/>
    </row>
    <row r="34" spans="1:22" s="25" customFormat="1" ht="47.25" hidden="1" x14ac:dyDescent="0.25">
      <c r="A34" s="33" t="s">
        <v>83</v>
      </c>
      <c r="B34" s="15" t="s">
        <v>84</v>
      </c>
      <c r="C34" s="15"/>
      <c r="D34" s="8">
        <v>3846.4</v>
      </c>
      <c r="E34" s="8">
        <v>0</v>
      </c>
      <c r="F34" s="8"/>
      <c r="G34" s="8"/>
      <c r="H34" s="8"/>
      <c r="I34" s="8">
        <f>D34+E34</f>
        <v>3846.4</v>
      </c>
      <c r="J34" s="8">
        <v>4000.2</v>
      </c>
      <c r="K34" s="8">
        <v>0</v>
      </c>
      <c r="L34" s="8"/>
      <c r="M34" s="8"/>
      <c r="N34" s="8"/>
      <c r="O34" s="12">
        <f t="shared" si="7"/>
        <v>4000.2</v>
      </c>
      <c r="P34" s="8">
        <v>4160.3</v>
      </c>
      <c r="Q34" s="8">
        <v>0</v>
      </c>
      <c r="R34" s="8"/>
      <c r="S34" s="8"/>
      <c r="T34" s="8"/>
      <c r="U34" s="12">
        <f t="shared" si="8"/>
        <v>4160.3</v>
      </c>
      <c r="V34" s="1"/>
    </row>
    <row r="35" spans="1:22" s="25" customFormat="1" ht="94.5" hidden="1" x14ac:dyDescent="0.25">
      <c r="A35" s="33" t="s">
        <v>23</v>
      </c>
      <c r="B35" s="15" t="s">
        <v>57</v>
      </c>
      <c r="C35" s="15"/>
      <c r="D35" s="10">
        <v>2209.4</v>
      </c>
      <c r="E35" s="8">
        <v>0</v>
      </c>
      <c r="F35" s="8"/>
      <c r="G35" s="8"/>
      <c r="H35" s="8"/>
      <c r="I35" s="8">
        <f>D35+E35</f>
        <v>2209.4</v>
      </c>
      <c r="J35" s="10">
        <v>2297.8000000000002</v>
      </c>
      <c r="K35" s="10">
        <v>0</v>
      </c>
      <c r="L35" s="10"/>
      <c r="M35" s="10"/>
      <c r="N35" s="10"/>
      <c r="O35" s="12">
        <f t="shared" si="7"/>
        <v>2297.8000000000002</v>
      </c>
      <c r="P35" s="10">
        <v>2389.6999999999998</v>
      </c>
      <c r="Q35" s="10">
        <v>0</v>
      </c>
      <c r="R35" s="10"/>
      <c r="S35" s="10"/>
      <c r="T35" s="10"/>
      <c r="U35" s="12">
        <f t="shared" si="8"/>
        <v>2389.6999999999998</v>
      </c>
      <c r="V35" s="1"/>
    </row>
    <row r="36" spans="1:22" s="25" customFormat="1" ht="31.5" hidden="1" x14ac:dyDescent="0.25">
      <c r="A36" s="33" t="s">
        <v>24</v>
      </c>
      <c r="B36" s="40" t="s">
        <v>25</v>
      </c>
      <c r="C36" s="40"/>
      <c r="D36" s="10">
        <f>SUM(D37)</f>
        <v>1111.5999999999999</v>
      </c>
      <c r="E36" s="10">
        <f>SUM(E37)</f>
        <v>0</v>
      </c>
      <c r="F36" s="10"/>
      <c r="G36" s="10"/>
      <c r="H36" s="10">
        <v>0</v>
      </c>
      <c r="I36" s="10">
        <f>SUM(I37)</f>
        <v>1111.5999999999999</v>
      </c>
      <c r="J36" s="10">
        <f>SUM(J37)</f>
        <v>1156</v>
      </c>
      <c r="K36" s="10">
        <f>SUM(K37)</f>
        <v>0</v>
      </c>
      <c r="L36" s="10"/>
      <c r="M36" s="10"/>
      <c r="N36" s="10">
        <v>0</v>
      </c>
      <c r="O36" s="10">
        <f>SUM(O37)</f>
        <v>1156</v>
      </c>
      <c r="P36" s="10">
        <f>SUM(P37)</f>
        <v>1202.3</v>
      </c>
      <c r="Q36" s="10">
        <f>SUM(Q37)</f>
        <v>0</v>
      </c>
      <c r="R36" s="10"/>
      <c r="S36" s="10"/>
      <c r="T36" s="10">
        <v>0</v>
      </c>
      <c r="U36" s="10">
        <f>SUM(U37)</f>
        <v>1202.3</v>
      </c>
      <c r="V36" s="1"/>
    </row>
    <row r="37" spans="1:22" s="25" customFormat="1" ht="31.5" hidden="1" x14ac:dyDescent="0.25">
      <c r="A37" s="33" t="s">
        <v>26</v>
      </c>
      <c r="B37" s="40" t="s">
        <v>27</v>
      </c>
      <c r="C37" s="40"/>
      <c r="D37" s="10">
        <v>1111.5999999999999</v>
      </c>
      <c r="E37" s="8">
        <v>0</v>
      </c>
      <c r="F37" s="8"/>
      <c r="G37" s="8"/>
      <c r="H37" s="8"/>
      <c r="I37" s="10">
        <f>D37+E37</f>
        <v>1111.5999999999999</v>
      </c>
      <c r="J37" s="10">
        <v>1156</v>
      </c>
      <c r="K37" s="10">
        <v>0</v>
      </c>
      <c r="L37" s="10"/>
      <c r="M37" s="10"/>
      <c r="N37" s="10"/>
      <c r="O37" s="10">
        <f>J37+K37</f>
        <v>1156</v>
      </c>
      <c r="P37" s="10">
        <v>1202.3</v>
      </c>
      <c r="Q37" s="10">
        <v>0</v>
      </c>
      <c r="R37" s="10"/>
      <c r="S37" s="10"/>
      <c r="T37" s="10"/>
      <c r="U37" s="10">
        <f>P37+Q37</f>
        <v>1202.3</v>
      </c>
      <c r="V37" s="1"/>
    </row>
    <row r="38" spans="1:22" s="25" customFormat="1" ht="31.5" hidden="1" x14ac:dyDescent="0.25">
      <c r="A38" s="34" t="s">
        <v>28</v>
      </c>
      <c r="B38" s="42" t="s">
        <v>29</v>
      </c>
      <c r="C38" s="42"/>
      <c r="D38" s="10">
        <f>SUM(D39:D40)</f>
        <v>527.5</v>
      </c>
      <c r="E38" s="10">
        <f>SUM(E39:E40)</f>
        <v>0</v>
      </c>
      <c r="F38" s="10"/>
      <c r="G38" s="10"/>
      <c r="H38" s="10">
        <v>0</v>
      </c>
      <c r="I38" s="10">
        <f>SUM(I39:I40)</f>
        <v>527.5</v>
      </c>
      <c r="J38" s="10">
        <f>SUM(J39:J40)</f>
        <v>621</v>
      </c>
      <c r="K38" s="10">
        <f>SUM(K39:K40)</f>
        <v>0</v>
      </c>
      <c r="L38" s="10"/>
      <c r="M38" s="10"/>
      <c r="N38" s="10">
        <v>0</v>
      </c>
      <c r="O38" s="10">
        <f>SUM(O39:O40)</f>
        <v>621</v>
      </c>
      <c r="P38" s="10">
        <f>SUM(P39:P40)</f>
        <v>481.09999999999997</v>
      </c>
      <c r="Q38" s="10">
        <f>SUM(Q39:Q40)</f>
        <v>0</v>
      </c>
      <c r="R38" s="10"/>
      <c r="S38" s="10"/>
      <c r="T38" s="10">
        <v>0</v>
      </c>
      <c r="U38" s="10">
        <f>SUM(U39:U40)</f>
        <v>481.09999999999997</v>
      </c>
      <c r="V38" s="1"/>
    </row>
    <row r="39" spans="1:22" s="25" customFormat="1" ht="47.25" hidden="1" x14ac:dyDescent="0.25">
      <c r="A39" s="34" t="s">
        <v>70</v>
      </c>
      <c r="B39" s="42" t="s">
        <v>87</v>
      </c>
      <c r="C39" s="42"/>
      <c r="D39" s="10">
        <v>1.3</v>
      </c>
      <c r="E39" s="8">
        <v>0</v>
      </c>
      <c r="F39" s="8"/>
      <c r="G39" s="8"/>
      <c r="H39" s="8"/>
      <c r="I39" s="10">
        <f>D39+E39</f>
        <v>1.3</v>
      </c>
      <c r="J39" s="10">
        <v>1.4</v>
      </c>
      <c r="K39" s="10">
        <v>0</v>
      </c>
      <c r="L39" s="10"/>
      <c r="M39" s="10"/>
      <c r="N39" s="10"/>
      <c r="O39" s="10">
        <f>J39+K39</f>
        <v>1.4</v>
      </c>
      <c r="P39" s="10">
        <v>1.4</v>
      </c>
      <c r="Q39" s="10">
        <v>0</v>
      </c>
      <c r="R39" s="10"/>
      <c r="S39" s="10"/>
      <c r="T39" s="10"/>
      <c r="U39" s="10">
        <f>P39+Q39</f>
        <v>1.4</v>
      </c>
      <c r="V39" s="1"/>
    </row>
    <row r="40" spans="1:22" s="25" customFormat="1" ht="31.5" hidden="1" x14ac:dyDescent="0.25">
      <c r="A40" s="34" t="s">
        <v>85</v>
      </c>
      <c r="B40" s="42" t="s">
        <v>86</v>
      </c>
      <c r="C40" s="42"/>
      <c r="D40" s="10">
        <v>526.20000000000005</v>
      </c>
      <c r="E40" s="8">
        <v>0</v>
      </c>
      <c r="F40" s="8"/>
      <c r="G40" s="8"/>
      <c r="H40" s="8"/>
      <c r="I40" s="10">
        <f>D40+E40</f>
        <v>526.20000000000005</v>
      </c>
      <c r="J40" s="10">
        <v>619.6</v>
      </c>
      <c r="K40" s="10">
        <v>0</v>
      </c>
      <c r="L40" s="10"/>
      <c r="M40" s="10"/>
      <c r="N40" s="10"/>
      <c r="O40" s="10">
        <f>J40+K40</f>
        <v>619.6</v>
      </c>
      <c r="P40" s="10">
        <v>479.7</v>
      </c>
      <c r="Q40" s="10">
        <v>0</v>
      </c>
      <c r="R40" s="10"/>
      <c r="S40" s="10"/>
      <c r="T40" s="10"/>
      <c r="U40" s="10">
        <f>P40+Q40</f>
        <v>479.7</v>
      </c>
      <c r="V40" s="1"/>
    </row>
    <row r="41" spans="1:22" s="25" customFormat="1" ht="31.5" hidden="1" x14ac:dyDescent="0.25">
      <c r="A41" s="11" t="s">
        <v>30</v>
      </c>
      <c r="B41" s="41" t="s">
        <v>31</v>
      </c>
      <c r="C41" s="41"/>
      <c r="D41" s="10">
        <f>SUM(D42+D43+D44+D45)</f>
        <v>1625.6999999999998</v>
      </c>
      <c r="E41" s="10">
        <f>SUM(E42+E43+E44+E45)</f>
        <v>0</v>
      </c>
      <c r="F41" s="10"/>
      <c r="G41" s="10"/>
      <c r="H41" s="10">
        <v>0</v>
      </c>
      <c r="I41" s="10">
        <f>SUM(I42+I43+I44+I45)</f>
        <v>1625.6999999999998</v>
      </c>
      <c r="J41" s="10">
        <f>SUM(J42+J43+J44+J45)</f>
        <v>1430.1</v>
      </c>
      <c r="K41" s="10">
        <f>SUM(K42+K43+K44+K45)</f>
        <v>0</v>
      </c>
      <c r="L41" s="10"/>
      <c r="M41" s="10"/>
      <c r="N41" s="10">
        <v>0</v>
      </c>
      <c r="O41" s="10">
        <f>SUM(O42+O43+O44+O45)</f>
        <v>1430.1</v>
      </c>
      <c r="P41" s="10">
        <f>SUM(P42+P43+P44+P45)</f>
        <v>1430.1</v>
      </c>
      <c r="Q41" s="10">
        <f>SUM(Q42+Q43+Q44+Q45)</f>
        <v>0</v>
      </c>
      <c r="R41" s="10"/>
      <c r="S41" s="10"/>
      <c r="T41" s="10">
        <v>0</v>
      </c>
      <c r="U41" s="10">
        <f>SUM(U42+U43+U44+U45)</f>
        <v>1430.1</v>
      </c>
      <c r="V41" s="1"/>
    </row>
    <row r="42" spans="1:22" s="25" customFormat="1" ht="119.25" hidden="1" customHeight="1" x14ac:dyDescent="0.25">
      <c r="A42" s="11" t="s">
        <v>71</v>
      </c>
      <c r="B42" s="15" t="s">
        <v>32</v>
      </c>
      <c r="C42" s="15"/>
      <c r="D42" s="10">
        <v>195.6</v>
      </c>
      <c r="E42" s="8">
        <v>0</v>
      </c>
      <c r="F42" s="8"/>
      <c r="G42" s="8"/>
      <c r="H42" s="8"/>
      <c r="I42" s="10">
        <f>D42+E42</f>
        <v>195.6</v>
      </c>
      <c r="J42" s="10">
        <v>0</v>
      </c>
      <c r="K42" s="10">
        <v>0</v>
      </c>
      <c r="L42" s="10"/>
      <c r="M42" s="10"/>
      <c r="N42" s="10"/>
      <c r="O42" s="10">
        <f>J42+K42</f>
        <v>0</v>
      </c>
      <c r="P42" s="10">
        <v>0</v>
      </c>
      <c r="Q42" s="10">
        <v>0</v>
      </c>
      <c r="R42" s="10"/>
      <c r="S42" s="10"/>
      <c r="T42" s="10"/>
      <c r="U42" s="10">
        <f>P42+Q42</f>
        <v>0</v>
      </c>
      <c r="V42" s="1"/>
    </row>
    <row r="43" spans="1:22" s="25" customFormat="1" ht="110.25" hidden="1" customHeight="1" x14ac:dyDescent="0.25">
      <c r="A43" s="11" t="s">
        <v>72</v>
      </c>
      <c r="B43" s="15" t="s">
        <v>33</v>
      </c>
      <c r="C43" s="15"/>
      <c r="D43" s="10">
        <v>0</v>
      </c>
      <c r="E43" s="8">
        <v>0</v>
      </c>
      <c r="F43" s="8"/>
      <c r="G43" s="8"/>
      <c r="H43" s="8"/>
      <c r="I43" s="10">
        <f>D43+E43</f>
        <v>0</v>
      </c>
      <c r="J43" s="10">
        <v>0</v>
      </c>
      <c r="K43" s="10">
        <v>0</v>
      </c>
      <c r="L43" s="10"/>
      <c r="M43" s="10"/>
      <c r="N43" s="10"/>
      <c r="O43" s="10">
        <f t="shared" ref="O43:O46" si="9">J43+K43</f>
        <v>0</v>
      </c>
      <c r="P43" s="10">
        <v>0</v>
      </c>
      <c r="Q43" s="10">
        <v>0</v>
      </c>
      <c r="R43" s="10"/>
      <c r="S43" s="10"/>
      <c r="T43" s="10"/>
      <c r="U43" s="10">
        <f t="shared" ref="U43:U46" si="10">P43+Q43</f>
        <v>0</v>
      </c>
      <c r="V43" s="1"/>
    </row>
    <row r="44" spans="1:22" s="25" customFormat="1" ht="63" hidden="1" customHeight="1" x14ac:dyDescent="0.25">
      <c r="A44" s="11" t="s">
        <v>34</v>
      </c>
      <c r="B44" s="15" t="s">
        <v>35</v>
      </c>
      <c r="C44" s="15"/>
      <c r="D44" s="10">
        <v>1430.1</v>
      </c>
      <c r="E44" s="8">
        <v>0</v>
      </c>
      <c r="F44" s="8"/>
      <c r="G44" s="8"/>
      <c r="H44" s="8"/>
      <c r="I44" s="10">
        <f>D44+E44</f>
        <v>1430.1</v>
      </c>
      <c r="J44" s="10">
        <v>1430.1</v>
      </c>
      <c r="K44" s="10">
        <v>0</v>
      </c>
      <c r="L44" s="10"/>
      <c r="M44" s="10"/>
      <c r="N44" s="10"/>
      <c r="O44" s="10">
        <f t="shared" si="9"/>
        <v>1430.1</v>
      </c>
      <c r="P44" s="10">
        <v>1430.1</v>
      </c>
      <c r="Q44" s="10">
        <v>0</v>
      </c>
      <c r="R44" s="10"/>
      <c r="S44" s="10"/>
      <c r="T44" s="10"/>
      <c r="U44" s="10">
        <f t="shared" si="10"/>
        <v>1430.1</v>
      </c>
      <c r="V44" s="1"/>
    </row>
    <row r="45" spans="1:22" s="25" customFormat="1" ht="78.75" hidden="1" customHeight="1" x14ac:dyDescent="0.25">
      <c r="A45" s="11" t="s">
        <v>96</v>
      </c>
      <c r="B45" s="15" t="s">
        <v>97</v>
      </c>
      <c r="C45" s="15"/>
      <c r="D45" s="10">
        <v>0</v>
      </c>
      <c r="E45" s="8">
        <v>0</v>
      </c>
      <c r="F45" s="8"/>
      <c r="G45" s="8"/>
      <c r="H45" s="8"/>
      <c r="I45" s="10">
        <f>D45+E45</f>
        <v>0</v>
      </c>
      <c r="J45" s="10">
        <v>0</v>
      </c>
      <c r="K45" s="10">
        <v>0</v>
      </c>
      <c r="L45" s="10"/>
      <c r="M45" s="10"/>
      <c r="N45" s="10"/>
      <c r="O45" s="10">
        <f t="shared" si="9"/>
        <v>0</v>
      </c>
      <c r="P45" s="10">
        <v>0</v>
      </c>
      <c r="Q45" s="10"/>
      <c r="R45" s="10"/>
      <c r="S45" s="10"/>
      <c r="T45" s="10"/>
      <c r="U45" s="10">
        <f t="shared" si="10"/>
        <v>0</v>
      </c>
      <c r="V45" s="1"/>
    </row>
    <row r="46" spans="1:22" s="25" customFormat="1" ht="18" hidden="1" customHeight="1" x14ac:dyDescent="0.25">
      <c r="A46" s="11" t="s">
        <v>36</v>
      </c>
      <c r="B46" s="41" t="s">
        <v>37</v>
      </c>
      <c r="C46" s="41"/>
      <c r="D46" s="10">
        <v>1308.4000000000001</v>
      </c>
      <c r="E46" s="8">
        <v>0</v>
      </c>
      <c r="F46" s="8"/>
      <c r="G46" s="8"/>
      <c r="H46" s="8">
        <v>0</v>
      </c>
      <c r="I46" s="10">
        <f>D46+E46</f>
        <v>1308.4000000000001</v>
      </c>
      <c r="J46" s="10">
        <v>1423</v>
      </c>
      <c r="K46" s="10">
        <v>0</v>
      </c>
      <c r="L46" s="10"/>
      <c r="M46" s="10"/>
      <c r="N46" s="10">
        <v>0</v>
      </c>
      <c r="O46" s="10">
        <f t="shared" si="9"/>
        <v>1423</v>
      </c>
      <c r="P46" s="10">
        <v>1393.6</v>
      </c>
      <c r="Q46" s="10">
        <v>0</v>
      </c>
      <c r="R46" s="10"/>
      <c r="S46" s="10"/>
      <c r="T46" s="10">
        <v>0</v>
      </c>
      <c r="U46" s="10">
        <f t="shared" si="10"/>
        <v>1393.6</v>
      </c>
      <c r="V46" s="1"/>
    </row>
    <row r="47" spans="1:22" s="25" customFormat="1" hidden="1" x14ac:dyDescent="0.25">
      <c r="A47" s="11" t="s">
        <v>38</v>
      </c>
      <c r="B47" s="41" t="s">
        <v>39</v>
      </c>
      <c r="C47" s="41"/>
      <c r="D47" s="10">
        <f>D48+D49</f>
        <v>0</v>
      </c>
      <c r="E47" s="10">
        <f>E48+E49</f>
        <v>0</v>
      </c>
      <c r="F47" s="10"/>
      <c r="G47" s="10"/>
      <c r="H47" s="10">
        <v>0</v>
      </c>
      <c r="I47" s="8">
        <f>SUM(I48:I49)</f>
        <v>0</v>
      </c>
      <c r="J47" s="10">
        <f>J48+J49</f>
        <v>0</v>
      </c>
      <c r="K47" s="10">
        <f>K48</f>
        <v>0</v>
      </c>
      <c r="L47" s="10"/>
      <c r="M47" s="10"/>
      <c r="N47" s="10">
        <v>0</v>
      </c>
      <c r="O47" s="8">
        <f>SUM(O48:O49)</f>
        <v>0</v>
      </c>
      <c r="P47" s="10">
        <f>P48+P49</f>
        <v>0</v>
      </c>
      <c r="Q47" s="10">
        <f>Q48+Q49</f>
        <v>0</v>
      </c>
      <c r="R47" s="10"/>
      <c r="S47" s="10"/>
      <c r="T47" s="10">
        <v>0</v>
      </c>
      <c r="U47" s="8">
        <f>SUM(U48:U49)</f>
        <v>0</v>
      </c>
      <c r="V47" s="1"/>
    </row>
    <row r="48" spans="1:22" ht="31.5" hidden="1" customHeight="1" x14ac:dyDescent="0.25">
      <c r="A48" s="35" t="s">
        <v>40</v>
      </c>
      <c r="B48" s="44" t="s">
        <v>41</v>
      </c>
      <c r="C48" s="44"/>
      <c r="D48" s="10">
        <v>0</v>
      </c>
      <c r="E48" s="8">
        <v>0</v>
      </c>
      <c r="F48" s="8"/>
      <c r="G48" s="8"/>
      <c r="H48" s="8"/>
      <c r="I48" s="8">
        <f>D48+E48</f>
        <v>0</v>
      </c>
      <c r="J48" s="10">
        <v>0</v>
      </c>
      <c r="K48" s="10">
        <v>0</v>
      </c>
      <c r="L48" s="10"/>
      <c r="M48" s="10"/>
      <c r="N48" s="10"/>
      <c r="O48" s="8">
        <f>J48+K48</f>
        <v>0</v>
      </c>
      <c r="P48" s="10">
        <v>0</v>
      </c>
      <c r="Q48" s="10">
        <v>0</v>
      </c>
      <c r="R48" s="10"/>
      <c r="S48" s="10"/>
      <c r="T48" s="10"/>
      <c r="U48" s="8">
        <f>P48+Q48</f>
        <v>0</v>
      </c>
    </row>
    <row r="49" spans="1:21" ht="31.5" hidden="1" customHeight="1" x14ac:dyDescent="0.25">
      <c r="A49" s="35" t="s">
        <v>42</v>
      </c>
      <c r="B49" s="44" t="s">
        <v>43</v>
      </c>
      <c r="C49" s="44"/>
      <c r="D49" s="12">
        <v>0</v>
      </c>
      <c r="E49" s="8">
        <v>0</v>
      </c>
      <c r="F49" s="8"/>
      <c r="G49" s="8"/>
      <c r="H49" s="8"/>
      <c r="I49" s="8">
        <f>D49+E49</f>
        <v>0</v>
      </c>
      <c r="J49" s="12">
        <v>0</v>
      </c>
      <c r="K49" s="12">
        <v>0</v>
      </c>
      <c r="L49" s="12"/>
      <c r="M49" s="12"/>
      <c r="N49" s="12"/>
      <c r="O49" s="8">
        <f>J49+K49</f>
        <v>0</v>
      </c>
      <c r="P49" s="12">
        <v>0</v>
      </c>
      <c r="Q49" s="12">
        <v>0</v>
      </c>
      <c r="R49" s="12"/>
      <c r="S49" s="12"/>
      <c r="T49" s="12"/>
      <c r="U49" s="8">
        <f>P49+Q49</f>
        <v>0</v>
      </c>
    </row>
    <row r="50" spans="1:21" x14ac:dyDescent="0.25">
      <c r="A50" s="11" t="s">
        <v>58</v>
      </c>
      <c r="B50" s="14" t="s">
        <v>59</v>
      </c>
      <c r="C50" s="14"/>
      <c r="D50" s="10">
        <f>SUM(D51+D100+D102+D105)</f>
        <v>2205660.1</v>
      </c>
      <c r="E50" s="10">
        <f t="shared" ref="E50:G50" si="11">SUM(E51+E100+E102+E105)</f>
        <v>2199083.7999999998</v>
      </c>
      <c r="F50" s="10">
        <f t="shared" si="11"/>
        <v>-84474.7</v>
      </c>
      <c r="G50" s="10">
        <f t="shared" si="11"/>
        <v>-171547.6</v>
      </c>
      <c r="H50" s="10">
        <f>(E50+F50+G50)-D50</f>
        <v>-262598.60000000056</v>
      </c>
      <c r="I50" s="10">
        <f>SUM(I51+I100+I102+I105)</f>
        <v>1943061.5</v>
      </c>
      <c r="J50" s="10">
        <f>SUM(J51+J100+J102+J105)</f>
        <v>1836006.7</v>
      </c>
      <c r="K50" s="10">
        <f t="shared" ref="K50:O50" si="12">SUM(K51+K100+K102+K105)</f>
        <v>1692390.5</v>
      </c>
      <c r="L50" s="10">
        <f t="shared" si="12"/>
        <v>70170.200000000012</v>
      </c>
      <c r="M50" s="10">
        <f t="shared" si="12"/>
        <v>-130000</v>
      </c>
      <c r="N50" s="10">
        <f>SUM(N51+N100+N102+N105)</f>
        <v>-203446</v>
      </c>
      <c r="O50" s="10">
        <f t="shared" si="12"/>
        <v>1632560.7000000002</v>
      </c>
      <c r="P50" s="10">
        <f t="shared" ref="P50:U50" si="13">SUM(P51+P100+P102+P105)</f>
        <v>851524.7</v>
      </c>
      <c r="Q50" s="10">
        <f t="shared" si="13"/>
        <v>923213.2</v>
      </c>
      <c r="R50" s="10">
        <f t="shared" si="13"/>
        <v>-132067.9</v>
      </c>
      <c r="S50" s="10">
        <f t="shared" si="13"/>
        <v>200000</v>
      </c>
      <c r="T50" s="10">
        <f t="shared" si="13"/>
        <v>139620.59999999998</v>
      </c>
      <c r="U50" s="10">
        <f t="shared" si="13"/>
        <v>991145.29999999993</v>
      </c>
    </row>
    <row r="51" spans="1:21" ht="47.25" x14ac:dyDescent="0.25">
      <c r="A51" s="11" t="s">
        <v>45</v>
      </c>
      <c r="B51" s="14" t="s">
        <v>60</v>
      </c>
      <c r="C51" s="14"/>
      <c r="D51" s="10">
        <f>SUM(D52+D54+D74+D95)</f>
        <v>2205660.1</v>
      </c>
      <c r="E51" s="10">
        <f>SUM(E52+E54+E74+E95)</f>
        <v>2199083.7999999998</v>
      </c>
      <c r="F51" s="10">
        <f>SUM(F52+F54+F74+F95)</f>
        <v>-84474.7</v>
      </c>
      <c r="G51" s="10">
        <f>SUM(G52+G54+G74+G95)</f>
        <v>-173019.2</v>
      </c>
      <c r="H51" s="10">
        <f t="shared" ref="H51:H106" si="14">(E51+F51+G51)-D51</f>
        <v>-264070.20000000042</v>
      </c>
      <c r="I51" s="10">
        <f>SUM(I52+I54+I74+I95)</f>
        <v>1941589.9</v>
      </c>
      <c r="J51" s="10">
        <f>SUM(J52+J54+J74+J95)</f>
        <v>1836006.7</v>
      </c>
      <c r="K51" s="10">
        <f>SUM(K52+K54+K74+K95)</f>
        <v>1692390.5</v>
      </c>
      <c r="L51" s="10">
        <f>SUM(L52+L54+L74+L95)</f>
        <v>70170.200000000012</v>
      </c>
      <c r="M51" s="10">
        <f>SUM(M52+M54+M74+M95)</f>
        <v>-130000</v>
      </c>
      <c r="N51" s="10">
        <f>(K51+L51+M51)-J51</f>
        <v>-203446</v>
      </c>
      <c r="O51" s="10">
        <f>SUM(O52+O54+O74+O95)</f>
        <v>1632560.7000000002</v>
      </c>
      <c r="P51" s="10">
        <f>SUM(P52+P54+P74+P95)</f>
        <v>851524.7</v>
      </c>
      <c r="Q51" s="10">
        <f>SUM(Q52+Q54+Q74+Q95)</f>
        <v>923213.2</v>
      </c>
      <c r="R51" s="10">
        <f>SUM(R52+R54+R74+R95)</f>
        <v>-132067.9</v>
      </c>
      <c r="S51" s="10">
        <f>SUM(S52+S54+S74+S95)</f>
        <v>200000</v>
      </c>
      <c r="T51" s="10">
        <f>(Q51+R51+S51)-P51</f>
        <v>139620.59999999998</v>
      </c>
      <c r="U51" s="10">
        <f>SUM(U52+U54+U74+U95)</f>
        <v>991145.29999999993</v>
      </c>
    </row>
    <row r="52" spans="1:21" ht="31.5" x14ac:dyDescent="0.25">
      <c r="A52" s="30" t="s">
        <v>136</v>
      </c>
      <c r="B52" s="38" t="s">
        <v>88</v>
      </c>
      <c r="C52" s="38"/>
      <c r="D52" s="10">
        <f>D53</f>
        <v>0</v>
      </c>
      <c r="E52" s="10">
        <f t="shared" ref="E52:G52" si="15">E53</f>
        <v>0</v>
      </c>
      <c r="F52" s="10">
        <f t="shared" si="15"/>
        <v>0</v>
      </c>
      <c r="G52" s="10">
        <f t="shared" si="15"/>
        <v>20391.099999999999</v>
      </c>
      <c r="H52" s="10">
        <f t="shared" si="14"/>
        <v>20391.099999999999</v>
      </c>
      <c r="I52" s="10">
        <f t="shared" ref="I52:U52" si="16">I53</f>
        <v>20391.099999999999</v>
      </c>
      <c r="J52" s="10">
        <f t="shared" si="16"/>
        <v>0</v>
      </c>
      <c r="K52" s="10">
        <f t="shared" si="16"/>
        <v>0</v>
      </c>
      <c r="L52" s="10">
        <v>0</v>
      </c>
      <c r="M52" s="10">
        <v>0</v>
      </c>
      <c r="N52" s="10">
        <f t="shared" ref="N52:N53" si="17">(K52+L52)-J52</f>
        <v>0</v>
      </c>
      <c r="O52" s="10">
        <f>K52</f>
        <v>0</v>
      </c>
      <c r="P52" s="10">
        <f t="shared" si="16"/>
        <v>0</v>
      </c>
      <c r="Q52" s="10">
        <f t="shared" si="16"/>
        <v>0</v>
      </c>
      <c r="R52" s="10">
        <f t="shared" si="16"/>
        <v>0</v>
      </c>
      <c r="S52" s="10">
        <f t="shared" si="16"/>
        <v>0</v>
      </c>
      <c r="T52" s="10">
        <f t="shared" ref="T52:T106" si="18">Q52+R52-P52</f>
        <v>0</v>
      </c>
      <c r="U52" s="10">
        <f t="shared" si="16"/>
        <v>0</v>
      </c>
    </row>
    <row r="53" spans="1:21" ht="47.25" x14ac:dyDescent="0.25">
      <c r="A53" s="30" t="s">
        <v>137</v>
      </c>
      <c r="B53" s="45" t="s">
        <v>109</v>
      </c>
      <c r="C53" s="45">
        <v>60030</v>
      </c>
      <c r="D53" s="10">
        <v>0</v>
      </c>
      <c r="E53" s="10">
        <v>0</v>
      </c>
      <c r="F53" s="10">
        <v>0</v>
      </c>
      <c r="G53" s="10">
        <v>20391.099999999999</v>
      </c>
      <c r="H53" s="10">
        <f t="shared" si="14"/>
        <v>20391.099999999999</v>
      </c>
      <c r="I53" s="10">
        <f>D53+H53</f>
        <v>20391.099999999999</v>
      </c>
      <c r="J53" s="10">
        <v>0</v>
      </c>
      <c r="K53" s="10">
        <v>0</v>
      </c>
      <c r="L53" s="10">
        <v>0</v>
      </c>
      <c r="M53" s="10">
        <v>0</v>
      </c>
      <c r="N53" s="10">
        <f t="shared" si="17"/>
        <v>0</v>
      </c>
      <c r="O53" s="10">
        <f>J53+N53</f>
        <v>0</v>
      </c>
      <c r="P53" s="10">
        <v>0</v>
      </c>
      <c r="Q53" s="10">
        <v>0</v>
      </c>
      <c r="R53" s="10">
        <v>0</v>
      </c>
      <c r="S53" s="10">
        <v>0</v>
      </c>
      <c r="T53" s="10">
        <f t="shared" si="18"/>
        <v>0</v>
      </c>
      <c r="U53" s="10">
        <f>P53+T53</f>
        <v>0</v>
      </c>
    </row>
    <row r="54" spans="1:21" ht="47.25" x14ac:dyDescent="0.25">
      <c r="A54" s="6" t="s">
        <v>138</v>
      </c>
      <c r="B54" s="14" t="s">
        <v>89</v>
      </c>
      <c r="C54" s="14"/>
      <c r="D54" s="7">
        <f>SUM(D55:D73)</f>
        <v>1454479.5</v>
      </c>
      <c r="E54" s="7">
        <f>SUM(E55:E73)</f>
        <v>1416093.6</v>
      </c>
      <c r="F54" s="7">
        <f>SUM(F55:F73)</f>
        <v>-11073.500000000004</v>
      </c>
      <c r="G54" s="7">
        <f>SUM(G55:G73)</f>
        <v>-184225.90000000002</v>
      </c>
      <c r="H54" s="10">
        <f t="shared" si="14"/>
        <v>-233685.29999999981</v>
      </c>
      <c r="I54" s="7">
        <f>SUM(I55:I73)</f>
        <v>1220794.2</v>
      </c>
      <c r="J54" s="7">
        <f>SUM(J55:J73)</f>
        <v>1204638.3999999999</v>
      </c>
      <c r="K54" s="7">
        <f>SUM(K55:K73)</f>
        <v>1063455.5</v>
      </c>
      <c r="L54" s="7">
        <f>SUM(L55:L73)</f>
        <v>70170.200000000012</v>
      </c>
      <c r="M54" s="7">
        <f>SUM(M55:M73)</f>
        <v>-130000</v>
      </c>
      <c r="N54" s="10">
        <f t="shared" ref="N54:N106" si="19">(K54+L54+M54)-J54</f>
        <v>-201012.69999999995</v>
      </c>
      <c r="O54" s="7">
        <f>SUM(O55:O73)</f>
        <v>1003625.7000000001</v>
      </c>
      <c r="P54" s="7">
        <f>SUM(P55:P73)</f>
        <v>220156.39999999997</v>
      </c>
      <c r="Q54" s="7">
        <f>SUM(Q55:Q73)</f>
        <v>291846.59999999998</v>
      </c>
      <c r="R54" s="7">
        <f>SUM(R55:R73)</f>
        <v>-132067.9</v>
      </c>
      <c r="S54" s="7">
        <f>SUM(S55:S73)</f>
        <v>200000</v>
      </c>
      <c r="T54" s="10">
        <f t="shared" ref="T54:T99" si="20">(Q54+R54+S54)-P54</f>
        <v>139622.29999999999</v>
      </c>
      <c r="U54" s="7">
        <f>SUM(U55:U73)</f>
        <v>359778.69999999995</v>
      </c>
    </row>
    <row r="55" spans="1:21" ht="63.75" customHeight="1" x14ac:dyDescent="0.25">
      <c r="A55" s="6" t="s">
        <v>139</v>
      </c>
      <c r="B55" s="21" t="s">
        <v>176</v>
      </c>
      <c r="C55" s="21">
        <v>63320</v>
      </c>
      <c r="D55" s="8">
        <v>3500</v>
      </c>
      <c r="E55" s="13">
        <v>3500</v>
      </c>
      <c r="F55" s="13">
        <v>0</v>
      </c>
      <c r="G55" s="13">
        <v>0</v>
      </c>
      <c r="H55" s="10">
        <f t="shared" si="14"/>
        <v>0</v>
      </c>
      <c r="I55" s="13">
        <f t="shared" ref="I55:I73" si="21">D55+H55</f>
        <v>3500</v>
      </c>
      <c r="J55" s="8">
        <v>3318</v>
      </c>
      <c r="K55" s="8">
        <v>3318</v>
      </c>
      <c r="L55" s="8">
        <v>0</v>
      </c>
      <c r="M55" s="8">
        <v>0</v>
      </c>
      <c r="N55" s="10">
        <f t="shared" si="19"/>
        <v>0</v>
      </c>
      <c r="O55" s="8">
        <f>J55+N55</f>
        <v>3318</v>
      </c>
      <c r="P55" s="8">
        <v>3133</v>
      </c>
      <c r="Q55" s="8">
        <v>3133</v>
      </c>
      <c r="R55" s="8">
        <v>0</v>
      </c>
      <c r="S55" s="8">
        <v>0</v>
      </c>
      <c r="T55" s="10">
        <f t="shared" si="20"/>
        <v>0</v>
      </c>
      <c r="U55" s="8">
        <f>P55+T55</f>
        <v>3133</v>
      </c>
    </row>
    <row r="56" spans="1:21" ht="31.5" x14ac:dyDescent="0.25">
      <c r="A56" s="6" t="s">
        <v>139</v>
      </c>
      <c r="B56" s="14" t="s">
        <v>177</v>
      </c>
      <c r="C56" s="14">
        <v>63300</v>
      </c>
      <c r="D56" s="8">
        <v>38800</v>
      </c>
      <c r="E56" s="13">
        <v>38800</v>
      </c>
      <c r="F56" s="13">
        <v>0</v>
      </c>
      <c r="G56" s="13">
        <v>-8800</v>
      </c>
      <c r="H56" s="10">
        <f t="shared" si="14"/>
        <v>-8800</v>
      </c>
      <c r="I56" s="13">
        <f t="shared" si="21"/>
        <v>30000</v>
      </c>
      <c r="J56" s="8">
        <v>0</v>
      </c>
      <c r="K56" s="8">
        <v>0</v>
      </c>
      <c r="L56" s="8">
        <v>0</v>
      </c>
      <c r="M56" s="8">
        <v>0</v>
      </c>
      <c r="N56" s="10">
        <f t="shared" si="19"/>
        <v>0</v>
      </c>
      <c r="O56" s="8">
        <f t="shared" ref="O56:O73" si="22">J56+N56</f>
        <v>0</v>
      </c>
      <c r="P56" s="8">
        <v>0</v>
      </c>
      <c r="Q56" s="8">
        <v>0</v>
      </c>
      <c r="R56" s="8">
        <v>0</v>
      </c>
      <c r="S56" s="8">
        <v>0</v>
      </c>
      <c r="T56" s="10">
        <f t="shared" si="20"/>
        <v>0</v>
      </c>
      <c r="U56" s="8">
        <f t="shared" ref="U56:U73" si="23">P56+T56</f>
        <v>0</v>
      </c>
    </row>
    <row r="57" spans="1:21" ht="63.75" customHeight="1" x14ac:dyDescent="0.25">
      <c r="A57" s="6" t="s">
        <v>139</v>
      </c>
      <c r="B57" s="14" t="s">
        <v>178</v>
      </c>
      <c r="C57" s="14">
        <v>63170</v>
      </c>
      <c r="D57" s="8">
        <v>58231.6</v>
      </c>
      <c r="E57" s="13">
        <v>13622.3</v>
      </c>
      <c r="F57" s="13">
        <v>49328.800000000003</v>
      </c>
      <c r="G57" s="13">
        <v>0</v>
      </c>
      <c r="H57" s="10">
        <f t="shared" si="14"/>
        <v>4719.5000000000073</v>
      </c>
      <c r="I57" s="13">
        <f t="shared" si="21"/>
        <v>62951.100000000006</v>
      </c>
      <c r="J57" s="8">
        <v>95929.1</v>
      </c>
      <c r="K57" s="8">
        <v>16642.099999999999</v>
      </c>
      <c r="L57" s="8">
        <v>0</v>
      </c>
      <c r="M57" s="8">
        <v>0</v>
      </c>
      <c r="N57" s="10">
        <f t="shared" si="19"/>
        <v>-79287</v>
      </c>
      <c r="O57" s="8">
        <f t="shared" si="22"/>
        <v>16642.100000000006</v>
      </c>
      <c r="P57" s="8">
        <v>0</v>
      </c>
      <c r="Q57" s="8">
        <v>7605.4</v>
      </c>
      <c r="R57" s="8">
        <v>0</v>
      </c>
      <c r="S57" s="8">
        <v>0</v>
      </c>
      <c r="T57" s="10">
        <f t="shared" si="20"/>
        <v>7605.4</v>
      </c>
      <c r="U57" s="8">
        <f t="shared" si="23"/>
        <v>7605.4</v>
      </c>
    </row>
    <row r="58" spans="1:21" ht="31.5" x14ac:dyDescent="0.25">
      <c r="A58" s="6" t="s">
        <v>139</v>
      </c>
      <c r="B58" s="14" t="s">
        <v>179</v>
      </c>
      <c r="C58" s="14">
        <v>63180</v>
      </c>
      <c r="D58" s="8">
        <v>280.7</v>
      </c>
      <c r="E58" s="13">
        <v>311.89999999999998</v>
      </c>
      <c r="F58" s="13">
        <v>0</v>
      </c>
      <c r="G58" s="13">
        <v>0</v>
      </c>
      <c r="H58" s="10">
        <f t="shared" si="14"/>
        <v>31.199999999999989</v>
      </c>
      <c r="I58" s="13">
        <f t="shared" si="21"/>
        <v>311.89999999999998</v>
      </c>
      <c r="J58" s="8">
        <v>280.7</v>
      </c>
      <c r="K58" s="8">
        <v>206.8</v>
      </c>
      <c r="L58" s="8">
        <v>0</v>
      </c>
      <c r="M58" s="8">
        <v>0</v>
      </c>
      <c r="N58" s="10">
        <f t="shared" si="19"/>
        <v>-73.899999999999977</v>
      </c>
      <c r="O58" s="8">
        <f t="shared" si="22"/>
        <v>206.8</v>
      </c>
      <c r="P58" s="8">
        <v>0</v>
      </c>
      <c r="Q58" s="8">
        <v>196.5</v>
      </c>
      <c r="R58" s="8">
        <v>0</v>
      </c>
      <c r="S58" s="8">
        <v>0</v>
      </c>
      <c r="T58" s="10">
        <f t="shared" si="20"/>
        <v>196.5</v>
      </c>
      <c r="U58" s="8">
        <f t="shared" si="23"/>
        <v>196.5</v>
      </c>
    </row>
    <row r="59" spans="1:21" ht="31.5" x14ac:dyDescent="0.25">
      <c r="A59" s="6" t="s">
        <v>168</v>
      </c>
      <c r="B59" s="14" t="s">
        <v>169</v>
      </c>
      <c r="C59" s="14" t="s">
        <v>170</v>
      </c>
      <c r="D59" s="8">
        <v>0</v>
      </c>
      <c r="E59" s="13">
        <v>1364.4</v>
      </c>
      <c r="F59" s="13">
        <v>0</v>
      </c>
      <c r="G59" s="13">
        <v>0</v>
      </c>
      <c r="H59" s="10">
        <f t="shared" si="14"/>
        <v>1364.4</v>
      </c>
      <c r="I59" s="13">
        <f t="shared" si="21"/>
        <v>1364.4</v>
      </c>
      <c r="J59" s="8">
        <v>0</v>
      </c>
      <c r="K59" s="8">
        <v>5196</v>
      </c>
      <c r="L59" s="8">
        <v>0</v>
      </c>
      <c r="M59" s="8">
        <v>0</v>
      </c>
      <c r="N59" s="10">
        <f t="shared" si="19"/>
        <v>5196</v>
      </c>
      <c r="O59" s="8">
        <f t="shared" si="22"/>
        <v>5196</v>
      </c>
      <c r="P59" s="8">
        <v>0</v>
      </c>
      <c r="Q59" s="8">
        <v>4596.1000000000004</v>
      </c>
      <c r="R59" s="8">
        <v>0</v>
      </c>
      <c r="S59" s="8">
        <v>0</v>
      </c>
      <c r="T59" s="10">
        <f t="shared" si="20"/>
        <v>4596.1000000000004</v>
      </c>
      <c r="U59" s="8">
        <f t="shared" si="23"/>
        <v>4596.1000000000004</v>
      </c>
    </row>
    <row r="60" spans="1:21" ht="78.75" customHeight="1" x14ac:dyDescent="0.25">
      <c r="A60" s="36" t="s">
        <v>139</v>
      </c>
      <c r="B60" s="24" t="s">
        <v>126</v>
      </c>
      <c r="C60" s="24">
        <v>63330</v>
      </c>
      <c r="D60" s="8">
        <v>12000</v>
      </c>
      <c r="E60" s="13">
        <v>15000</v>
      </c>
      <c r="F60" s="13">
        <v>0</v>
      </c>
      <c r="G60" s="13">
        <v>0</v>
      </c>
      <c r="H60" s="10">
        <f t="shared" si="14"/>
        <v>3000</v>
      </c>
      <c r="I60" s="13">
        <f t="shared" si="21"/>
        <v>15000</v>
      </c>
      <c r="J60" s="8">
        <v>12000</v>
      </c>
      <c r="K60" s="8">
        <v>15000</v>
      </c>
      <c r="L60" s="8">
        <v>0</v>
      </c>
      <c r="M60" s="8">
        <v>0</v>
      </c>
      <c r="N60" s="10">
        <f t="shared" si="19"/>
        <v>3000</v>
      </c>
      <c r="O60" s="8">
        <f t="shared" si="22"/>
        <v>15000</v>
      </c>
      <c r="P60" s="8">
        <v>0</v>
      </c>
      <c r="Q60" s="8">
        <v>15000</v>
      </c>
      <c r="R60" s="8">
        <v>0</v>
      </c>
      <c r="S60" s="8">
        <v>0</v>
      </c>
      <c r="T60" s="10">
        <f t="shared" si="20"/>
        <v>15000</v>
      </c>
      <c r="U60" s="8">
        <f t="shared" si="23"/>
        <v>15000</v>
      </c>
    </row>
    <row r="61" spans="1:21" ht="78.75" x14ac:dyDescent="0.25">
      <c r="A61" s="36" t="s">
        <v>139</v>
      </c>
      <c r="B61" s="24" t="s">
        <v>158</v>
      </c>
      <c r="C61" s="24">
        <v>63350</v>
      </c>
      <c r="D61" s="8">
        <v>85030.1</v>
      </c>
      <c r="E61" s="13">
        <v>85030.1</v>
      </c>
      <c r="F61" s="13">
        <v>0</v>
      </c>
      <c r="G61" s="13">
        <v>-81458.8</v>
      </c>
      <c r="H61" s="10">
        <f t="shared" si="14"/>
        <v>-81458.8</v>
      </c>
      <c r="I61" s="13">
        <f t="shared" si="21"/>
        <v>3571.3000000000029</v>
      </c>
      <c r="J61" s="8">
        <v>103631.8</v>
      </c>
      <c r="K61" s="8">
        <v>40000</v>
      </c>
      <c r="L61" s="8">
        <v>0</v>
      </c>
      <c r="M61" s="8">
        <v>0</v>
      </c>
      <c r="N61" s="10">
        <f t="shared" si="19"/>
        <v>-63631.8</v>
      </c>
      <c r="O61" s="8">
        <f t="shared" si="22"/>
        <v>40000</v>
      </c>
      <c r="P61" s="8">
        <v>0</v>
      </c>
      <c r="Q61" s="8">
        <v>40000</v>
      </c>
      <c r="R61" s="8">
        <v>0</v>
      </c>
      <c r="S61" s="8">
        <v>0</v>
      </c>
      <c r="T61" s="10">
        <f t="shared" si="20"/>
        <v>40000</v>
      </c>
      <c r="U61" s="8">
        <f t="shared" si="23"/>
        <v>40000</v>
      </c>
    </row>
    <row r="62" spans="1:21" ht="82.5" customHeight="1" x14ac:dyDescent="0.25">
      <c r="A62" s="36" t="s">
        <v>159</v>
      </c>
      <c r="B62" s="24" t="s">
        <v>160</v>
      </c>
      <c r="C62" s="24">
        <v>55550</v>
      </c>
      <c r="D62" s="8">
        <v>0</v>
      </c>
      <c r="E62" s="13">
        <v>4653</v>
      </c>
      <c r="F62" s="13">
        <v>0</v>
      </c>
      <c r="G62" s="13">
        <v>-4653</v>
      </c>
      <c r="H62" s="10">
        <f t="shared" si="14"/>
        <v>0</v>
      </c>
      <c r="I62" s="13">
        <f t="shared" si="21"/>
        <v>0</v>
      </c>
      <c r="J62" s="8">
        <v>0</v>
      </c>
      <c r="K62" s="8">
        <v>0</v>
      </c>
      <c r="L62" s="8">
        <v>0</v>
      </c>
      <c r="M62" s="8">
        <v>0</v>
      </c>
      <c r="N62" s="10">
        <f t="shared" si="19"/>
        <v>0</v>
      </c>
      <c r="O62" s="8">
        <f t="shared" si="22"/>
        <v>0</v>
      </c>
      <c r="P62" s="8">
        <v>0</v>
      </c>
      <c r="Q62" s="8">
        <v>0</v>
      </c>
      <c r="R62" s="8">
        <v>0</v>
      </c>
      <c r="S62" s="8">
        <v>0</v>
      </c>
      <c r="T62" s="10">
        <f t="shared" si="20"/>
        <v>0</v>
      </c>
      <c r="U62" s="8">
        <f t="shared" si="23"/>
        <v>0</v>
      </c>
    </row>
    <row r="63" spans="1:21" ht="31.5" x14ac:dyDescent="0.25">
      <c r="A63" s="6" t="s">
        <v>139</v>
      </c>
      <c r="B63" s="23" t="s">
        <v>104</v>
      </c>
      <c r="C63" s="23">
        <v>63010</v>
      </c>
      <c r="D63" s="8">
        <v>25739.1</v>
      </c>
      <c r="E63" s="13">
        <v>25739.1</v>
      </c>
      <c r="F63" s="13">
        <v>0</v>
      </c>
      <c r="G63" s="13">
        <v>-3600</v>
      </c>
      <c r="H63" s="10">
        <f t="shared" si="14"/>
        <v>-3600</v>
      </c>
      <c r="I63" s="13">
        <f t="shared" si="21"/>
        <v>22139.1</v>
      </c>
      <c r="J63" s="8">
        <v>57707</v>
      </c>
      <c r="K63" s="8">
        <v>54707</v>
      </c>
      <c r="L63" s="8">
        <v>0</v>
      </c>
      <c r="M63" s="8">
        <v>0</v>
      </c>
      <c r="N63" s="10">
        <f t="shared" si="19"/>
        <v>-3000</v>
      </c>
      <c r="O63" s="8">
        <f t="shared" si="22"/>
        <v>54707</v>
      </c>
      <c r="P63" s="8">
        <v>16473.5</v>
      </c>
      <c r="Q63" s="8">
        <v>16473.5</v>
      </c>
      <c r="R63" s="8">
        <v>0</v>
      </c>
      <c r="S63" s="8">
        <v>0</v>
      </c>
      <c r="T63" s="10">
        <f t="shared" si="20"/>
        <v>0</v>
      </c>
      <c r="U63" s="8">
        <f t="shared" si="23"/>
        <v>16473.5</v>
      </c>
    </row>
    <row r="64" spans="1:21" ht="47.25" x14ac:dyDescent="0.25">
      <c r="A64" s="6" t="s">
        <v>139</v>
      </c>
      <c r="B64" s="23" t="s">
        <v>188</v>
      </c>
      <c r="C64" s="23">
        <v>63370</v>
      </c>
      <c r="D64" s="8">
        <v>0</v>
      </c>
      <c r="E64" s="13">
        <v>0</v>
      </c>
      <c r="F64" s="13">
        <v>0</v>
      </c>
      <c r="G64" s="13">
        <v>3000</v>
      </c>
      <c r="H64" s="10">
        <f t="shared" si="14"/>
        <v>3000</v>
      </c>
      <c r="I64" s="13">
        <f t="shared" si="21"/>
        <v>3000</v>
      </c>
      <c r="J64" s="8">
        <v>0</v>
      </c>
      <c r="K64" s="8">
        <v>0</v>
      </c>
      <c r="L64" s="8">
        <v>0</v>
      </c>
      <c r="M64" s="8">
        <v>0</v>
      </c>
      <c r="N64" s="10">
        <f t="shared" si="19"/>
        <v>0</v>
      </c>
      <c r="O64" s="8">
        <f t="shared" si="22"/>
        <v>0</v>
      </c>
      <c r="P64" s="8">
        <v>0</v>
      </c>
      <c r="Q64" s="8">
        <v>0</v>
      </c>
      <c r="R64" s="8">
        <v>0</v>
      </c>
      <c r="S64" s="8">
        <v>0</v>
      </c>
      <c r="T64" s="10">
        <f t="shared" si="20"/>
        <v>0</v>
      </c>
      <c r="U64" s="8">
        <f t="shared" si="23"/>
        <v>0</v>
      </c>
    </row>
    <row r="65" spans="1:21" ht="31.5" x14ac:dyDescent="0.25">
      <c r="A65" s="6" t="s">
        <v>139</v>
      </c>
      <c r="B65" s="23" t="s">
        <v>131</v>
      </c>
      <c r="C65" s="23">
        <v>63130</v>
      </c>
      <c r="D65" s="8">
        <v>948.6</v>
      </c>
      <c r="E65" s="13">
        <v>803.4</v>
      </c>
      <c r="F65" s="13">
        <v>0</v>
      </c>
      <c r="G65" s="13">
        <v>0</v>
      </c>
      <c r="H65" s="10">
        <f t="shared" si="14"/>
        <v>-145.20000000000005</v>
      </c>
      <c r="I65" s="13">
        <f t="shared" si="21"/>
        <v>803.4</v>
      </c>
      <c r="J65" s="8">
        <v>948.6</v>
      </c>
      <c r="K65" s="8">
        <v>486.9</v>
      </c>
      <c r="L65" s="8">
        <v>0</v>
      </c>
      <c r="M65" s="8">
        <v>0</v>
      </c>
      <c r="N65" s="10">
        <f t="shared" si="19"/>
        <v>-461.70000000000005</v>
      </c>
      <c r="O65" s="8">
        <f t="shared" si="22"/>
        <v>486.9</v>
      </c>
      <c r="P65" s="8">
        <v>0</v>
      </c>
      <c r="Q65" s="8">
        <v>460.3</v>
      </c>
      <c r="R65" s="8">
        <v>0</v>
      </c>
      <c r="S65" s="8">
        <v>0</v>
      </c>
      <c r="T65" s="10">
        <f t="shared" si="20"/>
        <v>460.3</v>
      </c>
      <c r="U65" s="8">
        <f t="shared" si="23"/>
        <v>460.3</v>
      </c>
    </row>
    <row r="66" spans="1:21" ht="63" x14ac:dyDescent="0.25">
      <c r="A66" s="6" t="s">
        <v>139</v>
      </c>
      <c r="B66" s="23" t="s">
        <v>161</v>
      </c>
      <c r="C66" s="23">
        <v>63360</v>
      </c>
      <c r="D66" s="8">
        <v>7360</v>
      </c>
      <c r="E66" s="13">
        <v>7360</v>
      </c>
      <c r="F66" s="13">
        <v>0</v>
      </c>
      <c r="G66" s="13">
        <v>0</v>
      </c>
      <c r="H66" s="10">
        <f t="shared" si="14"/>
        <v>0</v>
      </c>
      <c r="I66" s="13">
        <f t="shared" si="21"/>
        <v>7360</v>
      </c>
      <c r="J66" s="8">
        <v>0</v>
      </c>
      <c r="K66" s="8">
        <v>0</v>
      </c>
      <c r="L66" s="8">
        <v>0</v>
      </c>
      <c r="M66" s="8">
        <v>0</v>
      </c>
      <c r="N66" s="10">
        <f t="shared" si="19"/>
        <v>0</v>
      </c>
      <c r="O66" s="8">
        <f t="shared" si="22"/>
        <v>0</v>
      </c>
      <c r="P66" s="8">
        <v>0</v>
      </c>
      <c r="Q66" s="8">
        <v>0</v>
      </c>
      <c r="R66" s="8">
        <v>0</v>
      </c>
      <c r="S66" s="8">
        <v>0</v>
      </c>
      <c r="T66" s="10">
        <f t="shared" si="20"/>
        <v>0</v>
      </c>
      <c r="U66" s="8">
        <f t="shared" si="23"/>
        <v>0</v>
      </c>
    </row>
    <row r="67" spans="1:21" ht="94.5" x14ac:dyDescent="0.25">
      <c r="A67" s="6" t="s">
        <v>140</v>
      </c>
      <c r="B67" s="23" t="s">
        <v>187</v>
      </c>
      <c r="C67" s="23">
        <v>63020</v>
      </c>
      <c r="D67" s="8">
        <v>572.6</v>
      </c>
      <c r="E67" s="13">
        <v>660.8</v>
      </c>
      <c r="F67" s="13">
        <v>0</v>
      </c>
      <c r="G67" s="13">
        <v>-660.8</v>
      </c>
      <c r="H67" s="10">
        <f t="shared" si="14"/>
        <v>-572.6</v>
      </c>
      <c r="I67" s="13">
        <f t="shared" si="21"/>
        <v>0</v>
      </c>
      <c r="J67" s="8">
        <v>572.6</v>
      </c>
      <c r="K67" s="8">
        <v>404.3</v>
      </c>
      <c r="L67" s="8">
        <v>0</v>
      </c>
      <c r="M67" s="8">
        <v>0</v>
      </c>
      <c r="N67" s="10">
        <f t="shared" si="19"/>
        <v>-168.3</v>
      </c>
      <c r="O67" s="8">
        <f t="shared" si="22"/>
        <v>404.3</v>
      </c>
      <c r="P67" s="8">
        <v>0</v>
      </c>
      <c r="Q67" s="8">
        <v>386.5</v>
      </c>
      <c r="R67" s="8">
        <v>0</v>
      </c>
      <c r="S67" s="8">
        <v>0</v>
      </c>
      <c r="T67" s="10">
        <f t="shared" si="20"/>
        <v>386.5</v>
      </c>
      <c r="U67" s="8">
        <f t="shared" si="23"/>
        <v>386.5</v>
      </c>
    </row>
    <row r="68" spans="1:21" ht="30.75" customHeight="1" x14ac:dyDescent="0.25">
      <c r="A68" s="6" t="s">
        <v>139</v>
      </c>
      <c r="B68" s="23" t="s">
        <v>105</v>
      </c>
      <c r="C68" s="23">
        <v>63030</v>
      </c>
      <c r="D68" s="8">
        <v>12394.4</v>
      </c>
      <c r="E68" s="13">
        <v>12394.3</v>
      </c>
      <c r="F68" s="13">
        <v>0</v>
      </c>
      <c r="G68" s="13">
        <v>-5824.8</v>
      </c>
      <c r="H68" s="10">
        <f t="shared" si="14"/>
        <v>-5824.9000000000005</v>
      </c>
      <c r="I68" s="13">
        <f t="shared" si="21"/>
        <v>6569.4999999999991</v>
      </c>
      <c r="J68" s="8">
        <v>15132.1</v>
      </c>
      <c r="K68" s="8">
        <v>15132.1</v>
      </c>
      <c r="L68" s="8">
        <v>0</v>
      </c>
      <c r="M68" s="8">
        <v>0</v>
      </c>
      <c r="N68" s="10">
        <f t="shared" si="19"/>
        <v>0</v>
      </c>
      <c r="O68" s="8">
        <f t="shared" si="22"/>
        <v>15132.1</v>
      </c>
      <c r="P68" s="8">
        <v>15863.4</v>
      </c>
      <c r="Q68" s="8">
        <v>15863.4</v>
      </c>
      <c r="R68" s="8">
        <v>0</v>
      </c>
      <c r="S68" s="8">
        <v>0</v>
      </c>
      <c r="T68" s="10">
        <f t="shared" si="20"/>
        <v>0</v>
      </c>
      <c r="U68" s="8">
        <f t="shared" si="23"/>
        <v>15863.4</v>
      </c>
    </row>
    <row r="69" spans="1:21" ht="31.5" x14ac:dyDescent="0.25">
      <c r="A69" s="6" t="s">
        <v>141</v>
      </c>
      <c r="B69" s="23" t="s">
        <v>105</v>
      </c>
      <c r="C69" s="23" t="s">
        <v>162</v>
      </c>
      <c r="D69" s="8">
        <v>6189.7</v>
      </c>
      <c r="E69" s="13">
        <v>3421.6</v>
      </c>
      <c r="F69" s="13">
        <v>0</v>
      </c>
      <c r="G69" s="13">
        <v>0</v>
      </c>
      <c r="H69" s="10">
        <f t="shared" si="14"/>
        <v>-2768.1</v>
      </c>
      <c r="I69" s="13">
        <f t="shared" si="21"/>
        <v>3421.6</v>
      </c>
      <c r="J69" s="8">
        <v>6189.7</v>
      </c>
      <c r="K69" s="8">
        <v>3433.5</v>
      </c>
      <c r="L69" s="8">
        <v>0</v>
      </c>
      <c r="M69" s="8">
        <v>0</v>
      </c>
      <c r="N69" s="10">
        <f t="shared" si="19"/>
        <v>-2756.2</v>
      </c>
      <c r="O69" s="8">
        <f t="shared" si="22"/>
        <v>3433.5</v>
      </c>
      <c r="P69" s="8">
        <v>0</v>
      </c>
      <c r="Q69" s="8">
        <v>3445.4</v>
      </c>
      <c r="R69" s="8">
        <v>0</v>
      </c>
      <c r="S69" s="8">
        <v>0</v>
      </c>
      <c r="T69" s="10">
        <f t="shared" si="20"/>
        <v>3445.4</v>
      </c>
      <c r="U69" s="8">
        <f t="shared" si="23"/>
        <v>3445.4</v>
      </c>
    </row>
    <row r="70" spans="1:21" ht="31.5" x14ac:dyDescent="0.25">
      <c r="A70" s="6" t="s">
        <v>139</v>
      </c>
      <c r="B70" s="23" t="s">
        <v>106</v>
      </c>
      <c r="C70" s="23">
        <v>63160</v>
      </c>
      <c r="D70" s="8">
        <v>1082.4000000000001</v>
      </c>
      <c r="E70" s="7">
        <v>1082.4000000000001</v>
      </c>
      <c r="F70" s="7">
        <v>0</v>
      </c>
      <c r="G70" s="7">
        <v>0</v>
      </c>
      <c r="H70" s="10">
        <f t="shared" si="14"/>
        <v>0</v>
      </c>
      <c r="I70" s="13">
        <f t="shared" si="21"/>
        <v>1082.4000000000001</v>
      </c>
      <c r="J70" s="8">
        <v>1082.4000000000001</v>
      </c>
      <c r="K70" s="8">
        <v>1082.4000000000001</v>
      </c>
      <c r="L70" s="8">
        <v>0</v>
      </c>
      <c r="M70" s="8">
        <v>0</v>
      </c>
      <c r="N70" s="10">
        <f t="shared" si="19"/>
        <v>0</v>
      </c>
      <c r="O70" s="8">
        <f t="shared" si="22"/>
        <v>1082.4000000000001</v>
      </c>
      <c r="P70" s="8">
        <v>1082.4000000000001</v>
      </c>
      <c r="Q70" s="8">
        <v>1082.4000000000001</v>
      </c>
      <c r="R70" s="8">
        <v>0</v>
      </c>
      <c r="S70" s="8">
        <v>0</v>
      </c>
      <c r="T70" s="10">
        <f t="shared" si="20"/>
        <v>0</v>
      </c>
      <c r="U70" s="8">
        <f t="shared" si="23"/>
        <v>1082.4000000000001</v>
      </c>
    </row>
    <row r="71" spans="1:21" ht="48" customHeight="1" x14ac:dyDescent="0.25">
      <c r="A71" s="6" t="s">
        <v>142</v>
      </c>
      <c r="B71" s="22" t="s">
        <v>119</v>
      </c>
      <c r="C71" s="22">
        <v>63500</v>
      </c>
      <c r="D71" s="8">
        <v>1128748.3</v>
      </c>
      <c r="E71" s="7">
        <v>1128748.3</v>
      </c>
      <c r="F71" s="7">
        <f>-127466.2+90000-37837.4</f>
        <v>-75303.600000000006</v>
      </c>
      <c r="G71" s="7">
        <v>-70000</v>
      </c>
      <c r="H71" s="10">
        <f t="shared" si="14"/>
        <v>-145303.60000000009</v>
      </c>
      <c r="I71" s="13">
        <f t="shared" si="21"/>
        <v>983444.7</v>
      </c>
      <c r="J71" s="8">
        <v>862579.1</v>
      </c>
      <c r="K71" s="8">
        <v>862579.1</v>
      </c>
      <c r="L71" s="8">
        <f>-106495.2+202350.2-25684.8</f>
        <v>70170.200000000012</v>
      </c>
      <c r="M71" s="8">
        <v>-130000</v>
      </c>
      <c r="N71" s="10">
        <f t="shared" si="19"/>
        <v>-59829.79999999993</v>
      </c>
      <c r="O71" s="8">
        <f t="shared" si="22"/>
        <v>802749.3</v>
      </c>
      <c r="P71" s="8">
        <v>140821.5</v>
      </c>
      <c r="Q71" s="8">
        <v>140821.5</v>
      </c>
      <c r="R71" s="8">
        <f>8753.6-140821.5</f>
        <v>-132067.9</v>
      </c>
      <c r="S71" s="8">
        <v>200000</v>
      </c>
      <c r="T71" s="10">
        <f t="shared" si="20"/>
        <v>67932.100000000006</v>
      </c>
      <c r="U71" s="8">
        <f t="shared" si="23"/>
        <v>208753.6</v>
      </c>
    </row>
    <row r="72" spans="1:21" ht="48" customHeight="1" x14ac:dyDescent="0.25">
      <c r="A72" s="6" t="s">
        <v>139</v>
      </c>
      <c r="B72" s="22" t="s">
        <v>120</v>
      </c>
      <c r="C72" s="22">
        <v>63060</v>
      </c>
      <c r="D72" s="8">
        <v>72477</v>
      </c>
      <c r="E72" s="7">
        <v>72477</v>
      </c>
      <c r="F72" s="7">
        <v>14901.3</v>
      </c>
      <c r="G72" s="7">
        <v>-11103.5</v>
      </c>
      <c r="H72" s="10">
        <f t="shared" si="14"/>
        <v>3797.8000000000029</v>
      </c>
      <c r="I72" s="13">
        <f t="shared" si="21"/>
        <v>76274.8</v>
      </c>
      <c r="J72" s="8">
        <v>44578</v>
      </c>
      <c r="K72" s="8">
        <v>44578</v>
      </c>
      <c r="L72" s="8">
        <v>0</v>
      </c>
      <c r="M72" s="8">
        <v>0</v>
      </c>
      <c r="N72" s="10">
        <f t="shared" si="19"/>
        <v>0</v>
      </c>
      <c r="O72" s="8">
        <f t="shared" si="22"/>
        <v>44578</v>
      </c>
      <c r="P72" s="8">
        <v>42130.8</v>
      </c>
      <c r="Q72" s="8">
        <v>42130.8</v>
      </c>
      <c r="R72" s="8">
        <v>0</v>
      </c>
      <c r="S72" s="8">
        <v>0</v>
      </c>
      <c r="T72" s="10">
        <f t="shared" si="20"/>
        <v>0</v>
      </c>
      <c r="U72" s="8">
        <f t="shared" si="23"/>
        <v>42130.8</v>
      </c>
    </row>
    <row r="73" spans="1:21" ht="47.25" x14ac:dyDescent="0.25">
      <c r="A73" s="6" t="s">
        <v>139</v>
      </c>
      <c r="B73" s="23" t="s">
        <v>180</v>
      </c>
      <c r="C73" s="23">
        <v>63310</v>
      </c>
      <c r="D73" s="8">
        <v>1125</v>
      </c>
      <c r="E73" s="7">
        <v>1125</v>
      </c>
      <c r="F73" s="7">
        <v>0</v>
      </c>
      <c r="G73" s="7">
        <v>-1125</v>
      </c>
      <c r="H73" s="10">
        <f t="shared" si="14"/>
        <v>-1125</v>
      </c>
      <c r="I73" s="13">
        <f t="shared" si="21"/>
        <v>0</v>
      </c>
      <c r="J73" s="8">
        <v>689.3</v>
      </c>
      <c r="K73" s="8">
        <v>689.3</v>
      </c>
      <c r="L73" s="8">
        <v>0</v>
      </c>
      <c r="M73" s="8">
        <v>0</v>
      </c>
      <c r="N73" s="10">
        <f t="shared" si="19"/>
        <v>0</v>
      </c>
      <c r="O73" s="8">
        <f t="shared" si="22"/>
        <v>689.3</v>
      </c>
      <c r="P73" s="8">
        <v>651.79999999999995</v>
      </c>
      <c r="Q73" s="8">
        <v>651.79999999999995</v>
      </c>
      <c r="R73" s="8">
        <v>0</v>
      </c>
      <c r="S73" s="8">
        <v>0</v>
      </c>
      <c r="T73" s="10">
        <f t="shared" si="20"/>
        <v>0</v>
      </c>
      <c r="U73" s="8">
        <f t="shared" si="23"/>
        <v>651.79999999999995</v>
      </c>
    </row>
    <row r="74" spans="1:21" ht="31.5" x14ac:dyDescent="0.25">
      <c r="A74" s="6" t="s">
        <v>143</v>
      </c>
      <c r="B74" s="14" t="s">
        <v>61</v>
      </c>
      <c r="C74" s="14"/>
      <c r="D74" s="7">
        <f>SUM(D75:D94)</f>
        <v>107694.8</v>
      </c>
      <c r="E74" s="7">
        <f>SUM(E75:E94)</f>
        <v>112736.2</v>
      </c>
      <c r="F74" s="7">
        <f>SUM(F75:F94)</f>
        <v>214.2</v>
      </c>
      <c r="G74" s="7">
        <f t="shared" ref="G74:U74" si="24">SUM(G75:G94)</f>
        <v>-7314.4</v>
      </c>
      <c r="H74" s="10">
        <f t="shared" si="14"/>
        <v>-2058.8000000000029</v>
      </c>
      <c r="I74" s="7">
        <f t="shared" si="24"/>
        <v>105636.00000000001</v>
      </c>
      <c r="J74" s="7">
        <f>SUM(J75:J94)</f>
        <v>104895.10000000002</v>
      </c>
      <c r="K74" s="7">
        <f t="shared" ref="K74:M74" si="25">SUM(K75:K94)</f>
        <v>89546.7</v>
      </c>
      <c r="L74" s="7">
        <f t="shared" si="25"/>
        <v>0</v>
      </c>
      <c r="M74" s="7">
        <f t="shared" si="25"/>
        <v>0</v>
      </c>
      <c r="N74" s="10">
        <f t="shared" si="19"/>
        <v>-15348.400000000023</v>
      </c>
      <c r="O74" s="7">
        <f>SUM(O75:O94)</f>
        <v>89546.7</v>
      </c>
      <c r="P74" s="7">
        <f t="shared" si="24"/>
        <v>104895.10000000002</v>
      </c>
      <c r="Q74" s="7">
        <f t="shared" si="24"/>
        <v>79597.399999999994</v>
      </c>
      <c r="R74" s="7">
        <f t="shared" si="24"/>
        <v>0</v>
      </c>
      <c r="S74" s="7">
        <f t="shared" si="24"/>
        <v>0</v>
      </c>
      <c r="T74" s="10">
        <f t="shared" si="20"/>
        <v>-25297.700000000026</v>
      </c>
      <c r="U74" s="7">
        <f t="shared" si="24"/>
        <v>79597.399999999994</v>
      </c>
    </row>
    <row r="75" spans="1:21" ht="81.75" customHeight="1" x14ac:dyDescent="0.25">
      <c r="A75" s="36" t="s">
        <v>145</v>
      </c>
      <c r="B75" s="15" t="s">
        <v>54</v>
      </c>
      <c r="C75" s="15" t="s">
        <v>163</v>
      </c>
      <c r="D75" s="13">
        <f>620.4+169.8</f>
        <v>790.2</v>
      </c>
      <c r="E75" s="13">
        <f>620.2+227.3+169.1</f>
        <v>1016.6</v>
      </c>
      <c r="F75" s="13">
        <v>0</v>
      </c>
      <c r="G75" s="13">
        <f>0.9</f>
        <v>0.9</v>
      </c>
      <c r="H75" s="10">
        <f t="shared" si="14"/>
        <v>227.29999999999995</v>
      </c>
      <c r="I75" s="13">
        <f>D75+H75</f>
        <v>1017.5</v>
      </c>
      <c r="J75" s="13">
        <f>620.4+177.1</f>
        <v>797.5</v>
      </c>
      <c r="K75" s="13">
        <f>847.5+175.8</f>
        <v>1023.3</v>
      </c>
      <c r="L75" s="13">
        <v>0</v>
      </c>
      <c r="M75" s="13">
        <v>0</v>
      </c>
      <c r="N75" s="10">
        <f t="shared" si="19"/>
        <v>225.79999999999995</v>
      </c>
      <c r="O75" s="16">
        <f>J75+N75</f>
        <v>1023.3</v>
      </c>
      <c r="P75" s="13">
        <f>620.4+177.1</f>
        <v>797.5</v>
      </c>
      <c r="Q75" s="13">
        <f>847.5+182.8</f>
        <v>1030.3</v>
      </c>
      <c r="R75" s="13">
        <v>0</v>
      </c>
      <c r="S75" s="13">
        <v>0</v>
      </c>
      <c r="T75" s="10">
        <f t="shared" si="20"/>
        <v>232.79999999999995</v>
      </c>
      <c r="U75" s="16">
        <f>P75+T75</f>
        <v>1030.3</v>
      </c>
    </row>
    <row r="76" spans="1:21" ht="81" customHeight="1" x14ac:dyDescent="0.25">
      <c r="A76" s="36" t="s">
        <v>164</v>
      </c>
      <c r="B76" s="15" t="s">
        <v>128</v>
      </c>
      <c r="C76" s="15">
        <v>62500</v>
      </c>
      <c r="D76" s="13">
        <v>11131.1</v>
      </c>
      <c r="E76" s="13">
        <v>10280.4</v>
      </c>
      <c r="F76" s="13">
        <v>0</v>
      </c>
      <c r="G76" s="13">
        <f>-1023</f>
        <v>-1023</v>
      </c>
      <c r="H76" s="10">
        <f t="shared" si="14"/>
        <v>-1873.7000000000007</v>
      </c>
      <c r="I76" s="13">
        <f t="shared" ref="I76:I94" si="26">D76+H76</f>
        <v>9257.4</v>
      </c>
      <c r="J76" s="13">
        <v>11131.1</v>
      </c>
      <c r="K76" s="13">
        <v>10280.4</v>
      </c>
      <c r="L76" s="13">
        <v>0</v>
      </c>
      <c r="M76" s="13">
        <v>0</v>
      </c>
      <c r="N76" s="10">
        <f t="shared" si="19"/>
        <v>-850.70000000000073</v>
      </c>
      <c r="O76" s="16">
        <f t="shared" ref="O76:O94" si="27">J76+N76</f>
        <v>10280.4</v>
      </c>
      <c r="P76" s="13">
        <v>11131.1</v>
      </c>
      <c r="Q76" s="13">
        <v>10280.4</v>
      </c>
      <c r="R76" s="13">
        <v>0</v>
      </c>
      <c r="S76" s="13">
        <v>0</v>
      </c>
      <c r="T76" s="10">
        <f t="shared" si="20"/>
        <v>-850.70000000000073</v>
      </c>
      <c r="U76" s="16">
        <f>P76+T76</f>
        <v>10280.4</v>
      </c>
    </row>
    <row r="77" spans="1:21" ht="63" x14ac:dyDescent="0.25">
      <c r="A77" s="36" t="s">
        <v>144</v>
      </c>
      <c r="B77" s="23" t="s">
        <v>110</v>
      </c>
      <c r="C77" s="23">
        <v>51200</v>
      </c>
      <c r="D77" s="13">
        <v>8.4</v>
      </c>
      <c r="E77" s="13">
        <v>8.1999999999999993</v>
      </c>
      <c r="F77" s="13">
        <v>0</v>
      </c>
      <c r="G77" s="13">
        <v>0</v>
      </c>
      <c r="H77" s="10">
        <f t="shared" si="14"/>
        <v>-0.20000000000000107</v>
      </c>
      <c r="I77" s="13">
        <f t="shared" si="26"/>
        <v>8.1999999999999993</v>
      </c>
      <c r="J77" s="13">
        <v>8.8000000000000007</v>
      </c>
      <c r="K77" s="13">
        <v>8.9</v>
      </c>
      <c r="L77" s="13">
        <v>0</v>
      </c>
      <c r="M77" s="13">
        <v>0</v>
      </c>
      <c r="N77" s="10">
        <f t="shared" si="19"/>
        <v>9.9999999999999645E-2</v>
      </c>
      <c r="O77" s="13">
        <f t="shared" si="27"/>
        <v>8.9</v>
      </c>
      <c r="P77" s="13">
        <v>8.8000000000000007</v>
      </c>
      <c r="Q77" s="13">
        <v>71.099999999999994</v>
      </c>
      <c r="R77" s="13">
        <v>0</v>
      </c>
      <c r="S77" s="13">
        <v>0</v>
      </c>
      <c r="T77" s="10">
        <f t="shared" si="20"/>
        <v>62.3</v>
      </c>
      <c r="U77" s="13">
        <f t="shared" ref="U77:U94" si="28">P77+T77</f>
        <v>71.099999999999994</v>
      </c>
    </row>
    <row r="78" spans="1:21" ht="126" x14ac:dyDescent="0.25">
      <c r="A78" s="6" t="s">
        <v>145</v>
      </c>
      <c r="B78" s="15" t="s">
        <v>46</v>
      </c>
      <c r="C78" s="15">
        <v>71901</v>
      </c>
      <c r="D78" s="8">
        <v>218.2</v>
      </c>
      <c r="E78" s="13">
        <v>218.2</v>
      </c>
      <c r="F78" s="13">
        <v>0</v>
      </c>
      <c r="G78" s="13">
        <v>0</v>
      </c>
      <c r="H78" s="10">
        <f t="shared" si="14"/>
        <v>0</v>
      </c>
      <c r="I78" s="13">
        <f t="shared" si="26"/>
        <v>218.2</v>
      </c>
      <c r="J78" s="8">
        <v>218.2</v>
      </c>
      <c r="K78" s="8">
        <v>218.2</v>
      </c>
      <c r="L78" s="8">
        <v>0</v>
      </c>
      <c r="M78" s="8">
        <v>0</v>
      </c>
      <c r="N78" s="10">
        <f t="shared" si="19"/>
        <v>0</v>
      </c>
      <c r="O78" s="13">
        <f t="shared" si="27"/>
        <v>218.2</v>
      </c>
      <c r="P78" s="8">
        <v>218.2</v>
      </c>
      <c r="Q78" s="8">
        <v>218.2</v>
      </c>
      <c r="R78" s="8">
        <v>0</v>
      </c>
      <c r="S78" s="8">
        <v>0</v>
      </c>
      <c r="T78" s="10">
        <f t="shared" si="20"/>
        <v>0</v>
      </c>
      <c r="U78" s="13">
        <f t="shared" si="28"/>
        <v>218.2</v>
      </c>
    </row>
    <row r="79" spans="1:21" ht="144.75" customHeight="1" x14ac:dyDescent="0.25">
      <c r="A79" s="6" t="s">
        <v>145</v>
      </c>
      <c r="B79" s="23" t="s">
        <v>181</v>
      </c>
      <c r="C79" s="23">
        <v>70901</v>
      </c>
      <c r="D79" s="10">
        <v>15266.7</v>
      </c>
      <c r="E79" s="13">
        <v>14369.9</v>
      </c>
      <c r="F79" s="13">
        <v>0</v>
      </c>
      <c r="G79" s="13">
        <v>0</v>
      </c>
      <c r="H79" s="10">
        <f t="shared" si="14"/>
        <v>-896.80000000000109</v>
      </c>
      <c r="I79" s="13">
        <f t="shared" si="26"/>
        <v>14369.9</v>
      </c>
      <c r="J79" s="10">
        <v>15266.7</v>
      </c>
      <c r="K79" s="10">
        <v>14369.9</v>
      </c>
      <c r="L79" s="10">
        <v>0</v>
      </c>
      <c r="M79" s="10">
        <v>0</v>
      </c>
      <c r="N79" s="10">
        <f t="shared" si="19"/>
        <v>-896.80000000000109</v>
      </c>
      <c r="O79" s="13">
        <f t="shared" si="27"/>
        <v>14369.9</v>
      </c>
      <c r="P79" s="10">
        <v>15266.7</v>
      </c>
      <c r="Q79" s="10">
        <v>14369.9</v>
      </c>
      <c r="R79" s="10">
        <v>0</v>
      </c>
      <c r="S79" s="10">
        <v>0</v>
      </c>
      <c r="T79" s="10">
        <f t="shared" si="20"/>
        <v>-896.80000000000109</v>
      </c>
      <c r="U79" s="13">
        <f t="shared" si="28"/>
        <v>14369.9</v>
      </c>
    </row>
    <row r="80" spans="1:21" ht="47.25" x14ac:dyDescent="0.25">
      <c r="A80" s="6" t="s">
        <v>145</v>
      </c>
      <c r="B80" s="15" t="s">
        <v>47</v>
      </c>
      <c r="C80" s="15">
        <v>62010</v>
      </c>
      <c r="D80" s="8">
        <v>764.1</v>
      </c>
      <c r="E80" s="13">
        <v>1260.9000000000001</v>
      </c>
      <c r="F80" s="13">
        <v>0</v>
      </c>
      <c r="G80" s="13">
        <v>0</v>
      </c>
      <c r="H80" s="10">
        <f t="shared" si="14"/>
        <v>496.80000000000007</v>
      </c>
      <c r="I80" s="13">
        <f t="shared" si="26"/>
        <v>1260.9000000000001</v>
      </c>
      <c r="J80" s="8">
        <v>793.5</v>
      </c>
      <c r="K80" s="8">
        <v>1302</v>
      </c>
      <c r="L80" s="8">
        <v>0</v>
      </c>
      <c r="M80" s="8">
        <v>0</v>
      </c>
      <c r="N80" s="10">
        <f t="shared" si="19"/>
        <v>508.5</v>
      </c>
      <c r="O80" s="13">
        <f t="shared" si="27"/>
        <v>1302</v>
      </c>
      <c r="P80" s="8">
        <v>793.5</v>
      </c>
      <c r="Q80" s="8">
        <v>1354</v>
      </c>
      <c r="R80" s="8">
        <v>0</v>
      </c>
      <c r="S80" s="8">
        <v>0</v>
      </c>
      <c r="T80" s="10">
        <f t="shared" si="20"/>
        <v>560.5</v>
      </c>
      <c r="U80" s="13">
        <f t="shared" si="28"/>
        <v>1354</v>
      </c>
    </row>
    <row r="81" spans="1:22" ht="126" x14ac:dyDescent="0.25">
      <c r="A81" s="6" t="s">
        <v>145</v>
      </c>
      <c r="B81" s="15" t="s">
        <v>62</v>
      </c>
      <c r="C81" s="15">
        <v>62080</v>
      </c>
      <c r="D81" s="8">
        <v>159.80000000000001</v>
      </c>
      <c r="E81" s="13">
        <v>1257.5</v>
      </c>
      <c r="F81" s="13">
        <v>0</v>
      </c>
      <c r="G81" s="13">
        <v>0</v>
      </c>
      <c r="H81" s="10">
        <f t="shared" si="14"/>
        <v>1097.7</v>
      </c>
      <c r="I81" s="13">
        <f t="shared" si="26"/>
        <v>1257.5</v>
      </c>
      <c r="J81" s="8">
        <v>166</v>
      </c>
      <c r="K81" s="8">
        <v>1298.4000000000001</v>
      </c>
      <c r="L81" s="8">
        <v>0</v>
      </c>
      <c r="M81" s="8">
        <v>0</v>
      </c>
      <c r="N81" s="10">
        <f t="shared" si="19"/>
        <v>1132.4000000000001</v>
      </c>
      <c r="O81" s="13">
        <f t="shared" si="27"/>
        <v>1298.4000000000001</v>
      </c>
      <c r="P81" s="8">
        <v>166</v>
      </c>
      <c r="Q81" s="8">
        <v>1350.3</v>
      </c>
      <c r="R81" s="8">
        <v>0</v>
      </c>
      <c r="S81" s="8">
        <v>0</v>
      </c>
      <c r="T81" s="10">
        <f t="shared" si="20"/>
        <v>1184.3</v>
      </c>
      <c r="U81" s="13">
        <f t="shared" si="28"/>
        <v>1350.3</v>
      </c>
    </row>
    <row r="82" spans="1:22" ht="114.75" customHeight="1" x14ac:dyDescent="0.25">
      <c r="A82" s="6" t="s">
        <v>145</v>
      </c>
      <c r="B82" s="15" t="s">
        <v>48</v>
      </c>
      <c r="C82" s="15">
        <v>62090</v>
      </c>
      <c r="D82" s="8">
        <v>1835.4</v>
      </c>
      <c r="E82" s="13">
        <v>2072.4</v>
      </c>
      <c r="F82" s="13">
        <v>0</v>
      </c>
      <c r="G82" s="13">
        <v>0</v>
      </c>
      <c r="H82" s="10">
        <f t="shared" si="14"/>
        <v>237</v>
      </c>
      <c r="I82" s="13">
        <f t="shared" si="26"/>
        <v>2072.4</v>
      </c>
      <c r="J82" s="8">
        <v>1906</v>
      </c>
      <c r="K82" s="8">
        <v>2140.1999999999998</v>
      </c>
      <c r="L82" s="8">
        <v>0</v>
      </c>
      <c r="M82" s="8">
        <v>0</v>
      </c>
      <c r="N82" s="10">
        <f t="shared" si="19"/>
        <v>234.19999999999982</v>
      </c>
      <c r="O82" s="13">
        <f t="shared" si="27"/>
        <v>2140.1999999999998</v>
      </c>
      <c r="P82" s="8">
        <v>1906</v>
      </c>
      <c r="Q82" s="8">
        <v>2225.9</v>
      </c>
      <c r="R82" s="8">
        <v>0</v>
      </c>
      <c r="S82" s="8">
        <v>0</v>
      </c>
      <c r="T82" s="10">
        <f t="shared" si="20"/>
        <v>319.90000000000009</v>
      </c>
      <c r="U82" s="13">
        <f t="shared" si="28"/>
        <v>2225.9</v>
      </c>
    </row>
    <row r="83" spans="1:22" ht="94.5" hidden="1" customHeight="1" x14ac:dyDescent="0.25">
      <c r="A83" s="6" t="s">
        <v>49</v>
      </c>
      <c r="B83" s="23" t="s">
        <v>90</v>
      </c>
      <c r="C83" s="23"/>
      <c r="D83" s="8">
        <v>0</v>
      </c>
      <c r="E83" s="13"/>
      <c r="F83" s="13"/>
      <c r="G83" s="13"/>
      <c r="H83" s="10">
        <f t="shared" si="14"/>
        <v>0</v>
      </c>
      <c r="I83" s="13">
        <f t="shared" si="26"/>
        <v>0</v>
      </c>
      <c r="J83" s="8">
        <v>0</v>
      </c>
      <c r="K83" s="8"/>
      <c r="L83" s="8"/>
      <c r="M83" s="8"/>
      <c r="N83" s="10">
        <f t="shared" si="19"/>
        <v>0</v>
      </c>
      <c r="O83" s="13">
        <f t="shared" si="27"/>
        <v>0</v>
      </c>
      <c r="P83" s="8">
        <v>0</v>
      </c>
      <c r="Q83" s="8"/>
      <c r="R83" s="8"/>
      <c r="S83" s="8"/>
      <c r="T83" s="10">
        <f t="shared" si="20"/>
        <v>0</v>
      </c>
      <c r="U83" s="13">
        <f t="shared" si="28"/>
        <v>0</v>
      </c>
    </row>
    <row r="84" spans="1:22" ht="63" x14ac:dyDescent="0.25">
      <c r="A84" s="6" t="s">
        <v>145</v>
      </c>
      <c r="B84" s="23" t="s">
        <v>50</v>
      </c>
      <c r="C84" s="23">
        <v>62100</v>
      </c>
      <c r="D84" s="8">
        <v>604</v>
      </c>
      <c r="E84" s="13">
        <v>800.8</v>
      </c>
      <c r="F84" s="13">
        <v>0</v>
      </c>
      <c r="G84" s="13">
        <v>0</v>
      </c>
      <c r="H84" s="10">
        <f t="shared" si="14"/>
        <v>196.79999999999995</v>
      </c>
      <c r="I84" s="13">
        <f t="shared" si="26"/>
        <v>800.8</v>
      </c>
      <c r="J84" s="8">
        <v>629</v>
      </c>
      <c r="K84" s="8">
        <v>832.8</v>
      </c>
      <c r="L84" s="8">
        <v>0</v>
      </c>
      <c r="M84" s="8">
        <v>0</v>
      </c>
      <c r="N84" s="10">
        <f t="shared" si="19"/>
        <v>203.79999999999995</v>
      </c>
      <c r="O84" s="13">
        <f t="shared" si="27"/>
        <v>832.8</v>
      </c>
      <c r="P84" s="8">
        <v>629</v>
      </c>
      <c r="Q84" s="8">
        <v>841.2</v>
      </c>
      <c r="R84" s="8">
        <v>0</v>
      </c>
      <c r="S84" s="8">
        <v>0</v>
      </c>
      <c r="T84" s="10">
        <f t="shared" si="20"/>
        <v>212.20000000000005</v>
      </c>
      <c r="U84" s="13">
        <f t="shared" si="28"/>
        <v>841.2</v>
      </c>
    </row>
    <row r="85" spans="1:22" ht="129.75" customHeight="1" x14ac:dyDescent="0.25">
      <c r="A85" s="6" t="s">
        <v>184</v>
      </c>
      <c r="B85" s="15" t="s">
        <v>174</v>
      </c>
      <c r="C85" s="15">
        <v>54690</v>
      </c>
      <c r="D85" s="10">
        <v>0</v>
      </c>
      <c r="E85" s="13">
        <v>0</v>
      </c>
      <c r="F85" s="13">
        <v>214.2</v>
      </c>
      <c r="G85" s="13">
        <v>0</v>
      </c>
      <c r="H85" s="10">
        <f t="shared" si="14"/>
        <v>214.2</v>
      </c>
      <c r="I85" s="13">
        <f t="shared" si="26"/>
        <v>214.2</v>
      </c>
      <c r="J85" s="10">
        <v>0</v>
      </c>
      <c r="K85" s="10">
        <v>0</v>
      </c>
      <c r="L85" s="10">
        <v>0</v>
      </c>
      <c r="M85" s="10">
        <v>0</v>
      </c>
      <c r="N85" s="10">
        <f t="shared" si="19"/>
        <v>0</v>
      </c>
      <c r="O85" s="13">
        <f t="shared" si="27"/>
        <v>0</v>
      </c>
      <c r="P85" s="10">
        <v>0</v>
      </c>
      <c r="Q85" s="10">
        <v>0</v>
      </c>
      <c r="R85" s="10">
        <v>0</v>
      </c>
      <c r="S85" s="10">
        <v>0</v>
      </c>
      <c r="T85" s="10">
        <f t="shared" si="20"/>
        <v>0</v>
      </c>
      <c r="U85" s="13">
        <f t="shared" si="28"/>
        <v>0</v>
      </c>
    </row>
    <row r="86" spans="1:22" ht="159.75" customHeight="1" x14ac:dyDescent="0.25">
      <c r="A86" s="6" t="s">
        <v>145</v>
      </c>
      <c r="B86" s="23" t="s">
        <v>91</v>
      </c>
      <c r="C86" s="23">
        <v>62180</v>
      </c>
      <c r="D86" s="8">
        <v>916.5</v>
      </c>
      <c r="E86" s="16">
        <v>1478.2</v>
      </c>
      <c r="F86" s="16">
        <v>0</v>
      </c>
      <c r="G86" s="16">
        <v>0</v>
      </c>
      <c r="H86" s="10">
        <f t="shared" si="14"/>
        <v>561.70000000000005</v>
      </c>
      <c r="I86" s="13">
        <f t="shared" si="26"/>
        <v>1478.2</v>
      </c>
      <c r="J86" s="8">
        <v>916.5</v>
      </c>
      <c r="K86" s="8">
        <v>739.2</v>
      </c>
      <c r="L86" s="8">
        <v>0</v>
      </c>
      <c r="M86" s="8">
        <v>0</v>
      </c>
      <c r="N86" s="10">
        <f t="shared" si="19"/>
        <v>-177.29999999999995</v>
      </c>
      <c r="O86" s="13">
        <f t="shared" si="27"/>
        <v>739.2</v>
      </c>
      <c r="P86" s="8">
        <v>916.5</v>
      </c>
      <c r="Q86" s="8">
        <v>689.9</v>
      </c>
      <c r="R86" s="8">
        <v>0</v>
      </c>
      <c r="S86" s="8">
        <v>0</v>
      </c>
      <c r="T86" s="10">
        <f t="shared" si="20"/>
        <v>-226.60000000000002</v>
      </c>
      <c r="U86" s="13">
        <f t="shared" si="28"/>
        <v>689.9</v>
      </c>
    </row>
    <row r="87" spans="1:22" ht="141.75" x14ac:dyDescent="0.25">
      <c r="A87" s="6" t="s">
        <v>145</v>
      </c>
      <c r="B87" s="23" t="s">
        <v>92</v>
      </c>
      <c r="C87" s="23">
        <v>62200</v>
      </c>
      <c r="D87" s="8">
        <v>595.70000000000005</v>
      </c>
      <c r="E87" s="13">
        <v>595.70000000000005</v>
      </c>
      <c r="F87" s="13">
        <v>0</v>
      </c>
      <c r="G87" s="13">
        <v>0</v>
      </c>
      <c r="H87" s="10">
        <f t="shared" si="14"/>
        <v>0</v>
      </c>
      <c r="I87" s="13">
        <f t="shared" si="26"/>
        <v>595.70000000000005</v>
      </c>
      <c r="J87" s="8">
        <v>595.70000000000005</v>
      </c>
      <c r="K87" s="8">
        <v>595.70000000000005</v>
      </c>
      <c r="L87" s="8">
        <v>0</v>
      </c>
      <c r="M87" s="8">
        <v>0</v>
      </c>
      <c r="N87" s="10">
        <f t="shared" si="19"/>
        <v>0</v>
      </c>
      <c r="O87" s="13">
        <f t="shared" si="27"/>
        <v>595.70000000000005</v>
      </c>
      <c r="P87" s="8">
        <v>595.70000000000005</v>
      </c>
      <c r="Q87" s="8">
        <v>595.70000000000005</v>
      </c>
      <c r="R87" s="8">
        <v>0</v>
      </c>
      <c r="S87" s="8">
        <v>0</v>
      </c>
      <c r="T87" s="10">
        <f t="shared" si="20"/>
        <v>0</v>
      </c>
      <c r="U87" s="13">
        <f t="shared" si="28"/>
        <v>595.70000000000005</v>
      </c>
    </row>
    <row r="88" spans="1:22" ht="100.5" customHeight="1" x14ac:dyDescent="0.25">
      <c r="A88" s="6" t="s">
        <v>145</v>
      </c>
      <c r="B88" s="23" t="s">
        <v>155</v>
      </c>
      <c r="C88" s="23">
        <v>62600</v>
      </c>
      <c r="D88" s="13">
        <v>5283</v>
      </c>
      <c r="E88" s="13">
        <v>8447.2999999999993</v>
      </c>
      <c r="F88" s="13">
        <v>0</v>
      </c>
      <c r="G88" s="13">
        <v>0</v>
      </c>
      <c r="H88" s="10">
        <f t="shared" si="14"/>
        <v>3164.2999999999993</v>
      </c>
      <c r="I88" s="13">
        <f t="shared" si="26"/>
        <v>8447.2999999999993</v>
      </c>
      <c r="J88" s="13">
        <v>5480.8</v>
      </c>
      <c r="K88" s="13">
        <v>8668.7999999999993</v>
      </c>
      <c r="L88" s="13">
        <v>0</v>
      </c>
      <c r="M88" s="13">
        <v>0</v>
      </c>
      <c r="N88" s="10">
        <f t="shared" si="19"/>
        <v>3187.9999999999991</v>
      </c>
      <c r="O88" s="13">
        <f t="shared" si="27"/>
        <v>8668.7999999999993</v>
      </c>
      <c r="P88" s="13">
        <v>5480.8</v>
      </c>
      <c r="Q88" s="13">
        <v>8941.2000000000007</v>
      </c>
      <c r="R88" s="13">
        <v>0</v>
      </c>
      <c r="S88" s="13">
        <v>0</v>
      </c>
      <c r="T88" s="10">
        <f t="shared" si="20"/>
        <v>3460.4000000000005</v>
      </c>
      <c r="U88" s="13">
        <f t="shared" si="28"/>
        <v>8941.2000000000007</v>
      </c>
    </row>
    <row r="89" spans="1:22" ht="110.25" customHeight="1" x14ac:dyDescent="0.25">
      <c r="A89" s="6" t="s">
        <v>146</v>
      </c>
      <c r="B89" s="23" t="s">
        <v>127</v>
      </c>
      <c r="C89" s="23">
        <v>62600</v>
      </c>
      <c r="D89" s="13">
        <v>36429.9</v>
      </c>
      <c r="E89" s="13">
        <v>32761.7</v>
      </c>
      <c r="F89" s="13">
        <v>0</v>
      </c>
      <c r="G89" s="13">
        <f>-1357.5-1438.3</f>
        <v>-2795.8</v>
      </c>
      <c r="H89" s="10">
        <f t="shared" si="14"/>
        <v>-6464</v>
      </c>
      <c r="I89" s="13">
        <f t="shared" si="26"/>
        <v>29965.9</v>
      </c>
      <c r="J89" s="13">
        <v>37778.9</v>
      </c>
      <c r="K89" s="13">
        <v>14046.5</v>
      </c>
      <c r="L89" s="13">
        <v>0</v>
      </c>
      <c r="M89" s="13">
        <v>0</v>
      </c>
      <c r="N89" s="10">
        <f t="shared" si="19"/>
        <v>-23732.400000000001</v>
      </c>
      <c r="O89" s="13">
        <f t="shared" si="27"/>
        <v>14046.5</v>
      </c>
      <c r="P89" s="13">
        <v>37778.9</v>
      </c>
      <c r="Q89" s="13">
        <v>16134.1</v>
      </c>
      <c r="R89" s="13">
        <v>0</v>
      </c>
      <c r="S89" s="13">
        <v>0</v>
      </c>
      <c r="T89" s="10">
        <f t="shared" si="20"/>
        <v>-21644.800000000003</v>
      </c>
      <c r="U89" s="13">
        <f t="shared" si="28"/>
        <v>16134.099999999999</v>
      </c>
    </row>
    <row r="90" spans="1:22" ht="78.75" customHeight="1" x14ac:dyDescent="0.25">
      <c r="A90" s="6" t="s">
        <v>154</v>
      </c>
      <c r="B90" s="23" t="s">
        <v>121</v>
      </c>
      <c r="C90" s="23">
        <v>62600</v>
      </c>
      <c r="D90" s="13">
        <v>12800</v>
      </c>
      <c r="E90" s="13">
        <v>14400</v>
      </c>
      <c r="F90" s="13">
        <v>0</v>
      </c>
      <c r="G90" s="13">
        <v>0</v>
      </c>
      <c r="H90" s="10">
        <f t="shared" si="14"/>
        <v>1600</v>
      </c>
      <c r="I90" s="13">
        <f t="shared" si="26"/>
        <v>14400</v>
      </c>
      <c r="J90" s="13">
        <v>8000</v>
      </c>
      <c r="K90" s="13">
        <v>12800</v>
      </c>
      <c r="L90" s="13">
        <v>0</v>
      </c>
      <c r="M90" s="13">
        <v>0</v>
      </c>
      <c r="N90" s="10">
        <f t="shared" si="19"/>
        <v>4800</v>
      </c>
      <c r="O90" s="13">
        <f t="shared" si="27"/>
        <v>12800</v>
      </c>
      <c r="P90" s="13">
        <v>8000</v>
      </c>
      <c r="Q90" s="13">
        <v>0</v>
      </c>
      <c r="R90" s="13">
        <v>0</v>
      </c>
      <c r="S90" s="13">
        <v>0</v>
      </c>
      <c r="T90" s="10">
        <f t="shared" si="20"/>
        <v>-8000</v>
      </c>
      <c r="U90" s="13">
        <f t="shared" si="28"/>
        <v>0</v>
      </c>
    </row>
    <row r="91" spans="1:22" ht="83.25" customHeight="1" x14ac:dyDescent="0.25">
      <c r="A91" s="6" t="s">
        <v>145</v>
      </c>
      <c r="B91" s="23" t="s">
        <v>93</v>
      </c>
      <c r="C91" s="23">
        <v>62210</v>
      </c>
      <c r="D91" s="17">
        <v>712.6</v>
      </c>
      <c r="E91" s="13">
        <v>1614.7</v>
      </c>
      <c r="F91" s="13">
        <v>0</v>
      </c>
      <c r="G91" s="13">
        <v>0</v>
      </c>
      <c r="H91" s="10">
        <f t="shared" si="14"/>
        <v>902.1</v>
      </c>
      <c r="I91" s="13">
        <f t="shared" si="26"/>
        <v>1614.7</v>
      </c>
      <c r="J91" s="17">
        <v>740.1</v>
      </c>
      <c r="K91" s="17">
        <v>1667.3</v>
      </c>
      <c r="L91" s="17">
        <v>0</v>
      </c>
      <c r="M91" s="17">
        <v>0</v>
      </c>
      <c r="N91" s="10">
        <f t="shared" si="19"/>
        <v>927.19999999999993</v>
      </c>
      <c r="O91" s="13">
        <f t="shared" si="27"/>
        <v>1667.3</v>
      </c>
      <c r="P91" s="17">
        <v>740.1</v>
      </c>
      <c r="Q91" s="17">
        <v>1734.2</v>
      </c>
      <c r="R91" s="17">
        <v>0</v>
      </c>
      <c r="S91" s="17">
        <v>0</v>
      </c>
      <c r="T91" s="10">
        <f t="shared" si="20"/>
        <v>994.1</v>
      </c>
      <c r="U91" s="13">
        <f t="shared" si="28"/>
        <v>1734.2</v>
      </c>
    </row>
    <row r="92" spans="1:22" ht="94.5" x14ac:dyDescent="0.25">
      <c r="A92" s="36" t="s">
        <v>145</v>
      </c>
      <c r="B92" s="15" t="s">
        <v>182</v>
      </c>
      <c r="C92" s="15">
        <v>62190</v>
      </c>
      <c r="D92" s="17">
        <v>16627.7</v>
      </c>
      <c r="E92" s="13">
        <v>17202.900000000001</v>
      </c>
      <c r="F92" s="13">
        <v>0</v>
      </c>
      <c r="G92" s="13">
        <v>-3496.5</v>
      </c>
      <c r="H92" s="10">
        <f t="shared" si="14"/>
        <v>-2921.2999999999993</v>
      </c>
      <c r="I92" s="13">
        <f t="shared" si="26"/>
        <v>13706.400000000001</v>
      </c>
      <c r="J92" s="17">
        <v>16773.599999999999</v>
      </c>
      <c r="K92" s="17">
        <v>14406.8</v>
      </c>
      <c r="L92" s="17">
        <v>0</v>
      </c>
      <c r="M92" s="17">
        <v>0</v>
      </c>
      <c r="N92" s="10">
        <f t="shared" si="19"/>
        <v>-2366.7999999999993</v>
      </c>
      <c r="O92" s="13">
        <f t="shared" si="27"/>
        <v>14406.8</v>
      </c>
      <c r="P92" s="17">
        <v>16773.599999999999</v>
      </c>
      <c r="Q92" s="17">
        <v>14406.8</v>
      </c>
      <c r="R92" s="17">
        <v>0</v>
      </c>
      <c r="S92" s="17">
        <v>0</v>
      </c>
      <c r="T92" s="10">
        <f t="shared" si="20"/>
        <v>-2366.7999999999993</v>
      </c>
      <c r="U92" s="13">
        <f t="shared" si="28"/>
        <v>14406.8</v>
      </c>
    </row>
    <row r="93" spans="1:22" ht="144.75" customHeight="1" x14ac:dyDescent="0.25">
      <c r="A93" s="6" t="s">
        <v>145</v>
      </c>
      <c r="B93" s="22" t="s">
        <v>111</v>
      </c>
      <c r="C93" s="22">
        <v>62260</v>
      </c>
      <c r="D93" s="17">
        <v>3551.5</v>
      </c>
      <c r="E93" s="13">
        <v>4950.8</v>
      </c>
      <c r="F93" s="13">
        <v>0</v>
      </c>
      <c r="G93" s="13">
        <v>0</v>
      </c>
      <c r="H93" s="10">
        <f t="shared" si="14"/>
        <v>1399.3000000000002</v>
      </c>
      <c r="I93" s="13">
        <f t="shared" si="26"/>
        <v>4950.8</v>
      </c>
      <c r="J93" s="17">
        <v>3692.7</v>
      </c>
      <c r="K93" s="17">
        <v>1215.9000000000001</v>
      </c>
      <c r="L93" s="17">
        <v>0</v>
      </c>
      <c r="M93" s="17">
        <v>0</v>
      </c>
      <c r="N93" s="10">
        <f t="shared" si="19"/>
        <v>-2476.7999999999997</v>
      </c>
      <c r="O93" s="13">
        <f t="shared" si="27"/>
        <v>1215.9000000000001</v>
      </c>
      <c r="P93" s="17">
        <v>3692.7</v>
      </c>
      <c r="Q93" s="17">
        <v>5354.2</v>
      </c>
      <c r="R93" s="17">
        <v>0</v>
      </c>
      <c r="S93" s="17">
        <v>0</v>
      </c>
      <c r="T93" s="10">
        <f t="shared" si="20"/>
        <v>1661.5</v>
      </c>
      <c r="U93" s="13">
        <f t="shared" si="28"/>
        <v>5354.2</v>
      </c>
    </row>
    <row r="94" spans="1:22" ht="144.75" customHeight="1" x14ac:dyDescent="0.25">
      <c r="A94" s="6" t="s">
        <v>145</v>
      </c>
      <c r="B94" s="43" t="s">
        <v>183</v>
      </c>
      <c r="C94" s="22" t="s">
        <v>171</v>
      </c>
      <c r="D94" s="17">
        <v>0</v>
      </c>
      <c r="E94" s="13">
        <v>0</v>
      </c>
      <c r="F94" s="13">
        <v>0</v>
      </c>
      <c r="G94" s="13">
        <v>0</v>
      </c>
      <c r="H94" s="10">
        <f t="shared" si="14"/>
        <v>0</v>
      </c>
      <c r="I94" s="13">
        <f t="shared" si="26"/>
        <v>0</v>
      </c>
      <c r="J94" s="17">
        <v>0</v>
      </c>
      <c r="K94" s="17">
        <v>3932.4</v>
      </c>
      <c r="L94" s="17">
        <v>0</v>
      </c>
      <c r="M94" s="17">
        <v>0</v>
      </c>
      <c r="N94" s="10">
        <f t="shared" si="19"/>
        <v>3932.4</v>
      </c>
      <c r="O94" s="13">
        <f t="shared" si="27"/>
        <v>3932.4</v>
      </c>
      <c r="P94" s="17">
        <v>0</v>
      </c>
      <c r="Q94" s="17">
        <v>0</v>
      </c>
      <c r="R94" s="17">
        <v>0</v>
      </c>
      <c r="S94" s="17">
        <v>0</v>
      </c>
      <c r="T94" s="10">
        <f t="shared" si="20"/>
        <v>0</v>
      </c>
      <c r="U94" s="13">
        <f t="shared" si="28"/>
        <v>0</v>
      </c>
    </row>
    <row r="95" spans="1:22" x14ac:dyDescent="0.25">
      <c r="A95" s="6" t="s">
        <v>147</v>
      </c>
      <c r="B95" s="15" t="s">
        <v>63</v>
      </c>
      <c r="C95" s="15"/>
      <c r="D95" s="7">
        <f>SUM(D96+D97+D98+D99)</f>
        <v>643485.80000000005</v>
      </c>
      <c r="E95" s="7">
        <f>SUM(E96+E97+E98+E99)</f>
        <v>670254</v>
      </c>
      <c r="F95" s="7">
        <f>SUM(F96+F97+F98+F99)</f>
        <v>-73615.399999999994</v>
      </c>
      <c r="G95" s="7">
        <f>SUM(G96+G97+G98+G99)</f>
        <v>-1870</v>
      </c>
      <c r="H95" s="10">
        <f t="shared" si="14"/>
        <v>-48717.20000000007</v>
      </c>
      <c r="I95" s="7">
        <f t="shared" ref="I95:M95" si="29">SUM(I96+I97+I98+I99)</f>
        <v>594768.6</v>
      </c>
      <c r="J95" s="7">
        <f t="shared" si="29"/>
        <v>526473.19999999995</v>
      </c>
      <c r="K95" s="7">
        <f t="shared" si="29"/>
        <v>539388.30000000005</v>
      </c>
      <c r="L95" s="7">
        <f t="shared" si="29"/>
        <v>0</v>
      </c>
      <c r="M95" s="7">
        <f t="shared" si="29"/>
        <v>0</v>
      </c>
      <c r="N95" s="10">
        <f t="shared" si="19"/>
        <v>12915.100000000093</v>
      </c>
      <c r="O95" s="7">
        <f t="shared" ref="O95:S95" si="30">SUM(O96+O97+O98+O99)</f>
        <v>539388.30000000005</v>
      </c>
      <c r="P95" s="7">
        <f t="shared" si="30"/>
        <v>526473.19999999995</v>
      </c>
      <c r="Q95" s="7">
        <f t="shared" si="30"/>
        <v>551769.19999999995</v>
      </c>
      <c r="R95" s="7">
        <f t="shared" si="30"/>
        <v>0</v>
      </c>
      <c r="S95" s="7">
        <f t="shared" si="30"/>
        <v>0</v>
      </c>
      <c r="T95" s="10">
        <f t="shared" si="20"/>
        <v>25296</v>
      </c>
      <c r="U95" s="7">
        <f t="shared" ref="U95" si="31">SUM(U96+U97+U98+U99)</f>
        <v>551769.19999999995</v>
      </c>
      <c r="V95" s="47"/>
    </row>
    <row r="96" spans="1:22" ht="78.75" x14ac:dyDescent="0.25">
      <c r="A96" s="6" t="s">
        <v>148</v>
      </c>
      <c r="B96" s="46" t="s">
        <v>130</v>
      </c>
      <c r="C96" s="23">
        <v>55050</v>
      </c>
      <c r="D96" s="8">
        <v>143138.70000000001</v>
      </c>
      <c r="E96" s="7">
        <v>143138.70000000001</v>
      </c>
      <c r="F96" s="7">
        <v>-74884</v>
      </c>
      <c r="G96" s="7">
        <v>0</v>
      </c>
      <c r="H96" s="10">
        <f t="shared" si="14"/>
        <v>-74884</v>
      </c>
      <c r="I96" s="7">
        <f>D96+H96</f>
        <v>68254.700000000012</v>
      </c>
      <c r="J96" s="8">
        <v>0</v>
      </c>
      <c r="K96" s="8">
        <v>0</v>
      </c>
      <c r="L96" s="8">
        <v>0</v>
      </c>
      <c r="M96" s="8">
        <v>0</v>
      </c>
      <c r="N96" s="10">
        <f t="shared" si="19"/>
        <v>0</v>
      </c>
      <c r="O96" s="7">
        <f>J96+N96</f>
        <v>0</v>
      </c>
      <c r="P96" s="8">
        <v>0</v>
      </c>
      <c r="Q96" s="8">
        <v>0</v>
      </c>
      <c r="R96" s="8">
        <v>0</v>
      </c>
      <c r="S96" s="8">
        <v>0</v>
      </c>
      <c r="T96" s="10">
        <f t="shared" si="20"/>
        <v>0</v>
      </c>
      <c r="U96" s="7">
        <f>P96+T96</f>
        <v>0</v>
      </c>
    </row>
    <row r="97" spans="1:22" ht="157.5" customHeight="1" x14ac:dyDescent="0.25">
      <c r="A97" s="6" t="s">
        <v>149</v>
      </c>
      <c r="B97" s="15" t="s">
        <v>107</v>
      </c>
      <c r="C97" s="15">
        <v>62230</v>
      </c>
      <c r="D97" s="17">
        <v>346850.2</v>
      </c>
      <c r="E97" s="13">
        <v>371091</v>
      </c>
      <c r="F97" s="13">
        <v>0</v>
      </c>
      <c r="G97" s="13">
        <v>-1139</v>
      </c>
      <c r="H97" s="10">
        <f t="shared" si="14"/>
        <v>23101.799999999988</v>
      </c>
      <c r="I97" s="7">
        <f>D97+H97</f>
        <v>369952</v>
      </c>
      <c r="J97" s="17">
        <v>365908.1</v>
      </c>
      <c r="K97" s="17">
        <v>386583.9</v>
      </c>
      <c r="L97" s="17">
        <v>0</v>
      </c>
      <c r="M97" s="17">
        <v>0</v>
      </c>
      <c r="N97" s="10">
        <f t="shared" si="19"/>
        <v>20675.800000000047</v>
      </c>
      <c r="O97" s="7">
        <f t="shared" ref="O97:O99" si="32">J97+N97</f>
        <v>386583.9</v>
      </c>
      <c r="P97" s="17">
        <v>365908.1</v>
      </c>
      <c r="Q97" s="17">
        <v>392733.2</v>
      </c>
      <c r="R97" s="17">
        <v>0</v>
      </c>
      <c r="S97" s="17">
        <v>0</v>
      </c>
      <c r="T97" s="10">
        <f t="shared" si="20"/>
        <v>26825.100000000035</v>
      </c>
      <c r="U97" s="7">
        <f t="shared" ref="U97:U99" si="33">P97+T97</f>
        <v>392733.2</v>
      </c>
    </row>
    <row r="98" spans="1:22" ht="157.5" x14ac:dyDescent="0.25">
      <c r="A98" s="6" t="s">
        <v>149</v>
      </c>
      <c r="B98" s="15" t="s">
        <v>108</v>
      </c>
      <c r="C98" s="15">
        <v>62240</v>
      </c>
      <c r="D98" s="17">
        <v>153496.9</v>
      </c>
      <c r="E98" s="13">
        <v>156024.29999999999</v>
      </c>
      <c r="F98" s="13">
        <v>0</v>
      </c>
      <c r="G98" s="13">
        <v>-731</v>
      </c>
      <c r="H98" s="10">
        <f t="shared" si="14"/>
        <v>1796.3999999999942</v>
      </c>
      <c r="I98" s="7">
        <f>D98+H98</f>
        <v>155293.29999999999</v>
      </c>
      <c r="J98" s="17">
        <v>160565.1</v>
      </c>
      <c r="K98" s="17">
        <v>152804.4</v>
      </c>
      <c r="L98" s="17">
        <v>0</v>
      </c>
      <c r="M98" s="17">
        <v>0</v>
      </c>
      <c r="N98" s="10">
        <f t="shared" si="19"/>
        <v>-7760.7000000000116</v>
      </c>
      <c r="O98" s="7">
        <f t="shared" si="32"/>
        <v>152804.4</v>
      </c>
      <c r="P98" s="17">
        <v>160565.1</v>
      </c>
      <c r="Q98" s="17">
        <v>159036</v>
      </c>
      <c r="R98" s="17">
        <v>0</v>
      </c>
      <c r="S98" s="17">
        <v>0</v>
      </c>
      <c r="T98" s="10">
        <f t="shared" si="20"/>
        <v>-1529.1000000000058</v>
      </c>
      <c r="U98" s="7">
        <f t="shared" si="33"/>
        <v>159036</v>
      </c>
    </row>
    <row r="99" spans="1:22" ht="110.25" x14ac:dyDescent="0.25">
      <c r="A99" s="6" t="s">
        <v>149</v>
      </c>
      <c r="B99" s="23" t="s">
        <v>173</v>
      </c>
      <c r="C99" s="23">
        <v>87000</v>
      </c>
      <c r="D99" s="8">
        <v>0</v>
      </c>
      <c r="E99" s="7">
        <v>0</v>
      </c>
      <c r="F99" s="13">
        <v>1268.5999999999999</v>
      </c>
      <c r="G99" s="13">
        <v>0</v>
      </c>
      <c r="H99" s="10">
        <f t="shared" si="14"/>
        <v>1268.5999999999999</v>
      </c>
      <c r="I99" s="7">
        <f>D99+H99</f>
        <v>1268.5999999999999</v>
      </c>
      <c r="J99" s="17">
        <v>0</v>
      </c>
      <c r="K99" s="17">
        <v>0</v>
      </c>
      <c r="L99" s="17">
        <v>0</v>
      </c>
      <c r="M99" s="17">
        <v>0</v>
      </c>
      <c r="N99" s="10">
        <f t="shared" si="19"/>
        <v>0</v>
      </c>
      <c r="O99" s="7">
        <f t="shared" si="32"/>
        <v>0</v>
      </c>
      <c r="P99" s="17">
        <v>0</v>
      </c>
      <c r="Q99" s="17">
        <v>0</v>
      </c>
      <c r="R99" s="17">
        <v>0</v>
      </c>
      <c r="S99" s="17">
        <v>0</v>
      </c>
      <c r="T99" s="10">
        <f t="shared" si="20"/>
        <v>0</v>
      </c>
      <c r="U99" s="7">
        <f t="shared" si="33"/>
        <v>0</v>
      </c>
    </row>
    <row r="100" spans="1:22" s="2" customFormat="1" x14ac:dyDescent="0.25">
      <c r="A100" s="6" t="s">
        <v>156</v>
      </c>
      <c r="B100" s="15" t="s">
        <v>53</v>
      </c>
      <c r="C100" s="15"/>
      <c r="D100" s="13">
        <f>SUM(D101)</f>
        <v>0</v>
      </c>
      <c r="E100" s="13">
        <f t="shared" ref="E100:G100" si="34">SUM(E101)</f>
        <v>0</v>
      </c>
      <c r="F100" s="13">
        <f t="shared" si="34"/>
        <v>0</v>
      </c>
      <c r="G100" s="13">
        <f t="shared" si="34"/>
        <v>50</v>
      </c>
      <c r="H100" s="10">
        <f t="shared" si="14"/>
        <v>50</v>
      </c>
      <c r="I100" s="7">
        <f t="shared" ref="I100:I106" si="35">D100+H100</f>
        <v>50</v>
      </c>
      <c r="J100" s="13">
        <f>SUM(J101)</f>
        <v>0</v>
      </c>
      <c r="K100" s="13">
        <f t="shared" ref="K100:U100" si="36">SUM(K101)</f>
        <v>0</v>
      </c>
      <c r="L100" s="13">
        <v>0</v>
      </c>
      <c r="M100" s="13">
        <v>0</v>
      </c>
      <c r="N100" s="10">
        <f t="shared" si="19"/>
        <v>0</v>
      </c>
      <c r="O100" s="13">
        <f t="shared" si="36"/>
        <v>0</v>
      </c>
      <c r="P100" s="13">
        <f t="shared" si="36"/>
        <v>0</v>
      </c>
      <c r="Q100" s="13">
        <f t="shared" si="36"/>
        <v>0</v>
      </c>
      <c r="R100" s="13">
        <v>0</v>
      </c>
      <c r="S100" s="13">
        <v>0</v>
      </c>
      <c r="T100" s="10">
        <f t="shared" si="18"/>
        <v>0</v>
      </c>
      <c r="U100" s="13">
        <f t="shared" si="36"/>
        <v>0</v>
      </c>
    </row>
    <row r="101" spans="1:22" ht="31.5" x14ac:dyDescent="0.25">
      <c r="A101" s="6" t="s">
        <v>150</v>
      </c>
      <c r="B101" s="15" t="s">
        <v>64</v>
      </c>
      <c r="C101" s="15"/>
      <c r="D101" s="13">
        <v>0</v>
      </c>
      <c r="E101" s="13">
        <v>0</v>
      </c>
      <c r="F101" s="13">
        <v>0</v>
      </c>
      <c r="G101" s="13">
        <v>50</v>
      </c>
      <c r="H101" s="10">
        <f t="shared" si="14"/>
        <v>50</v>
      </c>
      <c r="I101" s="7">
        <f t="shared" si="35"/>
        <v>50</v>
      </c>
      <c r="J101" s="13">
        <v>0</v>
      </c>
      <c r="K101" s="13">
        <v>0</v>
      </c>
      <c r="L101" s="13">
        <v>0</v>
      </c>
      <c r="M101" s="13">
        <v>0</v>
      </c>
      <c r="N101" s="10">
        <f t="shared" si="19"/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0">
        <f t="shared" si="18"/>
        <v>0</v>
      </c>
      <c r="U101" s="13">
        <v>0</v>
      </c>
    </row>
    <row r="102" spans="1:22" ht="126" x14ac:dyDescent="0.25">
      <c r="A102" s="6" t="s">
        <v>112</v>
      </c>
      <c r="B102" s="15" t="s">
        <v>113</v>
      </c>
      <c r="C102" s="15"/>
      <c r="D102" s="13">
        <f>D103+D104</f>
        <v>0</v>
      </c>
      <c r="E102" s="13">
        <f t="shared" ref="E102:I102" si="37">E103+E104</f>
        <v>0</v>
      </c>
      <c r="F102" s="13">
        <f t="shared" si="37"/>
        <v>0</v>
      </c>
      <c r="G102" s="13">
        <f t="shared" si="37"/>
        <v>1724.1</v>
      </c>
      <c r="H102" s="10">
        <f t="shared" si="14"/>
        <v>1724.1</v>
      </c>
      <c r="I102" s="13">
        <f t="shared" si="37"/>
        <v>1724.1</v>
      </c>
      <c r="J102" s="13">
        <f>J103+J104</f>
        <v>0</v>
      </c>
      <c r="K102" s="13">
        <v>0</v>
      </c>
      <c r="L102" s="13">
        <v>0</v>
      </c>
      <c r="M102" s="13">
        <v>0</v>
      </c>
      <c r="N102" s="10">
        <f t="shared" si="19"/>
        <v>0</v>
      </c>
      <c r="O102" s="13">
        <f>J102+N102</f>
        <v>0</v>
      </c>
      <c r="P102" s="13">
        <f t="shared" ref="P102:U102" si="38">K102+O102</f>
        <v>0</v>
      </c>
      <c r="Q102" s="13">
        <f t="shared" si="38"/>
        <v>0</v>
      </c>
      <c r="R102" s="13">
        <f t="shared" si="38"/>
        <v>0</v>
      </c>
      <c r="S102" s="13">
        <f t="shared" si="38"/>
        <v>0</v>
      </c>
      <c r="T102" s="13">
        <f t="shared" si="38"/>
        <v>0</v>
      </c>
      <c r="U102" s="13">
        <f t="shared" si="38"/>
        <v>0</v>
      </c>
    </row>
    <row r="103" spans="1:22" s="25" customFormat="1" ht="47.25" x14ac:dyDescent="0.25">
      <c r="A103" s="6" t="s">
        <v>151</v>
      </c>
      <c r="B103" s="15" t="s">
        <v>114</v>
      </c>
      <c r="C103" s="15"/>
      <c r="D103" s="13">
        <v>0</v>
      </c>
      <c r="E103" s="13">
        <v>0</v>
      </c>
      <c r="F103" s="13">
        <v>0</v>
      </c>
      <c r="G103" s="13">
        <v>1724.1</v>
      </c>
      <c r="H103" s="10">
        <f t="shared" si="14"/>
        <v>1724.1</v>
      </c>
      <c r="I103" s="7">
        <f t="shared" si="35"/>
        <v>1724.1</v>
      </c>
      <c r="J103" s="13">
        <v>0</v>
      </c>
      <c r="K103" s="13">
        <v>0</v>
      </c>
      <c r="L103" s="13">
        <v>0</v>
      </c>
      <c r="M103" s="13">
        <v>0</v>
      </c>
      <c r="N103" s="10">
        <f t="shared" si="19"/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0">
        <f t="shared" si="18"/>
        <v>0</v>
      </c>
      <c r="U103" s="13">
        <v>0</v>
      </c>
      <c r="V103" s="1"/>
    </row>
    <row r="104" spans="1:22" s="25" customFormat="1" ht="48" hidden="1" customHeight="1" x14ac:dyDescent="0.25">
      <c r="A104" s="6" t="s">
        <v>152</v>
      </c>
      <c r="B104" s="15" t="s">
        <v>132</v>
      </c>
      <c r="C104" s="15"/>
      <c r="D104" s="13">
        <v>0</v>
      </c>
      <c r="E104" s="13">
        <v>0</v>
      </c>
      <c r="F104" s="13">
        <v>0</v>
      </c>
      <c r="G104" s="13"/>
      <c r="H104" s="10">
        <f t="shared" si="14"/>
        <v>0</v>
      </c>
      <c r="I104" s="7">
        <f t="shared" si="35"/>
        <v>0</v>
      </c>
      <c r="J104" s="13">
        <v>0</v>
      </c>
      <c r="K104" s="13"/>
      <c r="L104" s="13"/>
      <c r="M104" s="13"/>
      <c r="N104" s="10">
        <f t="shared" si="19"/>
        <v>0</v>
      </c>
      <c r="O104" s="13">
        <v>0</v>
      </c>
      <c r="P104" s="13">
        <v>0</v>
      </c>
      <c r="Q104" s="13"/>
      <c r="R104" s="13"/>
      <c r="S104" s="13"/>
      <c r="T104" s="10">
        <f t="shared" si="18"/>
        <v>0</v>
      </c>
      <c r="U104" s="13">
        <v>0</v>
      </c>
      <c r="V104" s="1"/>
    </row>
    <row r="105" spans="1:22" s="25" customFormat="1" ht="63" x14ac:dyDescent="0.25">
      <c r="A105" s="6" t="s">
        <v>66</v>
      </c>
      <c r="B105" s="15" t="s">
        <v>44</v>
      </c>
      <c r="C105" s="15"/>
      <c r="D105" s="13">
        <f>SUM(D106)</f>
        <v>0</v>
      </c>
      <c r="E105" s="13">
        <f t="shared" ref="E105:I105" si="39">SUM(E106)</f>
        <v>0</v>
      </c>
      <c r="F105" s="13">
        <f t="shared" si="39"/>
        <v>0</v>
      </c>
      <c r="G105" s="13">
        <f t="shared" si="39"/>
        <v>-302.5</v>
      </c>
      <c r="H105" s="10">
        <f t="shared" si="14"/>
        <v>-302.5</v>
      </c>
      <c r="I105" s="13">
        <f t="shared" si="39"/>
        <v>-302.5</v>
      </c>
      <c r="J105" s="13">
        <f>SUM(J106)</f>
        <v>0</v>
      </c>
      <c r="K105" s="13">
        <v>0</v>
      </c>
      <c r="L105" s="13">
        <v>0</v>
      </c>
      <c r="M105" s="13">
        <v>0</v>
      </c>
      <c r="N105" s="10">
        <f t="shared" si="19"/>
        <v>0</v>
      </c>
      <c r="O105" s="13">
        <f>J105+N105</f>
        <v>0</v>
      </c>
      <c r="P105" s="13">
        <f t="shared" ref="P105:U105" si="40">K105+O105</f>
        <v>0</v>
      </c>
      <c r="Q105" s="13">
        <f t="shared" si="40"/>
        <v>0</v>
      </c>
      <c r="R105" s="13">
        <f t="shared" si="40"/>
        <v>0</v>
      </c>
      <c r="S105" s="13">
        <f t="shared" si="40"/>
        <v>0</v>
      </c>
      <c r="T105" s="13">
        <f t="shared" si="40"/>
        <v>0</v>
      </c>
      <c r="U105" s="13">
        <f t="shared" si="40"/>
        <v>0</v>
      </c>
      <c r="V105" s="1"/>
    </row>
    <row r="106" spans="1:22" s="25" customFormat="1" ht="63" customHeight="1" x14ac:dyDescent="0.25">
      <c r="A106" s="6" t="s">
        <v>153</v>
      </c>
      <c r="B106" s="15" t="s">
        <v>65</v>
      </c>
      <c r="C106" s="15"/>
      <c r="D106" s="13">
        <v>0</v>
      </c>
      <c r="E106" s="13">
        <v>0</v>
      </c>
      <c r="F106" s="13">
        <v>0</v>
      </c>
      <c r="G106" s="13">
        <v>-302.5</v>
      </c>
      <c r="H106" s="10">
        <f t="shared" si="14"/>
        <v>-302.5</v>
      </c>
      <c r="I106" s="7">
        <f t="shared" si="35"/>
        <v>-302.5</v>
      </c>
      <c r="J106" s="13">
        <v>0</v>
      </c>
      <c r="K106" s="13">
        <v>0</v>
      </c>
      <c r="L106" s="13">
        <v>0</v>
      </c>
      <c r="M106" s="13">
        <v>0</v>
      </c>
      <c r="N106" s="10">
        <f t="shared" si="19"/>
        <v>0</v>
      </c>
      <c r="O106" s="13">
        <f t="shared" ref="O106" si="41">J106+N106</f>
        <v>0</v>
      </c>
      <c r="P106" s="13">
        <v>0</v>
      </c>
      <c r="Q106" s="13">
        <v>0</v>
      </c>
      <c r="R106" s="13">
        <v>0</v>
      </c>
      <c r="S106" s="13">
        <v>0</v>
      </c>
      <c r="T106" s="10">
        <f t="shared" si="18"/>
        <v>0</v>
      </c>
      <c r="U106" s="13">
        <f t="shared" ref="U106" si="42">P106+T106</f>
        <v>0</v>
      </c>
      <c r="V106" s="1"/>
    </row>
    <row r="107" spans="1:22" s="25" customFormat="1" x14ac:dyDescent="0.25">
      <c r="A107" s="6"/>
      <c r="B107" s="18" t="s">
        <v>51</v>
      </c>
      <c r="C107" s="18"/>
      <c r="D107" s="13">
        <f>SUM(D8+D50)</f>
        <v>2973625.6</v>
      </c>
      <c r="E107" s="13">
        <f t="shared" ref="E107:U107" si="43">SUM(E8+E50)</f>
        <v>2199083.7999999998</v>
      </c>
      <c r="F107" s="13">
        <f t="shared" si="43"/>
        <v>-84474.7</v>
      </c>
      <c r="G107" s="13">
        <f t="shared" si="43"/>
        <v>-171547.6</v>
      </c>
      <c r="H107" s="13">
        <f t="shared" si="43"/>
        <v>-262598.60000000056</v>
      </c>
      <c r="I107" s="13">
        <f t="shared" si="43"/>
        <v>2711027</v>
      </c>
      <c r="J107" s="13">
        <f t="shared" si="43"/>
        <v>2629188.9</v>
      </c>
      <c r="K107" s="13">
        <f t="shared" si="43"/>
        <v>1692390.5</v>
      </c>
      <c r="L107" s="13">
        <f t="shared" si="43"/>
        <v>70170.200000000012</v>
      </c>
      <c r="M107" s="13">
        <f t="shared" si="43"/>
        <v>-130000</v>
      </c>
      <c r="N107" s="13">
        <f t="shared" si="43"/>
        <v>-203446</v>
      </c>
      <c r="O107" s="13">
        <f t="shared" si="43"/>
        <v>2425742.9000000004</v>
      </c>
      <c r="P107" s="13">
        <f t="shared" si="43"/>
        <v>1668309.7</v>
      </c>
      <c r="Q107" s="13">
        <f t="shared" si="43"/>
        <v>923213.2</v>
      </c>
      <c r="R107" s="13">
        <f t="shared" si="43"/>
        <v>-132067.9</v>
      </c>
      <c r="S107" s="13">
        <f t="shared" si="43"/>
        <v>200000</v>
      </c>
      <c r="T107" s="13">
        <f>SUM(T8+T50)</f>
        <v>139620.59999999998</v>
      </c>
      <c r="U107" s="13">
        <f t="shared" si="43"/>
        <v>1807930.2999999998</v>
      </c>
      <c r="V107" s="1"/>
    </row>
    <row r="108" spans="1:22" s="25" customFormat="1" x14ac:dyDescent="0.25">
      <c r="A108" s="1"/>
      <c r="B108" s="3"/>
      <c r="C108" s="3"/>
      <c r="D108" s="19"/>
      <c r="E108" s="20"/>
      <c r="F108" s="20"/>
      <c r="G108" s="20"/>
      <c r="H108" s="20"/>
      <c r="I108" s="20"/>
      <c r="O108" s="1"/>
      <c r="P108" s="1"/>
      <c r="Q108" s="1"/>
      <c r="R108" s="1"/>
      <c r="S108" s="1"/>
      <c r="T108" s="1"/>
      <c r="U108" s="1"/>
      <c r="V108" s="1"/>
    </row>
    <row r="109" spans="1:22" s="25" customFormat="1" x14ac:dyDescent="0.25">
      <c r="A109" s="1"/>
      <c r="B109" s="3"/>
      <c r="C109" s="3"/>
      <c r="D109" s="19"/>
      <c r="E109" s="20"/>
      <c r="F109" s="20"/>
      <c r="G109" s="20"/>
      <c r="H109" s="20"/>
      <c r="I109" s="20"/>
      <c r="O109" s="1"/>
      <c r="P109" s="1"/>
      <c r="Q109" s="1"/>
      <c r="R109" s="1"/>
      <c r="S109" s="1"/>
      <c r="T109" s="1"/>
      <c r="U109" s="1"/>
      <c r="V109" s="1"/>
    </row>
    <row r="110" spans="1:22" s="25" customFormat="1" x14ac:dyDescent="0.25">
      <c r="A110" s="1"/>
      <c r="B110" s="3"/>
      <c r="C110" s="3"/>
      <c r="D110" s="19"/>
      <c r="E110" s="20"/>
      <c r="F110" s="20"/>
      <c r="G110" s="20"/>
      <c r="H110" s="20"/>
      <c r="I110" s="20"/>
      <c r="O110" s="1"/>
      <c r="P110" s="1"/>
      <c r="Q110" s="1"/>
      <c r="R110" s="1"/>
      <c r="S110" s="1"/>
      <c r="T110" s="1"/>
      <c r="U110" s="1"/>
      <c r="V110" s="1"/>
    </row>
  </sheetData>
  <mergeCells count="9">
    <mergeCell ref="A1:U1"/>
    <mergeCell ref="A2:U2"/>
    <mergeCell ref="A3:U3"/>
    <mergeCell ref="A5:A6"/>
    <mergeCell ref="B5:B6"/>
    <mergeCell ref="C5:C6"/>
    <mergeCell ref="D5:I5"/>
    <mergeCell ref="J5:O5"/>
    <mergeCell ref="P5:U5"/>
  </mergeCells>
  <pageMargins left="0.59055118110236227" right="0.19685039370078741" top="0.59055118110236227" bottom="0.78740157480314965" header="0.31496062992125984" footer="0.31496062992125984"/>
  <pageSetup paperSize="9" scale="41" fitToHeight="0" orientation="landscape" r:id="rId1"/>
  <headerFooter>
    <oddFooter>&amp;C&amp;P</oddFooter>
  </headerFooter>
  <rowBreaks count="4" manualBreakCount="4">
    <brk id="70" max="20" man="1"/>
    <brk id="84" max="20" man="1"/>
    <brk id="93" max="20" man="1"/>
    <brk id="10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 годы Поправки в МБ</vt:lpstr>
      <vt:lpstr>'2020-2022 годы Поправки в МБ'!Заголовки_для_печати</vt:lpstr>
      <vt:lpstr>'2020-2022 годы Поправки в МБ'!Область_печати</vt:lpstr>
    </vt:vector>
  </TitlesOfParts>
  <Company>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khranina</dc:creator>
  <cp:lastModifiedBy>Ирина А. Пастух</cp:lastModifiedBy>
  <cp:lastPrinted>2020-06-26T01:36:33Z</cp:lastPrinted>
  <dcterms:created xsi:type="dcterms:W3CDTF">2010-06-24T00:59:50Z</dcterms:created>
  <dcterms:modified xsi:type="dcterms:W3CDTF">2020-06-26T01:40:45Z</dcterms:modified>
</cp:coreProperties>
</file>