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H:\Бюджет на 2022-2024\ИЗМЕНЕНИЯ В БЮДЖЕТ\Июль\Проект решения с пояснительной запиской\"/>
    </mc:Choice>
  </mc:AlternateContent>
  <xr:revisionPtr revIDLastSave="0" documentId="13_ncr:1_{4D4FCD67-4B7D-49B0-B3B3-18CF801805D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оправки июль 2022-2024" sheetId="1" r:id="rId1"/>
  </sheets>
  <definedNames>
    <definedName name="_xlnm.Print_Titles" localSheetId="0">'Поправки июль 2022-2024'!$5:$6</definedName>
    <definedName name="_xlnm.Print_Area" localSheetId="0">'Поправки июль 2022-2024'!$A$1:$Q$116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2" i="1" l="1"/>
  <c r="E114" i="1"/>
  <c r="F114" i="1"/>
  <c r="G114" i="1"/>
  <c r="E111" i="1"/>
  <c r="F111" i="1"/>
  <c r="G111" i="1"/>
  <c r="E109" i="1"/>
  <c r="F109" i="1"/>
  <c r="G109" i="1"/>
  <c r="D109" i="1"/>
  <c r="I42" i="1"/>
  <c r="I41" i="1"/>
  <c r="H41" i="1"/>
  <c r="H42" i="1"/>
  <c r="H56" i="1"/>
  <c r="F8" i="1"/>
  <c r="E43" i="1"/>
  <c r="F43" i="1"/>
  <c r="G43" i="1"/>
  <c r="E40" i="1"/>
  <c r="F40" i="1"/>
  <c r="G40" i="1"/>
  <c r="E38" i="1"/>
  <c r="F38" i="1"/>
  <c r="G38" i="1"/>
  <c r="H38" i="1"/>
  <c r="E31" i="1"/>
  <c r="F31" i="1"/>
  <c r="G31" i="1"/>
  <c r="I29" i="1"/>
  <c r="E22" i="1"/>
  <c r="F22" i="1"/>
  <c r="G22" i="1"/>
  <c r="H22" i="1"/>
  <c r="E17" i="1"/>
  <c r="F17" i="1"/>
  <c r="G17" i="1"/>
  <c r="H17" i="1"/>
  <c r="E15" i="1"/>
  <c r="F15" i="1"/>
  <c r="G15" i="1"/>
  <c r="H15" i="1"/>
  <c r="E9" i="1"/>
  <c r="E8" i="1" s="1"/>
  <c r="F9" i="1"/>
  <c r="G9" i="1"/>
  <c r="H9" i="1"/>
  <c r="D43" i="1"/>
  <c r="D38" i="1"/>
  <c r="N57" i="1"/>
  <c r="O57" i="1"/>
  <c r="E57" i="1"/>
  <c r="F57" i="1"/>
  <c r="G57" i="1"/>
  <c r="H76" i="1"/>
  <c r="I76" i="1"/>
  <c r="I77" i="1"/>
  <c r="E85" i="1"/>
  <c r="E84" i="1"/>
  <c r="P71" i="1"/>
  <c r="Q71" i="1" s="1"/>
  <c r="L71" i="1"/>
  <c r="M71" i="1" s="1"/>
  <c r="H71" i="1"/>
  <c r="I71" i="1" s="1"/>
  <c r="G8" i="1" l="1"/>
  <c r="H40" i="1"/>
  <c r="P81" i="1"/>
  <c r="Q81" i="1"/>
  <c r="L81" i="1"/>
  <c r="M81" i="1" s="1"/>
  <c r="H81" i="1"/>
  <c r="I81" i="1" s="1"/>
  <c r="P80" i="1"/>
  <c r="Q80" i="1" s="1"/>
  <c r="L80" i="1"/>
  <c r="M80" i="1" s="1"/>
  <c r="H80" i="1"/>
  <c r="I80" i="1" s="1"/>
  <c r="P36" i="1" l="1"/>
  <c r="Q36" i="1" s="1"/>
  <c r="L36" i="1"/>
  <c r="M36" i="1"/>
  <c r="H112" i="1" l="1"/>
  <c r="H111" i="1" s="1"/>
  <c r="H110" i="1"/>
  <c r="H109" i="1" s="1"/>
  <c r="H113" i="1"/>
  <c r="H115" i="1"/>
  <c r="H114" i="1" s="1"/>
  <c r="G116" i="1" l="1"/>
  <c r="I50" i="1"/>
  <c r="I51" i="1"/>
  <c r="D31" i="1" l="1"/>
  <c r="I36" i="1"/>
  <c r="I10" i="1" l="1"/>
  <c r="I11" i="1"/>
  <c r="I12" i="1"/>
  <c r="I13" i="1"/>
  <c r="I14" i="1"/>
  <c r="I16" i="1"/>
  <c r="I15" i="1" s="1"/>
  <c r="I18" i="1"/>
  <c r="I19" i="1"/>
  <c r="I20" i="1"/>
  <c r="I21" i="1"/>
  <c r="I23" i="1"/>
  <c r="I24" i="1"/>
  <c r="I25" i="1"/>
  <c r="I26" i="1"/>
  <c r="I27" i="1"/>
  <c r="I28" i="1"/>
  <c r="H30" i="1"/>
  <c r="H32" i="1"/>
  <c r="I33" i="1"/>
  <c r="H34" i="1"/>
  <c r="I34" i="1" s="1"/>
  <c r="I35" i="1"/>
  <c r="I37" i="1"/>
  <c r="I39" i="1"/>
  <c r="I38" i="1" s="1"/>
  <c r="I40" i="1"/>
  <c r="I44" i="1"/>
  <c r="H45" i="1"/>
  <c r="I46" i="1"/>
  <c r="H47" i="1"/>
  <c r="I47" i="1" s="1"/>
  <c r="I48" i="1"/>
  <c r="I17" i="1" l="1"/>
  <c r="I22" i="1"/>
  <c r="I45" i="1"/>
  <c r="H43" i="1"/>
  <c r="I32" i="1"/>
  <c r="I31" i="1" s="1"/>
  <c r="H31" i="1"/>
  <c r="I43" i="1"/>
  <c r="I30" i="1"/>
  <c r="I9" i="1"/>
  <c r="P55" i="1"/>
  <c r="Q55" i="1" s="1"/>
  <c r="P56" i="1"/>
  <c r="Q56" i="1" s="1"/>
  <c r="P58" i="1"/>
  <c r="P59" i="1"/>
  <c r="Q59" i="1" s="1"/>
  <c r="P60" i="1"/>
  <c r="Q60" i="1" s="1"/>
  <c r="P61" i="1"/>
  <c r="Q61" i="1" s="1"/>
  <c r="P62" i="1"/>
  <c r="Q62" i="1" s="1"/>
  <c r="P63" i="1"/>
  <c r="Q63" i="1" s="1"/>
  <c r="P64" i="1"/>
  <c r="Q64" i="1" s="1"/>
  <c r="P65" i="1"/>
  <c r="Q65" i="1" s="1"/>
  <c r="P66" i="1"/>
  <c r="Q66" i="1" s="1"/>
  <c r="P67" i="1"/>
  <c r="Q67" i="1" s="1"/>
  <c r="P68" i="1"/>
  <c r="Q68" i="1" s="1"/>
  <c r="P69" i="1"/>
  <c r="Q69" i="1" s="1"/>
  <c r="P70" i="1"/>
  <c r="Q70" i="1" s="1"/>
  <c r="P72" i="1"/>
  <c r="Q72" i="1" s="1"/>
  <c r="P73" i="1"/>
  <c r="Q73" i="1" s="1"/>
  <c r="P74" i="1"/>
  <c r="Q74" i="1" s="1"/>
  <c r="P75" i="1"/>
  <c r="Q75" i="1" s="1"/>
  <c r="P76" i="1"/>
  <c r="Q76" i="1" s="1"/>
  <c r="P77" i="1"/>
  <c r="Q77" i="1" s="1"/>
  <c r="P78" i="1"/>
  <c r="Q78" i="1" s="1"/>
  <c r="P79" i="1"/>
  <c r="Q79" i="1" s="1"/>
  <c r="P82" i="1"/>
  <c r="Q82" i="1" s="1"/>
  <c r="P85" i="1"/>
  <c r="Q85" i="1" s="1"/>
  <c r="P86" i="1"/>
  <c r="Q86" i="1" s="1"/>
  <c r="P87" i="1"/>
  <c r="Q87" i="1" s="1"/>
  <c r="P89" i="1"/>
  <c r="Q89" i="1" s="1"/>
  <c r="P90" i="1"/>
  <c r="Q90" i="1" s="1"/>
  <c r="P91" i="1"/>
  <c r="Q91" i="1" s="1"/>
  <c r="P92" i="1"/>
  <c r="Q92" i="1" s="1"/>
  <c r="P93" i="1"/>
  <c r="Q93" i="1" s="1"/>
  <c r="P94" i="1"/>
  <c r="Q94" i="1" s="1"/>
  <c r="P96" i="1"/>
  <c r="Q96" i="1" s="1"/>
  <c r="P97" i="1"/>
  <c r="Q97" i="1" s="1"/>
  <c r="P98" i="1"/>
  <c r="Q98" i="1" s="1"/>
  <c r="P99" i="1"/>
  <c r="Q99" i="1" s="1"/>
  <c r="P100" i="1"/>
  <c r="Q100" i="1" s="1"/>
  <c r="P101" i="1"/>
  <c r="Q101" i="1" s="1"/>
  <c r="P103" i="1"/>
  <c r="Q103" i="1" s="1"/>
  <c r="P104" i="1"/>
  <c r="Q104" i="1" s="1"/>
  <c r="P105" i="1"/>
  <c r="Q105" i="1" s="1"/>
  <c r="P106" i="1"/>
  <c r="Q106" i="1" s="1"/>
  <c r="P107" i="1"/>
  <c r="Q107" i="1" s="1"/>
  <c r="P108" i="1"/>
  <c r="Q108" i="1" s="1"/>
  <c r="P110" i="1"/>
  <c r="Q110" i="1" s="1"/>
  <c r="P112" i="1"/>
  <c r="Q112" i="1" s="1"/>
  <c r="P113" i="1"/>
  <c r="Q113" i="1" s="1"/>
  <c r="P115" i="1"/>
  <c r="Q115" i="1" s="1"/>
  <c r="L55" i="1"/>
  <c r="M55" i="1" s="1"/>
  <c r="L56" i="1"/>
  <c r="M56" i="1" s="1"/>
  <c r="L58" i="1"/>
  <c r="L59" i="1"/>
  <c r="M59" i="1" s="1"/>
  <c r="L60" i="1"/>
  <c r="M60" i="1" s="1"/>
  <c r="L61" i="1"/>
  <c r="M61" i="1" s="1"/>
  <c r="L62" i="1"/>
  <c r="M62" i="1" s="1"/>
  <c r="L63" i="1"/>
  <c r="M63" i="1" s="1"/>
  <c r="L64" i="1"/>
  <c r="M64" i="1" s="1"/>
  <c r="L65" i="1"/>
  <c r="M65" i="1" s="1"/>
  <c r="L66" i="1"/>
  <c r="M66" i="1" s="1"/>
  <c r="L68" i="1"/>
  <c r="M68" i="1" s="1"/>
  <c r="L69" i="1"/>
  <c r="M69" i="1" s="1"/>
  <c r="L70" i="1"/>
  <c r="M70" i="1" s="1"/>
  <c r="L72" i="1"/>
  <c r="M72" i="1" s="1"/>
  <c r="L73" i="1"/>
  <c r="M73" i="1" s="1"/>
  <c r="L74" i="1"/>
  <c r="M74" i="1" s="1"/>
  <c r="L75" i="1"/>
  <c r="M75" i="1" s="1"/>
  <c r="L76" i="1"/>
  <c r="M76" i="1" s="1"/>
  <c r="L77" i="1"/>
  <c r="M77" i="1" s="1"/>
  <c r="L78" i="1"/>
  <c r="M78" i="1" s="1"/>
  <c r="L79" i="1"/>
  <c r="M79" i="1" s="1"/>
  <c r="L85" i="1"/>
  <c r="M85" i="1" s="1"/>
  <c r="L86" i="1"/>
  <c r="M86" i="1" s="1"/>
  <c r="L87" i="1"/>
  <c r="M87" i="1" s="1"/>
  <c r="L89" i="1"/>
  <c r="M89" i="1" s="1"/>
  <c r="L90" i="1"/>
  <c r="M90" i="1" s="1"/>
  <c r="L91" i="1"/>
  <c r="M91" i="1" s="1"/>
  <c r="L92" i="1"/>
  <c r="M92" i="1" s="1"/>
  <c r="L93" i="1"/>
  <c r="M93" i="1" s="1"/>
  <c r="L94" i="1"/>
  <c r="M94" i="1" s="1"/>
  <c r="L96" i="1"/>
  <c r="M96" i="1" s="1"/>
  <c r="L97" i="1"/>
  <c r="M97" i="1" s="1"/>
  <c r="L98" i="1"/>
  <c r="M98" i="1" s="1"/>
  <c r="L99" i="1"/>
  <c r="M99" i="1" s="1"/>
  <c r="L100" i="1"/>
  <c r="M100" i="1" s="1"/>
  <c r="L101" i="1"/>
  <c r="M101" i="1" s="1"/>
  <c r="L103" i="1"/>
  <c r="M103" i="1" s="1"/>
  <c r="L104" i="1"/>
  <c r="M104" i="1" s="1"/>
  <c r="L105" i="1"/>
  <c r="M105" i="1" s="1"/>
  <c r="L106" i="1"/>
  <c r="M106" i="1" s="1"/>
  <c r="L107" i="1"/>
  <c r="M107" i="1" s="1"/>
  <c r="L108" i="1"/>
  <c r="M108" i="1" s="1"/>
  <c r="L110" i="1"/>
  <c r="M110" i="1" s="1"/>
  <c r="L112" i="1"/>
  <c r="M112" i="1" s="1"/>
  <c r="L113" i="1"/>
  <c r="M113" i="1" s="1"/>
  <c r="L115" i="1"/>
  <c r="M115" i="1" s="1"/>
  <c r="I112" i="1"/>
  <c r="I115" i="1"/>
  <c r="I114" i="1" s="1"/>
  <c r="H55" i="1"/>
  <c r="I55" i="1" s="1"/>
  <c r="I56" i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H68" i="1"/>
  <c r="I68" i="1" s="1"/>
  <c r="H69" i="1"/>
  <c r="I69" i="1" s="1"/>
  <c r="H70" i="1"/>
  <c r="I70" i="1" s="1"/>
  <c r="H72" i="1"/>
  <c r="I72" i="1" s="1"/>
  <c r="H73" i="1"/>
  <c r="I73" i="1" s="1"/>
  <c r="H75" i="1"/>
  <c r="I75" i="1" s="1"/>
  <c r="H79" i="1"/>
  <c r="I79" i="1" s="1"/>
  <c r="H85" i="1"/>
  <c r="I85" i="1" s="1"/>
  <c r="H86" i="1"/>
  <c r="I86" i="1" s="1"/>
  <c r="H87" i="1"/>
  <c r="I87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6" i="1"/>
  <c r="I96" i="1" s="1"/>
  <c r="H97" i="1"/>
  <c r="I97" i="1" s="1"/>
  <c r="H98" i="1"/>
  <c r="I98" i="1" s="1"/>
  <c r="H99" i="1"/>
  <c r="I99" i="1" s="1"/>
  <c r="H100" i="1"/>
  <c r="I100" i="1" s="1"/>
  <c r="H101" i="1"/>
  <c r="I101" i="1" s="1"/>
  <c r="H103" i="1"/>
  <c r="I103" i="1" s="1"/>
  <c r="H104" i="1"/>
  <c r="I104" i="1" s="1"/>
  <c r="H105" i="1"/>
  <c r="I105" i="1" s="1"/>
  <c r="H106" i="1"/>
  <c r="I106" i="1" s="1"/>
  <c r="H107" i="1"/>
  <c r="I107" i="1" s="1"/>
  <c r="H108" i="1"/>
  <c r="I108" i="1" s="1"/>
  <c r="I110" i="1"/>
  <c r="I109" i="1" s="1"/>
  <c r="I113" i="1"/>
  <c r="M10" i="1"/>
  <c r="M11" i="1"/>
  <c r="M12" i="1"/>
  <c r="M13" i="1"/>
  <c r="M14" i="1"/>
  <c r="M16" i="1"/>
  <c r="M19" i="1"/>
  <c r="M20" i="1"/>
  <c r="M21" i="1"/>
  <c r="M23" i="1"/>
  <c r="M24" i="1"/>
  <c r="M25" i="1"/>
  <c r="M26" i="1"/>
  <c r="M27" i="1"/>
  <c r="M28" i="1"/>
  <c r="M30" i="1"/>
  <c r="M32" i="1"/>
  <c r="M33" i="1"/>
  <c r="M34" i="1"/>
  <c r="M35" i="1"/>
  <c r="M37" i="1"/>
  <c r="M39" i="1"/>
  <c r="M41" i="1"/>
  <c r="M42" i="1"/>
  <c r="M44" i="1"/>
  <c r="M45" i="1"/>
  <c r="M46" i="1"/>
  <c r="M47" i="1"/>
  <c r="M48" i="1"/>
  <c r="P10" i="1"/>
  <c r="Q10" i="1" s="1"/>
  <c r="P11" i="1"/>
  <c r="Q11" i="1" s="1"/>
  <c r="P12" i="1"/>
  <c r="Q12" i="1" s="1"/>
  <c r="P13" i="1"/>
  <c r="Q13" i="1" s="1"/>
  <c r="P14" i="1"/>
  <c r="Q14" i="1" s="1"/>
  <c r="P16" i="1"/>
  <c r="Q16" i="1" s="1"/>
  <c r="P18" i="1"/>
  <c r="P19" i="1"/>
  <c r="Q19" i="1" s="1"/>
  <c r="P20" i="1"/>
  <c r="Q20" i="1" s="1"/>
  <c r="P21" i="1"/>
  <c r="Q21" i="1" s="1"/>
  <c r="P23" i="1"/>
  <c r="Q23" i="1" s="1"/>
  <c r="P24" i="1"/>
  <c r="Q24" i="1" s="1"/>
  <c r="P25" i="1"/>
  <c r="Q25" i="1" s="1"/>
  <c r="P26" i="1"/>
  <c r="Q26" i="1" s="1"/>
  <c r="P27" i="1"/>
  <c r="Q27" i="1" s="1"/>
  <c r="P28" i="1"/>
  <c r="Q28" i="1" s="1"/>
  <c r="P29" i="1"/>
  <c r="P30" i="1"/>
  <c r="Q30" i="1" s="1"/>
  <c r="P32" i="1"/>
  <c r="Q32" i="1" s="1"/>
  <c r="P33" i="1"/>
  <c r="Q33" i="1" s="1"/>
  <c r="P34" i="1"/>
  <c r="Q34" i="1" s="1"/>
  <c r="P35" i="1"/>
  <c r="Q35" i="1" s="1"/>
  <c r="P37" i="1"/>
  <c r="Q37" i="1" s="1"/>
  <c r="P39" i="1"/>
  <c r="Q39" i="1" s="1"/>
  <c r="P41" i="1"/>
  <c r="Q41" i="1" s="1"/>
  <c r="P42" i="1"/>
  <c r="Q42" i="1" s="1"/>
  <c r="P44" i="1"/>
  <c r="Q44" i="1" s="1"/>
  <c r="P45" i="1"/>
  <c r="Q45" i="1" s="1"/>
  <c r="P46" i="1"/>
  <c r="Q46" i="1" s="1"/>
  <c r="P47" i="1"/>
  <c r="Q47" i="1" s="1"/>
  <c r="P48" i="1"/>
  <c r="Q48" i="1" s="1"/>
  <c r="P49" i="1"/>
  <c r="L9" i="1"/>
  <c r="L10" i="1"/>
  <c r="L11" i="1"/>
  <c r="L12" i="1"/>
  <c r="L13" i="1"/>
  <c r="L14" i="1"/>
  <c r="L16" i="1"/>
  <c r="L18" i="1"/>
  <c r="L19" i="1"/>
  <c r="L20" i="1"/>
  <c r="L21" i="1"/>
  <c r="L23" i="1"/>
  <c r="L24" i="1"/>
  <c r="L25" i="1"/>
  <c r="L26" i="1"/>
  <c r="L27" i="1"/>
  <c r="L28" i="1"/>
  <c r="L29" i="1"/>
  <c r="L30" i="1"/>
  <c r="L32" i="1"/>
  <c r="L33" i="1"/>
  <c r="L34" i="1"/>
  <c r="L35" i="1"/>
  <c r="L37" i="1"/>
  <c r="L39" i="1"/>
  <c r="L41" i="1"/>
  <c r="L42" i="1"/>
  <c r="L44" i="1"/>
  <c r="L45" i="1"/>
  <c r="L46" i="1"/>
  <c r="L47" i="1"/>
  <c r="L48" i="1"/>
  <c r="L49" i="1"/>
  <c r="L50" i="1"/>
  <c r="L51" i="1"/>
  <c r="O114" i="1"/>
  <c r="O111" i="1"/>
  <c r="O109" i="1"/>
  <c r="O43" i="1"/>
  <c r="P43" i="1" s="1"/>
  <c r="O40" i="1"/>
  <c r="P40" i="1" s="1"/>
  <c r="O38" i="1"/>
  <c r="P38" i="1" s="1"/>
  <c r="O31" i="1"/>
  <c r="P31" i="1" s="1"/>
  <c r="O22" i="1"/>
  <c r="P22" i="1" s="1"/>
  <c r="O17" i="1"/>
  <c r="P17" i="1" s="1"/>
  <c r="O15" i="1"/>
  <c r="P15" i="1" s="1"/>
  <c r="O9" i="1"/>
  <c r="P9" i="1" s="1"/>
  <c r="K114" i="1"/>
  <c r="K111" i="1"/>
  <c r="K109" i="1"/>
  <c r="K43" i="1"/>
  <c r="L43" i="1" s="1"/>
  <c r="K40" i="1"/>
  <c r="L40" i="1" s="1"/>
  <c r="K38" i="1"/>
  <c r="L38" i="1" s="1"/>
  <c r="K31" i="1"/>
  <c r="L31" i="1" s="1"/>
  <c r="K22" i="1"/>
  <c r="L22" i="1" s="1"/>
  <c r="K17" i="1"/>
  <c r="L17" i="1" s="1"/>
  <c r="K15" i="1"/>
  <c r="L15" i="1" s="1"/>
  <c r="K9" i="1"/>
  <c r="O102" i="1"/>
  <c r="K102" i="1"/>
  <c r="O54" i="1"/>
  <c r="K54" i="1"/>
  <c r="O95" i="1"/>
  <c r="K95" i="1"/>
  <c r="O84" i="1"/>
  <c r="P84" i="1" s="1"/>
  <c r="Q84" i="1" s="1"/>
  <c r="K84" i="1"/>
  <c r="H84" i="1"/>
  <c r="I84" i="1" s="1"/>
  <c r="K67" i="1"/>
  <c r="K57" i="1" s="1"/>
  <c r="E102" i="1"/>
  <c r="F102" i="1"/>
  <c r="F83" i="1"/>
  <c r="E54" i="1"/>
  <c r="F54" i="1"/>
  <c r="I111" i="1" l="1"/>
  <c r="Q58" i="1"/>
  <c r="Q57" i="1" s="1"/>
  <c r="P57" i="1"/>
  <c r="M58" i="1"/>
  <c r="I66" i="1"/>
  <c r="K83" i="1"/>
  <c r="L84" i="1"/>
  <c r="M84" i="1" s="1"/>
  <c r="O83" i="1"/>
  <c r="O8" i="1"/>
  <c r="K8" i="1"/>
  <c r="L8" i="1" s="1"/>
  <c r="O53" i="1"/>
  <c r="E83" i="1"/>
  <c r="F53" i="1"/>
  <c r="F52" i="1" s="1"/>
  <c r="F116" i="1" l="1"/>
  <c r="K53" i="1"/>
  <c r="K52" i="1" s="1"/>
  <c r="K116" i="1" s="1"/>
  <c r="O52" i="1"/>
  <c r="O116" i="1" s="1"/>
  <c r="P8" i="1"/>
  <c r="E53" i="1"/>
  <c r="E52" i="1" s="1"/>
  <c r="D102" i="1"/>
  <c r="D54" i="1"/>
  <c r="H54" i="1" s="1"/>
  <c r="I54" i="1" s="1"/>
  <c r="D114" i="1"/>
  <c r="D111" i="1"/>
  <c r="D82" i="1"/>
  <c r="D67" i="1"/>
  <c r="D58" i="1"/>
  <c r="D57" i="1" s="1"/>
  <c r="D49" i="1"/>
  <c r="H49" i="1" s="1"/>
  <c r="D40" i="1"/>
  <c r="D22" i="1"/>
  <c r="D15" i="1"/>
  <c r="D9" i="1"/>
  <c r="I49" i="1" l="1"/>
  <c r="I8" i="1" s="1"/>
  <c r="H8" i="1"/>
  <c r="H78" i="1"/>
  <c r="I78" i="1" s="1"/>
  <c r="H58" i="1"/>
  <c r="I58" i="1" s="1"/>
  <c r="H67" i="1"/>
  <c r="H74" i="1"/>
  <c r="I74" i="1" s="1"/>
  <c r="H82" i="1"/>
  <c r="I82" i="1" s="1"/>
  <c r="D83" i="1"/>
  <c r="H88" i="1"/>
  <c r="I88" i="1" s="1"/>
  <c r="D17" i="1"/>
  <c r="H95" i="1"/>
  <c r="I95" i="1" s="1"/>
  <c r="H102" i="1"/>
  <c r="I102" i="1" s="1"/>
  <c r="I67" i="1" l="1"/>
  <c r="I57" i="1" s="1"/>
  <c r="H57" i="1"/>
  <c r="H83" i="1"/>
  <c r="I83" i="1" s="1"/>
  <c r="D8" i="1"/>
  <c r="D53" i="1"/>
  <c r="D52" i="1" s="1"/>
  <c r="E116" i="1"/>
  <c r="H53" i="1" l="1"/>
  <c r="H52" i="1" s="1"/>
  <c r="P95" i="1"/>
  <c r="Q95" i="1" s="1"/>
  <c r="L95" i="1"/>
  <c r="M95" i="1" s="1"/>
  <c r="I53" i="1" l="1"/>
  <c r="I52" i="1" s="1"/>
  <c r="H116" i="1"/>
  <c r="D116" i="1"/>
  <c r="P88" i="1"/>
  <c r="Q88" i="1" s="1"/>
  <c r="L88" i="1"/>
  <c r="M88" i="1" s="1"/>
  <c r="I116" i="1" l="1"/>
  <c r="N18" i="1"/>
  <c r="Q18" i="1" s="1"/>
  <c r="J18" i="1"/>
  <c r="M18" i="1" s="1"/>
  <c r="J31" i="1" l="1"/>
  <c r="M31" i="1" s="1"/>
  <c r="N31" i="1"/>
  <c r="Q31" i="1" s="1"/>
  <c r="N29" i="1"/>
  <c r="Q29" i="1" s="1"/>
  <c r="J29" i="1"/>
  <c r="M29" i="1" s="1"/>
  <c r="J82" i="1" l="1"/>
  <c r="L82" i="1" s="1"/>
  <c r="M82" i="1" s="1"/>
  <c r="J67" i="1" l="1"/>
  <c r="L67" i="1" l="1"/>
  <c r="J57" i="1"/>
  <c r="J114" i="1"/>
  <c r="L114" i="1" s="1"/>
  <c r="M114" i="1" s="1"/>
  <c r="N114" i="1"/>
  <c r="P114" i="1" s="1"/>
  <c r="Q114" i="1" s="1"/>
  <c r="N111" i="1"/>
  <c r="P111" i="1" s="1"/>
  <c r="Q111" i="1" s="1"/>
  <c r="J109" i="1"/>
  <c r="L109" i="1" s="1"/>
  <c r="M109" i="1" s="1"/>
  <c r="N109" i="1"/>
  <c r="P109" i="1" s="1"/>
  <c r="Q109" i="1" s="1"/>
  <c r="N102" i="1"/>
  <c r="P102" i="1" s="1"/>
  <c r="Q102" i="1" s="1"/>
  <c r="J83" i="1"/>
  <c r="L83" i="1" s="1"/>
  <c r="M83" i="1" s="1"/>
  <c r="N83" i="1"/>
  <c r="P83" i="1" s="1"/>
  <c r="Q83" i="1" s="1"/>
  <c r="N54" i="1"/>
  <c r="P54" i="1" s="1"/>
  <c r="Q54" i="1" s="1"/>
  <c r="N43" i="1"/>
  <c r="Q43" i="1" s="1"/>
  <c r="J40" i="1"/>
  <c r="M40" i="1" s="1"/>
  <c r="N40" i="1"/>
  <c r="Q40" i="1" s="1"/>
  <c r="J38" i="1"/>
  <c r="M38" i="1" s="1"/>
  <c r="N38" i="1"/>
  <c r="Q38" i="1" s="1"/>
  <c r="J22" i="1"/>
  <c r="M22" i="1" s="1"/>
  <c r="N22" i="1"/>
  <c r="Q22" i="1" s="1"/>
  <c r="J17" i="1"/>
  <c r="M17" i="1" s="1"/>
  <c r="N17" i="1"/>
  <c r="Q17" i="1" s="1"/>
  <c r="J15" i="1"/>
  <c r="M15" i="1" s="1"/>
  <c r="N15" i="1"/>
  <c r="Q15" i="1" s="1"/>
  <c r="J9" i="1"/>
  <c r="M9" i="1" s="1"/>
  <c r="N9" i="1"/>
  <c r="Q9" i="1" s="1"/>
  <c r="J49" i="1"/>
  <c r="M49" i="1" s="1"/>
  <c r="N49" i="1"/>
  <c r="Q49" i="1" s="1"/>
  <c r="M67" i="1" l="1"/>
  <c r="M57" i="1" s="1"/>
  <c r="L57" i="1"/>
  <c r="N8" i="1"/>
  <c r="N53" i="1"/>
  <c r="J111" i="1"/>
  <c r="L111" i="1" s="1"/>
  <c r="M111" i="1" s="1"/>
  <c r="J102" i="1"/>
  <c r="L102" i="1" s="1"/>
  <c r="M102" i="1" s="1"/>
  <c r="J54" i="1"/>
  <c r="L54" i="1" s="1"/>
  <c r="M54" i="1" s="1"/>
  <c r="J43" i="1"/>
  <c r="N52" i="1" l="1"/>
  <c r="P52" i="1" s="1"/>
  <c r="P53" i="1"/>
  <c r="Q53" i="1" s="1"/>
  <c r="J8" i="1"/>
  <c r="M8" i="1" s="1"/>
  <c r="M43" i="1"/>
  <c r="Q8" i="1"/>
  <c r="J53" i="1"/>
  <c r="N116" i="1" l="1"/>
  <c r="Q52" i="1"/>
  <c r="Q116" i="1" s="1"/>
  <c r="P116" i="1"/>
  <c r="J52" i="1"/>
  <c r="L52" i="1" s="1"/>
  <c r="L53" i="1"/>
  <c r="M53" i="1" s="1"/>
  <c r="J116" i="1" l="1"/>
  <c r="M52" i="1"/>
  <c r="M116" i="1" s="1"/>
  <c r="L11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Ирина А. Пастух</author>
  </authors>
  <commentList>
    <comment ref="D101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Ирина А. Пастух:</t>
        </r>
        <r>
          <rPr>
            <sz val="9"/>
            <color indexed="81"/>
            <rFont val="Tahoma"/>
            <family val="2"/>
            <charset val="204"/>
          </rPr>
          <t xml:space="preserve">
62260</t>
        </r>
      </text>
    </comment>
    <comment ref="I101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Ирина А. Пастух:</t>
        </r>
        <r>
          <rPr>
            <sz val="9"/>
            <color indexed="81"/>
            <rFont val="Tahoma"/>
            <family val="2"/>
            <charset val="204"/>
          </rPr>
          <t xml:space="preserve">
62260</t>
        </r>
      </text>
    </comment>
    <comment ref="J101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Ирина А. Пастух:</t>
        </r>
        <r>
          <rPr>
            <sz val="9"/>
            <color indexed="81"/>
            <rFont val="Tahoma"/>
            <family val="2"/>
            <charset val="204"/>
          </rPr>
          <t xml:space="preserve">
62260
</t>
        </r>
      </text>
    </comment>
    <comment ref="D104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Ирина А. Пастух:</t>
        </r>
        <r>
          <rPr>
            <sz val="9"/>
            <color indexed="81"/>
            <rFont val="Tahoma"/>
            <family val="2"/>
            <charset val="204"/>
          </rPr>
          <t xml:space="preserve">
Минстрой</t>
        </r>
      </text>
    </comment>
    <comment ref="I104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>Ирина А. Пастух:</t>
        </r>
        <r>
          <rPr>
            <sz val="9"/>
            <color indexed="81"/>
            <rFont val="Tahoma"/>
            <family val="2"/>
            <charset val="204"/>
          </rPr>
          <t xml:space="preserve">
Минстрой</t>
        </r>
      </text>
    </comment>
  </commentList>
</comments>
</file>

<file path=xl/sharedStrings.xml><?xml version="1.0" encoding="utf-8"?>
<sst xmlns="http://schemas.openxmlformats.org/spreadsheetml/2006/main" count="249" uniqueCount="210">
  <si>
    <t>КБК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</si>
  <si>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</si>
  <si>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</si>
  <si>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</si>
  <si>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</si>
  <si>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</si>
  <si>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 и 228 НК РФ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</si>
  <si>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</si>
  <si>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НК РФ</t>
  </si>
  <si>
    <t>1 01 02030 01 0000 110</t>
  </si>
  <si>
    <t>Налог на доходы физических лиц с доходов, полученных физическими лицами в соответствии со статьей 228 НК РФ (иностранные граждане)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</si>
  <si>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</si>
  <si>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НК РФ</t>
  </si>
  <si>
    <t>1 01 02080 01 0000 110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</si>
  <si>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</si>
  <si>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1 03 00000 00 0000 000</t>
  </si>
  <si>
    <t>НАЛОГИ НА ТОВАРЫ (РАБОТЫ, УСЛУГИ), РЕАЛИЗУЕМЫЕ НА ТЕРРИТОРИИ РФ</t>
  </si>
  <si>
    <t>1 03 02000 01 0000 110</t>
  </si>
  <si>
    <t>Акцизы по подакцизным товарам (продукции), производимым на территории РФ</t>
  </si>
  <si>
    <t>1 05 00000 00 0000 000</t>
  </si>
  <si>
    <t>НАЛОГИ НА СОВОКУПНЫЙ ДОХОД</t>
  </si>
  <si>
    <t xml:space="preserve"> 1 05 01000 00 0000 110</t>
  </si>
  <si>
    <t>Налог, взимаемый в связи с применением упрощенной системы налогообложения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</si>
  <si>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</si>
  <si>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</si>
  <si>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</si>
  <si>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</si>
  <si>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1 05 04000 01 0000 110</t>
  </si>
  <si>
    <t>Налог, взимаемый в связи с применением патентной системы налогообложения</t>
  </si>
  <si>
    <t>1 06 00000 00 0000 000</t>
  </si>
  <si>
    <t>НАЛОГИ НА ИМУЩЕСТВО</t>
  </si>
  <si>
    <t xml:space="preserve">1 06 01020 04 0000 110 </t>
  </si>
  <si>
    <t>Налог на имущество физических лиц</t>
  </si>
  <si>
    <t xml:space="preserve">1 06 02010 02 0000 110 </t>
  </si>
  <si>
    <t>Налог на имущество организаций</t>
  </si>
  <si>
    <t>1 06 04011 02 0000 110</t>
  </si>
  <si>
    <t>Транспортный налог с организаций</t>
  </si>
  <si>
    <t>1 06 04012 02 0000 110</t>
  </si>
  <si>
    <t>Транспортный налог с физических лиц</t>
  </si>
  <si>
    <t xml:space="preserve">1 06 06032 04 0000 110 </t>
  </si>
  <si>
    <t>Земельный налог с организаций</t>
  </si>
  <si>
    <t xml:space="preserve">1 06 06040 00 0000 110 </t>
  </si>
  <si>
    <t>Земельный налог с физических лиц</t>
  </si>
  <si>
    <t>1 08 00000 00 0000 000</t>
  </si>
  <si>
    <t>ГОСУДАРСТВЕННАЯ ПОШЛИНА</t>
  </si>
  <si>
    <t>1 09 00000 00 0000 000</t>
  </si>
  <si>
    <t>ЗАДОЛЖЕННОСТЬ И ПЕРЕРАСЧЕТЫ ПО ОТМЕНЕННЫМ НАЛОГАМ, СБОРАМ И ИНЫМ ОБЯЗАТЕЛЬНЫМ ПЛАТЕЖАМ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</si>
  <si>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</si>
  <si>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</si>
  <si>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 xml:space="preserve">111 01040 04 0000 120 </t>
  </si>
  <si>
    <t>Доходы в виде прибыли, приходящиеся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</si>
  <si>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</si>
  <si>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</si>
  <si>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</si>
  <si>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</si>
  <si>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</si>
  <si>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</si>
  <si>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</si>
  <si>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</si>
  <si>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1 12 00000 00 0000 000</t>
  </si>
  <si>
    <t>ПЛАТЕЖИ ПРИ ПОЛЬЗОВАНИИ ПРИРОДНЫМИ РЕСУРСАМИ</t>
  </si>
  <si>
    <t xml:space="preserve"> 1 12 01000 01 1000 120</t>
  </si>
  <si>
    <t>Плата за негативное воздействие на окружающую среду</t>
  </si>
  <si>
    <t>1 13 00000 00 0000 000</t>
  </si>
  <si>
    <t>ДОХОДЫ ОТ ОКАЗАНИЯ ПЛАТНЫХ УСЛУГ И КОМПЕНСАЦИИ ЗАТРАТ ГОСУДАРСТВА</t>
  </si>
  <si>
    <t>1 13 01994 04 0000 130</t>
  </si>
  <si>
    <t>Прочие доходы от оказания платных услуг (работ) получателями средств бюджетов городских округов</t>
  </si>
  <si>
    <t>1 13 02994 04 0000 130</t>
  </si>
  <si>
    <t>Прочие доходы от компенсации затрат бюджетов городских округов</t>
  </si>
  <si>
    <t>114  00000 00 0000 000</t>
  </si>
  <si>
    <t>ДОХОДЫ ОТ ПРОДАЖИ МАТЕРИАЛЬНЫХ И НЕМАТЕРИАЛЬНЫХ АКТИВОВ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</si>
  <si>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</si>
  <si>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</si>
  <si>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1 14 02043 04 0000 440</t>
  </si>
  <si>
    <t>Доходы от реализации иного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</si>
  <si>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114  06012 04 0000 430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</si>
  <si>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</si>
  <si>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114  06024 04 0000 430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</si>
  <si>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</si>
  <si>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</si>
  <si>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</si>
  <si>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</si>
  <si>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</si>
  <si>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1 17 01040 04 0000 180</t>
  </si>
  <si>
    <t>Невыясненные поступления, зачисляемые в бюджеты городских округов</t>
  </si>
  <si>
    <t>1 17 05040 04 0000 180</t>
  </si>
  <si>
    <t>Прочие неналоговые доходы бюджетов городских округов</t>
  </si>
  <si>
    <t xml:space="preserve">2 00 00000 00 0000 000 </t>
  </si>
  <si>
    <t xml:space="preserve">БЕЗВОЗМЕЗДНЫЕ ПОСТУПЛЕНИЯ 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</si>
  <si>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</si>
  <si>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</si>
  <si>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</si>
  <si>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субъектов Российской Федерации и муниципальных образований</t>
  </si>
  <si>
    <t>2 02 01003 04 0000 151</t>
  </si>
  <si>
    <t>Дотации на выравнивание бюджетной обеспеченности из регионального Фонда финансовой поддержки муниципальных районов (городских округов)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</si>
  <si>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</si>
  <si>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</si>
  <si>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2 02 20000 00 0000 150</t>
  </si>
  <si>
    <t>Субсидии бюджетам субъектов Российской Федерации и муниципальных образований (межбюджетные субсидии)</t>
  </si>
  <si>
    <t>2 02 29999 04 0000 150</t>
  </si>
  <si>
    <t>Субсидии муниципальным образованиям Сахалинской области на софинансирование мероприятий муниципальных программ по поддержке и развитию субъектов малого и среднего предпринимательства</t>
  </si>
  <si>
    <t xml:space="preserve">Субсидии муниципальным образованиям Сахалинской области на создание условий для развития туризма </t>
  </si>
  <si>
    <t xml:space="preserve">Субсидии муниципальным образованиям Сахалинской области на софинансирование расходов муниципальных образований в сфере транспорта и дорожного хозяйства </t>
  </si>
  <si>
    <t xml:space="preserve">Субсидии муниципальным образованиям Сахалинской области на развитие агропромышленного комплекса </t>
  </si>
  <si>
    <t>2 02 25511 04 0000 150</t>
  </si>
  <si>
    <t>Субсидии МО Сахалинской области на проведение комплексных кадастровых работ</t>
  </si>
  <si>
    <t>R5110</t>
  </si>
  <si>
    <t>Субсидии МО Сахалинской области на реализацию в Сахалинской области общественно значимых проектов, основанных на местных инициативах в рамках проекта "Молодежный бюджет"</t>
  </si>
  <si>
    <t>Субсидии МО Сахалинской области на развитие культуры</t>
  </si>
  <si>
    <t>Субсидии МО Сахалинской области на софинансирование расходных обязательств МО Сахалинской области на поддержку муниципальных программ формирования современной городской среды (ОБ)</t>
  </si>
  <si>
    <t>2 02 25555 04 0000 150</t>
  </si>
  <si>
    <t>Субсидии МО Сахалинской области на софинансирование расходных обязательств МО Сахалинской области на поддержку муниципальных программ формирования современной городской среды (ФБ)</t>
  </si>
  <si>
    <t>Субсидии МО Сахалинской области на развитие образования</t>
  </si>
  <si>
    <t>Субсидии МО Сахалинской области на реализацию мероприятий по ликвидации несанкционированных свалок</t>
  </si>
  <si>
    <t>Субсидии МО Сахалинской области на развитие физической культуры и спорта</t>
  </si>
  <si>
    <t>Субсидии МО Сахалинской области на реализацию мероприятий по обустройству (созданию) мест (площадок) накопления твердых коммунальных отходов</t>
  </si>
  <si>
    <t>2 02 25027 04 0000 150</t>
  </si>
  <si>
    <t>Субсидии МО Сахалинской области на обеспечение доступности приоритетных объектов и услуг в приоритетных сферах жизнедеятельности на территории муниципальных образований Сахалинской области</t>
  </si>
  <si>
    <t>Субсидии МО Сахалинской области на обеспечение населения качественным жильем</t>
  </si>
  <si>
    <t>2 02 25497 04 0000 150</t>
  </si>
  <si>
    <t>R4970</t>
  </si>
  <si>
    <t>Субсидии МО Сахалинской области на организацию электро- тепло- и газоснабжения</t>
  </si>
  <si>
    <t>Субсидии МО Сахалинской области на реализацию инициативных проектов в Сахалинской области</t>
  </si>
  <si>
    <t>2 02 20077 04 0000 150</t>
  </si>
  <si>
    <t>Субсидии МО Сахалинской области на софинансирование капитальных вложений в объекты муниципальной собственности</t>
  </si>
  <si>
    <t>Субсидии МО на осуществление мероприятий по повышению качества предоставляемых жилищно-коммунальных услуг</t>
  </si>
  <si>
    <t>2 02 30000 00 0000 150</t>
  </si>
  <si>
    <t>Субвенции бюджетам субъектов Российской Федерации и муниципальных образований</t>
  </si>
  <si>
    <t>Субвенция на реализацию Закона Сахалинской области "О наделении органов местного самоуправления государственными полномочиями Сахалинской области в сфере образования"</t>
  </si>
  <si>
    <t>Субвенция на реализацию Закона Сахалинской области "О наделении органов местного самоуправления государственными полномочиями Сахалинской области в сфере образования" (компенсация родительской платы)</t>
  </si>
  <si>
    <t>2 02 35120 04 0000 150</t>
  </si>
  <si>
    <t>Субвенции бюджетам городских округов на составление (изменение) списков кандидатов в присяжные заседатели федеральных судов общей юрисдикции в Российской Федерации</t>
  </si>
  <si>
    <t>2 02 30024 04 0000 150</t>
  </si>
  <si>
    <t>Субвенция на реализацию Закона Сахалинской области "О наделении органов местного самоуправления государственными полномочиями Сахалинской области по реализации дополнительных социальных гарантий работников, получивших почетное звание "Заслуженный работник культуры Сахалинской области"</t>
  </si>
  <si>
    <t>Субвенции муниципальным образованиям Сахалинской области на реализацию ЗСО "О социальной поддежрке отдельных категорий граждан, проживающих и работающих в сельской местности, поселках городского типа на территории Сахалинской области, и о наделении органов местного самоуправления отдельными государственными полномочиями Сахалинской области по оказанию социальной поддержки"</t>
  </si>
  <si>
    <t>Субвенция на реализацию Закона Сахалинской области "Об административных комиссиях в Сахалинской области"</t>
  </si>
  <si>
    <t xml:space="preserve">Субвенция  на реализацию Закона Сахалинской области "О наделении органов местного самоуправления государственными полномочиями Сахалинской области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местностей" </t>
  </si>
  <si>
    <t>Субвенция на реализацию Закона Сахалинской области "О наделении органов местного самоуправления государственными полномочиями Сахалинской области по формированию и обеспечению деятельности комиссий по делам несовершеннолетних и защите их прав"</t>
  </si>
  <si>
    <t>Субвенция на реализацию Закона Сахалинской области "О дополнительной гарантии молодежи, проживающей и работающей в Сахалинской области"</t>
  </si>
  <si>
    <t>Субвенция на реализацию Закона Сахалинской области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в возрасте от 14 до 18 лет в свободное от учебы время"</t>
  </si>
  <si>
    <t>Субвенция на реализацию Закона Сахалинской области "О безнадзорных животных в Сахалинской области и наделении органов местного самоуправления государственными полномочиями Сахалинской области по организации проведения на территории Сахалинской области мероприятий по регулированию численности безнадзорных животных"</t>
  </si>
  <si>
    <t>Субвенция на реализацию Закона Сахалинской области "О наделении органов местного самоуправления государственными полномочиями Сахалинской области по опеке и попечительству" (Организация и осущ.деятельности, мебель и проезд, недееспособные)</t>
  </si>
  <si>
    <t>2 02 30027 04 0000 150</t>
  </si>
  <si>
    <t>Субвенция на реализацию Закона Сахалинской области "О наделении органов местного самоуправления государственными полномочиями Сахалинской области по опеке и попечительству" (Вознаграждение прием.родителям и содерж.ребенка в приемной семье)</t>
  </si>
  <si>
    <t>2 02 35082 04 0000 150</t>
  </si>
  <si>
    <t>Субвенция на реализацию Закона Сахалинской области "О наделении органов местного самоуправления государственными полномочиями Сахалинской области по опеке и попечительству" Жилье детям-сиротам ФБ</t>
  </si>
  <si>
    <t>Субвенция на реализацию Закона Сахалинской области "О наделении органов местного самоуправления государственными полномочиями Сахалинской области по оказанию гражданам бесплатной юридической помощи"</t>
  </si>
  <si>
    <t>Субвенция на реализацию ЗСО "О наделении органов местного самоуправления государственными полномочиями Сахалинской области по обеспечению питанием и молоком обучающихся в образовательных организациях"</t>
  </si>
  <si>
    <t>2 02 35304 04 0000 150</t>
  </si>
  <si>
    <t>R3040</t>
  </si>
  <si>
    <t>Субвенция на реализацию Закона Сахалинской области "О наделении органов местного самоуправления государственными полномочиями Сахалинской области  в сфере защиты исконной среды обитания, традиционных образа жизни, хозяйствования и промыслов коренных малочисленных народов, проживающих на территории Сахалинской области"</t>
  </si>
  <si>
    <t>2 02 40000 00 0000 150</t>
  </si>
  <si>
    <t>Иные межбюджетные трансферты</t>
  </si>
  <si>
    <t>2 02 45303 04 0000 150</t>
  </si>
  <si>
    <t>Иные межбюджетные трансферты на обеспечение выплат ежемесячного денежного вознаграждения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общего, основного общего, среднего общего образования, в том числе адаптированные основные общеобразовательные программы</t>
  </si>
  <si>
    <t>2 02 45505 04 0000 150</t>
  </si>
  <si>
    <t>Межбюджетные трансферты, передаваемые бюджетам городских округов на реализацию мероприятий планов социального развития центров экономического роста субъектов РФ, входящих в состав ДФО</t>
  </si>
  <si>
    <t>2 02 49999 04 0000 150</t>
  </si>
  <si>
    <t>Субвенция на реализацию Закона Сахалинской области от 18.03.2014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организациях. получения детьми дополнительного образования в муниципальных общеобразовательных организациях</t>
  </si>
  <si>
    <t>Субвенция на реализацию Закона Сахалинской области от 18.03.2014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организациях. получения детьми дополнительного образования в муниципальных общеобразовательных организациях</t>
  </si>
  <si>
    <t>Субсидия на оказание содействия в подготовке проведения общероссийского голосования по вопросу одобрения изменений в Конституцию Российской Федерации, а также в информировании граждан Российской Федерации о такой подготовке</t>
  </si>
  <si>
    <t>87000</t>
  </si>
  <si>
    <t>Межбюджетные трансферты, передаваемые бюджетам городских округов на поддержку экономического и социального развития коренных малочисленных народов Севера, Сибири и Дальнего Востока</t>
  </si>
  <si>
    <t>ПРОЧИЕ БЕЗВОЗМЕЗДНЫЕ ПОСТУПЛЕНИЯ</t>
  </si>
  <si>
    <t>2 07 04000 04 0000 150</t>
  </si>
  <si>
    <t>Прочие безвозмездные постуления в бюджеты городских округов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</si>
  <si>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</si>
  <si>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</si>
  <si>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2 18 04010 04 0000 150 </t>
  </si>
  <si>
    <t>Доходы бюджетов городских округов от возврата бюджетными учреждениями остатков субсидий прошлых лет</t>
  </si>
  <si>
    <t>Доходы бюджетов городских округов от возврата иными организациями остатков субсидий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</si>
  <si>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</si>
  <si>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</si>
  <si>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2 19 60000 04 0000 150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</si>
  <si>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</si>
  <si>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</si>
  <si>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Наименование доходов</t>
  </si>
  <si>
    <t>R5190</t>
  </si>
  <si>
    <t>Субсидии бюджетам городских округов на поддержку отрасли культуры
 (книжный фонд библиотеки)</t>
  </si>
  <si>
    <t>2 02 25519 04 0000 150</t>
  </si>
  <si>
    <t>ПОСТУПЛЕНИЕ ДОХОДОВ ПО ГРУППАМ, ПОДГРУППАМ И СТАТЬЯМ БЮДЖЕТНОЙ</t>
  </si>
  <si>
    <t>КЛАССИФИКАЦИИ РФ В БЮДЖЕТ МО "ГОРОДСКОЙ ОКРУГ НОГЛИКСКИЙ"</t>
  </si>
  <si>
    <t>Д5550; 55550</t>
  </si>
  <si>
    <t>62500; 70601</t>
  </si>
  <si>
    <t>62260; R5150</t>
  </si>
  <si>
    <t>ЦСТ</t>
  </si>
  <si>
    <t>Плановые назначения на 2022 год</t>
  </si>
  <si>
    <t>По проекту решения</t>
  </si>
  <si>
    <t>Отклонение от плана, утвержденного решением Собрания</t>
  </si>
  <si>
    <t>Плановые назначения на 2023 год</t>
  </si>
  <si>
    <t>Плановые назначения на 2024 год</t>
  </si>
  <si>
    <t xml:space="preserve">2 02 04067 04 0000 150  </t>
  </si>
  <si>
    <t xml:space="preserve">2 18 04030 04 0000 150 </t>
  </si>
  <si>
    <t>2 02 25520 04 0000 150</t>
  </si>
  <si>
    <t>Субсидии МО Сахалинской области на реализацию мероприятий по созданию в субъектах РФ новых мест в общеобразовательных организациях</t>
  </si>
  <si>
    <t>Данные главных администраторов</t>
  </si>
  <si>
    <t>1 11 05326 04 0000 120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</si>
  <si>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городских округов,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</si>
  <si>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НА 2022 - 2024 ГОДЫ (ПОПРАВКИ ИЮЛЬ)</t>
  </si>
  <si>
    <t xml:space="preserve">Утверждено решением Собрания МО от 09.12.21 № 186 (в ред. от 14.04.22 № 210)  </t>
  </si>
  <si>
    <t>ЗСО № 55-ЗО от 29.06.22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</si>
  <si>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</si>
  <si>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</si>
  <si>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</si>
  <si>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2 02 20302 04 0000 150</t>
  </si>
  <si>
    <t xml:space="preserve"> R5050</t>
  </si>
  <si>
    <t>Субсидии МО Сахалинской области на реализацию мероприятий по созданию условий для управления многоквартирными домами</t>
  </si>
  <si>
    <t>2 02 30029 04 0000 150</t>
  </si>
  <si>
    <t>Уведомления СМФ</t>
  </si>
  <si>
    <t>2 07 00000 00 0000 000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</si>
</sst>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9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Calibri"/>
      <family val="2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Times New Roman"/>
      <family val="1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Times New Roman Cyr"/>
      <charset val="204"/>
    </font>
    <font>
      <sz val="11"/>
      <color indexed="8"/>
      <name val="Times New Roman"/>
      <family val="1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68">
    <xf numFmtId="0" fontId="0" fillId="0" borderId="0" xfId="0"/>
    <xf numFmtId="0" fontId="1" fillId="2" borderId="2" xfId="1" applyNumberFormat="1" applyFont="1" applyFill="1" applyBorder="1" applyAlignment="1">
      <alignment horizontal="center" vertical="center"/>
    </xf>
    <xf numFmtId="0" fontId="1" fillId="2" borderId="2" xfId="1" applyNumberFormat="1" applyFont="1" applyFill="1" applyBorder="1" applyAlignment="1">
      <alignment horizontal="left" wrapText="1"/>
    </xf>
    <xf numFmtId="0" fontId="1" fillId="2" borderId="2" xfId="1" applyFont="1" applyFill="1" applyBorder="1" applyAlignment="1">
      <alignment horizontal="center"/>
    </xf>
    <xf numFmtId="0" fontId="1" fillId="2" borderId="2" xfId="1" applyFont="1" applyFill="1" applyBorder="1" applyAlignment="1">
      <alignment horizontal="left" wrapText="1"/>
    </xf>
    <xf numFmtId="0" fontId="11" fillId="2" borderId="2" xfId="1" applyNumberFormat="1" applyFont="1" applyFill="1" applyBorder="1" applyAlignment="1">
      <alignment horizontal="left"/>
    </xf>
    <xf numFmtId="0" fontId="11" fillId="2" borderId="2" xfId="1" applyNumberFormat="1" applyFont="1" applyFill="1" applyBorder="1" applyAlignment="1">
      <alignment horizontal="left" wrapText="1"/>
    </xf>
    <xf numFmtId="0" fontId="13" fillId="2" borderId="2" xfId="1" applyNumberFormat="1" applyFont="1" applyFill="1" applyBorder="1" applyAlignment="1">
      <alignment horizontal="left" wrapText="1"/>
    </xf>
    <xf numFmtId="0" fontId="14" fillId="2" borderId="2" xfId="1" applyNumberFormat="1" applyFont="1" applyFill="1" applyBorder="1" applyAlignment="1">
      <alignment horizontal="left" wrapText="1"/>
    </xf>
    <xf numFmtId="0" fontId="15" fillId="2" borderId="2" xfId="1" applyNumberFormat="1" applyFont="1" applyFill="1" applyBorder="1" applyAlignment="1">
      <alignment horizontal="left" wrapText="1"/>
    </xf>
    <xf numFmtId="0" fontId="16" fillId="2" borderId="2" xfId="1" applyNumberFormat="1" applyFont="1" applyFill="1" applyBorder="1" applyAlignment="1">
      <alignment horizontal="left" wrapText="1"/>
    </xf>
    <xf numFmtId="0" fontId="2" fillId="2" borderId="0" xfId="0" applyFont="1" applyFill="1"/>
    <xf numFmtId="0" fontId="2" fillId="2" borderId="0" xfId="0" applyFont="1" applyFill="1" applyAlignment="1">
      <alignment horizontal="left" vertical="center"/>
    </xf>
    <xf numFmtId="0" fontId="3" fillId="2" borderId="0" xfId="1" applyFont="1" applyFill="1" applyAlignment="1">
      <alignment wrapText="1"/>
    </xf>
    <xf numFmtId="0" fontId="3" fillId="2" borderId="0" xfId="1" applyFont="1" applyFill="1" applyAlignment="1">
      <alignment horizontal="right" wrapText="1"/>
    </xf>
    <xf numFmtId="164" fontId="7" fillId="2" borderId="0" xfId="0" applyNumberFormat="1" applyFont="1" applyFill="1" applyAlignment="1">
      <alignment horizontal="right"/>
    </xf>
    <xf numFmtId="0" fontId="1" fillId="2" borderId="1" xfId="2" applyFont="1" applyFill="1" applyBorder="1" applyAlignment="1" applyProtection="1">
      <protection locked="0"/>
    </xf>
    <xf numFmtId="164" fontId="11" fillId="2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top" wrapText="1"/>
    </xf>
    <xf numFmtId="164" fontId="1" fillId="2" borderId="2" xfId="0" applyNumberFormat="1" applyFont="1" applyFill="1" applyBorder="1" applyAlignment="1">
      <alignment horizontal="center" vertical="top" wrapText="1"/>
    </xf>
    <xf numFmtId="1" fontId="1" fillId="2" borderId="2" xfId="0" applyNumberFormat="1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165" fontId="1" fillId="2" borderId="2" xfId="1" applyNumberFormat="1" applyFont="1" applyFill="1" applyBorder="1" applyAlignment="1">
      <alignment horizontal="right"/>
    </xf>
    <xf numFmtId="165" fontId="12" fillId="2" borderId="2" xfId="0" applyNumberFormat="1" applyFont="1" applyFill="1" applyBorder="1"/>
    <xf numFmtId="165" fontId="1" fillId="2" borderId="2" xfId="0" applyNumberFormat="1" applyFont="1" applyFill="1" applyBorder="1" applyAlignment="1" applyProtection="1">
      <alignment horizontal="right"/>
      <protection locked="0"/>
    </xf>
    <xf numFmtId="165" fontId="1" fillId="2" borderId="2" xfId="0" applyNumberFormat="1" applyFont="1" applyFill="1" applyBorder="1" applyAlignment="1" applyProtection="1">
      <alignment horizontal="right" wrapText="1"/>
      <protection locked="0"/>
    </xf>
    <xf numFmtId="0" fontId="12" fillId="2" borderId="2" xfId="0" applyNumberFormat="1" applyFont="1" applyFill="1" applyBorder="1" applyAlignment="1">
      <alignment horizontal="left" wrapText="1"/>
    </xf>
    <xf numFmtId="0" fontId="11" fillId="2" borderId="2" xfId="1" applyFont="1" applyFill="1" applyBorder="1" applyAlignment="1">
      <alignment horizontal="center"/>
    </xf>
    <xf numFmtId="165" fontId="11" fillId="2" borderId="2" xfId="1" applyNumberFormat="1" applyFont="1" applyFill="1" applyBorder="1" applyAlignment="1">
      <alignment horizontal="right"/>
    </xf>
    <xf numFmtId="0" fontId="13" fillId="2" borderId="2" xfId="1" applyFont="1" applyFill="1" applyBorder="1" applyAlignment="1">
      <alignment horizontal="center"/>
    </xf>
    <xf numFmtId="0" fontId="14" fillId="2" borderId="2" xfId="1" applyFont="1" applyFill="1" applyBorder="1" applyAlignment="1">
      <alignment horizontal="center"/>
    </xf>
    <xf numFmtId="165" fontId="14" fillId="2" borderId="2" xfId="1" applyNumberFormat="1" applyFont="1" applyFill="1" applyBorder="1" applyAlignment="1">
      <alignment horizontal="right"/>
    </xf>
    <xf numFmtId="49" fontId="1" fillId="2" borderId="2" xfId="1" applyNumberFormat="1" applyFont="1" applyFill="1" applyBorder="1" applyAlignment="1">
      <alignment horizontal="center"/>
    </xf>
    <xf numFmtId="0" fontId="1" fillId="2" borderId="2" xfId="0" applyNumberFormat="1" applyFont="1" applyFill="1" applyBorder="1" applyAlignment="1" applyProtection="1">
      <alignment horizontal="center"/>
      <protection locked="0"/>
    </xf>
    <xf numFmtId="0" fontId="1" fillId="2" borderId="2" xfId="0" applyNumberFormat="1" applyFont="1" applyFill="1" applyBorder="1" applyAlignment="1" applyProtection="1">
      <alignment horizontal="left" wrapText="1" justifyLastLine="1"/>
      <protection locked="0"/>
    </xf>
    <xf numFmtId="0" fontId="15" fillId="2" borderId="2" xfId="1" applyFont="1" applyFill="1" applyBorder="1" applyAlignment="1">
      <alignment horizontal="center"/>
    </xf>
    <xf numFmtId="0" fontId="12" fillId="2" borderId="2" xfId="0" applyFont="1" applyFill="1" applyBorder="1" applyAlignment="1">
      <alignment horizontal="right"/>
    </xf>
    <xf numFmtId="0" fontId="17" fillId="2" borderId="2" xfId="0" applyFont="1" applyFill="1" applyBorder="1" applyAlignment="1">
      <alignment horizontal="left" wrapText="1"/>
    </xf>
    <xf numFmtId="0" fontId="12" fillId="2" borderId="2" xfId="0" applyFont="1" applyFill="1" applyBorder="1" applyAlignment="1">
      <alignment horizontal="left" wrapText="1"/>
    </xf>
    <xf numFmtId="0" fontId="12" fillId="2" borderId="2" xfId="0" applyFont="1" applyFill="1" applyBorder="1" applyAlignment="1"/>
    <xf numFmtId="0" fontId="13" fillId="2" borderId="2" xfId="1" applyFont="1" applyFill="1" applyBorder="1" applyAlignment="1">
      <alignment horizontal="left" wrapText="1"/>
    </xf>
    <xf numFmtId="0" fontId="1" fillId="2" borderId="2" xfId="1" applyFont="1" applyFill="1" applyBorder="1" applyAlignment="1">
      <alignment horizontal="center" wrapText="1"/>
    </xf>
    <xf numFmtId="0" fontId="1" fillId="2" borderId="2" xfId="1" applyFont="1" applyFill="1" applyBorder="1" applyAlignment="1">
      <alignment horizontal="right" wrapText="1"/>
    </xf>
    <xf numFmtId="0" fontId="1" fillId="2" borderId="2" xfId="1" applyFont="1" applyFill="1" applyBorder="1" applyAlignment="1">
      <alignment wrapText="1"/>
    </xf>
    <xf numFmtId="0" fontId="17" fillId="2" borderId="2" xfId="0" applyNumberFormat="1" applyFont="1" applyFill="1" applyBorder="1" applyAlignment="1">
      <alignment horizontal="left" wrapText="1"/>
    </xf>
    <xf numFmtId="0" fontId="12" fillId="2" borderId="2" xfId="0" applyFont="1" applyFill="1" applyBorder="1" applyAlignment="1">
      <alignment wrapText="1"/>
    </xf>
    <xf numFmtId="0" fontId="1" fillId="2" borderId="2" xfId="0" applyFont="1" applyFill="1" applyBorder="1" applyAlignment="1">
      <alignment horizontal="right" wrapText="1"/>
    </xf>
    <xf numFmtId="49" fontId="12" fillId="2" borderId="2" xfId="0" applyNumberFormat="1" applyFont="1" applyFill="1" applyBorder="1" applyAlignment="1">
      <alignment horizontal="right"/>
    </xf>
    <xf numFmtId="0" fontId="18" fillId="2" borderId="2" xfId="0" applyFont="1" applyFill="1" applyBorder="1" applyAlignment="1"/>
    <xf numFmtId="165" fontId="12" fillId="2" borderId="2" xfId="0" applyNumberFormat="1" applyFont="1" applyFill="1" applyBorder="1" applyAlignment="1">
      <alignment horizontal="right"/>
    </xf>
    <xf numFmtId="0" fontId="6" fillId="2" borderId="0" xfId="0" applyFont="1" applyFill="1"/>
    <xf numFmtId="0" fontId="1" fillId="2" borderId="2" xfId="1" applyNumberFormat="1" applyFont="1" applyFill="1" applyBorder="1" applyAlignment="1">
      <alignment horizontal="left"/>
    </xf>
    <xf numFmtId="0" fontId="2" fillId="2" borderId="0" xfId="0" applyFont="1" applyFill="1" applyAlignment="1">
      <alignment horizontal="right"/>
    </xf>
    <xf numFmtId="164" fontId="2" fillId="2" borderId="0" xfId="0" applyNumberFormat="1" applyFont="1" applyFill="1" applyAlignment="1">
      <alignment horizontal="right"/>
    </xf>
    <xf numFmtId="0" fontId="2" fillId="2" borderId="0" xfId="0" applyFont="1" applyFill="1" applyBorder="1" applyAlignment="1">
      <alignment horizontal="right"/>
    </xf>
    <xf numFmtId="165" fontId="2" fillId="2" borderId="0" xfId="0" applyNumberFormat="1" applyFont="1" applyFill="1" applyBorder="1" applyAlignment="1">
      <alignment horizontal="right"/>
    </xf>
    <xf numFmtId="0" fontId="8" fillId="2" borderId="0" xfId="0" applyFont="1" applyFill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2" xfId="0" applyNumberFormat="1" applyFont="1" applyFill="1" applyBorder="1" applyAlignment="1">
      <alignment horizontal="center" vertical="center" justifyLastLine="1"/>
    </xf>
    <xf numFmtId="0" fontId="11" fillId="2" borderId="3" xfId="0" applyNumberFormat="1" applyFont="1" applyFill="1" applyBorder="1" applyAlignment="1">
      <alignment horizontal="center" vertical="center" justifyLastLine="1"/>
    </xf>
    <xf numFmtId="0" fontId="11" fillId="2" borderId="4" xfId="0" applyNumberFormat="1" applyFont="1" applyFill="1" applyBorder="1" applyAlignment="1">
      <alignment horizontal="center" vertical="center" justifyLastLine="1"/>
    </xf>
    <xf numFmtId="164" fontId="11" fillId="2" borderId="5" xfId="0" applyNumberFormat="1" applyFont="1" applyFill="1" applyBorder="1" applyAlignment="1">
      <alignment horizontal="center" vertical="center" wrapText="1"/>
    </xf>
    <xf numFmtId="164" fontId="11" fillId="2" borderId="6" xfId="0" applyNumberFormat="1" applyFont="1" applyFill="1" applyBorder="1" applyAlignment="1">
      <alignment horizontal="center" vertical="center" wrapText="1"/>
    </xf>
    <xf numFmtId="164" fontId="11" fillId="2" borderId="7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0" fontId="1" fillId="2" borderId="1" xfId="2" applyFont="1" applyFill="1" applyBorder="1" applyAlignment="1" applyProtection="1">
      <alignment horizontal="right"/>
      <protection locked="0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Q121"/>
  <sheetViews>
    <sheetView tabSelected="1" topLeftCell="A98" zoomScale="80" zoomScaleNormal="80" zoomScaleSheetLayoutView="37" workbookViewId="0">
      <selection activeCell="J104" sqref="J104"/>
    </sheetView>
  </sheetViews>
  <sheetFormatPr defaultRowHeight="15.75" x14ac:dyDescent="0.25"/>
  <cols>
    <col min="1" max="1" width="25.42578125" style="11" customWidth="1"/>
    <col min="2" max="2" width="48.140625" style="12" customWidth="1"/>
    <col min="3" max="3" width="14.28515625" style="12" customWidth="1"/>
    <col min="4" max="5" width="14.7109375" style="52" customWidth="1"/>
    <col min="6" max="6" width="15.28515625" style="52" customWidth="1"/>
    <col min="7" max="7" width="16.85546875" style="52" customWidth="1"/>
    <col min="8" max="8" width="16.5703125" style="15" customWidth="1"/>
    <col min="9" max="9" width="14" style="53" customWidth="1"/>
    <col min="10" max="10" width="15" style="54" customWidth="1"/>
    <col min="11" max="11" width="14.5703125" style="54" customWidth="1"/>
    <col min="12" max="12" width="17" style="54" customWidth="1"/>
    <col min="13" max="13" width="13.7109375" style="54" customWidth="1"/>
    <col min="14" max="14" width="15" style="54" customWidth="1"/>
    <col min="15" max="15" width="15" style="11" customWidth="1"/>
    <col min="16" max="16" width="16.140625" style="11" customWidth="1"/>
    <col min="17" max="17" width="12.7109375" style="11" customWidth="1"/>
    <col min="18" max="16384" width="9.140625" style="11"/>
  </cols>
  <sheetData>
    <row r="1" spans="1:17" ht="23.25" customHeight="1" x14ac:dyDescent="0.25">
      <c r="A1" s="56" t="s">
        <v>180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</row>
    <row r="2" spans="1:17" ht="20.25" customHeight="1" x14ac:dyDescent="0.25">
      <c r="A2" s="56" t="s">
        <v>181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</row>
    <row r="3" spans="1:17" s="12" customFormat="1" ht="21" customHeight="1" x14ac:dyDescent="0.25">
      <c r="A3" s="56" t="s">
        <v>198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</row>
    <row r="4" spans="1:17" x14ac:dyDescent="0.25">
      <c r="A4" s="13"/>
      <c r="B4" s="13"/>
      <c r="C4" s="13"/>
      <c r="D4" s="14"/>
      <c r="E4" s="14"/>
      <c r="F4" s="14"/>
      <c r="G4" s="14"/>
      <c r="I4" s="16"/>
      <c r="J4" s="16"/>
      <c r="K4" s="16"/>
      <c r="L4" s="16"/>
      <c r="M4" s="16"/>
      <c r="N4" s="16"/>
      <c r="P4" s="67"/>
      <c r="Q4" s="67"/>
    </row>
    <row r="5" spans="1:17" ht="15.75" customHeight="1" x14ac:dyDescent="0.25">
      <c r="A5" s="57" t="s">
        <v>0</v>
      </c>
      <c r="B5" s="58" t="s">
        <v>176</v>
      </c>
      <c r="C5" s="59" t="s">
        <v>185</v>
      </c>
      <c r="D5" s="61" t="s">
        <v>186</v>
      </c>
      <c r="E5" s="62"/>
      <c r="F5" s="62"/>
      <c r="G5" s="62"/>
      <c r="H5" s="62"/>
      <c r="I5" s="63"/>
      <c r="J5" s="61" t="s">
        <v>189</v>
      </c>
      <c r="K5" s="62"/>
      <c r="L5" s="62"/>
      <c r="M5" s="63"/>
      <c r="N5" s="64" t="s">
        <v>190</v>
      </c>
      <c r="O5" s="65"/>
      <c r="P5" s="65"/>
      <c r="Q5" s="66"/>
    </row>
    <row r="6" spans="1:17" ht="112.5" customHeight="1" x14ac:dyDescent="0.25">
      <c r="A6" s="57"/>
      <c r="B6" s="58"/>
      <c r="C6" s="60"/>
      <c r="D6" s="17" t="s">
        <v>199</v>
      </c>
      <c r="E6" s="18" t="s">
        <v>200</v>
      </c>
      <c r="F6" s="18" t="s">
        <v>208</v>
      </c>
      <c r="G6" s="18" t="s">
        <v>195</v>
      </c>
      <c r="H6" s="18" t="s">
        <v>188</v>
      </c>
      <c r="I6" s="19" t="s">
        <v>187</v>
      </c>
      <c r="J6" s="17" t="s">
        <v>199</v>
      </c>
      <c r="K6" s="18" t="s">
        <v>200</v>
      </c>
      <c r="L6" s="18" t="s">
        <v>188</v>
      </c>
      <c r="M6" s="19" t="s">
        <v>187</v>
      </c>
      <c r="N6" s="17" t="s">
        <v>199</v>
      </c>
      <c r="O6" s="18" t="s">
        <v>200</v>
      </c>
      <c r="P6" s="19" t="s">
        <v>188</v>
      </c>
      <c r="Q6" s="19" t="s">
        <v>187</v>
      </c>
    </row>
    <row r="7" spans="1:17" x14ac:dyDescent="0.25">
      <c r="A7" s="3">
        <v>1</v>
      </c>
      <c r="B7" s="1">
        <v>2</v>
      </c>
      <c r="C7" s="1">
        <v>3</v>
      </c>
      <c r="D7" s="3">
        <v>4</v>
      </c>
      <c r="E7" s="3">
        <v>5</v>
      </c>
      <c r="F7" s="3">
        <v>6</v>
      </c>
      <c r="G7" s="3">
        <v>7</v>
      </c>
      <c r="H7" s="20">
        <v>8</v>
      </c>
      <c r="I7" s="20">
        <v>9</v>
      </c>
      <c r="J7" s="20">
        <v>10</v>
      </c>
      <c r="K7" s="20">
        <v>11</v>
      </c>
      <c r="L7" s="20">
        <v>12</v>
      </c>
      <c r="M7" s="20">
        <v>13</v>
      </c>
      <c r="N7" s="20">
        <v>14</v>
      </c>
      <c r="O7" s="21">
        <v>15</v>
      </c>
      <c r="P7" s="21">
        <v>16</v>
      </c>
      <c r="Q7" s="21">
        <v>17</v>
      </c>
    </row>
    <row r="8" spans="1:17" x14ac:dyDescent="0.25">
      <c r="A8" s="3" t="s">
        <v>1</v>
      </c>
      <c r="B8" s="2" t="s">
        <v>2</v>
      </c>
      <c r="C8" s="2"/>
      <c r="D8" s="22">
        <f t="shared" ref="D8:I8" si="0">SUM(D9+D15+D17+D22+D29+D30+D31+D38+D40+D43+D48+D49)</f>
        <v>916830.5</v>
      </c>
      <c r="E8" s="22">
        <f t="shared" si="0"/>
        <v>0</v>
      </c>
      <c r="F8" s="22">
        <f t="shared" si="0"/>
        <v>0</v>
      </c>
      <c r="G8" s="22">
        <f t="shared" si="0"/>
        <v>10643.3</v>
      </c>
      <c r="H8" s="22">
        <f t="shared" si="0"/>
        <v>10351.5</v>
      </c>
      <c r="I8" s="22">
        <f t="shared" si="0"/>
        <v>927182</v>
      </c>
      <c r="J8" s="22">
        <f t="shared" ref="J8:O8" si="1">SUM(J9+J15+J17+J22+J29+J30+J31+J38+J40+J43+J48+J49)</f>
        <v>961576.10000000009</v>
      </c>
      <c r="K8" s="22">
        <f t="shared" si="1"/>
        <v>0</v>
      </c>
      <c r="L8" s="22">
        <f>K8</f>
        <v>0</v>
      </c>
      <c r="M8" s="22">
        <f>J8-K8</f>
        <v>961576.10000000009</v>
      </c>
      <c r="N8" s="22">
        <f t="shared" si="1"/>
        <v>982001.8</v>
      </c>
      <c r="O8" s="22">
        <f t="shared" si="1"/>
        <v>0</v>
      </c>
      <c r="P8" s="23">
        <f>O8</f>
        <v>0</v>
      </c>
      <c r="Q8" s="23">
        <f>N8-P8</f>
        <v>982001.8</v>
      </c>
    </row>
    <row r="9" spans="1:17" x14ac:dyDescent="0.25">
      <c r="A9" s="3" t="s">
        <v>3</v>
      </c>
      <c r="B9" s="2" t="s">
        <v>4</v>
      </c>
      <c r="C9" s="2"/>
      <c r="D9" s="22">
        <f t="shared" ref="D9:I9" si="2">SUM(D10:D14)</f>
        <v>611579.29999999993</v>
      </c>
      <c r="E9" s="22">
        <f t="shared" si="2"/>
        <v>0</v>
      </c>
      <c r="F9" s="22">
        <f t="shared" si="2"/>
        <v>0</v>
      </c>
      <c r="G9" s="22">
        <f t="shared" si="2"/>
        <v>0</v>
      </c>
      <c r="H9" s="22">
        <f t="shared" si="2"/>
        <v>0</v>
      </c>
      <c r="I9" s="22">
        <f t="shared" si="2"/>
        <v>611579.29999999993</v>
      </c>
      <c r="J9" s="22">
        <f t="shared" ref="J9:O9" si="3">SUM(J10:J14)</f>
        <v>624826.20000000007</v>
      </c>
      <c r="K9" s="22">
        <f t="shared" si="3"/>
        <v>0</v>
      </c>
      <c r="L9" s="22">
        <f t="shared" ref="L9:L51" si="4">K9</f>
        <v>0</v>
      </c>
      <c r="M9" s="22">
        <f t="shared" ref="M9:M49" si="5">J9-K9</f>
        <v>624826.20000000007</v>
      </c>
      <c r="N9" s="22">
        <f t="shared" si="3"/>
        <v>640976.60000000009</v>
      </c>
      <c r="O9" s="22">
        <f t="shared" si="3"/>
        <v>0</v>
      </c>
      <c r="P9" s="23">
        <f t="shared" ref="P9:P49" si="6">O9</f>
        <v>0</v>
      </c>
      <c r="Q9" s="23">
        <f t="shared" ref="Q9:Q49" si="7">N9-P9</f>
        <v>640976.60000000009</v>
      </c>
    </row>
    <row r="10" spans="1:17" ht="75" x14ac:dyDescent="0.25">
      <c r="A10" s="3" t="s">
        <v>5</v>
      </c>
      <c r="B10" s="4" t="s">
        <v>6</v>
      </c>
      <c r="C10" s="4"/>
      <c r="D10" s="24">
        <v>584383.80000000005</v>
      </c>
      <c r="E10" s="24">
        <v>0</v>
      </c>
      <c r="F10" s="24">
        <v>0</v>
      </c>
      <c r="G10" s="24">
        <v>0</v>
      </c>
      <c r="H10" s="22">
        <v>0</v>
      </c>
      <c r="I10" s="22">
        <f t="shared" ref="I10:I51" si="8">D10+H10</f>
        <v>584383.80000000005</v>
      </c>
      <c r="J10" s="24">
        <v>596542.80000000005</v>
      </c>
      <c r="K10" s="24">
        <v>0</v>
      </c>
      <c r="L10" s="22">
        <f t="shared" si="4"/>
        <v>0</v>
      </c>
      <c r="M10" s="22">
        <f t="shared" si="5"/>
        <v>596542.80000000005</v>
      </c>
      <c r="N10" s="24">
        <v>611561.9</v>
      </c>
      <c r="O10" s="23">
        <v>0</v>
      </c>
      <c r="P10" s="23">
        <f t="shared" si="6"/>
        <v>0</v>
      </c>
      <c r="Q10" s="23">
        <f t="shared" si="7"/>
        <v>611561.9</v>
      </c>
    </row>
    <row r="11" spans="1:17" ht="120" x14ac:dyDescent="0.25">
      <c r="A11" s="3" t="s">
        <v>7</v>
      </c>
      <c r="B11" s="2" t="s">
        <v>8</v>
      </c>
      <c r="C11" s="2"/>
      <c r="D11" s="24">
        <v>344.2</v>
      </c>
      <c r="E11" s="24">
        <v>0</v>
      </c>
      <c r="F11" s="24">
        <v>0</v>
      </c>
      <c r="G11" s="24">
        <v>0</v>
      </c>
      <c r="H11" s="22">
        <v>0</v>
      </c>
      <c r="I11" s="22">
        <f t="shared" si="8"/>
        <v>344.2</v>
      </c>
      <c r="J11" s="24">
        <v>358</v>
      </c>
      <c r="K11" s="24">
        <v>0</v>
      </c>
      <c r="L11" s="22">
        <f t="shared" si="4"/>
        <v>0</v>
      </c>
      <c r="M11" s="22">
        <f t="shared" si="5"/>
        <v>358</v>
      </c>
      <c r="N11" s="24">
        <v>372.3</v>
      </c>
      <c r="O11" s="23">
        <v>0</v>
      </c>
      <c r="P11" s="23">
        <f t="shared" si="6"/>
        <v>0</v>
      </c>
      <c r="Q11" s="23">
        <f t="shared" si="7"/>
        <v>372.3</v>
      </c>
    </row>
    <row r="12" spans="1:17" ht="45" x14ac:dyDescent="0.25">
      <c r="A12" s="3" t="s">
        <v>9</v>
      </c>
      <c r="B12" s="4" t="s">
        <v>10</v>
      </c>
      <c r="C12" s="4"/>
      <c r="D12" s="24">
        <v>2434.6999999999998</v>
      </c>
      <c r="E12" s="24">
        <v>0</v>
      </c>
      <c r="F12" s="24">
        <v>0</v>
      </c>
      <c r="G12" s="24">
        <v>0</v>
      </c>
      <c r="H12" s="22">
        <v>0</v>
      </c>
      <c r="I12" s="22">
        <f t="shared" si="8"/>
        <v>2434.6999999999998</v>
      </c>
      <c r="J12" s="24">
        <v>2532.1</v>
      </c>
      <c r="K12" s="24">
        <v>0</v>
      </c>
      <c r="L12" s="22">
        <f t="shared" si="4"/>
        <v>0</v>
      </c>
      <c r="M12" s="22">
        <f t="shared" si="5"/>
        <v>2532.1</v>
      </c>
      <c r="N12" s="24">
        <v>2633.4</v>
      </c>
      <c r="O12" s="23">
        <v>0</v>
      </c>
      <c r="P12" s="23">
        <f t="shared" si="6"/>
        <v>0</v>
      </c>
      <c r="Q12" s="23">
        <f t="shared" si="7"/>
        <v>2633.4</v>
      </c>
    </row>
    <row r="13" spans="1:17" ht="105" x14ac:dyDescent="0.25">
      <c r="A13" s="3" t="s">
        <v>11</v>
      </c>
      <c r="B13" s="2" t="s">
        <v>12</v>
      </c>
      <c r="C13" s="2"/>
      <c r="D13" s="24">
        <v>1395.7</v>
      </c>
      <c r="E13" s="24">
        <v>0</v>
      </c>
      <c r="F13" s="24">
        <v>0</v>
      </c>
      <c r="G13" s="24">
        <v>0</v>
      </c>
      <c r="H13" s="22">
        <v>0</v>
      </c>
      <c r="I13" s="22">
        <f t="shared" si="8"/>
        <v>1395.7</v>
      </c>
      <c r="J13" s="24">
        <v>1451.5</v>
      </c>
      <c r="K13" s="24">
        <v>0</v>
      </c>
      <c r="L13" s="22">
        <f t="shared" si="4"/>
        <v>0</v>
      </c>
      <c r="M13" s="22">
        <f t="shared" si="5"/>
        <v>1451.5</v>
      </c>
      <c r="N13" s="24">
        <v>1509.6</v>
      </c>
      <c r="O13" s="23">
        <v>0</v>
      </c>
      <c r="P13" s="23">
        <f t="shared" si="6"/>
        <v>0</v>
      </c>
      <c r="Q13" s="23">
        <f t="shared" si="7"/>
        <v>1509.6</v>
      </c>
    </row>
    <row r="14" spans="1:17" ht="60" x14ac:dyDescent="0.25">
      <c r="A14" s="3" t="s">
        <v>13</v>
      </c>
      <c r="B14" s="2" t="s">
        <v>14</v>
      </c>
      <c r="C14" s="2"/>
      <c r="D14" s="24">
        <v>23020.9</v>
      </c>
      <c r="E14" s="24">
        <v>0</v>
      </c>
      <c r="F14" s="24">
        <v>0</v>
      </c>
      <c r="G14" s="24">
        <v>0</v>
      </c>
      <c r="H14" s="22">
        <v>0</v>
      </c>
      <c r="I14" s="22">
        <f t="shared" si="8"/>
        <v>23020.9</v>
      </c>
      <c r="J14" s="25">
        <v>23941.8</v>
      </c>
      <c r="K14" s="25">
        <v>0</v>
      </c>
      <c r="L14" s="22">
        <f t="shared" si="4"/>
        <v>0</v>
      </c>
      <c r="M14" s="22">
        <f t="shared" si="5"/>
        <v>23941.8</v>
      </c>
      <c r="N14" s="25">
        <v>24899.4</v>
      </c>
      <c r="O14" s="23">
        <v>0</v>
      </c>
      <c r="P14" s="23">
        <f t="shared" si="6"/>
        <v>0</v>
      </c>
      <c r="Q14" s="23">
        <f t="shared" si="7"/>
        <v>24899.4</v>
      </c>
    </row>
    <row r="15" spans="1:17" ht="30" x14ac:dyDescent="0.25">
      <c r="A15" s="21" t="s">
        <v>15</v>
      </c>
      <c r="B15" s="26" t="s">
        <v>16</v>
      </c>
      <c r="C15" s="26"/>
      <c r="D15" s="22">
        <f t="shared" ref="D15:O15" si="9">D16</f>
        <v>7497.3</v>
      </c>
      <c r="E15" s="22">
        <f t="shared" si="9"/>
        <v>0</v>
      </c>
      <c r="F15" s="22">
        <f t="shared" si="9"/>
        <v>0</v>
      </c>
      <c r="G15" s="22">
        <f t="shared" si="9"/>
        <v>0</v>
      </c>
      <c r="H15" s="22">
        <f t="shared" si="9"/>
        <v>0</v>
      </c>
      <c r="I15" s="22">
        <f t="shared" si="9"/>
        <v>7497.3</v>
      </c>
      <c r="J15" s="22">
        <f t="shared" si="9"/>
        <v>8197</v>
      </c>
      <c r="K15" s="22">
        <f t="shared" si="9"/>
        <v>0</v>
      </c>
      <c r="L15" s="22">
        <f t="shared" si="4"/>
        <v>0</v>
      </c>
      <c r="M15" s="22">
        <f t="shared" si="5"/>
        <v>8197</v>
      </c>
      <c r="N15" s="22">
        <f t="shared" si="9"/>
        <v>8197</v>
      </c>
      <c r="O15" s="22">
        <f t="shared" si="9"/>
        <v>0</v>
      </c>
      <c r="P15" s="23">
        <f t="shared" si="6"/>
        <v>0</v>
      </c>
      <c r="Q15" s="23">
        <f t="shared" si="7"/>
        <v>8197</v>
      </c>
    </row>
    <row r="16" spans="1:17" ht="30" x14ac:dyDescent="0.25">
      <c r="A16" s="21" t="s">
        <v>17</v>
      </c>
      <c r="B16" s="26" t="s">
        <v>18</v>
      </c>
      <c r="C16" s="26"/>
      <c r="D16" s="24">
        <v>7497.3</v>
      </c>
      <c r="E16" s="24">
        <v>0</v>
      </c>
      <c r="F16" s="24">
        <v>0</v>
      </c>
      <c r="G16" s="24">
        <v>0</v>
      </c>
      <c r="H16" s="22">
        <v>0</v>
      </c>
      <c r="I16" s="22">
        <f t="shared" si="8"/>
        <v>7497.3</v>
      </c>
      <c r="J16" s="24">
        <v>8197</v>
      </c>
      <c r="K16" s="24">
        <v>0</v>
      </c>
      <c r="L16" s="22">
        <f t="shared" si="4"/>
        <v>0</v>
      </c>
      <c r="M16" s="22">
        <f t="shared" si="5"/>
        <v>8197</v>
      </c>
      <c r="N16" s="24">
        <v>8197</v>
      </c>
      <c r="O16" s="23">
        <v>0</v>
      </c>
      <c r="P16" s="23">
        <f t="shared" si="6"/>
        <v>0</v>
      </c>
      <c r="Q16" s="23">
        <f t="shared" si="7"/>
        <v>8197</v>
      </c>
    </row>
    <row r="17" spans="1:17" x14ac:dyDescent="0.25">
      <c r="A17" s="27" t="s">
        <v>19</v>
      </c>
      <c r="B17" s="5" t="s">
        <v>20</v>
      </c>
      <c r="C17" s="5"/>
      <c r="D17" s="28">
        <f t="shared" ref="D17:I17" si="10">SUM(D18:D21)</f>
        <v>81669</v>
      </c>
      <c r="E17" s="28">
        <f t="shared" si="10"/>
        <v>0</v>
      </c>
      <c r="F17" s="28">
        <f t="shared" si="10"/>
        <v>0</v>
      </c>
      <c r="G17" s="28">
        <f t="shared" si="10"/>
        <v>0</v>
      </c>
      <c r="H17" s="28">
        <f t="shared" si="10"/>
        <v>0</v>
      </c>
      <c r="I17" s="28">
        <f t="shared" si="10"/>
        <v>81669</v>
      </c>
      <c r="J17" s="28">
        <f t="shared" ref="J17:O17" si="11">SUM(J18:J21)</f>
        <v>63348</v>
      </c>
      <c r="K17" s="28">
        <f t="shared" si="11"/>
        <v>0</v>
      </c>
      <c r="L17" s="22">
        <f t="shared" si="4"/>
        <v>0</v>
      </c>
      <c r="M17" s="22">
        <f t="shared" si="5"/>
        <v>63348</v>
      </c>
      <c r="N17" s="22">
        <f t="shared" si="11"/>
        <v>63618</v>
      </c>
      <c r="O17" s="22">
        <f t="shared" si="11"/>
        <v>0</v>
      </c>
      <c r="P17" s="23">
        <f t="shared" si="6"/>
        <v>0</v>
      </c>
      <c r="Q17" s="23">
        <f t="shared" si="7"/>
        <v>63618</v>
      </c>
    </row>
    <row r="18" spans="1:17" ht="30" x14ac:dyDescent="0.25">
      <c r="A18" s="21" t="s">
        <v>21</v>
      </c>
      <c r="B18" s="26" t="s">
        <v>22</v>
      </c>
      <c r="C18" s="26"/>
      <c r="D18" s="24">
        <v>74622</v>
      </c>
      <c r="E18" s="24">
        <v>0</v>
      </c>
      <c r="F18" s="24">
        <v>0</v>
      </c>
      <c r="G18" s="24">
        <v>0</v>
      </c>
      <c r="H18" s="22">
        <v>0</v>
      </c>
      <c r="I18" s="22">
        <f t="shared" si="8"/>
        <v>74622</v>
      </c>
      <c r="J18" s="24">
        <f>55800+1633</f>
        <v>57433</v>
      </c>
      <c r="K18" s="24">
        <v>0</v>
      </c>
      <c r="L18" s="22">
        <f t="shared" si="4"/>
        <v>0</v>
      </c>
      <c r="M18" s="22">
        <f t="shared" si="5"/>
        <v>57433</v>
      </c>
      <c r="N18" s="24">
        <f>55900+1698</f>
        <v>57598</v>
      </c>
      <c r="O18" s="23">
        <v>0</v>
      </c>
      <c r="P18" s="23">
        <f t="shared" si="6"/>
        <v>0</v>
      </c>
      <c r="Q18" s="23">
        <f t="shared" si="7"/>
        <v>57598</v>
      </c>
    </row>
    <row r="19" spans="1:17" ht="30" x14ac:dyDescent="0.25">
      <c r="A19" s="3" t="s">
        <v>23</v>
      </c>
      <c r="B19" s="2" t="s">
        <v>24</v>
      </c>
      <c r="C19" s="2"/>
      <c r="D19" s="24">
        <v>322</v>
      </c>
      <c r="E19" s="24">
        <v>0</v>
      </c>
      <c r="F19" s="24">
        <v>0</v>
      </c>
      <c r="G19" s="24">
        <v>0</v>
      </c>
      <c r="H19" s="22">
        <v>0</v>
      </c>
      <c r="I19" s="22">
        <f t="shared" si="8"/>
        <v>322</v>
      </c>
      <c r="J19" s="24">
        <v>0</v>
      </c>
      <c r="K19" s="24">
        <v>0</v>
      </c>
      <c r="L19" s="22">
        <f t="shared" si="4"/>
        <v>0</v>
      </c>
      <c r="M19" s="22">
        <f t="shared" si="5"/>
        <v>0</v>
      </c>
      <c r="N19" s="24">
        <v>0</v>
      </c>
      <c r="O19" s="23">
        <v>0</v>
      </c>
      <c r="P19" s="23">
        <f t="shared" si="6"/>
        <v>0</v>
      </c>
      <c r="Q19" s="23">
        <f t="shared" si="7"/>
        <v>0</v>
      </c>
    </row>
    <row r="20" spans="1:17" x14ac:dyDescent="0.25">
      <c r="A20" s="3" t="s">
        <v>25</v>
      </c>
      <c r="B20" s="2" t="s">
        <v>26</v>
      </c>
      <c r="C20" s="2"/>
      <c r="D20" s="24">
        <v>750</v>
      </c>
      <c r="E20" s="24">
        <v>0</v>
      </c>
      <c r="F20" s="24">
        <v>0</v>
      </c>
      <c r="G20" s="24">
        <v>0</v>
      </c>
      <c r="H20" s="22">
        <v>0</v>
      </c>
      <c r="I20" s="22">
        <f t="shared" si="8"/>
        <v>750</v>
      </c>
      <c r="J20" s="24">
        <v>765</v>
      </c>
      <c r="K20" s="24">
        <v>0</v>
      </c>
      <c r="L20" s="22">
        <f t="shared" si="4"/>
        <v>0</v>
      </c>
      <c r="M20" s="22">
        <f t="shared" si="5"/>
        <v>765</v>
      </c>
      <c r="N20" s="24">
        <v>790</v>
      </c>
      <c r="O20" s="23">
        <v>0</v>
      </c>
      <c r="P20" s="23">
        <f t="shared" si="6"/>
        <v>0</v>
      </c>
      <c r="Q20" s="23">
        <f t="shared" si="7"/>
        <v>790</v>
      </c>
    </row>
    <row r="21" spans="1:17" ht="30" x14ac:dyDescent="0.25">
      <c r="A21" s="3" t="s">
        <v>27</v>
      </c>
      <c r="B21" s="2" t="s">
        <v>28</v>
      </c>
      <c r="C21" s="2"/>
      <c r="D21" s="24">
        <v>5975</v>
      </c>
      <c r="E21" s="24">
        <v>0</v>
      </c>
      <c r="F21" s="24">
        <v>0</v>
      </c>
      <c r="G21" s="24">
        <v>0</v>
      </c>
      <c r="H21" s="22">
        <v>0</v>
      </c>
      <c r="I21" s="22">
        <f t="shared" si="8"/>
        <v>5975</v>
      </c>
      <c r="J21" s="24">
        <v>5150</v>
      </c>
      <c r="K21" s="24">
        <v>0</v>
      </c>
      <c r="L21" s="22">
        <f t="shared" si="4"/>
        <v>0</v>
      </c>
      <c r="M21" s="22">
        <f t="shared" si="5"/>
        <v>5150</v>
      </c>
      <c r="N21" s="24">
        <v>5230</v>
      </c>
      <c r="O21" s="23">
        <v>0</v>
      </c>
      <c r="P21" s="23">
        <f t="shared" si="6"/>
        <v>0</v>
      </c>
      <c r="Q21" s="23">
        <f t="shared" si="7"/>
        <v>5230</v>
      </c>
    </row>
    <row r="22" spans="1:17" x14ac:dyDescent="0.25">
      <c r="A22" s="27" t="s">
        <v>29</v>
      </c>
      <c r="B22" s="6" t="s">
        <v>30</v>
      </c>
      <c r="C22" s="6"/>
      <c r="D22" s="28">
        <f t="shared" ref="D22:I22" si="12">SUM(D23:D28)</f>
        <v>114687</v>
      </c>
      <c r="E22" s="28">
        <f t="shared" si="12"/>
        <v>0</v>
      </c>
      <c r="F22" s="28">
        <f t="shared" si="12"/>
        <v>0</v>
      </c>
      <c r="G22" s="28">
        <f t="shared" si="12"/>
        <v>0</v>
      </c>
      <c r="H22" s="28">
        <f t="shared" si="12"/>
        <v>0</v>
      </c>
      <c r="I22" s="28">
        <f t="shared" si="12"/>
        <v>114687</v>
      </c>
      <c r="J22" s="28">
        <f t="shared" ref="J22:O22" si="13">SUM(J23:J28)</f>
        <v>149969</v>
      </c>
      <c r="K22" s="28">
        <f t="shared" si="13"/>
        <v>0</v>
      </c>
      <c r="L22" s="22">
        <f t="shared" si="4"/>
        <v>0</v>
      </c>
      <c r="M22" s="22">
        <f t="shared" si="5"/>
        <v>149969</v>
      </c>
      <c r="N22" s="22">
        <f t="shared" si="13"/>
        <v>150441</v>
      </c>
      <c r="O22" s="22">
        <f t="shared" si="13"/>
        <v>0</v>
      </c>
      <c r="P22" s="23">
        <f t="shared" si="6"/>
        <v>0</v>
      </c>
      <c r="Q22" s="23">
        <f t="shared" si="7"/>
        <v>150441</v>
      </c>
    </row>
    <row r="23" spans="1:17" x14ac:dyDescent="0.25">
      <c r="A23" s="29" t="s">
        <v>31</v>
      </c>
      <c r="B23" s="7" t="s">
        <v>32</v>
      </c>
      <c r="C23" s="7"/>
      <c r="D23" s="24">
        <v>2350</v>
      </c>
      <c r="E23" s="24">
        <v>0</v>
      </c>
      <c r="F23" s="24">
        <v>0</v>
      </c>
      <c r="G23" s="24">
        <v>0</v>
      </c>
      <c r="H23" s="22">
        <v>0</v>
      </c>
      <c r="I23" s="22">
        <f t="shared" si="8"/>
        <v>2350</v>
      </c>
      <c r="J23" s="24">
        <v>2460</v>
      </c>
      <c r="K23" s="24">
        <v>0</v>
      </c>
      <c r="L23" s="22">
        <f t="shared" si="4"/>
        <v>0</v>
      </c>
      <c r="M23" s="22">
        <f t="shared" si="5"/>
        <v>2460</v>
      </c>
      <c r="N23" s="24">
        <v>2490</v>
      </c>
      <c r="O23" s="23">
        <v>0</v>
      </c>
      <c r="P23" s="23">
        <f t="shared" si="6"/>
        <v>0</v>
      </c>
      <c r="Q23" s="23">
        <f t="shared" si="7"/>
        <v>2490</v>
      </c>
    </row>
    <row r="24" spans="1:17" x14ac:dyDescent="0.25">
      <c r="A24" s="29" t="s">
        <v>33</v>
      </c>
      <c r="B24" s="7" t="s">
        <v>34</v>
      </c>
      <c r="C24" s="7"/>
      <c r="D24" s="24">
        <v>81428</v>
      </c>
      <c r="E24" s="24">
        <v>0</v>
      </c>
      <c r="F24" s="24">
        <v>0</v>
      </c>
      <c r="G24" s="24">
        <v>0</v>
      </c>
      <c r="H24" s="22">
        <v>0</v>
      </c>
      <c r="I24" s="22">
        <f t="shared" si="8"/>
        <v>81428</v>
      </c>
      <c r="J24" s="24">
        <v>116000</v>
      </c>
      <c r="K24" s="24">
        <v>0</v>
      </c>
      <c r="L24" s="22">
        <f t="shared" si="4"/>
        <v>0</v>
      </c>
      <c r="M24" s="22">
        <f t="shared" si="5"/>
        <v>116000</v>
      </c>
      <c r="N24" s="24">
        <v>116000</v>
      </c>
      <c r="O24" s="23">
        <v>0</v>
      </c>
      <c r="P24" s="23">
        <f t="shared" si="6"/>
        <v>0</v>
      </c>
      <c r="Q24" s="23">
        <f t="shared" si="7"/>
        <v>116000</v>
      </c>
    </row>
    <row r="25" spans="1:17" x14ac:dyDescent="0.25">
      <c r="A25" s="21" t="s">
        <v>35</v>
      </c>
      <c r="B25" s="7" t="s">
        <v>36</v>
      </c>
      <c r="C25" s="7"/>
      <c r="D25" s="24">
        <v>5900</v>
      </c>
      <c r="E25" s="24">
        <v>0</v>
      </c>
      <c r="F25" s="24">
        <v>0</v>
      </c>
      <c r="G25" s="24">
        <v>0</v>
      </c>
      <c r="H25" s="22">
        <v>0</v>
      </c>
      <c r="I25" s="22">
        <f t="shared" si="8"/>
        <v>5900</v>
      </c>
      <c r="J25" s="24">
        <v>5950</v>
      </c>
      <c r="K25" s="24">
        <v>0</v>
      </c>
      <c r="L25" s="22">
        <f t="shared" si="4"/>
        <v>0</v>
      </c>
      <c r="M25" s="22">
        <f t="shared" si="5"/>
        <v>5950</v>
      </c>
      <c r="N25" s="24">
        <v>5950</v>
      </c>
      <c r="O25" s="23">
        <v>0</v>
      </c>
      <c r="P25" s="23">
        <f t="shared" si="6"/>
        <v>0</v>
      </c>
      <c r="Q25" s="23">
        <f t="shared" si="7"/>
        <v>5950</v>
      </c>
    </row>
    <row r="26" spans="1:17" x14ac:dyDescent="0.25">
      <c r="A26" s="21" t="s">
        <v>37</v>
      </c>
      <c r="B26" s="7" t="s">
        <v>38</v>
      </c>
      <c r="C26" s="7"/>
      <c r="D26" s="24">
        <v>17270</v>
      </c>
      <c r="E26" s="24">
        <v>0</v>
      </c>
      <c r="F26" s="24">
        <v>0</v>
      </c>
      <c r="G26" s="24">
        <v>0</v>
      </c>
      <c r="H26" s="22">
        <v>0</v>
      </c>
      <c r="I26" s="22">
        <f t="shared" si="8"/>
        <v>17270</v>
      </c>
      <c r="J26" s="24">
        <v>17510</v>
      </c>
      <c r="K26" s="24">
        <v>0</v>
      </c>
      <c r="L26" s="22">
        <f t="shared" si="4"/>
        <v>0</v>
      </c>
      <c r="M26" s="22">
        <f t="shared" si="5"/>
        <v>17510</v>
      </c>
      <c r="N26" s="24">
        <v>17630</v>
      </c>
      <c r="O26" s="23">
        <v>0</v>
      </c>
      <c r="P26" s="23">
        <f t="shared" si="6"/>
        <v>0</v>
      </c>
      <c r="Q26" s="23">
        <f t="shared" si="7"/>
        <v>17630</v>
      </c>
    </row>
    <row r="27" spans="1:17" x14ac:dyDescent="0.25">
      <c r="A27" s="29" t="s">
        <v>39</v>
      </c>
      <c r="B27" s="7" t="s">
        <v>40</v>
      </c>
      <c r="C27" s="7"/>
      <c r="D27" s="24">
        <v>7047</v>
      </c>
      <c r="E27" s="24">
        <v>0</v>
      </c>
      <c r="F27" s="24">
        <v>0</v>
      </c>
      <c r="G27" s="24">
        <v>0</v>
      </c>
      <c r="H27" s="22">
        <v>0</v>
      </c>
      <c r="I27" s="22">
        <f t="shared" si="8"/>
        <v>7047</v>
      </c>
      <c r="J27" s="24">
        <v>7329</v>
      </c>
      <c r="K27" s="24">
        <v>0</v>
      </c>
      <c r="L27" s="22">
        <f t="shared" si="4"/>
        <v>0</v>
      </c>
      <c r="M27" s="22">
        <f t="shared" si="5"/>
        <v>7329</v>
      </c>
      <c r="N27" s="24">
        <v>7622</v>
      </c>
      <c r="O27" s="23">
        <v>0</v>
      </c>
      <c r="P27" s="23">
        <f t="shared" si="6"/>
        <v>0</v>
      </c>
      <c r="Q27" s="23">
        <f t="shared" si="7"/>
        <v>7622</v>
      </c>
    </row>
    <row r="28" spans="1:17" x14ac:dyDescent="0.25">
      <c r="A28" s="29" t="s">
        <v>41</v>
      </c>
      <c r="B28" s="7" t="s">
        <v>42</v>
      </c>
      <c r="C28" s="7"/>
      <c r="D28" s="24">
        <v>692</v>
      </c>
      <c r="E28" s="24">
        <v>0</v>
      </c>
      <c r="F28" s="24">
        <v>0</v>
      </c>
      <c r="G28" s="24">
        <v>0</v>
      </c>
      <c r="H28" s="22">
        <v>0</v>
      </c>
      <c r="I28" s="22">
        <f t="shared" si="8"/>
        <v>692</v>
      </c>
      <c r="J28" s="24">
        <v>720</v>
      </c>
      <c r="K28" s="24">
        <v>0</v>
      </c>
      <c r="L28" s="22">
        <f t="shared" si="4"/>
        <v>0</v>
      </c>
      <c r="M28" s="22">
        <f t="shared" si="5"/>
        <v>720</v>
      </c>
      <c r="N28" s="24">
        <v>749</v>
      </c>
      <c r="O28" s="23">
        <v>0</v>
      </c>
      <c r="P28" s="23">
        <f t="shared" si="6"/>
        <v>0</v>
      </c>
      <c r="Q28" s="23">
        <f t="shared" si="7"/>
        <v>749</v>
      </c>
    </row>
    <row r="29" spans="1:17" x14ac:dyDescent="0.25">
      <c r="A29" s="30" t="s">
        <v>43</v>
      </c>
      <c r="B29" s="8" t="s">
        <v>44</v>
      </c>
      <c r="C29" s="8"/>
      <c r="D29" s="24">
        <v>2183</v>
      </c>
      <c r="E29" s="24">
        <v>0</v>
      </c>
      <c r="F29" s="24">
        <v>0</v>
      </c>
      <c r="G29" s="24">
        <v>0</v>
      </c>
      <c r="H29" s="22">
        <v>0</v>
      </c>
      <c r="I29" s="22">
        <f t="shared" si="8"/>
        <v>2183</v>
      </c>
      <c r="J29" s="24">
        <f>510.4+2150</f>
        <v>2660.4</v>
      </c>
      <c r="K29" s="24">
        <v>0</v>
      </c>
      <c r="L29" s="22">
        <f t="shared" si="4"/>
        <v>0</v>
      </c>
      <c r="M29" s="22">
        <f t="shared" si="5"/>
        <v>2660.4</v>
      </c>
      <c r="N29" s="24">
        <f>510.4+2290</f>
        <v>2800.4</v>
      </c>
      <c r="O29" s="23">
        <v>0</v>
      </c>
      <c r="P29" s="23">
        <f t="shared" si="6"/>
        <v>0</v>
      </c>
      <c r="Q29" s="23">
        <f t="shared" si="7"/>
        <v>2800.4</v>
      </c>
    </row>
    <row r="30" spans="1:17" ht="45" hidden="1" x14ac:dyDescent="0.25">
      <c r="A30" s="30" t="s">
        <v>45</v>
      </c>
      <c r="B30" s="8" t="s">
        <v>46</v>
      </c>
      <c r="C30" s="8"/>
      <c r="D30" s="24">
        <v>0</v>
      </c>
      <c r="E30" s="24"/>
      <c r="F30" s="24"/>
      <c r="G30" s="24"/>
      <c r="H30" s="22">
        <f t="shared" ref="H30:H49" si="14">G30-D30</f>
        <v>0</v>
      </c>
      <c r="I30" s="22">
        <f t="shared" si="8"/>
        <v>0</v>
      </c>
      <c r="J30" s="24">
        <v>0</v>
      </c>
      <c r="K30" s="24"/>
      <c r="L30" s="22">
        <f t="shared" si="4"/>
        <v>0</v>
      </c>
      <c r="M30" s="22">
        <f t="shared" si="5"/>
        <v>0</v>
      </c>
      <c r="N30" s="24">
        <v>0</v>
      </c>
      <c r="O30" s="23"/>
      <c r="P30" s="23">
        <f t="shared" si="6"/>
        <v>0</v>
      </c>
      <c r="Q30" s="23">
        <f t="shared" si="7"/>
        <v>0</v>
      </c>
    </row>
    <row r="31" spans="1:17" ht="60" x14ac:dyDescent="0.25">
      <c r="A31" s="30" t="s">
        <v>47</v>
      </c>
      <c r="B31" s="8" t="s">
        <v>48</v>
      </c>
      <c r="C31" s="8"/>
      <c r="D31" s="31">
        <f>SUM(D32:D37)</f>
        <v>74921</v>
      </c>
      <c r="E31" s="31">
        <f t="shared" ref="E31:I31" si="15">SUM(E32:E37)</f>
        <v>0</v>
      </c>
      <c r="F31" s="31">
        <f t="shared" si="15"/>
        <v>0</v>
      </c>
      <c r="G31" s="31">
        <f t="shared" si="15"/>
        <v>0</v>
      </c>
      <c r="H31" s="31">
        <f t="shared" si="15"/>
        <v>0</v>
      </c>
      <c r="I31" s="31">
        <f t="shared" si="15"/>
        <v>74921</v>
      </c>
      <c r="J31" s="31">
        <f t="shared" ref="J31:O31" si="16">SUM(J32:J37)</f>
        <v>91270.399999999994</v>
      </c>
      <c r="K31" s="31">
        <f t="shared" si="16"/>
        <v>0</v>
      </c>
      <c r="L31" s="22">
        <f t="shared" si="4"/>
        <v>0</v>
      </c>
      <c r="M31" s="22">
        <f t="shared" si="5"/>
        <v>91270.399999999994</v>
      </c>
      <c r="N31" s="22">
        <f t="shared" si="16"/>
        <v>94644.5</v>
      </c>
      <c r="O31" s="22">
        <f t="shared" si="16"/>
        <v>0</v>
      </c>
      <c r="P31" s="23">
        <f t="shared" si="6"/>
        <v>0</v>
      </c>
      <c r="Q31" s="23">
        <f t="shared" si="7"/>
        <v>94644.5</v>
      </c>
    </row>
    <row r="32" spans="1:17" ht="60" hidden="1" x14ac:dyDescent="0.25">
      <c r="A32" s="30" t="s">
        <v>49</v>
      </c>
      <c r="B32" s="8" t="s">
        <v>50</v>
      </c>
      <c r="C32" s="8"/>
      <c r="D32" s="24">
        <v>0</v>
      </c>
      <c r="E32" s="24">
        <v>0</v>
      </c>
      <c r="F32" s="24">
        <v>0</v>
      </c>
      <c r="G32" s="24"/>
      <c r="H32" s="22">
        <f t="shared" si="14"/>
        <v>0</v>
      </c>
      <c r="I32" s="22">
        <f t="shared" si="8"/>
        <v>0</v>
      </c>
      <c r="J32" s="24">
        <v>0</v>
      </c>
      <c r="K32" s="24">
        <v>0</v>
      </c>
      <c r="L32" s="22">
        <f t="shared" si="4"/>
        <v>0</v>
      </c>
      <c r="M32" s="22">
        <f t="shared" si="5"/>
        <v>0</v>
      </c>
      <c r="N32" s="24">
        <v>0</v>
      </c>
      <c r="O32" s="23">
        <v>0</v>
      </c>
      <c r="P32" s="23">
        <f t="shared" si="6"/>
        <v>0</v>
      </c>
      <c r="Q32" s="23">
        <f t="shared" si="7"/>
        <v>0</v>
      </c>
    </row>
    <row r="33" spans="1:17" ht="110.25" customHeight="1" x14ac:dyDescent="0.25">
      <c r="A33" s="32" t="s">
        <v>51</v>
      </c>
      <c r="B33" s="2" t="s">
        <v>52</v>
      </c>
      <c r="C33" s="2"/>
      <c r="D33" s="24">
        <v>68629.2</v>
      </c>
      <c r="E33" s="24">
        <v>0</v>
      </c>
      <c r="F33" s="24">
        <v>0</v>
      </c>
      <c r="G33" s="24">
        <v>0</v>
      </c>
      <c r="H33" s="22">
        <v>0</v>
      </c>
      <c r="I33" s="22">
        <f t="shared" si="8"/>
        <v>68629.2</v>
      </c>
      <c r="J33" s="24">
        <v>85160.9</v>
      </c>
      <c r="K33" s="24">
        <v>0</v>
      </c>
      <c r="L33" s="22">
        <f t="shared" si="4"/>
        <v>0</v>
      </c>
      <c r="M33" s="22">
        <f t="shared" si="5"/>
        <v>85160.9</v>
      </c>
      <c r="N33" s="24">
        <v>88567.3</v>
      </c>
      <c r="O33" s="23">
        <v>0</v>
      </c>
      <c r="P33" s="23">
        <f t="shared" si="6"/>
        <v>0</v>
      </c>
      <c r="Q33" s="23">
        <f t="shared" si="7"/>
        <v>88567.3</v>
      </c>
    </row>
    <row r="34" spans="1:17" ht="90" hidden="1" x14ac:dyDescent="0.25">
      <c r="A34" s="32" t="s">
        <v>53</v>
      </c>
      <c r="B34" s="2" t="s">
        <v>54</v>
      </c>
      <c r="C34" s="2"/>
      <c r="D34" s="24"/>
      <c r="E34" s="24"/>
      <c r="F34" s="24"/>
      <c r="G34" s="24"/>
      <c r="H34" s="22">
        <f t="shared" si="14"/>
        <v>0</v>
      </c>
      <c r="I34" s="22">
        <f t="shared" si="8"/>
        <v>0</v>
      </c>
      <c r="J34" s="24"/>
      <c r="K34" s="24"/>
      <c r="L34" s="22">
        <f t="shared" si="4"/>
        <v>0</v>
      </c>
      <c r="M34" s="22">
        <f t="shared" si="5"/>
        <v>0</v>
      </c>
      <c r="N34" s="24"/>
      <c r="O34" s="23"/>
      <c r="P34" s="23">
        <f t="shared" si="6"/>
        <v>0</v>
      </c>
      <c r="Q34" s="23">
        <f t="shared" si="7"/>
        <v>0</v>
      </c>
    </row>
    <row r="35" spans="1:17" ht="48.75" customHeight="1" x14ac:dyDescent="0.25">
      <c r="A35" s="32" t="s">
        <v>55</v>
      </c>
      <c r="B35" s="2" t="s">
        <v>56</v>
      </c>
      <c r="C35" s="2"/>
      <c r="D35" s="24">
        <v>3154.3</v>
      </c>
      <c r="E35" s="24">
        <v>0</v>
      </c>
      <c r="F35" s="24">
        <v>0</v>
      </c>
      <c r="G35" s="24">
        <v>0</v>
      </c>
      <c r="H35" s="22">
        <v>0</v>
      </c>
      <c r="I35" s="22">
        <f t="shared" si="8"/>
        <v>3154.3</v>
      </c>
      <c r="J35" s="24">
        <v>2992.6</v>
      </c>
      <c r="K35" s="24">
        <v>0</v>
      </c>
      <c r="L35" s="22">
        <f t="shared" si="4"/>
        <v>0</v>
      </c>
      <c r="M35" s="22">
        <f t="shared" si="5"/>
        <v>2992.6</v>
      </c>
      <c r="N35" s="24">
        <v>2960.3</v>
      </c>
      <c r="O35" s="23">
        <v>0</v>
      </c>
      <c r="P35" s="23">
        <f t="shared" si="6"/>
        <v>0</v>
      </c>
      <c r="Q35" s="23">
        <f t="shared" si="7"/>
        <v>2960.3</v>
      </c>
    </row>
    <row r="36" spans="1:17" ht="180" x14ac:dyDescent="0.25">
      <c r="A36" s="32" t="s">
        <v>196</v>
      </c>
      <c r="B36" s="2" t="s">
        <v>197</v>
      </c>
      <c r="C36" s="2"/>
      <c r="D36" s="24">
        <v>20.6</v>
      </c>
      <c r="E36" s="24">
        <v>0</v>
      </c>
      <c r="F36" s="24">
        <v>0</v>
      </c>
      <c r="G36" s="24">
        <v>0</v>
      </c>
      <c r="H36" s="22">
        <v>0</v>
      </c>
      <c r="I36" s="22">
        <f t="shared" si="8"/>
        <v>20.6</v>
      </c>
      <c r="J36" s="24">
        <v>0</v>
      </c>
      <c r="K36" s="24">
        <v>0</v>
      </c>
      <c r="L36" s="22">
        <f t="shared" si="4"/>
        <v>0</v>
      </c>
      <c r="M36" s="22">
        <f t="shared" si="5"/>
        <v>0</v>
      </c>
      <c r="N36" s="24">
        <v>0</v>
      </c>
      <c r="O36" s="23">
        <v>0</v>
      </c>
      <c r="P36" s="23">
        <f t="shared" si="6"/>
        <v>0</v>
      </c>
      <c r="Q36" s="23">
        <f t="shared" si="7"/>
        <v>0</v>
      </c>
    </row>
    <row r="37" spans="1:17" ht="92.25" customHeight="1" x14ac:dyDescent="0.25">
      <c r="A37" s="32" t="s">
        <v>57</v>
      </c>
      <c r="B37" s="2" t="s">
        <v>58</v>
      </c>
      <c r="C37" s="2"/>
      <c r="D37" s="24">
        <v>3116.9</v>
      </c>
      <c r="E37" s="24">
        <v>0</v>
      </c>
      <c r="F37" s="24">
        <v>0</v>
      </c>
      <c r="G37" s="24">
        <v>0</v>
      </c>
      <c r="H37" s="22">
        <v>0</v>
      </c>
      <c r="I37" s="22">
        <f t="shared" si="8"/>
        <v>3116.9</v>
      </c>
      <c r="J37" s="24">
        <v>3116.9</v>
      </c>
      <c r="K37" s="24">
        <v>0</v>
      </c>
      <c r="L37" s="22">
        <f t="shared" si="4"/>
        <v>0</v>
      </c>
      <c r="M37" s="22">
        <f t="shared" si="5"/>
        <v>3116.9</v>
      </c>
      <c r="N37" s="24">
        <v>3116.9</v>
      </c>
      <c r="O37" s="23">
        <v>0</v>
      </c>
      <c r="P37" s="23">
        <f t="shared" si="6"/>
        <v>0</v>
      </c>
      <c r="Q37" s="23">
        <f t="shared" si="7"/>
        <v>3116.9</v>
      </c>
    </row>
    <row r="38" spans="1:17" ht="32.25" customHeight="1" x14ac:dyDescent="0.25">
      <c r="A38" s="32" t="s">
        <v>59</v>
      </c>
      <c r="B38" s="6" t="s">
        <v>60</v>
      </c>
      <c r="C38" s="6"/>
      <c r="D38" s="31">
        <f>SUM(D39)</f>
        <v>15675.7</v>
      </c>
      <c r="E38" s="31">
        <f t="shared" ref="E38:I38" si="17">SUM(E39)</f>
        <v>0</v>
      </c>
      <c r="F38" s="31">
        <f t="shared" si="17"/>
        <v>0</v>
      </c>
      <c r="G38" s="31">
        <f t="shared" si="17"/>
        <v>0</v>
      </c>
      <c r="H38" s="31">
        <f t="shared" si="17"/>
        <v>0</v>
      </c>
      <c r="I38" s="31">
        <f t="shared" si="17"/>
        <v>15675.7</v>
      </c>
      <c r="J38" s="31">
        <f t="shared" ref="J38:O38" si="18">SUM(J39)</f>
        <v>15675.7</v>
      </c>
      <c r="K38" s="31">
        <f t="shared" si="18"/>
        <v>0</v>
      </c>
      <c r="L38" s="22">
        <f t="shared" si="4"/>
        <v>0</v>
      </c>
      <c r="M38" s="22">
        <f t="shared" si="5"/>
        <v>15675.7</v>
      </c>
      <c r="N38" s="22">
        <f t="shared" si="18"/>
        <v>15675.7</v>
      </c>
      <c r="O38" s="22">
        <f t="shared" si="18"/>
        <v>0</v>
      </c>
      <c r="P38" s="23">
        <f t="shared" si="6"/>
        <v>0</v>
      </c>
      <c r="Q38" s="23">
        <f t="shared" si="7"/>
        <v>15675.7</v>
      </c>
    </row>
    <row r="39" spans="1:17" ht="30" x14ac:dyDescent="0.25">
      <c r="A39" s="32" t="s">
        <v>61</v>
      </c>
      <c r="B39" s="6" t="s">
        <v>62</v>
      </c>
      <c r="C39" s="6"/>
      <c r="D39" s="24">
        <v>15675.7</v>
      </c>
      <c r="E39" s="24">
        <v>0</v>
      </c>
      <c r="F39" s="24">
        <v>0</v>
      </c>
      <c r="G39" s="24">
        <v>0</v>
      </c>
      <c r="H39" s="22">
        <v>0</v>
      </c>
      <c r="I39" s="22">
        <f t="shared" si="8"/>
        <v>15675.7</v>
      </c>
      <c r="J39" s="24">
        <v>15675.7</v>
      </c>
      <c r="K39" s="24">
        <v>0</v>
      </c>
      <c r="L39" s="22">
        <f t="shared" si="4"/>
        <v>0</v>
      </c>
      <c r="M39" s="22">
        <f t="shared" si="5"/>
        <v>15675.7</v>
      </c>
      <c r="N39" s="24">
        <v>15675.7</v>
      </c>
      <c r="O39" s="23">
        <v>0</v>
      </c>
      <c r="P39" s="23">
        <f t="shared" si="6"/>
        <v>0</v>
      </c>
      <c r="Q39" s="23">
        <f t="shared" si="7"/>
        <v>15675.7</v>
      </c>
    </row>
    <row r="40" spans="1:17" ht="30" x14ac:dyDescent="0.25">
      <c r="A40" s="33" t="s">
        <v>63</v>
      </c>
      <c r="B40" s="34" t="s">
        <v>64</v>
      </c>
      <c r="C40" s="34"/>
      <c r="D40" s="31">
        <f t="shared" ref="D40:I40" si="19">SUM(D41:D42)</f>
        <v>291.8</v>
      </c>
      <c r="E40" s="31">
        <f t="shared" si="19"/>
        <v>0</v>
      </c>
      <c r="F40" s="31">
        <f t="shared" si="19"/>
        <v>0</v>
      </c>
      <c r="G40" s="31">
        <f t="shared" si="19"/>
        <v>10643.3</v>
      </c>
      <c r="H40" s="31">
        <f t="shared" si="19"/>
        <v>10351.5</v>
      </c>
      <c r="I40" s="31">
        <f t="shared" si="19"/>
        <v>10643.3</v>
      </c>
      <c r="J40" s="31">
        <f t="shared" ref="J40:O40" si="20">SUM(J41:J42)</f>
        <v>245.5</v>
      </c>
      <c r="K40" s="31">
        <f t="shared" si="20"/>
        <v>0</v>
      </c>
      <c r="L40" s="22">
        <f t="shared" si="4"/>
        <v>0</v>
      </c>
      <c r="M40" s="22">
        <f t="shared" si="5"/>
        <v>245.5</v>
      </c>
      <c r="N40" s="22">
        <f t="shared" si="20"/>
        <v>255.3</v>
      </c>
      <c r="O40" s="22">
        <f t="shared" si="20"/>
        <v>0</v>
      </c>
      <c r="P40" s="23">
        <f t="shared" si="6"/>
        <v>0</v>
      </c>
      <c r="Q40" s="23">
        <f t="shared" si="7"/>
        <v>255.3</v>
      </c>
    </row>
    <row r="41" spans="1:17" ht="46.5" customHeight="1" x14ac:dyDescent="0.25">
      <c r="A41" s="33" t="s">
        <v>65</v>
      </c>
      <c r="B41" s="34" t="s">
        <v>66</v>
      </c>
      <c r="C41" s="34"/>
      <c r="D41" s="24">
        <v>2.8</v>
      </c>
      <c r="E41" s="24">
        <v>0</v>
      </c>
      <c r="F41" s="24">
        <v>0</v>
      </c>
      <c r="G41" s="24">
        <v>2.8</v>
      </c>
      <c r="H41" s="22">
        <f>G41-D41</f>
        <v>0</v>
      </c>
      <c r="I41" s="22">
        <f>D41+H41</f>
        <v>2.8</v>
      </c>
      <c r="J41" s="24">
        <v>2.9</v>
      </c>
      <c r="K41" s="24">
        <v>0</v>
      </c>
      <c r="L41" s="22">
        <f t="shared" si="4"/>
        <v>0</v>
      </c>
      <c r="M41" s="22">
        <f t="shared" si="5"/>
        <v>2.9</v>
      </c>
      <c r="N41" s="24">
        <v>3</v>
      </c>
      <c r="O41" s="23">
        <v>0</v>
      </c>
      <c r="P41" s="23">
        <f t="shared" si="6"/>
        <v>0</v>
      </c>
      <c r="Q41" s="23">
        <f t="shared" si="7"/>
        <v>3</v>
      </c>
    </row>
    <row r="42" spans="1:17" ht="30" x14ac:dyDescent="0.25">
      <c r="A42" s="33" t="s">
        <v>67</v>
      </c>
      <c r="B42" s="34" t="s">
        <v>68</v>
      </c>
      <c r="C42" s="34"/>
      <c r="D42" s="24">
        <v>289</v>
      </c>
      <c r="E42" s="24">
        <v>0</v>
      </c>
      <c r="F42" s="24">
        <v>0</v>
      </c>
      <c r="G42" s="24">
        <v>10640.5</v>
      </c>
      <c r="H42" s="22">
        <f>G42-D42</f>
        <v>10351.5</v>
      </c>
      <c r="I42" s="22">
        <f>D42+H42</f>
        <v>10640.5</v>
      </c>
      <c r="J42" s="24">
        <v>242.6</v>
      </c>
      <c r="K42" s="24">
        <v>0</v>
      </c>
      <c r="L42" s="22">
        <f t="shared" si="4"/>
        <v>0</v>
      </c>
      <c r="M42" s="22">
        <f t="shared" si="5"/>
        <v>242.6</v>
      </c>
      <c r="N42" s="24">
        <v>252.3</v>
      </c>
      <c r="O42" s="23">
        <v>0</v>
      </c>
      <c r="P42" s="23">
        <f t="shared" si="6"/>
        <v>0</v>
      </c>
      <c r="Q42" s="23">
        <f t="shared" si="7"/>
        <v>252.3</v>
      </c>
    </row>
    <row r="43" spans="1:17" ht="30" x14ac:dyDescent="0.25">
      <c r="A43" s="30" t="s">
        <v>69</v>
      </c>
      <c r="B43" s="8" t="s">
        <v>70</v>
      </c>
      <c r="C43" s="8"/>
      <c r="D43" s="31">
        <f>SUM(D44+D45+D46+D47)</f>
        <v>4151.1000000000004</v>
      </c>
      <c r="E43" s="31">
        <f t="shared" ref="E43:I43" si="21">SUM(E44+E45+E46+E47)</f>
        <v>0</v>
      </c>
      <c r="F43" s="31">
        <f t="shared" si="21"/>
        <v>0</v>
      </c>
      <c r="G43" s="31">
        <f t="shared" si="21"/>
        <v>0</v>
      </c>
      <c r="H43" s="31">
        <f t="shared" si="21"/>
        <v>0</v>
      </c>
      <c r="I43" s="31">
        <f t="shared" si="21"/>
        <v>4151.1000000000004</v>
      </c>
      <c r="J43" s="31">
        <f>SUM(J44+J45+J46+J47)</f>
        <v>3651.1</v>
      </c>
      <c r="K43" s="31">
        <f t="shared" ref="K43" si="22">SUM(K44+K45+K46+K47)</f>
        <v>0</v>
      </c>
      <c r="L43" s="22">
        <f t="shared" si="4"/>
        <v>0</v>
      </c>
      <c r="M43" s="22">
        <f t="shared" si="5"/>
        <v>3651.1</v>
      </c>
      <c r="N43" s="22">
        <f t="shared" ref="N43:O43" si="23">SUM(N44+N45+N46+N47)</f>
        <v>3651.1</v>
      </c>
      <c r="O43" s="22">
        <f t="shared" si="23"/>
        <v>0</v>
      </c>
      <c r="P43" s="23">
        <f t="shared" si="6"/>
        <v>0</v>
      </c>
      <c r="Q43" s="23">
        <f t="shared" si="7"/>
        <v>3651.1</v>
      </c>
    </row>
    <row r="44" spans="1:17" ht="105" x14ac:dyDescent="0.25">
      <c r="A44" s="30" t="s">
        <v>71</v>
      </c>
      <c r="B44" s="2" t="s">
        <v>72</v>
      </c>
      <c r="C44" s="2"/>
      <c r="D44" s="24">
        <v>500</v>
      </c>
      <c r="E44" s="24">
        <v>0</v>
      </c>
      <c r="F44" s="24">
        <v>0</v>
      </c>
      <c r="G44" s="24">
        <v>0</v>
      </c>
      <c r="H44" s="22">
        <v>0</v>
      </c>
      <c r="I44" s="22">
        <f t="shared" si="8"/>
        <v>500</v>
      </c>
      <c r="J44" s="24">
        <v>0</v>
      </c>
      <c r="K44" s="24">
        <v>0</v>
      </c>
      <c r="L44" s="22">
        <f t="shared" si="4"/>
        <v>0</v>
      </c>
      <c r="M44" s="22">
        <f t="shared" si="5"/>
        <v>0</v>
      </c>
      <c r="N44" s="24">
        <v>0</v>
      </c>
      <c r="O44" s="23">
        <v>0</v>
      </c>
      <c r="P44" s="23">
        <f t="shared" si="6"/>
        <v>0</v>
      </c>
      <c r="Q44" s="23">
        <f t="shared" si="7"/>
        <v>0</v>
      </c>
    </row>
    <row r="45" spans="1:17" ht="105" hidden="1" x14ac:dyDescent="0.25">
      <c r="A45" s="30" t="s">
        <v>73</v>
      </c>
      <c r="B45" s="2" t="s">
        <v>74</v>
      </c>
      <c r="C45" s="2"/>
      <c r="D45" s="24">
        <v>0</v>
      </c>
      <c r="E45" s="24"/>
      <c r="F45" s="24"/>
      <c r="G45" s="24"/>
      <c r="H45" s="22">
        <f t="shared" si="14"/>
        <v>0</v>
      </c>
      <c r="I45" s="22">
        <f t="shared" si="8"/>
        <v>0</v>
      </c>
      <c r="J45" s="24">
        <v>0</v>
      </c>
      <c r="K45" s="24"/>
      <c r="L45" s="22">
        <f t="shared" si="4"/>
        <v>0</v>
      </c>
      <c r="M45" s="22">
        <f t="shared" si="5"/>
        <v>0</v>
      </c>
      <c r="N45" s="24"/>
      <c r="O45" s="23"/>
      <c r="P45" s="23">
        <f t="shared" si="6"/>
        <v>0</v>
      </c>
      <c r="Q45" s="23">
        <f t="shared" si="7"/>
        <v>0</v>
      </c>
    </row>
    <row r="46" spans="1:17" ht="65.25" customHeight="1" x14ac:dyDescent="0.25">
      <c r="A46" s="30" t="s">
        <v>75</v>
      </c>
      <c r="B46" s="2" t="s">
        <v>76</v>
      </c>
      <c r="C46" s="2"/>
      <c r="D46" s="24">
        <v>3651.1</v>
      </c>
      <c r="E46" s="24">
        <v>0</v>
      </c>
      <c r="F46" s="24">
        <v>0</v>
      </c>
      <c r="G46" s="24">
        <v>0</v>
      </c>
      <c r="H46" s="22">
        <v>0</v>
      </c>
      <c r="I46" s="22">
        <f t="shared" si="8"/>
        <v>3651.1</v>
      </c>
      <c r="J46" s="24">
        <v>3651.1</v>
      </c>
      <c r="K46" s="24">
        <v>0</v>
      </c>
      <c r="L46" s="22">
        <f t="shared" si="4"/>
        <v>0</v>
      </c>
      <c r="M46" s="22">
        <f t="shared" si="5"/>
        <v>3651.1</v>
      </c>
      <c r="N46" s="24">
        <v>3651.1</v>
      </c>
      <c r="O46" s="23">
        <v>0</v>
      </c>
      <c r="P46" s="23">
        <f t="shared" si="6"/>
        <v>0</v>
      </c>
      <c r="Q46" s="23">
        <f t="shared" si="7"/>
        <v>3651.1</v>
      </c>
    </row>
    <row r="47" spans="1:17" ht="75" hidden="1" x14ac:dyDescent="0.25">
      <c r="A47" s="30" t="s">
        <v>77</v>
      </c>
      <c r="B47" s="2" t="s">
        <v>78</v>
      </c>
      <c r="C47" s="2"/>
      <c r="D47" s="24">
        <v>0</v>
      </c>
      <c r="E47" s="24"/>
      <c r="F47" s="24"/>
      <c r="G47" s="24"/>
      <c r="H47" s="22">
        <f t="shared" si="14"/>
        <v>0</v>
      </c>
      <c r="I47" s="22">
        <f t="shared" si="8"/>
        <v>0</v>
      </c>
      <c r="J47" s="24">
        <v>0</v>
      </c>
      <c r="K47" s="24"/>
      <c r="L47" s="22">
        <f t="shared" si="4"/>
        <v>0</v>
      </c>
      <c r="M47" s="22">
        <f t="shared" si="5"/>
        <v>0</v>
      </c>
      <c r="N47" s="24"/>
      <c r="O47" s="23"/>
      <c r="P47" s="23">
        <f t="shared" si="6"/>
        <v>0</v>
      </c>
      <c r="Q47" s="23">
        <f t="shared" si="7"/>
        <v>0</v>
      </c>
    </row>
    <row r="48" spans="1:17" ht="32.25" customHeight="1" x14ac:dyDescent="0.25">
      <c r="A48" s="30" t="s">
        <v>79</v>
      </c>
      <c r="B48" s="8" t="s">
        <v>80</v>
      </c>
      <c r="C48" s="8"/>
      <c r="D48" s="24">
        <v>4175.3</v>
      </c>
      <c r="E48" s="24">
        <v>0</v>
      </c>
      <c r="F48" s="24">
        <v>0</v>
      </c>
      <c r="G48" s="24">
        <v>0</v>
      </c>
      <c r="H48" s="22">
        <v>0</v>
      </c>
      <c r="I48" s="22">
        <f>D48+H48</f>
        <v>4175.3</v>
      </c>
      <c r="J48" s="24">
        <v>1732.8</v>
      </c>
      <c r="K48" s="24">
        <v>0</v>
      </c>
      <c r="L48" s="22">
        <f t="shared" si="4"/>
        <v>0</v>
      </c>
      <c r="M48" s="22">
        <f t="shared" si="5"/>
        <v>1732.8</v>
      </c>
      <c r="N48" s="24">
        <v>1742.2</v>
      </c>
      <c r="O48" s="23">
        <v>0</v>
      </c>
      <c r="P48" s="23">
        <f t="shared" si="6"/>
        <v>0</v>
      </c>
      <c r="Q48" s="23">
        <f t="shared" si="7"/>
        <v>1742.2</v>
      </c>
    </row>
    <row r="49" spans="1:17" x14ac:dyDescent="0.25">
      <c r="A49" s="30" t="s">
        <v>81</v>
      </c>
      <c r="B49" s="8" t="s">
        <v>82</v>
      </c>
      <c r="C49" s="8"/>
      <c r="D49" s="31">
        <f t="shared" ref="D49:N49" si="24">D50</f>
        <v>0</v>
      </c>
      <c r="E49" s="31">
        <v>0</v>
      </c>
      <c r="F49" s="31">
        <v>0</v>
      </c>
      <c r="G49" s="31">
        <v>0</v>
      </c>
      <c r="H49" s="22">
        <f t="shared" si="14"/>
        <v>0</v>
      </c>
      <c r="I49" s="22">
        <f t="shared" si="8"/>
        <v>0</v>
      </c>
      <c r="J49" s="31">
        <f t="shared" si="24"/>
        <v>0</v>
      </c>
      <c r="K49" s="31">
        <v>0</v>
      </c>
      <c r="L49" s="22">
        <f t="shared" si="4"/>
        <v>0</v>
      </c>
      <c r="M49" s="22">
        <f t="shared" si="5"/>
        <v>0</v>
      </c>
      <c r="N49" s="22">
        <f t="shared" si="24"/>
        <v>0</v>
      </c>
      <c r="O49" s="23">
        <v>0</v>
      </c>
      <c r="P49" s="23">
        <f t="shared" si="6"/>
        <v>0</v>
      </c>
      <c r="Q49" s="23">
        <f t="shared" si="7"/>
        <v>0</v>
      </c>
    </row>
    <row r="50" spans="1:17" ht="30" hidden="1" x14ac:dyDescent="0.25">
      <c r="A50" s="35" t="s">
        <v>83</v>
      </c>
      <c r="B50" s="9" t="s">
        <v>84</v>
      </c>
      <c r="C50" s="9"/>
      <c r="D50" s="24">
        <v>0</v>
      </c>
      <c r="E50" s="24">
        <v>0</v>
      </c>
      <c r="F50" s="24">
        <v>0</v>
      </c>
      <c r="G50" s="24"/>
      <c r="H50" s="24">
        <v>0</v>
      </c>
      <c r="I50" s="22">
        <f t="shared" si="8"/>
        <v>0</v>
      </c>
      <c r="J50" s="24">
        <v>0</v>
      </c>
      <c r="K50" s="24"/>
      <c r="L50" s="22">
        <f t="shared" si="4"/>
        <v>0</v>
      </c>
      <c r="M50" s="24"/>
      <c r="N50" s="24">
        <v>0</v>
      </c>
      <c r="O50" s="23"/>
      <c r="P50" s="23"/>
      <c r="Q50" s="23"/>
    </row>
    <row r="51" spans="1:17" ht="30" hidden="1" x14ac:dyDescent="0.25">
      <c r="A51" s="35" t="s">
        <v>85</v>
      </c>
      <c r="B51" s="9" t="s">
        <v>86</v>
      </c>
      <c r="C51" s="9"/>
      <c r="D51" s="24">
        <v>0</v>
      </c>
      <c r="E51" s="24">
        <v>0</v>
      </c>
      <c r="F51" s="24">
        <v>0</v>
      </c>
      <c r="G51" s="24"/>
      <c r="H51" s="24"/>
      <c r="I51" s="22">
        <f t="shared" si="8"/>
        <v>0</v>
      </c>
      <c r="J51" s="24">
        <v>0</v>
      </c>
      <c r="K51" s="24"/>
      <c r="L51" s="22">
        <f t="shared" si="4"/>
        <v>0</v>
      </c>
      <c r="M51" s="24"/>
      <c r="N51" s="24"/>
      <c r="O51" s="23"/>
      <c r="P51" s="23"/>
      <c r="Q51" s="23"/>
    </row>
    <row r="52" spans="1:17" x14ac:dyDescent="0.25">
      <c r="A52" s="30" t="s">
        <v>87</v>
      </c>
      <c r="B52" s="10" t="s">
        <v>88</v>
      </c>
      <c r="C52" s="10"/>
      <c r="D52" s="31">
        <f>SUM(D53+D109+D111+D114)</f>
        <v>1797088.3</v>
      </c>
      <c r="E52" s="31">
        <f t="shared" ref="E52:I52" si="25">SUM(E53+E109+E111+E114)</f>
        <v>2430356.4000000004</v>
      </c>
      <c r="F52" s="31">
        <f t="shared" si="25"/>
        <v>1800</v>
      </c>
      <c r="G52" s="31">
        <f>SUM(G53+G109+G111+G114)</f>
        <v>-833.89999999999418</v>
      </c>
      <c r="H52" s="31">
        <f t="shared" si="25"/>
        <v>638673.60000000021</v>
      </c>
      <c r="I52" s="31">
        <f t="shared" si="25"/>
        <v>2435761.9</v>
      </c>
      <c r="J52" s="31">
        <f>SUM(J53+J109+J111+J114)</f>
        <v>982292.9</v>
      </c>
      <c r="K52" s="31">
        <f t="shared" ref="K52" si="26">SUM(K53+K109+K111+K114)</f>
        <v>982292.9</v>
      </c>
      <c r="L52" s="31">
        <f>K52-J52</f>
        <v>0</v>
      </c>
      <c r="M52" s="31">
        <f>L52+J52</f>
        <v>982292.9</v>
      </c>
      <c r="N52" s="22">
        <f>SUM(N53+N109+N111+N114)</f>
        <v>805082</v>
      </c>
      <c r="O52" s="22">
        <f t="shared" ref="O52" si="27">SUM(O53+O109+O111+O114)</f>
        <v>805082</v>
      </c>
      <c r="P52" s="23">
        <f>O52-N52</f>
        <v>0</v>
      </c>
      <c r="Q52" s="23">
        <f>P52+N52</f>
        <v>805082</v>
      </c>
    </row>
    <row r="53" spans="1:17" ht="45" x14ac:dyDescent="0.25">
      <c r="A53" s="30" t="s">
        <v>89</v>
      </c>
      <c r="B53" s="10" t="s">
        <v>90</v>
      </c>
      <c r="C53" s="36"/>
      <c r="D53" s="31">
        <f>SUM(D54+D57+D83+D102)</f>
        <v>1797426.9000000001</v>
      </c>
      <c r="E53" s="31">
        <f>SUM(E54+E57+E83+E102)</f>
        <v>2430356.4000000004</v>
      </c>
      <c r="F53" s="31">
        <f>SUM(F54+F57+F83+F102)</f>
        <v>1800</v>
      </c>
      <c r="G53" s="31">
        <v>0</v>
      </c>
      <c r="H53" s="31">
        <f>H54+H57+H83+H102</f>
        <v>639168.90000000014</v>
      </c>
      <c r="I53" s="31">
        <f t="shared" ref="I53:I86" si="28">D53+H53</f>
        <v>2436595.8000000003</v>
      </c>
      <c r="J53" s="31">
        <f>SUM(J54+J57+J83+J102)</f>
        <v>982292.9</v>
      </c>
      <c r="K53" s="31">
        <f t="shared" ref="K53" si="29">SUM(K54+K57+K83+K102)</f>
        <v>982292.9</v>
      </c>
      <c r="L53" s="31">
        <f t="shared" ref="L53:L115" si="30">K53-J53</f>
        <v>0</v>
      </c>
      <c r="M53" s="31">
        <f t="shared" ref="M53:M115" si="31">L53+J53</f>
        <v>982292.9</v>
      </c>
      <c r="N53" s="22">
        <f>SUM(N54+N57+N83+N102)</f>
        <v>805082</v>
      </c>
      <c r="O53" s="22">
        <f t="shared" ref="O53" si="32">SUM(O54+O57+O83+O102)</f>
        <v>805082</v>
      </c>
      <c r="P53" s="23">
        <f t="shared" ref="P53:P115" si="33">O53-N53</f>
        <v>0</v>
      </c>
      <c r="Q53" s="23">
        <f t="shared" ref="Q53:Q115" si="34">P53+N53</f>
        <v>805082</v>
      </c>
    </row>
    <row r="54" spans="1:17" ht="30" x14ac:dyDescent="0.25">
      <c r="A54" s="21" t="s">
        <v>91</v>
      </c>
      <c r="B54" s="26" t="s">
        <v>92</v>
      </c>
      <c r="C54" s="36"/>
      <c r="D54" s="31">
        <f>D56</f>
        <v>0</v>
      </c>
      <c r="E54" s="31">
        <f t="shared" ref="E54:F54" si="35">E56</f>
        <v>68304.3</v>
      </c>
      <c r="F54" s="31">
        <f t="shared" si="35"/>
        <v>0</v>
      </c>
      <c r="G54" s="31">
        <v>0</v>
      </c>
      <c r="H54" s="31">
        <f t="shared" ref="H54:H86" si="36">(E54+F54)-D54</f>
        <v>68304.3</v>
      </c>
      <c r="I54" s="31">
        <f t="shared" si="28"/>
        <v>68304.3</v>
      </c>
      <c r="J54" s="31">
        <f t="shared" ref="J54:O54" si="37">J55+J56</f>
        <v>0</v>
      </c>
      <c r="K54" s="31">
        <f t="shared" si="37"/>
        <v>0</v>
      </c>
      <c r="L54" s="31">
        <f t="shared" si="30"/>
        <v>0</v>
      </c>
      <c r="M54" s="31">
        <f t="shared" si="31"/>
        <v>0</v>
      </c>
      <c r="N54" s="22">
        <f t="shared" si="37"/>
        <v>0</v>
      </c>
      <c r="O54" s="22">
        <f t="shared" si="37"/>
        <v>0</v>
      </c>
      <c r="P54" s="23">
        <f t="shared" si="33"/>
        <v>0</v>
      </c>
      <c r="Q54" s="23">
        <f t="shared" si="34"/>
        <v>0</v>
      </c>
    </row>
    <row r="55" spans="1:17" ht="60" hidden="1" x14ac:dyDescent="0.25">
      <c r="A55" s="21" t="s">
        <v>93</v>
      </c>
      <c r="B55" s="37" t="s">
        <v>94</v>
      </c>
      <c r="C55" s="36">
        <v>6001</v>
      </c>
      <c r="D55" s="24">
        <v>0</v>
      </c>
      <c r="E55" s="24"/>
      <c r="F55" s="24"/>
      <c r="G55" s="24"/>
      <c r="H55" s="31">
        <f t="shared" si="36"/>
        <v>0</v>
      </c>
      <c r="I55" s="31">
        <f t="shared" si="28"/>
        <v>0</v>
      </c>
      <c r="J55" s="24">
        <v>0</v>
      </c>
      <c r="K55" s="24"/>
      <c r="L55" s="31">
        <f t="shared" si="30"/>
        <v>0</v>
      </c>
      <c r="M55" s="31">
        <f t="shared" si="31"/>
        <v>0</v>
      </c>
      <c r="N55" s="24"/>
      <c r="O55" s="23"/>
      <c r="P55" s="23">
        <f t="shared" si="33"/>
        <v>0</v>
      </c>
      <c r="Q55" s="23">
        <f t="shared" si="34"/>
        <v>0</v>
      </c>
    </row>
    <row r="56" spans="1:17" ht="45" x14ac:dyDescent="0.25">
      <c r="A56" s="21" t="s">
        <v>95</v>
      </c>
      <c r="B56" s="38" t="s">
        <v>96</v>
      </c>
      <c r="C56" s="39">
        <v>60030</v>
      </c>
      <c r="D56" s="24">
        <v>0</v>
      </c>
      <c r="E56" s="24">
        <v>68304.3</v>
      </c>
      <c r="F56" s="24">
        <v>0</v>
      </c>
      <c r="G56" s="24">
        <v>0</v>
      </c>
      <c r="H56" s="31">
        <f>(E56+F56)-D56</f>
        <v>68304.3</v>
      </c>
      <c r="I56" s="31">
        <f t="shared" si="28"/>
        <v>68304.3</v>
      </c>
      <c r="J56" s="24">
        <v>0</v>
      </c>
      <c r="K56" s="24">
        <v>0</v>
      </c>
      <c r="L56" s="31">
        <f t="shared" si="30"/>
        <v>0</v>
      </c>
      <c r="M56" s="31">
        <f t="shared" si="31"/>
        <v>0</v>
      </c>
      <c r="N56" s="24">
        <v>0</v>
      </c>
      <c r="O56" s="23">
        <v>0</v>
      </c>
      <c r="P56" s="23">
        <f t="shared" si="33"/>
        <v>0</v>
      </c>
      <c r="Q56" s="23">
        <f t="shared" si="34"/>
        <v>0</v>
      </c>
    </row>
    <row r="57" spans="1:17" ht="45" x14ac:dyDescent="0.25">
      <c r="A57" s="3" t="s">
        <v>97</v>
      </c>
      <c r="B57" s="10" t="s">
        <v>98</v>
      </c>
      <c r="C57" s="39"/>
      <c r="D57" s="22">
        <f>SUM(D58:D82)</f>
        <v>1123833.6000000001</v>
      </c>
      <c r="E57" s="22">
        <f t="shared" ref="E57:I57" si="38">SUM(E58:E82)</f>
        <v>1660741.6</v>
      </c>
      <c r="F57" s="22">
        <f t="shared" si="38"/>
        <v>0</v>
      </c>
      <c r="G57" s="22">
        <f t="shared" si="38"/>
        <v>0</v>
      </c>
      <c r="H57" s="22">
        <f t="shared" si="38"/>
        <v>541347.40000000014</v>
      </c>
      <c r="I57" s="22">
        <f t="shared" si="38"/>
        <v>1665181</v>
      </c>
      <c r="J57" s="22">
        <f t="shared" ref="J57" si="39">SUM(J58:J82)</f>
        <v>354301</v>
      </c>
      <c r="K57" s="22">
        <f t="shared" ref="K57" si="40">SUM(K58:K82)</f>
        <v>354301</v>
      </c>
      <c r="L57" s="22">
        <f t="shared" ref="L57" si="41">SUM(L58:L82)</f>
        <v>0</v>
      </c>
      <c r="M57" s="22">
        <f t="shared" ref="M57" si="42">SUM(M58:M82)</f>
        <v>354301</v>
      </c>
      <c r="N57" s="22">
        <f t="shared" ref="N57" si="43">SUM(N58:N82)</f>
        <v>331432.7</v>
      </c>
      <c r="O57" s="22">
        <f t="shared" ref="O57" si="44">SUM(O58:O82)</f>
        <v>331432.7</v>
      </c>
      <c r="P57" s="22">
        <f t="shared" ref="P57" si="45">SUM(P58:P82)</f>
        <v>0</v>
      </c>
      <c r="Q57" s="22">
        <f t="shared" ref="Q57" si="46">SUM(Q58:Q82)</f>
        <v>331432.7</v>
      </c>
    </row>
    <row r="58" spans="1:17" ht="75" x14ac:dyDescent="0.25">
      <c r="A58" s="3" t="s">
        <v>99</v>
      </c>
      <c r="B58" s="40" t="s">
        <v>100</v>
      </c>
      <c r="C58" s="39">
        <v>63320</v>
      </c>
      <c r="D58" s="24">
        <f>2425.5+1816.2</f>
        <v>4241.7</v>
      </c>
      <c r="E58" s="24">
        <v>6221.7</v>
      </c>
      <c r="F58" s="24">
        <v>0</v>
      </c>
      <c r="G58" s="24">
        <v>0</v>
      </c>
      <c r="H58" s="31">
        <f t="shared" si="36"/>
        <v>1980</v>
      </c>
      <c r="I58" s="31">
        <f t="shared" si="28"/>
        <v>6221.7</v>
      </c>
      <c r="J58" s="24">
        <v>1816.2</v>
      </c>
      <c r="K58" s="24">
        <v>1816.2</v>
      </c>
      <c r="L58" s="31">
        <f t="shared" si="30"/>
        <v>0</v>
      </c>
      <c r="M58" s="31">
        <f t="shared" si="31"/>
        <v>1816.2</v>
      </c>
      <c r="N58" s="24">
        <v>1816.2</v>
      </c>
      <c r="O58" s="23">
        <v>1816.2</v>
      </c>
      <c r="P58" s="23">
        <f t="shared" si="33"/>
        <v>0</v>
      </c>
      <c r="Q58" s="23">
        <f t="shared" si="34"/>
        <v>1816.2</v>
      </c>
    </row>
    <row r="59" spans="1:17" ht="45" hidden="1" x14ac:dyDescent="0.25">
      <c r="A59" s="3" t="s">
        <v>99</v>
      </c>
      <c r="B59" s="10" t="s">
        <v>101</v>
      </c>
      <c r="C59" s="39">
        <v>63300</v>
      </c>
      <c r="D59" s="24">
        <v>0</v>
      </c>
      <c r="E59" s="24"/>
      <c r="F59" s="24"/>
      <c r="G59" s="24"/>
      <c r="H59" s="31">
        <f t="shared" si="36"/>
        <v>0</v>
      </c>
      <c r="I59" s="31">
        <f t="shared" si="28"/>
        <v>0</v>
      </c>
      <c r="J59" s="24">
        <v>0</v>
      </c>
      <c r="K59" s="24"/>
      <c r="L59" s="31">
        <f t="shared" si="30"/>
        <v>0</v>
      </c>
      <c r="M59" s="31">
        <f t="shared" si="31"/>
        <v>0</v>
      </c>
      <c r="N59" s="24">
        <v>0</v>
      </c>
      <c r="O59" s="23"/>
      <c r="P59" s="23">
        <f t="shared" si="33"/>
        <v>0</v>
      </c>
      <c r="Q59" s="23">
        <f t="shared" si="34"/>
        <v>0</v>
      </c>
    </row>
    <row r="60" spans="1:17" ht="60" x14ac:dyDescent="0.25">
      <c r="A60" s="3" t="s">
        <v>99</v>
      </c>
      <c r="B60" s="10" t="s">
        <v>102</v>
      </c>
      <c r="C60" s="39">
        <v>63170</v>
      </c>
      <c r="D60" s="24">
        <v>35658.300000000003</v>
      </c>
      <c r="E60" s="24">
        <v>35658.300000000003</v>
      </c>
      <c r="F60" s="24">
        <v>0</v>
      </c>
      <c r="G60" s="24">
        <v>0</v>
      </c>
      <c r="H60" s="31">
        <f t="shared" si="36"/>
        <v>0</v>
      </c>
      <c r="I60" s="31">
        <f t="shared" si="28"/>
        <v>35658.300000000003</v>
      </c>
      <c r="J60" s="24">
        <v>36058.300000000003</v>
      </c>
      <c r="K60" s="24">
        <v>36058.300000000003</v>
      </c>
      <c r="L60" s="31">
        <f t="shared" si="30"/>
        <v>0</v>
      </c>
      <c r="M60" s="31">
        <f t="shared" si="31"/>
        <v>36058.300000000003</v>
      </c>
      <c r="N60" s="24">
        <v>36058.300000000003</v>
      </c>
      <c r="O60" s="23">
        <v>36058.300000000003</v>
      </c>
      <c r="P60" s="23">
        <f t="shared" si="33"/>
        <v>0</v>
      </c>
      <c r="Q60" s="23">
        <f t="shared" si="34"/>
        <v>36058.300000000003</v>
      </c>
    </row>
    <row r="61" spans="1:17" ht="45" x14ac:dyDescent="0.25">
      <c r="A61" s="3" t="s">
        <v>99</v>
      </c>
      <c r="B61" s="10" t="s">
        <v>103</v>
      </c>
      <c r="C61" s="39">
        <v>63180</v>
      </c>
      <c r="D61" s="24">
        <v>6110.7</v>
      </c>
      <c r="E61" s="24">
        <v>6110.7</v>
      </c>
      <c r="F61" s="24">
        <v>0</v>
      </c>
      <c r="G61" s="24">
        <v>0</v>
      </c>
      <c r="H61" s="31">
        <f t="shared" si="36"/>
        <v>0</v>
      </c>
      <c r="I61" s="31">
        <f t="shared" si="28"/>
        <v>6110.7</v>
      </c>
      <c r="J61" s="24">
        <v>6110.7</v>
      </c>
      <c r="K61" s="24">
        <v>6110.7</v>
      </c>
      <c r="L61" s="31">
        <f t="shared" si="30"/>
        <v>0</v>
      </c>
      <c r="M61" s="31">
        <f t="shared" si="31"/>
        <v>6110.7</v>
      </c>
      <c r="N61" s="24">
        <v>6110.7</v>
      </c>
      <c r="O61" s="23">
        <v>6110.7</v>
      </c>
      <c r="P61" s="23">
        <f t="shared" si="33"/>
        <v>0</v>
      </c>
      <c r="Q61" s="23">
        <f t="shared" si="34"/>
        <v>6110.7</v>
      </c>
    </row>
    <row r="62" spans="1:17" ht="26.25" hidden="1" customHeight="1" x14ac:dyDescent="0.25">
      <c r="A62" s="3" t="s">
        <v>104</v>
      </c>
      <c r="B62" s="10" t="s">
        <v>105</v>
      </c>
      <c r="C62" s="36" t="s">
        <v>106</v>
      </c>
      <c r="D62" s="24">
        <v>0</v>
      </c>
      <c r="E62" s="24"/>
      <c r="F62" s="24"/>
      <c r="G62" s="24"/>
      <c r="H62" s="31">
        <f t="shared" si="36"/>
        <v>0</v>
      </c>
      <c r="I62" s="31">
        <f t="shared" si="28"/>
        <v>0</v>
      </c>
      <c r="J62" s="24">
        <v>0</v>
      </c>
      <c r="K62" s="24"/>
      <c r="L62" s="31">
        <f t="shared" si="30"/>
        <v>0</v>
      </c>
      <c r="M62" s="31">
        <f t="shared" si="31"/>
        <v>0</v>
      </c>
      <c r="N62" s="24"/>
      <c r="O62" s="23"/>
      <c r="P62" s="23">
        <f t="shared" si="33"/>
        <v>0</v>
      </c>
      <c r="Q62" s="23">
        <f t="shared" si="34"/>
        <v>0</v>
      </c>
    </row>
    <row r="63" spans="1:17" ht="77.25" customHeight="1" x14ac:dyDescent="0.25">
      <c r="A63" s="41" t="s">
        <v>99</v>
      </c>
      <c r="B63" s="7" t="s">
        <v>107</v>
      </c>
      <c r="C63" s="39">
        <v>63330</v>
      </c>
      <c r="D63" s="24">
        <v>10000</v>
      </c>
      <c r="E63" s="24">
        <v>10000</v>
      </c>
      <c r="F63" s="24">
        <v>0</v>
      </c>
      <c r="G63" s="24">
        <v>0</v>
      </c>
      <c r="H63" s="31">
        <f t="shared" si="36"/>
        <v>0</v>
      </c>
      <c r="I63" s="31">
        <f t="shared" si="28"/>
        <v>10000</v>
      </c>
      <c r="J63" s="24">
        <v>10000</v>
      </c>
      <c r="K63" s="24">
        <v>10000</v>
      </c>
      <c r="L63" s="31">
        <f t="shared" si="30"/>
        <v>0</v>
      </c>
      <c r="M63" s="31">
        <f t="shared" si="31"/>
        <v>10000</v>
      </c>
      <c r="N63" s="24">
        <v>10000</v>
      </c>
      <c r="O63" s="23">
        <v>10000</v>
      </c>
      <c r="P63" s="23">
        <f t="shared" si="33"/>
        <v>0</v>
      </c>
      <c r="Q63" s="23">
        <f t="shared" si="34"/>
        <v>10000</v>
      </c>
    </row>
    <row r="64" spans="1:17" ht="30" x14ac:dyDescent="0.25">
      <c r="A64" s="41" t="s">
        <v>99</v>
      </c>
      <c r="B64" s="7" t="s">
        <v>108</v>
      </c>
      <c r="C64" s="39">
        <v>63110</v>
      </c>
      <c r="D64" s="24">
        <v>2574</v>
      </c>
      <c r="E64" s="24">
        <v>2574</v>
      </c>
      <c r="F64" s="24">
        <v>0</v>
      </c>
      <c r="G64" s="24">
        <v>0</v>
      </c>
      <c r="H64" s="31">
        <f t="shared" si="36"/>
        <v>0</v>
      </c>
      <c r="I64" s="31">
        <f t="shared" si="28"/>
        <v>2574</v>
      </c>
      <c r="J64" s="24">
        <v>0</v>
      </c>
      <c r="K64" s="24">
        <v>0</v>
      </c>
      <c r="L64" s="31">
        <f t="shared" si="30"/>
        <v>0</v>
      </c>
      <c r="M64" s="31">
        <f t="shared" si="31"/>
        <v>0</v>
      </c>
      <c r="N64" s="24">
        <v>0</v>
      </c>
      <c r="O64" s="23">
        <v>0</v>
      </c>
      <c r="P64" s="23">
        <f t="shared" si="33"/>
        <v>0</v>
      </c>
      <c r="Q64" s="23">
        <f t="shared" si="34"/>
        <v>0</v>
      </c>
    </row>
    <row r="65" spans="1:17" ht="45" hidden="1" x14ac:dyDescent="0.25">
      <c r="A65" s="3" t="s">
        <v>179</v>
      </c>
      <c r="B65" s="7" t="s">
        <v>178</v>
      </c>
      <c r="C65" s="42" t="s">
        <v>177</v>
      </c>
      <c r="D65" s="24">
        <v>0</v>
      </c>
      <c r="E65" s="24"/>
      <c r="F65" s="24"/>
      <c r="G65" s="24"/>
      <c r="H65" s="31">
        <f t="shared" si="36"/>
        <v>0</v>
      </c>
      <c r="I65" s="31">
        <f t="shared" si="28"/>
        <v>0</v>
      </c>
      <c r="J65" s="24">
        <v>0</v>
      </c>
      <c r="K65" s="24"/>
      <c r="L65" s="31">
        <f t="shared" si="30"/>
        <v>0</v>
      </c>
      <c r="M65" s="31">
        <f t="shared" si="31"/>
        <v>0</v>
      </c>
      <c r="N65" s="24">
        <v>0</v>
      </c>
      <c r="O65" s="23"/>
      <c r="P65" s="23">
        <f t="shared" si="33"/>
        <v>0</v>
      </c>
      <c r="Q65" s="23">
        <f t="shared" si="34"/>
        <v>0</v>
      </c>
    </row>
    <row r="66" spans="1:17" ht="75" x14ac:dyDescent="0.25">
      <c r="A66" s="41" t="s">
        <v>99</v>
      </c>
      <c r="B66" s="4" t="s">
        <v>109</v>
      </c>
      <c r="C66" s="42">
        <v>63350</v>
      </c>
      <c r="D66" s="24">
        <v>0</v>
      </c>
      <c r="E66" s="24">
        <v>4011</v>
      </c>
      <c r="F66" s="24">
        <v>0</v>
      </c>
      <c r="G66" s="24">
        <v>0</v>
      </c>
      <c r="H66" s="31">
        <f t="shared" si="36"/>
        <v>4011</v>
      </c>
      <c r="I66" s="31">
        <f t="shared" si="28"/>
        <v>4011</v>
      </c>
      <c r="J66" s="24">
        <v>14883.5</v>
      </c>
      <c r="K66" s="24">
        <v>14883.5</v>
      </c>
      <c r="L66" s="31">
        <f t="shared" si="30"/>
        <v>0</v>
      </c>
      <c r="M66" s="31">
        <f t="shared" si="31"/>
        <v>14883.5</v>
      </c>
      <c r="N66" s="24">
        <v>19100.599999999999</v>
      </c>
      <c r="O66" s="23">
        <v>19100.599999999999</v>
      </c>
      <c r="P66" s="23">
        <f t="shared" si="33"/>
        <v>0</v>
      </c>
      <c r="Q66" s="23">
        <f t="shared" si="34"/>
        <v>19100.599999999999</v>
      </c>
    </row>
    <row r="67" spans="1:17" ht="75" x14ac:dyDescent="0.25">
      <c r="A67" s="3" t="s">
        <v>110</v>
      </c>
      <c r="B67" s="4" t="s">
        <v>111</v>
      </c>
      <c r="C67" s="42" t="s">
        <v>182</v>
      </c>
      <c r="D67" s="24">
        <f>4855.1+12740.5</f>
        <v>17595.599999999999</v>
      </c>
      <c r="E67" s="24">
        <v>15331.8</v>
      </c>
      <c r="F67" s="24">
        <v>0</v>
      </c>
      <c r="G67" s="24">
        <v>0</v>
      </c>
      <c r="H67" s="31">
        <f t="shared" si="36"/>
        <v>-2263.7999999999993</v>
      </c>
      <c r="I67" s="31">
        <f t="shared" si="28"/>
        <v>15331.8</v>
      </c>
      <c r="J67" s="24">
        <f>6433+18317</f>
        <v>24750</v>
      </c>
      <c r="K67" s="24">
        <f>18317+6433</f>
        <v>24750</v>
      </c>
      <c r="L67" s="31">
        <f t="shared" si="30"/>
        <v>0</v>
      </c>
      <c r="M67" s="31">
        <f t="shared" si="31"/>
        <v>24750</v>
      </c>
      <c r="N67" s="24">
        <v>0</v>
      </c>
      <c r="O67" s="23">
        <v>0</v>
      </c>
      <c r="P67" s="23">
        <f t="shared" si="33"/>
        <v>0</v>
      </c>
      <c r="Q67" s="23">
        <f t="shared" si="34"/>
        <v>0</v>
      </c>
    </row>
    <row r="68" spans="1:17" ht="30" x14ac:dyDescent="0.25">
      <c r="A68" s="3" t="s">
        <v>99</v>
      </c>
      <c r="B68" s="4" t="s">
        <v>112</v>
      </c>
      <c r="C68" s="39">
        <v>63010</v>
      </c>
      <c r="D68" s="24">
        <v>1916.6</v>
      </c>
      <c r="E68" s="24">
        <v>2394.6</v>
      </c>
      <c r="F68" s="24">
        <v>0</v>
      </c>
      <c r="G68" s="24">
        <v>0</v>
      </c>
      <c r="H68" s="31">
        <f t="shared" si="36"/>
        <v>478</v>
      </c>
      <c r="I68" s="31">
        <f t="shared" si="28"/>
        <v>2394.6</v>
      </c>
      <c r="J68" s="24">
        <v>181.1</v>
      </c>
      <c r="K68" s="24">
        <v>181.1</v>
      </c>
      <c r="L68" s="31">
        <f t="shared" si="30"/>
        <v>0</v>
      </c>
      <c r="M68" s="31">
        <f t="shared" si="31"/>
        <v>181.1</v>
      </c>
      <c r="N68" s="24">
        <v>110.3</v>
      </c>
      <c r="O68" s="23">
        <v>110.3</v>
      </c>
      <c r="P68" s="23">
        <f t="shared" si="33"/>
        <v>0</v>
      </c>
      <c r="Q68" s="23">
        <f t="shared" si="34"/>
        <v>110.3</v>
      </c>
    </row>
    <row r="69" spans="1:17" ht="45" hidden="1" x14ac:dyDescent="0.25">
      <c r="A69" s="3" t="s">
        <v>99</v>
      </c>
      <c r="B69" s="4" t="s">
        <v>113</v>
      </c>
      <c r="C69" s="39">
        <v>63370</v>
      </c>
      <c r="D69" s="24">
        <v>0</v>
      </c>
      <c r="E69" s="24"/>
      <c r="F69" s="24"/>
      <c r="G69" s="24"/>
      <c r="H69" s="31">
        <f t="shared" si="36"/>
        <v>0</v>
      </c>
      <c r="I69" s="31">
        <f t="shared" si="28"/>
        <v>0</v>
      </c>
      <c r="J69" s="24">
        <v>0</v>
      </c>
      <c r="K69" s="24"/>
      <c r="L69" s="31">
        <f t="shared" si="30"/>
        <v>0</v>
      </c>
      <c r="M69" s="31">
        <f t="shared" si="31"/>
        <v>0</v>
      </c>
      <c r="N69" s="24"/>
      <c r="O69" s="23"/>
      <c r="P69" s="23">
        <f t="shared" si="33"/>
        <v>0</v>
      </c>
      <c r="Q69" s="23">
        <f t="shared" si="34"/>
        <v>0</v>
      </c>
    </row>
    <row r="70" spans="1:17" ht="30" x14ac:dyDescent="0.25">
      <c r="A70" s="3" t="s">
        <v>99</v>
      </c>
      <c r="B70" s="4" t="s">
        <v>114</v>
      </c>
      <c r="C70" s="39">
        <v>63130</v>
      </c>
      <c r="D70" s="24">
        <v>498.3</v>
      </c>
      <c r="E70" s="24">
        <v>762.1</v>
      </c>
      <c r="F70" s="24">
        <v>0</v>
      </c>
      <c r="G70" s="24">
        <v>0</v>
      </c>
      <c r="H70" s="31">
        <f t="shared" si="36"/>
        <v>263.8</v>
      </c>
      <c r="I70" s="31">
        <f t="shared" si="28"/>
        <v>762.1</v>
      </c>
      <c r="J70" s="24">
        <v>182.3</v>
      </c>
      <c r="K70" s="24">
        <v>182.3</v>
      </c>
      <c r="L70" s="31">
        <f t="shared" si="30"/>
        <v>0</v>
      </c>
      <c r="M70" s="31">
        <f t="shared" si="31"/>
        <v>182.3</v>
      </c>
      <c r="N70" s="24">
        <v>0</v>
      </c>
      <c r="O70" s="23">
        <v>0</v>
      </c>
      <c r="P70" s="23">
        <f t="shared" si="33"/>
        <v>0</v>
      </c>
      <c r="Q70" s="23">
        <f t="shared" si="34"/>
        <v>0</v>
      </c>
    </row>
    <row r="71" spans="1:17" ht="49.5" customHeight="1" x14ac:dyDescent="0.25">
      <c r="A71" s="3" t="s">
        <v>99</v>
      </c>
      <c r="B71" s="4" t="s">
        <v>206</v>
      </c>
      <c r="C71" s="39">
        <v>63310</v>
      </c>
      <c r="D71" s="24">
        <v>0</v>
      </c>
      <c r="E71" s="24">
        <v>1083.9000000000001</v>
      </c>
      <c r="F71" s="24"/>
      <c r="G71" s="24"/>
      <c r="H71" s="31">
        <f t="shared" si="36"/>
        <v>1083.9000000000001</v>
      </c>
      <c r="I71" s="31">
        <f t="shared" si="28"/>
        <v>1083.9000000000001</v>
      </c>
      <c r="J71" s="24">
        <v>0</v>
      </c>
      <c r="K71" s="24">
        <v>0</v>
      </c>
      <c r="L71" s="31">
        <f t="shared" si="30"/>
        <v>0</v>
      </c>
      <c r="M71" s="31">
        <f t="shared" si="31"/>
        <v>0</v>
      </c>
      <c r="N71" s="24">
        <v>0</v>
      </c>
      <c r="O71" s="23">
        <v>0</v>
      </c>
      <c r="P71" s="23">
        <f t="shared" si="33"/>
        <v>0</v>
      </c>
      <c r="Q71" s="23">
        <f t="shared" si="34"/>
        <v>0</v>
      </c>
    </row>
    <row r="72" spans="1:17" ht="60" x14ac:dyDescent="0.25">
      <c r="A72" s="3" t="s">
        <v>99</v>
      </c>
      <c r="B72" s="4" t="s">
        <v>115</v>
      </c>
      <c r="C72" s="43">
        <v>63360</v>
      </c>
      <c r="D72" s="24">
        <v>2673</v>
      </c>
      <c r="E72" s="24">
        <v>2673</v>
      </c>
      <c r="F72" s="24">
        <v>0</v>
      </c>
      <c r="G72" s="24">
        <v>0</v>
      </c>
      <c r="H72" s="31">
        <f t="shared" si="36"/>
        <v>0</v>
      </c>
      <c r="I72" s="31">
        <f t="shared" si="28"/>
        <v>2673</v>
      </c>
      <c r="J72" s="24">
        <v>0</v>
      </c>
      <c r="K72" s="24">
        <v>0</v>
      </c>
      <c r="L72" s="31">
        <f t="shared" si="30"/>
        <v>0</v>
      </c>
      <c r="M72" s="31">
        <f t="shared" si="31"/>
        <v>0</v>
      </c>
      <c r="N72" s="24">
        <v>0</v>
      </c>
      <c r="O72" s="23">
        <v>0</v>
      </c>
      <c r="P72" s="23">
        <f t="shared" si="33"/>
        <v>0</v>
      </c>
      <c r="Q72" s="23">
        <f t="shared" si="34"/>
        <v>0</v>
      </c>
    </row>
    <row r="73" spans="1:17" ht="93.75" customHeight="1" x14ac:dyDescent="0.25">
      <c r="A73" s="3" t="s">
        <v>116</v>
      </c>
      <c r="B73" s="4" t="s">
        <v>117</v>
      </c>
      <c r="C73" s="39">
        <v>63020</v>
      </c>
      <c r="D73" s="24">
        <v>324.60000000000002</v>
      </c>
      <c r="E73" s="24">
        <v>324.60000000000002</v>
      </c>
      <c r="F73" s="24">
        <v>0</v>
      </c>
      <c r="G73" s="24">
        <v>0</v>
      </c>
      <c r="H73" s="31">
        <f t="shared" si="36"/>
        <v>0</v>
      </c>
      <c r="I73" s="31">
        <f t="shared" si="28"/>
        <v>324.60000000000002</v>
      </c>
      <c r="J73" s="24">
        <v>162.30000000000001</v>
      </c>
      <c r="K73" s="24">
        <v>162.30000000000001</v>
      </c>
      <c r="L73" s="31">
        <f t="shared" si="30"/>
        <v>0</v>
      </c>
      <c r="M73" s="31">
        <f t="shared" si="31"/>
        <v>162.30000000000001</v>
      </c>
      <c r="N73" s="24">
        <v>162.30000000000001</v>
      </c>
      <c r="O73" s="23">
        <v>162.30000000000001</v>
      </c>
      <c r="P73" s="23">
        <f t="shared" si="33"/>
        <v>0</v>
      </c>
      <c r="Q73" s="23">
        <f t="shared" si="34"/>
        <v>162.30000000000001</v>
      </c>
    </row>
    <row r="74" spans="1:17" ht="30" x14ac:dyDescent="0.25">
      <c r="A74" s="3" t="s">
        <v>99</v>
      </c>
      <c r="B74" s="4" t="s">
        <v>118</v>
      </c>
      <c r="C74" s="39">
        <v>63030</v>
      </c>
      <c r="D74" s="24">
        <v>6113.5</v>
      </c>
      <c r="E74" s="24">
        <v>6113.5</v>
      </c>
      <c r="F74" s="24">
        <v>0</v>
      </c>
      <c r="G74" s="24">
        <v>0</v>
      </c>
      <c r="H74" s="31">
        <f t="shared" si="36"/>
        <v>0</v>
      </c>
      <c r="I74" s="31">
        <f t="shared" si="28"/>
        <v>6113.5</v>
      </c>
      <c r="J74" s="24">
        <v>13386</v>
      </c>
      <c r="K74" s="24">
        <v>13386</v>
      </c>
      <c r="L74" s="31">
        <f t="shared" si="30"/>
        <v>0</v>
      </c>
      <c r="M74" s="31">
        <f t="shared" si="31"/>
        <v>13386</v>
      </c>
      <c r="N74" s="24">
        <v>14503</v>
      </c>
      <c r="O74" s="23">
        <v>14503</v>
      </c>
      <c r="P74" s="23">
        <f t="shared" si="33"/>
        <v>0</v>
      </c>
      <c r="Q74" s="23">
        <f t="shared" si="34"/>
        <v>14503</v>
      </c>
    </row>
    <row r="75" spans="1:17" ht="30" x14ac:dyDescent="0.25">
      <c r="A75" s="3" t="s">
        <v>119</v>
      </c>
      <c r="B75" s="4" t="s">
        <v>118</v>
      </c>
      <c r="C75" s="36" t="s">
        <v>120</v>
      </c>
      <c r="D75" s="24">
        <v>2016</v>
      </c>
      <c r="E75" s="24">
        <v>2016</v>
      </c>
      <c r="F75" s="24">
        <v>0</v>
      </c>
      <c r="G75" s="24">
        <v>0</v>
      </c>
      <c r="H75" s="31">
        <f t="shared" si="36"/>
        <v>0</v>
      </c>
      <c r="I75" s="31">
        <f t="shared" si="28"/>
        <v>2016</v>
      </c>
      <c r="J75" s="24">
        <v>1740</v>
      </c>
      <c r="K75" s="24">
        <v>1740</v>
      </c>
      <c r="L75" s="31">
        <f t="shared" si="30"/>
        <v>0</v>
      </c>
      <c r="M75" s="31">
        <f t="shared" si="31"/>
        <v>1740</v>
      </c>
      <c r="N75" s="24">
        <v>1740</v>
      </c>
      <c r="O75" s="23">
        <v>1740</v>
      </c>
      <c r="P75" s="23">
        <f t="shared" si="33"/>
        <v>0</v>
      </c>
      <c r="Q75" s="23">
        <f t="shared" si="34"/>
        <v>1740</v>
      </c>
    </row>
    <row r="76" spans="1:17" ht="30" x14ac:dyDescent="0.25">
      <c r="A76" s="3" t="s">
        <v>99</v>
      </c>
      <c r="B76" s="4" t="s">
        <v>121</v>
      </c>
      <c r="C76" s="39">
        <v>63160</v>
      </c>
      <c r="D76" s="24">
        <v>1883</v>
      </c>
      <c r="E76" s="24">
        <v>4909</v>
      </c>
      <c r="F76" s="24">
        <v>0</v>
      </c>
      <c r="G76" s="24">
        <v>0</v>
      </c>
      <c r="H76" s="31">
        <f>(E76+F76)-D76</f>
        <v>3026</v>
      </c>
      <c r="I76" s="31">
        <f>D76+H76</f>
        <v>4909</v>
      </c>
      <c r="J76" s="24">
        <v>2229.8000000000002</v>
      </c>
      <c r="K76" s="24">
        <v>2229.8000000000002</v>
      </c>
      <c r="L76" s="31">
        <f t="shared" si="30"/>
        <v>0</v>
      </c>
      <c r="M76" s="31">
        <f t="shared" si="31"/>
        <v>2229.8000000000002</v>
      </c>
      <c r="N76" s="24">
        <v>2577</v>
      </c>
      <c r="O76" s="23">
        <v>2577</v>
      </c>
      <c r="P76" s="23">
        <f t="shared" si="33"/>
        <v>0</v>
      </c>
      <c r="Q76" s="23">
        <f t="shared" si="34"/>
        <v>2577</v>
      </c>
    </row>
    <row r="77" spans="1:17" ht="45.75" customHeight="1" x14ac:dyDescent="0.25">
      <c r="A77" s="3" t="s">
        <v>99</v>
      </c>
      <c r="B77" s="4" t="s">
        <v>122</v>
      </c>
      <c r="C77" s="39">
        <v>63280</v>
      </c>
      <c r="D77" s="24">
        <v>4439.3999999999996</v>
      </c>
      <c r="E77" s="24">
        <v>0</v>
      </c>
      <c r="F77" s="24">
        <v>0</v>
      </c>
      <c r="G77" s="24">
        <v>0</v>
      </c>
      <c r="H77" s="31">
        <v>0</v>
      </c>
      <c r="I77" s="31">
        <f>D77+E77+F77</f>
        <v>4439.3999999999996</v>
      </c>
      <c r="J77" s="24">
        <v>0</v>
      </c>
      <c r="K77" s="24">
        <v>0</v>
      </c>
      <c r="L77" s="31">
        <f t="shared" si="30"/>
        <v>0</v>
      </c>
      <c r="M77" s="31">
        <f t="shared" si="31"/>
        <v>0</v>
      </c>
      <c r="N77" s="24">
        <v>0</v>
      </c>
      <c r="O77" s="23">
        <v>0</v>
      </c>
      <c r="P77" s="23">
        <f t="shared" si="33"/>
        <v>0</v>
      </c>
      <c r="Q77" s="23">
        <f t="shared" si="34"/>
        <v>0</v>
      </c>
    </row>
    <row r="78" spans="1:17" ht="47.25" customHeight="1" x14ac:dyDescent="0.25">
      <c r="A78" s="3" t="s">
        <v>123</v>
      </c>
      <c r="B78" s="44" t="s">
        <v>124</v>
      </c>
      <c r="C78" s="45">
        <v>63500</v>
      </c>
      <c r="D78" s="24">
        <v>463584.8</v>
      </c>
      <c r="E78" s="24">
        <v>760862.9</v>
      </c>
      <c r="F78" s="24">
        <v>0</v>
      </c>
      <c r="G78" s="24">
        <v>0</v>
      </c>
      <c r="H78" s="31">
        <f t="shared" si="36"/>
        <v>297278.10000000003</v>
      </c>
      <c r="I78" s="31">
        <f t="shared" si="28"/>
        <v>760862.9</v>
      </c>
      <c r="J78" s="24">
        <v>201566.7</v>
      </c>
      <c r="K78" s="24">
        <v>201566.7</v>
      </c>
      <c r="L78" s="31">
        <f t="shared" si="30"/>
        <v>0</v>
      </c>
      <c r="M78" s="31">
        <f t="shared" si="31"/>
        <v>201566.7</v>
      </c>
      <c r="N78" s="24">
        <v>199719</v>
      </c>
      <c r="O78" s="23">
        <v>199719</v>
      </c>
      <c r="P78" s="23">
        <f t="shared" si="33"/>
        <v>0</v>
      </c>
      <c r="Q78" s="23">
        <f t="shared" si="34"/>
        <v>199719</v>
      </c>
    </row>
    <row r="79" spans="1:17" ht="65.25" customHeight="1" x14ac:dyDescent="0.25">
      <c r="A79" s="3" t="s">
        <v>193</v>
      </c>
      <c r="B79" s="44" t="s">
        <v>194</v>
      </c>
      <c r="C79" s="45">
        <v>55200</v>
      </c>
      <c r="D79" s="24">
        <v>523182.3</v>
      </c>
      <c r="E79" s="24">
        <v>726693.4</v>
      </c>
      <c r="F79" s="24">
        <v>0</v>
      </c>
      <c r="G79" s="24">
        <v>0</v>
      </c>
      <c r="H79" s="31">
        <f t="shared" si="36"/>
        <v>203511.10000000003</v>
      </c>
      <c r="I79" s="31">
        <f t="shared" si="28"/>
        <v>726693.4</v>
      </c>
      <c r="J79" s="24">
        <v>0</v>
      </c>
      <c r="K79" s="24">
        <v>0</v>
      </c>
      <c r="L79" s="31">
        <f t="shared" si="30"/>
        <v>0</v>
      </c>
      <c r="M79" s="31">
        <f t="shared" si="31"/>
        <v>0</v>
      </c>
      <c r="N79" s="24">
        <v>0</v>
      </c>
      <c r="O79" s="23">
        <v>0</v>
      </c>
      <c r="P79" s="23">
        <f t="shared" si="33"/>
        <v>0</v>
      </c>
      <c r="Q79" s="23">
        <f t="shared" si="34"/>
        <v>0</v>
      </c>
    </row>
    <row r="80" spans="1:17" ht="142.5" customHeight="1" x14ac:dyDescent="0.25">
      <c r="A80" s="3" t="s">
        <v>202</v>
      </c>
      <c r="B80" s="44" t="s">
        <v>201</v>
      </c>
      <c r="C80" s="45">
        <v>67483</v>
      </c>
      <c r="D80" s="24">
        <v>0</v>
      </c>
      <c r="E80" s="24">
        <v>20000</v>
      </c>
      <c r="F80" s="24">
        <v>0</v>
      </c>
      <c r="G80" s="24">
        <v>0</v>
      </c>
      <c r="H80" s="31">
        <f t="shared" si="36"/>
        <v>20000</v>
      </c>
      <c r="I80" s="31">
        <f t="shared" si="28"/>
        <v>20000</v>
      </c>
      <c r="J80" s="24">
        <v>0</v>
      </c>
      <c r="K80" s="24">
        <v>0</v>
      </c>
      <c r="L80" s="31">
        <f t="shared" si="30"/>
        <v>0</v>
      </c>
      <c r="M80" s="31">
        <f t="shared" si="31"/>
        <v>0</v>
      </c>
      <c r="N80" s="24">
        <v>0</v>
      </c>
      <c r="O80" s="23">
        <v>0</v>
      </c>
      <c r="P80" s="23">
        <f t="shared" si="33"/>
        <v>0</v>
      </c>
      <c r="Q80" s="23">
        <f t="shared" si="34"/>
        <v>0</v>
      </c>
    </row>
    <row r="81" spans="1:17" ht="114" customHeight="1" x14ac:dyDescent="0.25">
      <c r="A81" s="3" t="s">
        <v>204</v>
      </c>
      <c r="B81" s="44" t="s">
        <v>203</v>
      </c>
      <c r="C81" s="45">
        <v>67484</v>
      </c>
      <c r="D81" s="24">
        <v>0</v>
      </c>
      <c r="E81" s="24">
        <v>13559.3</v>
      </c>
      <c r="F81" s="24">
        <v>0</v>
      </c>
      <c r="G81" s="24">
        <v>0</v>
      </c>
      <c r="H81" s="31">
        <f t="shared" si="36"/>
        <v>13559.3</v>
      </c>
      <c r="I81" s="31">
        <f t="shared" si="28"/>
        <v>13559.3</v>
      </c>
      <c r="J81" s="24">
        <v>0</v>
      </c>
      <c r="K81" s="24">
        <v>0</v>
      </c>
      <c r="L81" s="31">
        <f t="shared" si="30"/>
        <v>0</v>
      </c>
      <c r="M81" s="31">
        <f t="shared" si="31"/>
        <v>0</v>
      </c>
      <c r="N81" s="24">
        <v>0</v>
      </c>
      <c r="O81" s="23">
        <v>0</v>
      </c>
      <c r="P81" s="23">
        <f t="shared" si="33"/>
        <v>0</v>
      </c>
      <c r="Q81" s="23">
        <f t="shared" si="34"/>
        <v>0</v>
      </c>
    </row>
    <row r="82" spans="1:17" ht="45" x14ac:dyDescent="0.25">
      <c r="A82" s="3" t="s">
        <v>99</v>
      </c>
      <c r="B82" s="44" t="s">
        <v>125</v>
      </c>
      <c r="C82" s="39">
        <v>63060</v>
      </c>
      <c r="D82" s="24">
        <f>1486.5+33535.3+6000</f>
        <v>41021.800000000003</v>
      </c>
      <c r="E82" s="24">
        <v>39441.800000000003</v>
      </c>
      <c r="F82" s="24">
        <v>0</v>
      </c>
      <c r="G82" s="24">
        <v>0</v>
      </c>
      <c r="H82" s="31">
        <f t="shared" si="36"/>
        <v>-1580</v>
      </c>
      <c r="I82" s="31">
        <f t="shared" si="28"/>
        <v>39441.800000000003</v>
      </c>
      <c r="J82" s="24">
        <f>1698.8+33535.3+6000</f>
        <v>41234.100000000006</v>
      </c>
      <c r="K82" s="24">
        <v>41234.1</v>
      </c>
      <c r="L82" s="31">
        <f t="shared" si="30"/>
        <v>0</v>
      </c>
      <c r="M82" s="31">
        <f t="shared" si="31"/>
        <v>41234.100000000006</v>
      </c>
      <c r="N82" s="24">
        <v>39535.300000000003</v>
      </c>
      <c r="O82" s="23">
        <v>39535.300000000003</v>
      </c>
      <c r="P82" s="23">
        <f t="shared" si="33"/>
        <v>0</v>
      </c>
      <c r="Q82" s="23">
        <f t="shared" si="34"/>
        <v>39535.300000000003</v>
      </c>
    </row>
    <row r="83" spans="1:17" ht="30" x14ac:dyDescent="0.25">
      <c r="A83" s="3" t="s">
        <v>126</v>
      </c>
      <c r="B83" s="10" t="s">
        <v>127</v>
      </c>
      <c r="C83" s="36"/>
      <c r="D83" s="22">
        <f>SUM(D84:D101)</f>
        <v>100031.49999999999</v>
      </c>
      <c r="E83" s="22">
        <f>SUM(E84:E101)</f>
        <v>121538.8</v>
      </c>
      <c r="F83" s="22">
        <f>SUM(F84:F101)</f>
        <v>1800</v>
      </c>
      <c r="G83" s="22">
        <v>0</v>
      </c>
      <c r="H83" s="31">
        <f t="shared" si="36"/>
        <v>23307.300000000017</v>
      </c>
      <c r="I83" s="31">
        <f t="shared" si="28"/>
        <v>123338.8</v>
      </c>
      <c r="J83" s="22">
        <f>SUM(J84:J101)</f>
        <v>121397.5</v>
      </c>
      <c r="K83" s="22">
        <f t="shared" ref="K83" si="47">SUM(K84:K101)</f>
        <v>121397.5</v>
      </c>
      <c r="L83" s="31">
        <f t="shared" si="30"/>
        <v>0</v>
      </c>
      <c r="M83" s="31">
        <f t="shared" si="31"/>
        <v>121397.5</v>
      </c>
      <c r="N83" s="22">
        <f>SUM(N84:N101)</f>
        <v>131960.70000000001</v>
      </c>
      <c r="O83" s="22">
        <f t="shared" ref="O83" si="48">SUM(O84:O101)</f>
        <v>131960.70000000001</v>
      </c>
      <c r="P83" s="23">
        <f t="shared" si="33"/>
        <v>0</v>
      </c>
      <c r="Q83" s="23">
        <f t="shared" si="34"/>
        <v>131960.70000000001</v>
      </c>
    </row>
    <row r="84" spans="1:17" ht="77.25" customHeight="1" x14ac:dyDescent="0.25">
      <c r="A84" s="41" t="s">
        <v>132</v>
      </c>
      <c r="B84" s="2" t="s">
        <v>128</v>
      </c>
      <c r="C84" s="46" t="s">
        <v>183</v>
      </c>
      <c r="D84" s="24">
        <v>943.4</v>
      </c>
      <c r="E84" s="24">
        <f>897.8</f>
        <v>897.8</v>
      </c>
      <c r="F84" s="24">
        <v>0</v>
      </c>
      <c r="G84" s="24">
        <v>0</v>
      </c>
      <c r="H84" s="31">
        <f t="shared" si="36"/>
        <v>-45.600000000000023</v>
      </c>
      <c r="I84" s="31">
        <f t="shared" si="28"/>
        <v>897.8</v>
      </c>
      <c r="J84" s="24">
        <v>945.2</v>
      </c>
      <c r="K84" s="24">
        <f>47.4+897.8</f>
        <v>945.19999999999993</v>
      </c>
      <c r="L84" s="31">
        <f t="shared" si="30"/>
        <v>0</v>
      </c>
      <c r="M84" s="31">
        <f t="shared" si="31"/>
        <v>945.2</v>
      </c>
      <c r="N84" s="24">
        <v>947.1</v>
      </c>
      <c r="O84" s="23">
        <f>49.3+897.8</f>
        <v>947.09999999999991</v>
      </c>
      <c r="P84" s="23">
        <f t="shared" si="33"/>
        <v>0</v>
      </c>
      <c r="Q84" s="23">
        <f t="shared" si="34"/>
        <v>947.1</v>
      </c>
    </row>
    <row r="85" spans="1:17" ht="77.25" customHeight="1" x14ac:dyDescent="0.25">
      <c r="A85" s="41" t="s">
        <v>207</v>
      </c>
      <c r="B85" s="2" t="s">
        <v>129</v>
      </c>
      <c r="C85" s="45">
        <v>62500</v>
      </c>
      <c r="D85" s="24">
        <v>7123.9</v>
      </c>
      <c r="E85" s="24">
        <f>7123.9+1880.1</f>
        <v>9004</v>
      </c>
      <c r="F85" s="24">
        <v>0</v>
      </c>
      <c r="G85" s="24">
        <v>0</v>
      </c>
      <c r="H85" s="31">
        <f t="shared" si="36"/>
        <v>1880.1000000000004</v>
      </c>
      <c r="I85" s="31">
        <f t="shared" si="28"/>
        <v>9004</v>
      </c>
      <c r="J85" s="24">
        <v>9498.5</v>
      </c>
      <c r="K85" s="24">
        <v>9498.5</v>
      </c>
      <c r="L85" s="31">
        <f t="shared" si="30"/>
        <v>0</v>
      </c>
      <c r="M85" s="31">
        <f t="shared" si="31"/>
        <v>9498.5</v>
      </c>
      <c r="N85" s="24">
        <v>9498.5</v>
      </c>
      <c r="O85" s="23">
        <v>9498.5</v>
      </c>
      <c r="P85" s="23">
        <f t="shared" si="33"/>
        <v>0</v>
      </c>
      <c r="Q85" s="23">
        <f t="shared" si="34"/>
        <v>9498.5</v>
      </c>
    </row>
    <row r="86" spans="1:17" ht="65.25" customHeight="1" x14ac:dyDescent="0.25">
      <c r="A86" s="41" t="s">
        <v>130</v>
      </c>
      <c r="B86" s="4" t="s">
        <v>131</v>
      </c>
      <c r="C86" s="45">
        <v>51200</v>
      </c>
      <c r="D86" s="24">
        <v>75.8</v>
      </c>
      <c r="E86" s="24">
        <v>75.8</v>
      </c>
      <c r="F86" s="24">
        <v>0</v>
      </c>
      <c r="G86" s="24">
        <v>0</v>
      </c>
      <c r="H86" s="31">
        <f t="shared" si="36"/>
        <v>0</v>
      </c>
      <c r="I86" s="31">
        <f t="shared" si="28"/>
        <v>75.8</v>
      </c>
      <c r="J86" s="24">
        <v>2.7</v>
      </c>
      <c r="K86" s="24">
        <v>2.7</v>
      </c>
      <c r="L86" s="31">
        <f t="shared" si="30"/>
        <v>0</v>
      </c>
      <c r="M86" s="31">
        <f t="shared" si="31"/>
        <v>2.7</v>
      </c>
      <c r="N86" s="24">
        <v>2.4</v>
      </c>
      <c r="O86" s="23">
        <v>2.4</v>
      </c>
      <c r="P86" s="23">
        <f t="shared" si="33"/>
        <v>0</v>
      </c>
      <c r="Q86" s="23">
        <f t="shared" si="34"/>
        <v>2.4</v>
      </c>
    </row>
    <row r="87" spans="1:17" ht="123" customHeight="1" x14ac:dyDescent="0.25">
      <c r="A87" s="3" t="s">
        <v>132</v>
      </c>
      <c r="B87" s="2" t="s">
        <v>133</v>
      </c>
      <c r="C87" s="39">
        <v>71901</v>
      </c>
      <c r="D87" s="24">
        <v>218.2</v>
      </c>
      <c r="E87" s="24">
        <v>218.2</v>
      </c>
      <c r="F87" s="24">
        <v>0</v>
      </c>
      <c r="G87" s="24">
        <v>0</v>
      </c>
      <c r="H87" s="31">
        <f t="shared" ref="H87:H108" si="49">(E87+F87)-D87</f>
        <v>0</v>
      </c>
      <c r="I87" s="31">
        <f t="shared" ref="I87:I115" si="50">D87+H87</f>
        <v>218.2</v>
      </c>
      <c r="J87" s="24">
        <v>218.2</v>
      </c>
      <c r="K87" s="24">
        <v>218.2</v>
      </c>
      <c r="L87" s="31">
        <f t="shared" si="30"/>
        <v>0</v>
      </c>
      <c r="M87" s="31">
        <f t="shared" si="31"/>
        <v>218.2</v>
      </c>
      <c r="N87" s="24">
        <v>218.2</v>
      </c>
      <c r="O87" s="23">
        <v>218.2</v>
      </c>
      <c r="P87" s="23">
        <f t="shared" si="33"/>
        <v>0</v>
      </c>
      <c r="Q87" s="23">
        <f t="shared" si="34"/>
        <v>218.2</v>
      </c>
    </row>
    <row r="88" spans="1:17" ht="135" x14ac:dyDescent="0.25">
      <c r="A88" s="3" t="s">
        <v>132</v>
      </c>
      <c r="B88" s="4" t="s">
        <v>134</v>
      </c>
      <c r="C88" s="39">
        <v>70901</v>
      </c>
      <c r="D88" s="24">
        <v>11225</v>
      </c>
      <c r="E88" s="24">
        <v>14675.9</v>
      </c>
      <c r="F88" s="24">
        <v>0</v>
      </c>
      <c r="G88" s="24">
        <v>0</v>
      </c>
      <c r="H88" s="31">
        <f t="shared" si="49"/>
        <v>3450.8999999999996</v>
      </c>
      <c r="I88" s="31">
        <f t="shared" si="50"/>
        <v>14675.9</v>
      </c>
      <c r="J88" s="24">
        <v>15044.3</v>
      </c>
      <c r="K88" s="24">
        <v>15044.3</v>
      </c>
      <c r="L88" s="31">
        <f t="shared" si="30"/>
        <v>0</v>
      </c>
      <c r="M88" s="31">
        <f t="shared" si="31"/>
        <v>15044.3</v>
      </c>
      <c r="N88" s="24">
        <v>15436.6</v>
      </c>
      <c r="O88" s="23">
        <v>15436.6</v>
      </c>
      <c r="P88" s="23">
        <f t="shared" si="33"/>
        <v>0</v>
      </c>
      <c r="Q88" s="23">
        <f t="shared" si="34"/>
        <v>15436.6</v>
      </c>
    </row>
    <row r="89" spans="1:17" ht="45" x14ac:dyDescent="0.25">
      <c r="A89" s="3" t="s">
        <v>132</v>
      </c>
      <c r="B89" s="2" t="s">
        <v>135</v>
      </c>
      <c r="C89" s="39">
        <v>62010</v>
      </c>
      <c r="D89" s="24">
        <v>1350.3</v>
      </c>
      <c r="E89" s="24">
        <v>1373.5</v>
      </c>
      <c r="F89" s="24">
        <v>0</v>
      </c>
      <c r="G89" s="24">
        <v>0</v>
      </c>
      <c r="H89" s="31">
        <f t="shared" si="49"/>
        <v>23.200000000000045</v>
      </c>
      <c r="I89" s="31">
        <f t="shared" si="50"/>
        <v>1373.5</v>
      </c>
      <c r="J89" s="24">
        <v>1404.5</v>
      </c>
      <c r="K89" s="24">
        <v>1404.5</v>
      </c>
      <c r="L89" s="31">
        <f t="shared" si="30"/>
        <v>0</v>
      </c>
      <c r="M89" s="31">
        <f t="shared" si="31"/>
        <v>1404.5</v>
      </c>
      <c r="N89" s="24">
        <v>1460.7</v>
      </c>
      <c r="O89" s="23">
        <v>1460.7</v>
      </c>
      <c r="P89" s="23">
        <f t="shared" si="33"/>
        <v>0</v>
      </c>
      <c r="Q89" s="23">
        <f t="shared" si="34"/>
        <v>1460.7</v>
      </c>
    </row>
    <row r="90" spans="1:17" ht="127.5" customHeight="1" x14ac:dyDescent="0.25">
      <c r="A90" s="3" t="s">
        <v>132</v>
      </c>
      <c r="B90" s="2" t="s">
        <v>136</v>
      </c>
      <c r="C90" s="39">
        <v>62080</v>
      </c>
      <c r="D90" s="24">
        <v>1346.6</v>
      </c>
      <c r="E90" s="24">
        <v>1369.7</v>
      </c>
      <c r="F90" s="24">
        <v>0</v>
      </c>
      <c r="G90" s="24">
        <v>0</v>
      </c>
      <c r="H90" s="31">
        <f t="shared" si="49"/>
        <v>23.100000000000136</v>
      </c>
      <c r="I90" s="31">
        <f t="shared" si="50"/>
        <v>1369.7</v>
      </c>
      <c r="J90" s="24">
        <v>1400.4</v>
      </c>
      <c r="K90" s="24">
        <v>1400.4</v>
      </c>
      <c r="L90" s="31">
        <f t="shared" si="30"/>
        <v>0</v>
      </c>
      <c r="M90" s="31">
        <f t="shared" si="31"/>
        <v>1400.4</v>
      </c>
      <c r="N90" s="24">
        <v>1456.7</v>
      </c>
      <c r="O90" s="23">
        <v>1456.7</v>
      </c>
      <c r="P90" s="23">
        <f t="shared" si="33"/>
        <v>0</v>
      </c>
      <c r="Q90" s="23">
        <f t="shared" si="34"/>
        <v>1456.7</v>
      </c>
    </row>
    <row r="91" spans="1:17" ht="111" customHeight="1" x14ac:dyDescent="0.25">
      <c r="A91" s="3" t="s">
        <v>132</v>
      </c>
      <c r="B91" s="2" t="s">
        <v>137</v>
      </c>
      <c r="C91" s="39">
        <v>62090</v>
      </c>
      <c r="D91" s="24">
        <v>2219.6</v>
      </c>
      <c r="E91" s="24">
        <v>2257.6999999999998</v>
      </c>
      <c r="F91" s="24">
        <v>0</v>
      </c>
      <c r="G91" s="24">
        <v>0</v>
      </c>
      <c r="H91" s="31">
        <f t="shared" si="49"/>
        <v>38.099999999999909</v>
      </c>
      <c r="I91" s="31">
        <f t="shared" si="50"/>
        <v>2257.6999999999998</v>
      </c>
      <c r="J91" s="24">
        <v>2308.4</v>
      </c>
      <c r="K91" s="24">
        <v>2308.4</v>
      </c>
      <c r="L91" s="31">
        <f t="shared" si="30"/>
        <v>0</v>
      </c>
      <c r="M91" s="31">
        <f t="shared" si="31"/>
        <v>2308.4</v>
      </c>
      <c r="N91" s="24">
        <v>2400.6999999999998</v>
      </c>
      <c r="O91" s="23">
        <v>2400.6999999999998</v>
      </c>
      <c r="P91" s="23">
        <f t="shared" si="33"/>
        <v>0</v>
      </c>
      <c r="Q91" s="23">
        <f t="shared" si="34"/>
        <v>2400.6999999999998</v>
      </c>
    </row>
    <row r="92" spans="1:17" ht="64.5" customHeight="1" x14ac:dyDescent="0.25">
      <c r="A92" s="3" t="s">
        <v>132</v>
      </c>
      <c r="B92" s="4" t="s">
        <v>138</v>
      </c>
      <c r="C92" s="39">
        <v>62100</v>
      </c>
      <c r="D92" s="24">
        <v>1404.5</v>
      </c>
      <c r="E92" s="24">
        <v>1429.8</v>
      </c>
      <c r="F92" s="24">
        <v>0</v>
      </c>
      <c r="G92" s="24">
        <v>0</v>
      </c>
      <c r="H92" s="31">
        <f t="shared" si="49"/>
        <v>25.299999999999955</v>
      </c>
      <c r="I92" s="31">
        <f t="shared" si="50"/>
        <v>1429.8</v>
      </c>
      <c r="J92" s="24">
        <v>1460.4</v>
      </c>
      <c r="K92" s="24">
        <v>1460.4</v>
      </c>
      <c r="L92" s="31">
        <f t="shared" si="30"/>
        <v>0</v>
      </c>
      <c r="M92" s="31">
        <f t="shared" si="31"/>
        <v>1460.4</v>
      </c>
      <c r="N92" s="24">
        <v>1518.9</v>
      </c>
      <c r="O92" s="23">
        <v>1518.9</v>
      </c>
      <c r="P92" s="23">
        <f t="shared" si="33"/>
        <v>0</v>
      </c>
      <c r="Q92" s="23">
        <f t="shared" si="34"/>
        <v>1518.9</v>
      </c>
    </row>
    <row r="93" spans="1:17" ht="150" x14ac:dyDescent="0.25">
      <c r="A93" s="3" t="s">
        <v>132</v>
      </c>
      <c r="B93" s="4" t="s">
        <v>139</v>
      </c>
      <c r="C93" s="39">
        <v>62180</v>
      </c>
      <c r="D93" s="24">
        <v>975.7</v>
      </c>
      <c r="E93" s="24">
        <v>995.6</v>
      </c>
      <c r="F93" s="24">
        <v>0</v>
      </c>
      <c r="G93" s="24">
        <v>0</v>
      </c>
      <c r="H93" s="31">
        <f t="shared" si="49"/>
        <v>19.899999999999977</v>
      </c>
      <c r="I93" s="31">
        <f t="shared" si="50"/>
        <v>995.6</v>
      </c>
      <c r="J93" s="24">
        <v>278.8</v>
      </c>
      <c r="K93" s="24">
        <v>278.8</v>
      </c>
      <c r="L93" s="31">
        <f t="shared" si="30"/>
        <v>0</v>
      </c>
      <c r="M93" s="31">
        <f t="shared" si="31"/>
        <v>278.8</v>
      </c>
      <c r="N93" s="24">
        <v>278.8</v>
      </c>
      <c r="O93" s="23">
        <v>278.8</v>
      </c>
      <c r="P93" s="23">
        <f t="shared" si="33"/>
        <v>0</v>
      </c>
      <c r="Q93" s="23">
        <f t="shared" si="34"/>
        <v>278.8</v>
      </c>
    </row>
    <row r="94" spans="1:17" ht="135" x14ac:dyDescent="0.25">
      <c r="A94" s="3" t="s">
        <v>132</v>
      </c>
      <c r="B94" s="4" t="s">
        <v>140</v>
      </c>
      <c r="C94" s="39">
        <v>62200</v>
      </c>
      <c r="D94" s="24">
        <v>751.4</v>
      </c>
      <c r="E94" s="24">
        <v>2250.6</v>
      </c>
      <c r="F94" s="24">
        <v>0</v>
      </c>
      <c r="G94" s="24">
        <v>0</v>
      </c>
      <c r="H94" s="31">
        <f t="shared" si="49"/>
        <v>1499.1999999999998</v>
      </c>
      <c r="I94" s="31">
        <f t="shared" si="50"/>
        <v>2250.6</v>
      </c>
      <c r="J94" s="24">
        <v>751.4</v>
      </c>
      <c r="K94" s="24">
        <v>751.4</v>
      </c>
      <c r="L94" s="31">
        <f t="shared" si="30"/>
        <v>0</v>
      </c>
      <c r="M94" s="31">
        <f t="shared" si="31"/>
        <v>751.4</v>
      </c>
      <c r="N94" s="24">
        <v>751.4</v>
      </c>
      <c r="O94" s="23">
        <v>751.4</v>
      </c>
      <c r="P94" s="23">
        <f t="shared" si="33"/>
        <v>0</v>
      </c>
      <c r="Q94" s="23">
        <f t="shared" si="34"/>
        <v>751.4</v>
      </c>
    </row>
    <row r="95" spans="1:17" ht="107.25" customHeight="1" x14ac:dyDescent="0.25">
      <c r="A95" s="3" t="s">
        <v>132</v>
      </c>
      <c r="B95" s="4" t="s">
        <v>141</v>
      </c>
      <c r="C95" s="39">
        <v>62600</v>
      </c>
      <c r="D95" s="24">
        <v>8397.2000000000007</v>
      </c>
      <c r="E95" s="24">
        <v>8422.9</v>
      </c>
      <c r="F95" s="24">
        <v>0</v>
      </c>
      <c r="G95" s="24">
        <v>0</v>
      </c>
      <c r="H95" s="31">
        <f t="shared" si="49"/>
        <v>25.699999999998909</v>
      </c>
      <c r="I95" s="31">
        <f t="shared" si="50"/>
        <v>8422.9</v>
      </c>
      <c r="J95" s="24">
        <v>8850.2000000000007</v>
      </c>
      <c r="K95" s="24">
        <f>5738+100+495.9+640+1876.3</f>
        <v>8850.1999999999989</v>
      </c>
      <c r="L95" s="31">
        <f t="shared" si="30"/>
        <v>0</v>
      </c>
      <c r="M95" s="31">
        <f t="shared" si="31"/>
        <v>8850.2000000000007</v>
      </c>
      <c r="N95" s="24">
        <v>9475.6</v>
      </c>
      <c r="O95" s="23">
        <f>5968.1+100+495.9+960+1951.6</f>
        <v>9475.6</v>
      </c>
      <c r="P95" s="23">
        <f t="shared" si="33"/>
        <v>0</v>
      </c>
      <c r="Q95" s="23">
        <f t="shared" si="34"/>
        <v>9475.6</v>
      </c>
    </row>
    <row r="96" spans="1:17" ht="108.75" customHeight="1" x14ac:dyDescent="0.25">
      <c r="A96" s="3" t="s">
        <v>142</v>
      </c>
      <c r="B96" s="4" t="s">
        <v>143</v>
      </c>
      <c r="C96" s="39">
        <v>62600</v>
      </c>
      <c r="D96" s="24">
        <v>23901.1</v>
      </c>
      <c r="E96" s="24">
        <v>35335.599999999999</v>
      </c>
      <c r="F96" s="24">
        <v>0</v>
      </c>
      <c r="G96" s="24">
        <v>0</v>
      </c>
      <c r="H96" s="31">
        <f t="shared" si="49"/>
        <v>11434.5</v>
      </c>
      <c r="I96" s="31">
        <f t="shared" si="50"/>
        <v>35335.599999999999</v>
      </c>
      <c r="J96" s="24">
        <v>33240.5</v>
      </c>
      <c r="K96" s="24">
        <v>33240.5</v>
      </c>
      <c r="L96" s="31">
        <f t="shared" si="30"/>
        <v>0</v>
      </c>
      <c r="M96" s="31">
        <f t="shared" si="31"/>
        <v>33240.5</v>
      </c>
      <c r="N96" s="24">
        <v>33818.1</v>
      </c>
      <c r="O96" s="23">
        <v>33818.1</v>
      </c>
      <c r="P96" s="23">
        <f t="shared" si="33"/>
        <v>0</v>
      </c>
      <c r="Q96" s="23">
        <f t="shared" si="34"/>
        <v>33818.1</v>
      </c>
    </row>
    <row r="97" spans="1:17" ht="76.5" customHeight="1" x14ac:dyDescent="0.25">
      <c r="A97" s="3" t="s">
        <v>144</v>
      </c>
      <c r="B97" s="4" t="s">
        <v>145</v>
      </c>
      <c r="C97" s="39">
        <v>62600</v>
      </c>
      <c r="D97" s="24">
        <v>16200</v>
      </c>
      <c r="E97" s="24">
        <v>16200</v>
      </c>
      <c r="F97" s="24">
        <v>1800</v>
      </c>
      <c r="G97" s="24">
        <v>0</v>
      </c>
      <c r="H97" s="31">
        <f t="shared" si="49"/>
        <v>1800</v>
      </c>
      <c r="I97" s="31">
        <f t="shared" si="50"/>
        <v>18000</v>
      </c>
      <c r="J97" s="24">
        <v>21600</v>
      </c>
      <c r="K97" s="24">
        <v>21600</v>
      </c>
      <c r="L97" s="31">
        <f t="shared" si="30"/>
        <v>0</v>
      </c>
      <c r="M97" s="31">
        <f t="shared" si="31"/>
        <v>21600</v>
      </c>
      <c r="N97" s="24">
        <v>32400</v>
      </c>
      <c r="O97" s="23">
        <v>32400</v>
      </c>
      <c r="P97" s="23">
        <f t="shared" si="33"/>
        <v>0</v>
      </c>
      <c r="Q97" s="23">
        <f t="shared" si="34"/>
        <v>32400</v>
      </c>
    </row>
    <row r="98" spans="1:17" ht="90.75" customHeight="1" x14ac:dyDescent="0.25">
      <c r="A98" s="3" t="s">
        <v>132</v>
      </c>
      <c r="B98" s="4" t="s">
        <v>146</v>
      </c>
      <c r="C98" s="39">
        <v>62210</v>
      </c>
      <c r="D98" s="24">
        <v>1729.3</v>
      </c>
      <c r="E98" s="24">
        <v>1759</v>
      </c>
      <c r="F98" s="24">
        <v>0</v>
      </c>
      <c r="G98" s="24">
        <v>0</v>
      </c>
      <c r="H98" s="31">
        <f t="shared" si="49"/>
        <v>29.700000000000045</v>
      </c>
      <c r="I98" s="31">
        <f t="shared" si="50"/>
        <v>1759</v>
      </c>
      <c r="J98" s="24">
        <v>1798.5</v>
      </c>
      <c r="K98" s="24">
        <v>1798.5</v>
      </c>
      <c r="L98" s="31">
        <f t="shared" si="30"/>
        <v>0</v>
      </c>
      <c r="M98" s="31">
        <f t="shared" si="31"/>
        <v>1798.5</v>
      </c>
      <c r="N98" s="24">
        <v>1870.4</v>
      </c>
      <c r="O98" s="23">
        <v>1870.4</v>
      </c>
      <c r="P98" s="23">
        <f t="shared" si="33"/>
        <v>0</v>
      </c>
      <c r="Q98" s="23">
        <f t="shared" si="34"/>
        <v>1870.4</v>
      </c>
    </row>
    <row r="99" spans="1:17" ht="75" x14ac:dyDescent="0.25">
      <c r="A99" s="3" t="s">
        <v>132</v>
      </c>
      <c r="B99" s="2" t="s">
        <v>147</v>
      </c>
      <c r="C99" s="39">
        <v>62190</v>
      </c>
      <c r="D99" s="24">
        <v>7702.7</v>
      </c>
      <c r="E99" s="24">
        <v>10797.8</v>
      </c>
      <c r="F99" s="24">
        <v>0</v>
      </c>
      <c r="G99" s="24">
        <v>0</v>
      </c>
      <c r="H99" s="31">
        <f t="shared" si="49"/>
        <v>3095.0999999999995</v>
      </c>
      <c r="I99" s="31">
        <f t="shared" si="50"/>
        <v>10797.8</v>
      </c>
      <c r="J99" s="24">
        <v>7982.3</v>
      </c>
      <c r="K99" s="24">
        <v>7982.3</v>
      </c>
      <c r="L99" s="31">
        <f t="shared" si="30"/>
        <v>0</v>
      </c>
      <c r="M99" s="31">
        <f t="shared" si="31"/>
        <v>7982.3</v>
      </c>
      <c r="N99" s="24">
        <v>5347.4</v>
      </c>
      <c r="O99" s="23">
        <v>5347.4</v>
      </c>
      <c r="P99" s="23">
        <f t="shared" si="33"/>
        <v>0</v>
      </c>
      <c r="Q99" s="23">
        <f t="shared" si="34"/>
        <v>5347.4</v>
      </c>
    </row>
    <row r="100" spans="1:17" ht="78.75" customHeight="1" x14ac:dyDescent="0.25">
      <c r="A100" s="3" t="s">
        <v>148</v>
      </c>
      <c r="B100" s="2" t="s">
        <v>147</v>
      </c>
      <c r="C100" s="36" t="s">
        <v>149</v>
      </c>
      <c r="D100" s="24">
        <v>9637.4</v>
      </c>
      <c r="E100" s="24">
        <v>9637.4</v>
      </c>
      <c r="F100" s="24">
        <v>0</v>
      </c>
      <c r="G100" s="24">
        <v>0</v>
      </c>
      <c r="H100" s="31">
        <f t="shared" si="49"/>
        <v>0</v>
      </c>
      <c r="I100" s="31">
        <f t="shared" si="50"/>
        <v>9637.4</v>
      </c>
      <c r="J100" s="24">
        <v>9590.7999999999993</v>
      </c>
      <c r="K100" s="24">
        <v>9590.7999999999993</v>
      </c>
      <c r="L100" s="31">
        <f t="shared" si="30"/>
        <v>0</v>
      </c>
      <c r="M100" s="31">
        <f t="shared" si="31"/>
        <v>9590.7999999999993</v>
      </c>
      <c r="N100" s="24">
        <v>9855.7999999999993</v>
      </c>
      <c r="O100" s="23">
        <v>9855.7999999999993</v>
      </c>
      <c r="P100" s="23">
        <f t="shared" si="33"/>
        <v>0</v>
      </c>
      <c r="Q100" s="23">
        <f t="shared" si="34"/>
        <v>9855.7999999999993</v>
      </c>
    </row>
    <row r="101" spans="1:17" ht="140.25" customHeight="1" x14ac:dyDescent="0.25">
      <c r="A101" s="3" t="s">
        <v>132</v>
      </c>
      <c r="B101" s="44" t="s">
        <v>150</v>
      </c>
      <c r="C101" s="46" t="s">
        <v>184</v>
      </c>
      <c r="D101" s="24">
        <v>4829.3999999999996</v>
      </c>
      <c r="E101" s="24">
        <v>4837.5</v>
      </c>
      <c r="F101" s="24">
        <v>0</v>
      </c>
      <c r="G101" s="24">
        <v>0</v>
      </c>
      <c r="H101" s="31">
        <f t="shared" si="49"/>
        <v>8.1000000000003638</v>
      </c>
      <c r="I101" s="31">
        <f t="shared" si="50"/>
        <v>4837.5</v>
      </c>
      <c r="J101" s="24">
        <v>5022.3999999999996</v>
      </c>
      <c r="K101" s="24">
        <v>5022.3999999999996</v>
      </c>
      <c r="L101" s="31">
        <f t="shared" si="30"/>
        <v>0</v>
      </c>
      <c r="M101" s="31">
        <f t="shared" si="31"/>
        <v>5022.3999999999996</v>
      </c>
      <c r="N101" s="24">
        <v>5223.3999999999996</v>
      </c>
      <c r="O101" s="23">
        <v>5223.3999999999996</v>
      </c>
      <c r="P101" s="23">
        <f t="shared" si="33"/>
        <v>0</v>
      </c>
      <c r="Q101" s="23">
        <f t="shared" si="34"/>
        <v>5223.3999999999996</v>
      </c>
    </row>
    <row r="102" spans="1:17" x14ac:dyDescent="0.25">
      <c r="A102" s="3" t="s">
        <v>151</v>
      </c>
      <c r="B102" s="2" t="s">
        <v>152</v>
      </c>
      <c r="C102" s="39"/>
      <c r="D102" s="22">
        <f>SUM(D103+D104+D105+D106+D107+D108)</f>
        <v>573561.80000000005</v>
      </c>
      <c r="E102" s="22">
        <f t="shared" ref="E102:F102" si="51">SUM(E103+E104+E105+E106+E107+E108)</f>
        <v>579771.69999999995</v>
      </c>
      <c r="F102" s="22">
        <f t="shared" si="51"/>
        <v>0</v>
      </c>
      <c r="G102" s="22">
        <v>0</v>
      </c>
      <c r="H102" s="31">
        <f t="shared" si="49"/>
        <v>6209.8999999999069</v>
      </c>
      <c r="I102" s="31">
        <f t="shared" si="50"/>
        <v>579771.69999999995</v>
      </c>
      <c r="J102" s="22">
        <f t="shared" ref="J102:O102" si="52">SUM(J103+J104+J105+J106+J107+J108)</f>
        <v>506594.4</v>
      </c>
      <c r="K102" s="22">
        <f t="shared" si="52"/>
        <v>506594.4</v>
      </c>
      <c r="L102" s="31">
        <f t="shared" si="30"/>
        <v>0</v>
      </c>
      <c r="M102" s="31">
        <f t="shared" si="31"/>
        <v>506594.4</v>
      </c>
      <c r="N102" s="22">
        <f t="shared" si="52"/>
        <v>341688.6</v>
      </c>
      <c r="O102" s="22">
        <f t="shared" si="52"/>
        <v>341688.6</v>
      </c>
      <c r="P102" s="23">
        <f t="shared" si="33"/>
        <v>0</v>
      </c>
      <c r="Q102" s="23">
        <f t="shared" si="34"/>
        <v>341688.6</v>
      </c>
    </row>
    <row r="103" spans="1:17" ht="152.25" customHeight="1" x14ac:dyDescent="0.25">
      <c r="A103" s="3" t="s">
        <v>153</v>
      </c>
      <c r="B103" s="2" t="s">
        <v>154</v>
      </c>
      <c r="C103" s="39">
        <v>53030</v>
      </c>
      <c r="D103" s="24">
        <v>13686.6</v>
      </c>
      <c r="E103" s="24">
        <v>13686.6</v>
      </c>
      <c r="F103" s="24">
        <v>0</v>
      </c>
      <c r="G103" s="24">
        <v>0</v>
      </c>
      <c r="H103" s="31">
        <f t="shared" si="49"/>
        <v>0</v>
      </c>
      <c r="I103" s="31">
        <f t="shared" si="50"/>
        <v>13686.6</v>
      </c>
      <c r="J103" s="24">
        <v>13686.6</v>
      </c>
      <c r="K103" s="24">
        <v>13686.6</v>
      </c>
      <c r="L103" s="31">
        <f t="shared" si="30"/>
        <v>0</v>
      </c>
      <c r="M103" s="31">
        <f t="shared" si="31"/>
        <v>13686.6</v>
      </c>
      <c r="N103" s="24">
        <v>13686.6</v>
      </c>
      <c r="O103" s="23">
        <v>13686.6</v>
      </c>
      <c r="P103" s="23">
        <f t="shared" si="33"/>
        <v>0</v>
      </c>
      <c r="Q103" s="23">
        <f t="shared" si="34"/>
        <v>13686.6</v>
      </c>
    </row>
    <row r="104" spans="1:17" ht="75" x14ac:dyDescent="0.25">
      <c r="A104" s="3" t="s">
        <v>155</v>
      </c>
      <c r="B104" s="4" t="s">
        <v>156</v>
      </c>
      <c r="C104" s="36" t="s">
        <v>205</v>
      </c>
      <c r="D104" s="24">
        <v>14000</v>
      </c>
      <c r="E104" s="24">
        <v>11011.5</v>
      </c>
      <c r="F104" s="24">
        <v>0</v>
      </c>
      <c r="G104" s="24">
        <v>0</v>
      </c>
      <c r="H104" s="31">
        <f t="shared" si="49"/>
        <v>-2988.5</v>
      </c>
      <c r="I104" s="31">
        <f t="shared" si="50"/>
        <v>11011.5</v>
      </c>
      <c r="J104" s="24">
        <v>0</v>
      </c>
      <c r="K104" s="24">
        <v>0</v>
      </c>
      <c r="L104" s="31">
        <f t="shared" si="30"/>
        <v>0</v>
      </c>
      <c r="M104" s="31">
        <f t="shared" si="31"/>
        <v>0</v>
      </c>
      <c r="N104" s="24">
        <v>0</v>
      </c>
      <c r="O104" s="23">
        <v>0</v>
      </c>
      <c r="P104" s="23">
        <f t="shared" si="33"/>
        <v>0</v>
      </c>
      <c r="Q104" s="23">
        <f t="shared" si="34"/>
        <v>0</v>
      </c>
    </row>
    <row r="105" spans="1:17" ht="168" customHeight="1" x14ac:dyDescent="0.25">
      <c r="A105" s="3" t="s">
        <v>157</v>
      </c>
      <c r="B105" s="2" t="s">
        <v>158</v>
      </c>
      <c r="C105" s="39">
        <v>62230</v>
      </c>
      <c r="D105" s="24">
        <v>408805.7</v>
      </c>
      <c r="E105" s="24">
        <v>415701.9</v>
      </c>
      <c r="F105" s="24">
        <v>0</v>
      </c>
      <c r="G105" s="24">
        <v>0</v>
      </c>
      <c r="H105" s="31">
        <f t="shared" si="49"/>
        <v>6896.2000000000116</v>
      </c>
      <c r="I105" s="31">
        <f t="shared" si="50"/>
        <v>415701.9</v>
      </c>
      <c r="J105" s="24">
        <v>385781.7</v>
      </c>
      <c r="K105" s="24">
        <v>385781.7</v>
      </c>
      <c r="L105" s="31">
        <f t="shared" si="30"/>
        <v>0</v>
      </c>
      <c r="M105" s="31">
        <f t="shared" si="31"/>
        <v>385781.7</v>
      </c>
      <c r="N105" s="24">
        <v>224526.4</v>
      </c>
      <c r="O105" s="23">
        <v>224526.4</v>
      </c>
      <c r="P105" s="23">
        <f t="shared" si="33"/>
        <v>0</v>
      </c>
      <c r="Q105" s="23">
        <f t="shared" si="34"/>
        <v>224526.4</v>
      </c>
    </row>
    <row r="106" spans="1:17" ht="154.5" customHeight="1" x14ac:dyDescent="0.25">
      <c r="A106" s="3" t="s">
        <v>157</v>
      </c>
      <c r="B106" s="2" t="s">
        <v>159</v>
      </c>
      <c r="C106" s="39">
        <v>62240</v>
      </c>
      <c r="D106" s="24">
        <v>137069.5</v>
      </c>
      <c r="E106" s="24">
        <v>139371.70000000001</v>
      </c>
      <c r="F106" s="24">
        <v>0</v>
      </c>
      <c r="G106" s="24">
        <v>0</v>
      </c>
      <c r="H106" s="31">
        <f t="shared" si="49"/>
        <v>2302.2000000000116</v>
      </c>
      <c r="I106" s="31">
        <f t="shared" si="50"/>
        <v>139371.70000000001</v>
      </c>
      <c r="J106" s="24">
        <v>107126.1</v>
      </c>
      <c r="K106" s="24">
        <v>107126.1</v>
      </c>
      <c r="L106" s="31">
        <f t="shared" si="30"/>
        <v>0</v>
      </c>
      <c r="M106" s="31">
        <f t="shared" si="31"/>
        <v>107126.1</v>
      </c>
      <c r="N106" s="24">
        <v>103475.6</v>
      </c>
      <c r="O106" s="23">
        <v>103475.6</v>
      </c>
      <c r="P106" s="23">
        <f t="shared" si="33"/>
        <v>0</v>
      </c>
      <c r="Q106" s="23">
        <f t="shared" si="34"/>
        <v>103475.6</v>
      </c>
    </row>
    <row r="107" spans="1:17" ht="90" hidden="1" x14ac:dyDescent="0.25">
      <c r="A107" s="3" t="s">
        <v>157</v>
      </c>
      <c r="B107" s="4" t="s">
        <v>160</v>
      </c>
      <c r="C107" s="47" t="s">
        <v>161</v>
      </c>
      <c r="D107" s="24">
        <v>0</v>
      </c>
      <c r="E107" s="24"/>
      <c r="F107" s="24"/>
      <c r="G107" s="24"/>
      <c r="H107" s="31">
        <f t="shared" si="49"/>
        <v>0</v>
      </c>
      <c r="I107" s="31">
        <f t="shared" si="50"/>
        <v>0</v>
      </c>
      <c r="J107" s="24">
        <v>0</v>
      </c>
      <c r="K107" s="24"/>
      <c r="L107" s="31">
        <f t="shared" si="30"/>
        <v>0</v>
      </c>
      <c r="M107" s="31">
        <f t="shared" si="31"/>
        <v>0</v>
      </c>
      <c r="N107" s="24"/>
      <c r="O107" s="23"/>
      <c r="P107" s="23">
        <f t="shared" si="33"/>
        <v>0</v>
      </c>
      <c r="Q107" s="23">
        <f t="shared" si="34"/>
        <v>0</v>
      </c>
    </row>
    <row r="108" spans="1:17" ht="75" hidden="1" x14ac:dyDescent="0.25">
      <c r="A108" s="41" t="s">
        <v>191</v>
      </c>
      <c r="B108" s="2" t="s">
        <v>162</v>
      </c>
      <c r="C108" s="39">
        <v>50910</v>
      </c>
      <c r="D108" s="24">
        <v>0</v>
      </c>
      <c r="E108" s="24"/>
      <c r="F108" s="24"/>
      <c r="G108" s="24"/>
      <c r="H108" s="31">
        <f t="shared" si="49"/>
        <v>0</v>
      </c>
      <c r="I108" s="31">
        <f t="shared" si="50"/>
        <v>0</v>
      </c>
      <c r="J108" s="24">
        <v>0</v>
      </c>
      <c r="K108" s="24"/>
      <c r="L108" s="31">
        <f t="shared" si="30"/>
        <v>0</v>
      </c>
      <c r="M108" s="31">
        <f t="shared" si="31"/>
        <v>0</v>
      </c>
      <c r="N108" s="24"/>
      <c r="O108" s="23"/>
      <c r="P108" s="23">
        <f t="shared" si="33"/>
        <v>0</v>
      </c>
      <c r="Q108" s="23">
        <f t="shared" si="34"/>
        <v>0</v>
      </c>
    </row>
    <row r="109" spans="1:17" s="50" customFormat="1" x14ac:dyDescent="0.25">
      <c r="A109" s="3" t="s">
        <v>209</v>
      </c>
      <c r="B109" s="2" t="s">
        <v>163</v>
      </c>
      <c r="C109" s="48"/>
      <c r="D109" s="49">
        <f>SUM(D110)</f>
        <v>0</v>
      </c>
      <c r="E109" s="49">
        <f t="shared" ref="E109:I109" si="53">SUM(E110)</f>
        <v>0</v>
      </c>
      <c r="F109" s="49">
        <f t="shared" si="53"/>
        <v>0</v>
      </c>
      <c r="G109" s="49">
        <f t="shared" si="53"/>
        <v>50</v>
      </c>
      <c r="H109" s="49">
        <f t="shared" si="53"/>
        <v>50</v>
      </c>
      <c r="I109" s="49">
        <f t="shared" si="53"/>
        <v>50</v>
      </c>
      <c r="J109" s="49">
        <f t="shared" ref="J109:O109" si="54">SUM(J110)</f>
        <v>0</v>
      </c>
      <c r="K109" s="49">
        <f t="shared" si="54"/>
        <v>0</v>
      </c>
      <c r="L109" s="31">
        <f t="shared" si="30"/>
        <v>0</v>
      </c>
      <c r="M109" s="31">
        <f t="shared" si="31"/>
        <v>0</v>
      </c>
      <c r="N109" s="49">
        <f t="shared" si="54"/>
        <v>0</v>
      </c>
      <c r="O109" s="49">
        <f t="shared" si="54"/>
        <v>0</v>
      </c>
      <c r="P109" s="23">
        <f t="shared" si="33"/>
        <v>0</v>
      </c>
      <c r="Q109" s="23">
        <f t="shared" si="34"/>
        <v>0</v>
      </c>
    </row>
    <row r="110" spans="1:17" ht="30" x14ac:dyDescent="0.25">
      <c r="A110" s="3" t="s">
        <v>164</v>
      </c>
      <c r="B110" s="2" t="s">
        <v>165</v>
      </c>
      <c r="C110" s="39"/>
      <c r="D110" s="24">
        <v>0</v>
      </c>
      <c r="E110" s="24">
        <v>0</v>
      </c>
      <c r="F110" s="24">
        <v>0</v>
      </c>
      <c r="G110" s="24">
        <v>50</v>
      </c>
      <c r="H110" s="31">
        <f t="shared" ref="H110:H115" si="55">G110-D110</f>
        <v>50</v>
      </c>
      <c r="I110" s="31">
        <f t="shared" si="50"/>
        <v>50</v>
      </c>
      <c r="J110" s="24">
        <v>0</v>
      </c>
      <c r="K110" s="24">
        <v>0</v>
      </c>
      <c r="L110" s="31">
        <f t="shared" si="30"/>
        <v>0</v>
      </c>
      <c r="M110" s="31">
        <f t="shared" si="31"/>
        <v>0</v>
      </c>
      <c r="N110" s="24">
        <v>0</v>
      </c>
      <c r="O110" s="23">
        <v>0</v>
      </c>
      <c r="P110" s="23">
        <f t="shared" si="33"/>
        <v>0</v>
      </c>
      <c r="Q110" s="23">
        <f t="shared" si="34"/>
        <v>0</v>
      </c>
    </row>
    <row r="111" spans="1:17" ht="120" x14ac:dyDescent="0.25">
      <c r="A111" s="3" t="s">
        <v>166</v>
      </c>
      <c r="B111" s="2" t="s">
        <v>167</v>
      </c>
      <c r="C111" s="39"/>
      <c r="D111" s="49">
        <f t="shared" ref="D111:I111" si="56">D112+D113</f>
        <v>591.9</v>
      </c>
      <c r="E111" s="49">
        <f t="shared" si="56"/>
        <v>0</v>
      </c>
      <c r="F111" s="49">
        <f t="shared" si="56"/>
        <v>0</v>
      </c>
      <c r="G111" s="49">
        <f t="shared" si="56"/>
        <v>83703.8</v>
      </c>
      <c r="H111" s="49">
        <f t="shared" si="56"/>
        <v>83111.899999999994</v>
      </c>
      <c r="I111" s="49">
        <f t="shared" si="56"/>
        <v>83703.8</v>
      </c>
      <c r="J111" s="49">
        <f t="shared" ref="J111:O111" si="57">J112+J113</f>
        <v>0</v>
      </c>
      <c r="K111" s="49">
        <f t="shared" si="57"/>
        <v>0</v>
      </c>
      <c r="L111" s="31">
        <f t="shared" si="30"/>
        <v>0</v>
      </c>
      <c r="M111" s="31">
        <f t="shared" si="31"/>
        <v>0</v>
      </c>
      <c r="N111" s="49">
        <f t="shared" si="57"/>
        <v>0</v>
      </c>
      <c r="O111" s="49">
        <f t="shared" si="57"/>
        <v>0</v>
      </c>
      <c r="P111" s="23">
        <f t="shared" si="33"/>
        <v>0</v>
      </c>
      <c r="Q111" s="23">
        <f t="shared" si="34"/>
        <v>0</v>
      </c>
    </row>
    <row r="112" spans="1:17" ht="45" x14ac:dyDescent="0.25">
      <c r="A112" s="3" t="s">
        <v>168</v>
      </c>
      <c r="B112" s="2" t="s">
        <v>169</v>
      </c>
      <c r="C112" s="39"/>
      <c r="D112" s="24">
        <v>591.9</v>
      </c>
      <c r="E112" s="24">
        <v>0</v>
      </c>
      <c r="F112" s="24">
        <v>0</v>
      </c>
      <c r="G112" s="24">
        <v>46.6</v>
      </c>
      <c r="H112" s="31">
        <f t="shared" si="55"/>
        <v>-545.29999999999995</v>
      </c>
      <c r="I112" s="31">
        <f t="shared" si="50"/>
        <v>46.600000000000023</v>
      </c>
      <c r="J112" s="24">
        <v>0</v>
      </c>
      <c r="K112" s="24">
        <v>0</v>
      </c>
      <c r="L112" s="31">
        <f t="shared" si="30"/>
        <v>0</v>
      </c>
      <c r="M112" s="31">
        <f t="shared" si="31"/>
        <v>0</v>
      </c>
      <c r="N112" s="24">
        <v>0</v>
      </c>
      <c r="O112" s="23">
        <v>0</v>
      </c>
      <c r="P112" s="23">
        <f t="shared" si="33"/>
        <v>0</v>
      </c>
      <c r="Q112" s="23">
        <f t="shared" si="34"/>
        <v>0</v>
      </c>
    </row>
    <row r="113" spans="1:17" ht="45" x14ac:dyDescent="0.25">
      <c r="A113" s="3" t="s">
        <v>192</v>
      </c>
      <c r="B113" s="2" t="s">
        <v>170</v>
      </c>
      <c r="C113" s="39"/>
      <c r="D113" s="24">
        <v>0</v>
      </c>
      <c r="E113" s="24">
        <v>0</v>
      </c>
      <c r="F113" s="24">
        <v>0</v>
      </c>
      <c r="G113" s="24">
        <v>83657.2</v>
      </c>
      <c r="H113" s="31">
        <f t="shared" si="55"/>
        <v>83657.2</v>
      </c>
      <c r="I113" s="31">
        <f t="shared" si="50"/>
        <v>83657.2</v>
      </c>
      <c r="J113" s="24">
        <v>0</v>
      </c>
      <c r="K113" s="24">
        <v>0</v>
      </c>
      <c r="L113" s="31">
        <f t="shared" si="30"/>
        <v>0</v>
      </c>
      <c r="M113" s="31">
        <f t="shared" si="31"/>
        <v>0</v>
      </c>
      <c r="N113" s="24">
        <v>0</v>
      </c>
      <c r="O113" s="23">
        <v>0</v>
      </c>
      <c r="P113" s="23">
        <f t="shared" si="33"/>
        <v>0</v>
      </c>
      <c r="Q113" s="23">
        <f t="shared" si="34"/>
        <v>0</v>
      </c>
    </row>
    <row r="114" spans="1:17" ht="60" x14ac:dyDescent="0.25">
      <c r="A114" s="3" t="s">
        <v>171</v>
      </c>
      <c r="B114" s="2" t="s">
        <v>172</v>
      </c>
      <c r="C114" s="39"/>
      <c r="D114" s="49">
        <f t="shared" ref="D114:O114" si="58">SUM(D115)</f>
        <v>-930.5</v>
      </c>
      <c r="E114" s="49">
        <f t="shared" si="58"/>
        <v>0</v>
      </c>
      <c r="F114" s="49">
        <f t="shared" si="58"/>
        <v>0</v>
      </c>
      <c r="G114" s="49">
        <f t="shared" si="58"/>
        <v>-84587.7</v>
      </c>
      <c r="H114" s="49">
        <f t="shared" si="58"/>
        <v>-83657.2</v>
      </c>
      <c r="I114" s="49">
        <f t="shared" si="58"/>
        <v>-84587.7</v>
      </c>
      <c r="J114" s="49">
        <f t="shared" si="58"/>
        <v>0</v>
      </c>
      <c r="K114" s="49">
        <f t="shared" si="58"/>
        <v>0</v>
      </c>
      <c r="L114" s="31">
        <f t="shared" si="30"/>
        <v>0</v>
      </c>
      <c r="M114" s="31">
        <f t="shared" si="31"/>
        <v>0</v>
      </c>
      <c r="N114" s="49">
        <f t="shared" si="58"/>
        <v>0</v>
      </c>
      <c r="O114" s="49">
        <f t="shared" si="58"/>
        <v>0</v>
      </c>
      <c r="P114" s="23">
        <f t="shared" si="33"/>
        <v>0</v>
      </c>
      <c r="Q114" s="23">
        <f t="shared" si="34"/>
        <v>0</v>
      </c>
    </row>
    <row r="115" spans="1:17" ht="60" x14ac:dyDescent="0.25">
      <c r="A115" s="3" t="s">
        <v>173</v>
      </c>
      <c r="B115" s="2" t="s">
        <v>174</v>
      </c>
      <c r="C115" s="39"/>
      <c r="D115" s="24">
        <v>-930.5</v>
      </c>
      <c r="E115" s="24">
        <v>0</v>
      </c>
      <c r="F115" s="24">
        <v>0</v>
      </c>
      <c r="G115" s="24">
        <v>-84587.7</v>
      </c>
      <c r="H115" s="31">
        <f t="shared" si="55"/>
        <v>-83657.2</v>
      </c>
      <c r="I115" s="31">
        <f t="shared" si="50"/>
        <v>-84587.7</v>
      </c>
      <c r="J115" s="24">
        <v>0</v>
      </c>
      <c r="K115" s="24">
        <v>0</v>
      </c>
      <c r="L115" s="31">
        <f t="shared" si="30"/>
        <v>0</v>
      </c>
      <c r="M115" s="31">
        <f t="shared" si="31"/>
        <v>0</v>
      </c>
      <c r="N115" s="24">
        <v>0</v>
      </c>
      <c r="O115" s="23">
        <v>0</v>
      </c>
      <c r="P115" s="23">
        <f t="shared" si="33"/>
        <v>0</v>
      </c>
      <c r="Q115" s="23">
        <f t="shared" si="34"/>
        <v>0</v>
      </c>
    </row>
    <row r="116" spans="1:17" x14ac:dyDescent="0.25">
      <c r="A116" s="3"/>
      <c r="B116" s="51" t="s">
        <v>175</v>
      </c>
      <c r="C116" s="36"/>
      <c r="D116" s="49">
        <f t="shared" ref="D116:E116" si="59">SUM(D8+D52)</f>
        <v>2713918.8</v>
      </c>
      <c r="E116" s="49">
        <f t="shared" si="59"/>
        <v>2430356.4000000004</v>
      </c>
      <c r="F116" s="49">
        <f>SUM(F8+F52)</f>
        <v>1800</v>
      </c>
      <c r="G116" s="49">
        <f>G8+G52</f>
        <v>9809.4000000000051</v>
      </c>
      <c r="H116" s="49">
        <f t="shared" ref="H116:Q116" si="60">SUM(H8+H52)</f>
        <v>649025.10000000021</v>
      </c>
      <c r="I116" s="49">
        <f>SUM(I8+I52)</f>
        <v>3362943.9</v>
      </c>
      <c r="J116" s="49">
        <f t="shared" si="60"/>
        <v>1943869</v>
      </c>
      <c r="K116" s="49">
        <f t="shared" si="60"/>
        <v>982292.9</v>
      </c>
      <c r="L116" s="49">
        <f t="shared" si="60"/>
        <v>0</v>
      </c>
      <c r="M116" s="49">
        <f t="shared" si="60"/>
        <v>1943869</v>
      </c>
      <c r="N116" s="49">
        <f t="shared" si="60"/>
        <v>1787083.8</v>
      </c>
      <c r="O116" s="49">
        <f t="shared" si="60"/>
        <v>805082</v>
      </c>
      <c r="P116" s="49">
        <f t="shared" si="60"/>
        <v>0</v>
      </c>
      <c r="Q116" s="49">
        <f t="shared" si="60"/>
        <v>1787083.8</v>
      </c>
    </row>
    <row r="121" spans="1:17" x14ac:dyDescent="0.25">
      <c r="L121" s="55"/>
    </row>
  </sheetData>
  <mergeCells count="10">
    <mergeCell ref="A1:Q1"/>
    <mergeCell ref="A2:Q2"/>
    <mergeCell ref="A3:Q3"/>
    <mergeCell ref="A5:A6"/>
    <mergeCell ref="B5:B6"/>
    <mergeCell ref="C5:C6"/>
    <mergeCell ref="D5:I5"/>
    <mergeCell ref="J5:M5"/>
    <mergeCell ref="N5:Q5"/>
    <mergeCell ref="P4:Q4"/>
  </mergeCells>
  <pageMargins left="1.1811023622047245" right="0.59055118110236227" top="0.78740157480314965" bottom="0.78740157480314965" header="0.31496062992125984" footer="0.31496062992125984"/>
  <pageSetup paperSize="9" scale="42" fitToWidth="0" fitToHeight="0" orientation="landscape" horizontalDpi="4294967295" verticalDpi="4294967295" r:id="rId1"/>
  <rowBreaks count="5" manualBreakCount="5">
    <brk id="33" max="16" man="1"/>
    <brk id="60" max="16" man="1"/>
    <brk id="80" max="16" man="1"/>
    <brk id="92" max="16" man="1"/>
    <brk id="102" max="16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Поправки июль 2022-2024</vt:lpstr>
      <vt:lpstr>'Поправки июль 2022-2024'!Заголовки_для_печати</vt:lpstr>
      <vt:lpstr>'Поправки июль 2022-2024'!Область_печати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А. Пастух</dc:creator>
  <cp:lastModifiedBy>Елена В. Петрушенко</cp:lastModifiedBy>
  <cp:lastPrinted>2022-07-13T23:22:58Z</cp:lastPrinted>
  <dcterms:created xsi:type="dcterms:W3CDTF">2021-10-14T06:10:06Z</dcterms:created>
  <dcterms:modified xsi:type="dcterms:W3CDTF">2022-07-13T23:23:05Z</dcterms:modified>
</cp:coreProperties>
</file>