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prdocs/ProjectFile/4631/46324/"/>
    </mc:Choice>
  </mc:AlternateContent>
  <bookViews>
    <workbookView xWindow="0" yWindow="0" windowWidth="8808" windowHeight="5316" activeTab="4"/>
  </bookViews>
  <sheets>
    <sheet name="МП (общее)" sheetId="9" r:id="rId1"/>
    <sheet name="Ликвидация" sheetId="4" r:id="rId2"/>
    <sheet name="Инфра" sheetId="6" r:id="rId3"/>
    <sheet name="Разные категории" sheetId="7" r:id="rId4"/>
    <sheet name="Градостроительство" sheetId="8" r:id="rId5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9" l="1"/>
  <c r="K17" i="9"/>
  <c r="L17" i="9"/>
  <c r="I20" i="9"/>
  <c r="K20" i="9"/>
  <c r="M20" i="9"/>
  <c r="H20" i="9"/>
  <c r="J15" i="9"/>
  <c r="K15" i="9"/>
  <c r="K12" i="9"/>
  <c r="J12" i="9"/>
  <c r="M10" i="7"/>
  <c r="L10" i="7"/>
  <c r="M9" i="7"/>
  <c r="L9" i="7"/>
  <c r="K9" i="7"/>
  <c r="K10" i="7" s="1"/>
  <c r="J9" i="7"/>
  <c r="J10" i="7" s="1"/>
  <c r="I9" i="7"/>
  <c r="I10" i="7" s="1"/>
  <c r="H9" i="7"/>
  <c r="H10" i="7" s="1"/>
  <c r="H21" i="6"/>
  <c r="H22" i="6" s="1"/>
  <c r="H9" i="6"/>
  <c r="H10" i="6" s="1"/>
  <c r="M21" i="6"/>
  <c r="L21" i="6"/>
  <c r="K21" i="6"/>
  <c r="K22" i="6" s="1"/>
  <c r="J21" i="6"/>
  <c r="J22" i="6" s="1"/>
  <c r="I21" i="6"/>
  <c r="I22" i="6" s="1"/>
  <c r="M15" i="6"/>
  <c r="M16" i="6" s="1"/>
  <c r="L15" i="6"/>
  <c r="L16" i="6" s="1"/>
  <c r="K15" i="6"/>
  <c r="K16" i="6" s="1"/>
  <c r="J15" i="6"/>
  <c r="J16" i="6" s="1"/>
  <c r="I15" i="6"/>
  <c r="H15" i="6"/>
  <c r="H16" i="6" s="1"/>
  <c r="M9" i="6"/>
  <c r="M10" i="6" s="1"/>
  <c r="L9" i="6"/>
  <c r="L10" i="6" s="1"/>
  <c r="K9" i="6"/>
  <c r="K10" i="6" s="1"/>
  <c r="J9" i="6"/>
  <c r="J10" i="6" s="1"/>
  <c r="I9" i="6"/>
  <c r="I10" i="6" s="1"/>
  <c r="H27" i="6"/>
  <c r="H18" i="9" s="1"/>
  <c r="I26" i="6"/>
  <c r="I17" i="9" s="1"/>
  <c r="J26" i="6"/>
  <c r="K26" i="6"/>
  <c r="L26" i="6"/>
  <c r="M26" i="6"/>
  <c r="M17" i="9" s="1"/>
  <c r="I29" i="6"/>
  <c r="J29" i="6"/>
  <c r="J20" i="9" s="1"/>
  <c r="K29" i="6"/>
  <c r="L29" i="6"/>
  <c r="L20" i="9" s="1"/>
  <c r="M29" i="6"/>
  <c r="H29" i="6"/>
  <c r="H26" i="6"/>
  <c r="H17" i="9" s="1"/>
  <c r="H28" i="4"/>
  <c r="H15" i="9" s="1"/>
  <c r="H25" i="4"/>
  <c r="H12" i="9" s="1"/>
  <c r="J28" i="4"/>
  <c r="K28" i="4"/>
  <c r="L28" i="4"/>
  <c r="L15" i="9" s="1"/>
  <c r="M28" i="4"/>
  <c r="M15" i="9" s="1"/>
  <c r="I28" i="4"/>
  <c r="I15" i="9" s="1"/>
  <c r="J25" i="4"/>
  <c r="K25" i="4"/>
  <c r="L25" i="4"/>
  <c r="L12" i="9" s="1"/>
  <c r="M25" i="4"/>
  <c r="M12" i="9" s="1"/>
  <c r="I25" i="4"/>
  <c r="I12" i="9" s="1"/>
  <c r="N20" i="9" l="1"/>
  <c r="L27" i="6"/>
  <c r="L18" i="9" s="1"/>
  <c r="M27" i="6"/>
  <c r="M18" i="9" s="1"/>
  <c r="M22" i="6"/>
  <c r="M28" i="6" s="1"/>
  <c r="M19" i="9" s="1"/>
  <c r="M16" i="9" s="1"/>
  <c r="K16" i="9"/>
  <c r="H16" i="9"/>
  <c r="N17" i="9"/>
  <c r="N15" i="9"/>
  <c r="N12" i="9"/>
  <c r="H11" i="9"/>
  <c r="L22" i="6"/>
  <c r="L28" i="6" s="1"/>
  <c r="L19" i="9" s="1"/>
  <c r="I27" i="6"/>
  <c r="I18" i="9" s="1"/>
  <c r="N18" i="9" s="1"/>
  <c r="K28" i="6"/>
  <c r="K19" i="9" s="1"/>
  <c r="J28" i="6"/>
  <c r="J19" i="9" s="1"/>
  <c r="I28" i="6"/>
  <c r="I19" i="9" s="1"/>
  <c r="I16" i="6"/>
  <c r="H28" i="6"/>
  <c r="H19" i="9" s="1"/>
  <c r="K27" i="6"/>
  <c r="K18" i="9" s="1"/>
  <c r="J27" i="6"/>
  <c r="J18" i="9" s="1"/>
  <c r="J16" i="9" s="1"/>
  <c r="K9" i="8"/>
  <c r="K15" i="8" s="1"/>
  <c r="K28" i="9" s="1"/>
  <c r="J9" i="8"/>
  <c r="J10" i="8"/>
  <c r="K10" i="8" s="1"/>
  <c r="I9" i="8"/>
  <c r="I15" i="8" s="1"/>
  <c r="I28" i="9" s="1"/>
  <c r="I10" i="8"/>
  <c r="I16" i="8" s="1"/>
  <c r="I29" i="9" s="1"/>
  <c r="H9" i="8"/>
  <c r="H10" i="8"/>
  <c r="H16" i="8"/>
  <c r="H29" i="9" s="1"/>
  <c r="I14" i="8"/>
  <c r="I27" i="9" s="1"/>
  <c r="J14" i="8"/>
  <c r="J27" i="9" s="1"/>
  <c r="K14" i="8"/>
  <c r="K27" i="9" s="1"/>
  <c r="L14" i="8"/>
  <c r="L27" i="9" s="1"/>
  <c r="M14" i="8"/>
  <c r="M27" i="9" s="1"/>
  <c r="J15" i="8"/>
  <c r="J28" i="9" s="1"/>
  <c r="I17" i="8"/>
  <c r="I30" i="9" s="1"/>
  <c r="J17" i="8"/>
  <c r="J30" i="9" s="1"/>
  <c r="K17" i="8"/>
  <c r="K30" i="9" s="1"/>
  <c r="L17" i="8"/>
  <c r="L30" i="9" s="1"/>
  <c r="M17" i="8"/>
  <c r="M30" i="9" s="1"/>
  <c r="H17" i="8"/>
  <c r="H30" i="9" s="1"/>
  <c r="N30" i="9" s="1"/>
  <c r="H15" i="8"/>
  <c r="H28" i="9" s="1"/>
  <c r="H14" i="8"/>
  <c r="H27" i="9" s="1"/>
  <c r="N27" i="9" s="1"/>
  <c r="M20" i="4"/>
  <c r="L20" i="4"/>
  <c r="K20" i="4"/>
  <c r="J20" i="4"/>
  <c r="I20" i="4"/>
  <c r="H20" i="4"/>
  <c r="H21" i="4"/>
  <c r="M21" i="4"/>
  <c r="L21" i="4"/>
  <c r="K21" i="4"/>
  <c r="J21" i="4"/>
  <c r="I21" i="4"/>
  <c r="M14" i="4"/>
  <c r="M26" i="4" s="1"/>
  <c r="M13" i="9" s="1"/>
  <c r="L14" i="4"/>
  <c r="L26" i="4" s="1"/>
  <c r="L13" i="9" s="1"/>
  <c r="K14" i="4"/>
  <c r="K26" i="4" s="1"/>
  <c r="K13" i="9" s="1"/>
  <c r="J14" i="4"/>
  <c r="J26" i="4" s="1"/>
  <c r="J13" i="9" s="1"/>
  <c r="J11" i="9" s="1"/>
  <c r="I14" i="4"/>
  <c r="I26" i="4" s="1"/>
  <c r="I13" i="9" s="1"/>
  <c r="H14" i="4"/>
  <c r="H26" i="4" s="1"/>
  <c r="H13" i="9" s="1"/>
  <c r="H15" i="4"/>
  <c r="M15" i="4"/>
  <c r="L15" i="4"/>
  <c r="K15" i="4"/>
  <c r="J15" i="4"/>
  <c r="I15" i="4"/>
  <c r="M10" i="4"/>
  <c r="L10" i="4"/>
  <c r="K10" i="4"/>
  <c r="J10" i="4"/>
  <c r="J27" i="4" s="1"/>
  <c r="J14" i="9" s="1"/>
  <c r="I10" i="4"/>
  <c r="H10" i="4"/>
  <c r="H27" i="4" s="1"/>
  <c r="H14" i="9" s="1"/>
  <c r="K16" i="8" l="1"/>
  <c r="K29" i="9" s="1"/>
  <c r="K26" i="9" s="1"/>
  <c r="L10" i="8"/>
  <c r="M10" i="8" s="1"/>
  <c r="M16" i="8" s="1"/>
  <c r="M29" i="9" s="1"/>
  <c r="H26" i="9"/>
  <c r="I26" i="9"/>
  <c r="J16" i="8"/>
  <c r="J29" i="9" s="1"/>
  <c r="J9" i="9" s="1"/>
  <c r="L9" i="8"/>
  <c r="H9" i="9"/>
  <c r="L16" i="9"/>
  <c r="N19" i="9"/>
  <c r="I16" i="9"/>
  <c r="N16" i="9"/>
  <c r="K27" i="4"/>
  <c r="K14" i="9" s="1"/>
  <c r="N13" i="9"/>
  <c r="L27" i="4"/>
  <c r="L14" i="9" s="1"/>
  <c r="J8" i="9"/>
  <c r="M27" i="4"/>
  <c r="M14" i="9" s="1"/>
  <c r="I27" i="4"/>
  <c r="I14" i="9" s="1"/>
  <c r="L16" i="8"/>
  <c r="L29" i="9" s="1"/>
  <c r="N29" i="9" s="1"/>
  <c r="I14" i="7"/>
  <c r="I22" i="9" s="1"/>
  <c r="J14" i="7"/>
  <c r="J22" i="9" s="1"/>
  <c r="J7" i="9" s="1"/>
  <c r="K14" i="7"/>
  <c r="K22" i="9" s="1"/>
  <c r="K7" i="9" s="1"/>
  <c r="L14" i="7"/>
  <c r="L22" i="9" s="1"/>
  <c r="M14" i="7"/>
  <c r="M22" i="9" s="1"/>
  <c r="M7" i="9" s="1"/>
  <c r="I15" i="7"/>
  <c r="I23" i="9" s="1"/>
  <c r="I8" i="9" s="1"/>
  <c r="J15" i="7"/>
  <c r="J23" i="9" s="1"/>
  <c r="K15" i="7"/>
  <c r="K23" i="9" s="1"/>
  <c r="K8" i="9" s="1"/>
  <c r="L15" i="7"/>
  <c r="L23" i="9" s="1"/>
  <c r="M15" i="7"/>
  <c r="M23" i="9" s="1"/>
  <c r="I16" i="7"/>
  <c r="I24" i="9" s="1"/>
  <c r="J16" i="7"/>
  <c r="J24" i="9" s="1"/>
  <c r="K16" i="7"/>
  <c r="K24" i="9" s="1"/>
  <c r="L16" i="7"/>
  <c r="L24" i="9" s="1"/>
  <c r="M16" i="7"/>
  <c r="M24" i="9" s="1"/>
  <c r="M21" i="9" s="1"/>
  <c r="I17" i="7"/>
  <c r="I25" i="9" s="1"/>
  <c r="I10" i="9" s="1"/>
  <c r="J17" i="7"/>
  <c r="J25" i="9" s="1"/>
  <c r="J10" i="9" s="1"/>
  <c r="K17" i="7"/>
  <c r="K25" i="9" s="1"/>
  <c r="K10" i="9" s="1"/>
  <c r="L17" i="7"/>
  <c r="L25" i="9" s="1"/>
  <c r="L10" i="9" s="1"/>
  <c r="M17" i="7"/>
  <c r="M25" i="9" s="1"/>
  <c r="M10" i="9" s="1"/>
  <c r="H17" i="7"/>
  <c r="H25" i="9" s="1"/>
  <c r="H16" i="7"/>
  <c r="H24" i="9" s="1"/>
  <c r="H15" i="7"/>
  <c r="H23" i="9" s="1"/>
  <c r="H14" i="7"/>
  <c r="H22" i="9" s="1"/>
  <c r="J6" i="9" l="1"/>
  <c r="J26" i="9"/>
  <c r="L15" i="8"/>
  <c r="L28" i="9" s="1"/>
  <c r="M9" i="8"/>
  <c r="M15" i="8" s="1"/>
  <c r="M28" i="9" s="1"/>
  <c r="M26" i="9" s="1"/>
  <c r="H10" i="9"/>
  <c r="N10" i="9" s="1"/>
  <c r="N25" i="9"/>
  <c r="L9" i="9"/>
  <c r="K21" i="9"/>
  <c r="J21" i="9"/>
  <c r="I21" i="9"/>
  <c r="I7" i="9"/>
  <c r="H21" i="9"/>
  <c r="H7" i="9"/>
  <c r="N22" i="9"/>
  <c r="K9" i="9"/>
  <c r="K6" i="9" s="1"/>
  <c r="N23" i="9"/>
  <c r="H8" i="9"/>
  <c r="I9" i="9"/>
  <c r="I6" i="9" s="1"/>
  <c r="N24" i="9"/>
  <c r="L21" i="9"/>
  <c r="L7" i="9"/>
  <c r="L11" i="9"/>
  <c r="I11" i="9"/>
  <c r="N14" i="9"/>
  <c r="N11" i="9" s="1"/>
  <c r="M9" i="9"/>
  <c r="M11" i="9"/>
  <c r="K11" i="9"/>
  <c r="N17" i="8"/>
  <c r="N16" i="8"/>
  <c r="K12" i="8"/>
  <c r="N14" i="8"/>
  <c r="I12" i="8"/>
  <c r="N11" i="8"/>
  <c r="N10" i="8"/>
  <c r="N8" i="8"/>
  <c r="M7" i="8"/>
  <c r="L7" i="8"/>
  <c r="K7" i="8"/>
  <c r="J7" i="8"/>
  <c r="I7" i="8"/>
  <c r="H7" i="8"/>
  <c r="L12" i="8" l="1"/>
  <c r="N15" i="8"/>
  <c r="M8" i="9"/>
  <c r="N8" i="9" s="1"/>
  <c r="L26" i="9"/>
  <c r="N28" i="9"/>
  <c r="N26" i="9" s="1"/>
  <c r="N9" i="8"/>
  <c r="L8" i="9"/>
  <c r="L6" i="9" s="1"/>
  <c r="N21" i="9"/>
  <c r="N7" i="9"/>
  <c r="H6" i="9"/>
  <c r="N9" i="9"/>
  <c r="N7" i="8"/>
  <c r="N12" i="8"/>
  <c r="M12" i="8"/>
  <c r="J12" i="8"/>
  <c r="H12" i="8"/>
  <c r="N17" i="7"/>
  <c r="N16" i="7"/>
  <c r="N15" i="7"/>
  <c r="I12" i="7"/>
  <c r="H12" i="7"/>
  <c r="J12" i="7"/>
  <c r="N11" i="7"/>
  <c r="N10" i="7"/>
  <c r="N9" i="7"/>
  <c r="N8" i="7"/>
  <c r="J24" i="6"/>
  <c r="I24" i="6"/>
  <c r="N23" i="6"/>
  <c r="N22" i="6"/>
  <c r="N21" i="6"/>
  <c r="N20" i="6"/>
  <c r="N17" i="6"/>
  <c r="N16" i="6"/>
  <c r="N15" i="6"/>
  <c r="N14" i="6"/>
  <c r="N11" i="6"/>
  <c r="N10" i="6"/>
  <c r="N9" i="6"/>
  <c r="N8" i="6"/>
  <c r="M6" i="9" l="1"/>
  <c r="N6" i="9"/>
  <c r="N19" i="6"/>
  <c r="N13" i="6"/>
  <c r="K24" i="6"/>
  <c r="L24" i="6"/>
  <c r="M24" i="6"/>
  <c r="N27" i="6"/>
  <c r="N28" i="6"/>
  <c r="N29" i="6"/>
  <c r="H24" i="6"/>
  <c r="N7" i="6"/>
  <c r="N7" i="7"/>
  <c r="K12" i="7"/>
  <c r="L12" i="7"/>
  <c r="M12" i="7"/>
  <c r="N14" i="7"/>
  <c r="N12" i="7" s="1"/>
  <c r="N26" i="6"/>
  <c r="N22" i="4"/>
  <c r="N21" i="4"/>
  <c r="N20" i="4"/>
  <c r="N19" i="4"/>
  <c r="M18" i="4"/>
  <c r="L18" i="4"/>
  <c r="K18" i="4"/>
  <c r="J18" i="4"/>
  <c r="I18" i="4"/>
  <c r="H18" i="4"/>
  <c r="N24" i="6" l="1"/>
  <c r="M23" i="4"/>
  <c r="L23" i="4"/>
  <c r="K23" i="4"/>
  <c r="J23" i="4"/>
  <c r="H23" i="4"/>
  <c r="I23" i="4"/>
  <c r="N18" i="4"/>
  <c r="N14" i="4"/>
  <c r="N15" i="4"/>
  <c r="N16" i="4"/>
  <c r="N13" i="4"/>
  <c r="N10" i="4"/>
  <c r="I12" i="4"/>
  <c r="J12" i="4"/>
  <c r="K12" i="4"/>
  <c r="L12" i="4"/>
  <c r="M12" i="4"/>
  <c r="H12" i="4"/>
  <c r="N27" i="4" l="1"/>
  <c r="N12" i="4"/>
  <c r="N9" i="4"/>
  <c r="N26" i="4" s="1"/>
  <c r="N11" i="4"/>
  <c r="N28" i="4" s="1"/>
  <c r="N8" i="4"/>
  <c r="N25" i="4" s="1"/>
  <c r="N23" i="4" s="1"/>
  <c r="H7" i="4"/>
  <c r="I7" i="4"/>
  <c r="J7" i="4"/>
  <c r="K7" i="4"/>
  <c r="L7" i="4"/>
  <c r="M7" i="4"/>
  <c r="N7" i="4" l="1"/>
</calcChain>
</file>

<file path=xl/sharedStrings.xml><?xml version="1.0" encoding="utf-8"?>
<sst xmlns="http://schemas.openxmlformats.org/spreadsheetml/2006/main" count="138" uniqueCount="45">
  <si>
    <t>№ п/п</t>
  </si>
  <si>
    <t>1.</t>
  </si>
  <si>
    <t>1.1.</t>
  </si>
  <si>
    <t>1.2.</t>
  </si>
  <si>
    <t xml:space="preserve">Всего
(тыс. рублей)
</t>
  </si>
  <si>
    <t>Наименование мероприятия (результата) и источники финансового обеспечения</t>
  </si>
  <si>
    <t>Объем финансового обеспечения по годам (тыс. руб.)</t>
  </si>
  <si>
    <t>федеральный бюджет</t>
  </si>
  <si>
    <t>областной бюджет</t>
  </si>
  <si>
    <t>местный бюджет</t>
  </si>
  <si>
    <t>внебюджетные источники</t>
  </si>
  <si>
    <t>ИТОГО ПО ПРОЕКТУ</t>
  </si>
  <si>
    <t>в том числе:</t>
  </si>
  <si>
    <t>Задача 1: Ликвидация аварийных и непригодных для проживания жилых и нежилых зданий</t>
  </si>
  <si>
    <t>Задача 2: Предоставление благоустроенного жилья гражданам, проживающим в аварийном/непригодном для проживания жилищном фонде</t>
  </si>
  <si>
    <t>Задача 3: Обеспечение прав граждан-собственников жилыми помещениями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</si>
  <si>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</si>
  <si>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</si>
  <si>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</si>
  <si>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</si>
  <si>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 xml:space="preserve">федеральный бюджет 
</t>
  </si>
  <si>
    <t>1.3.</t>
  </si>
  <si>
    <t>1.4.</t>
  </si>
  <si>
    <t>Комплекс процессных мероприятий «Приобретение жилья в муниципальном образовании Ногликский муниципальный округ Сахалинской области» (всего), в том числе:</t>
  </si>
  <si>
    <t>Комплекс процессных мероприятий «Формирование современного механизма градостроительного планирования» (всего), в том числе:</t>
  </si>
  <si>
    <t>Муниципальный проект «Ликвидация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назначения» (всего), в том числе:</t>
  </si>
  <si>
    <t>Муниципальный проект «Инфраструктурное развитие территорий» (всего), в том числе:</t>
  </si>
  <si>
    <t>Задача: Обеспечение инженерной и транспортной инфраструктурой земельных участков под строительство жилья на территории МО Ногликский муниципальный округ Сахалинской области</t>
  </si>
  <si>
    <t>Задача: Обеспечение жильем отдельных категорий граждан</t>
  </si>
  <si>
    <t>Задача: Формирование актуальной, взаимоувязанной системы градостроительной документации и пространственных данных регионального и муниципальных уровней</t>
  </si>
  <si>
    <t>2.1.</t>
  </si>
  <si>
    <t>Раздел 4. Финансовое обеспечение муниципальной программы «Обеспечение населения муниципального образования Ногликский муниципальный округ Сахалинской области качественным жильем»</t>
  </si>
  <si>
    <t>4. Финансовое обеспечение реализации проекта "Ликвидация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назначения"</t>
  </si>
  <si>
    <t>4. Финансовое обеспечение реализации проекта "Инфраструктурное развитие территорий"</t>
  </si>
  <si>
    <t>4. Финансовое обеспечение реализации проекта "Приобретение жилья в муниципальном образовании Ногликский муниципальный округ Сахалинской области"</t>
  </si>
  <si>
    <t>4. Финансовое обеспечение реализации проекта "Формирование современного механизма градостроительного планирования"</t>
  </si>
  <si>
    <t>Подготовка документации по градостроительному зонированию, территориальному планированию и пространственному развитию территории муниципального образования Ногликский муниципальный округ Сахалинской области, соответствующей системе требований к пространственным данным градостроительной документации Сахалинской области, (всего), в том числе:</t>
  </si>
  <si>
    <t>Проведение работ по обследованию многоквартирных домов на предмет признания их аварийными и подлежащими сносу, (всего), в том числе:</t>
  </si>
  <si>
    <t>Проведение работ по сносу ветхого и аварийного жилья, неиспользуемых и бесхозных объектов производственного и непроизводственного назначения, (всего), в том числе:</t>
  </si>
  <si>
    <t>Обеспечение благоустроенным жильем граждане, проживающие в аварийном/непригодном для проживания жилищном фонде, (всего), в том числе:</t>
  </si>
  <si>
    <t>Обеспечение земельных участков транспортной инфраструктурой и инженерными сетями, предназначенные для жилищного строительства, в том числе для бесплатного предоставления семьям, имеющих трех и более детей, (всего), в том числе:</t>
  </si>
  <si>
    <t>Обеспечение земельных участков транспортной инфраструктурой и инженерными сетями, предоставленных гражданам в рамках Федерального закона от 01.05.2016 № 119-ФЗ, (всего), в том числе:</t>
  </si>
  <si>
    <t>Приобретение жилых помещений для предоставления отдельным категориям граждан, (всего), в том числе:</t>
  </si>
  <si>
    <t>Обеспечение земельных участков транспортной инфраструктурой и инженерными сетями, предназначенных для жилищного, общественно-делового и промышленного строительства, (всего), в том числе:</t>
  </si>
  <si>
    <t>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</si>
</sst>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  <font>
      <sz val="11"/>
      <color rgb="FF009900"/>
      <name val="Times New Roman"/>
      <family val="1"/>
      <charset val="204"/>
    </font>
    <font>
      <sz val="11"/>
      <color rgb="FF009900"/>
      <name val="Calibri"/>
      <family val="2"/>
      <charset val="204"/>
      <scheme val="minor"/>
    </font>
    <font>
      <sz val="11"/>
      <color rgb="FFFF0066"/>
      <name val="Times New Roman"/>
      <family val="1"/>
      <charset val="204"/>
    </font>
    <font>
      <sz val="11"/>
      <color rgb="FFFF0066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5" fillId="0" borderId="2" xfId="0" applyFont="1" applyBorder="1"/>
    <xf numFmtId="0" fontId="6" fillId="0" borderId="0" xfId="0" applyFont="1"/>
    <xf numFmtId="0" fontId="8" fillId="0" borderId="0" xfId="0" applyFont="1"/>
    <xf numFmtId="0" fontId="7" fillId="0" borderId="2" xfId="0" applyFont="1" applyBorder="1"/>
    <xf numFmtId="0" fontId="9" fillId="0" borderId="2" xfId="0" applyFont="1" applyBorder="1"/>
    <xf numFmtId="0" fontId="10" fillId="0" borderId="0" xfId="0" applyFont="1"/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/>
    <xf numFmtId="0" fontId="1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7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" fontId="1" fillId="2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164" fontId="11" fillId="0" borderId="2" xfId="0" applyNumberFormat="1" applyFont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9900"/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A16" workbookViewId="0">
      <selection activeCell="B15" sqref="B15:G15"/>
    </sheetView>
  </sheetViews>
  <sheetFormatPr defaultRowHeight="14.4" x14ac:dyDescent="0.3"/>
  <cols>
    <col min="1" max="1" width="5.5546875" customWidth="1"/>
    <col min="7" max="7" width="18.5546875" customWidth="1"/>
    <col min="10" max="10" width="9.5546875" bestFit="1" customWidth="1"/>
    <col min="12" max="12" width="12.6640625" customWidth="1"/>
    <col min="13" max="13" width="12.33203125" customWidth="1"/>
    <col min="14" max="14" width="14.109375" customWidth="1"/>
  </cols>
  <sheetData>
    <row r="1" spans="1:14" ht="30" customHeight="1" x14ac:dyDescent="0.3">
      <c r="A1" s="50" t="s">
        <v>31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3" spans="1:14" ht="20.399999999999999" customHeight="1" x14ac:dyDescent="0.3">
      <c r="A3" s="51" t="s">
        <v>0</v>
      </c>
      <c r="B3" s="53" t="s">
        <v>16</v>
      </c>
      <c r="C3" s="54"/>
      <c r="D3" s="54"/>
      <c r="E3" s="54"/>
      <c r="F3" s="54"/>
      <c r="G3" s="55"/>
      <c r="H3" s="59" t="s">
        <v>17</v>
      </c>
      <c r="I3" s="60"/>
      <c r="J3" s="60"/>
      <c r="K3" s="60"/>
      <c r="L3" s="60"/>
      <c r="M3" s="60"/>
      <c r="N3" s="61"/>
    </row>
    <row r="4" spans="1:14" ht="22.95" customHeight="1" x14ac:dyDescent="0.3">
      <c r="A4" s="52"/>
      <c r="B4" s="56"/>
      <c r="C4" s="57"/>
      <c r="D4" s="57"/>
      <c r="E4" s="57"/>
      <c r="F4" s="57"/>
      <c r="G4" s="58"/>
      <c r="H4" s="18">
        <v>2026</v>
      </c>
      <c r="I4" s="18">
        <v>2027</v>
      </c>
      <c r="J4" s="18">
        <v>2028</v>
      </c>
      <c r="K4" s="18">
        <v>2029</v>
      </c>
      <c r="L4" s="18">
        <v>2030</v>
      </c>
      <c r="M4" s="18">
        <v>2031</v>
      </c>
      <c r="N4" s="18" t="s">
        <v>18</v>
      </c>
    </row>
    <row r="5" spans="1:14" x14ac:dyDescent="0.3">
      <c r="A5" s="18">
        <v>1</v>
      </c>
      <c r="B5" s="59">
        <v>2</v>
      </c>
      <c r="C5" s="60"/>
      <c r="D5" s="60"/>
      <c r="E5" s="60"/>
      <c r="F5" s="60"/>
      <c r="G5" s="61"/>
      <c r="H5" s="18">
        <v>3</v>
      </c>
      <c r="I5" s="18">
        <v>4</v>
      </c>
      <c r="J5" s="18">
        <v>5</v>
      </c>
      <c r="K5" s="18">
        <v>6</v>
      </c>
      <c r="L5" s="18">
        <v>7</v>
      </c>
      <c r="M5" s="18">
        <v>8</v>
      </c>
      <c r="N5" s="18">
        <v>9</v>
      </c>
    </row>
    <row r="6" spans="1:14" x14ac:dyDescent="0.3">
      <c r="A6" s="51" t="s">
        <v>1</v>
      </c>
      <c r="B6" s="38" t="s">
        <v>19</v>
      </c>
      <c r="C6" s="39"/>
      <c r="D6" s="39"/>
      <c r="E6" s="39"/>
      <c r="F6" s="39"/>
      <c r="G6" s="40"/>
      <c r="H6" s="19">
        <f>SUM(H7:H10)</f>
        <v>76606.023632558135</v>
      </c>
      <c r="I6" s="19">
        <f t="shared" ref="I6" si="0">SUM(I7:I10)</f>
        <v>79170.723632558133</v>
      </c>
      <c r="J6" s="19">
        <f t="shared" ref="J6" si="1">SUM(J7:J10)</f>
        <v>78833.263632558141</v>
      </c>
      <c r="K6" s="19">
        <f t="shared" ref="K6" si="2">SUM(K7:K10)</f>
        <v>82484.296632558151</v>
      </c>
      <c r="L6" s="19">
        <f t="shared" ref="L6" si="3">SUM(L7:L10)</f>
        <v>86500.432932558149</v>
      </c>
      <c r="M6" s="19">
        <f t="shared" ref="M6" si="4">SUM(M7:M10)</f>
        <v>90918.18286255814</v>
      </c>
      <c r="N6" s="19">
        <f t="shared" ref="N6" si="5">SUM(N7:N10)</f>
        <v>494512.92332534876</v>
      </c>
    </row>
    <row r="7" spans="1:14" s="5" customFormat="1" x14ac:dyDescent="0.3">
      <c r="A7" s="62"/>
      <c r="B7" s="41" t="s">
        <v>20</v>
      </c>
      <c r="C7" s="42"/>
      <c r="D7" s="42"/>
      <c r="E7" s="42"/>
      <c r="F7" s="42"/>
      <c r="G7" s="43"/>
      <c r="H7" s="20">
        <f>H12+H17+H22+H27</f>
        <v>0</v>
      </c>
      <c r="I7" s="20">
        <f t="shared" ref="I7:M7" si="6">I12+I17+I22+I27</f>
        <v>0</v>
      </c>
      <c r="J7" s="20">
        <f t="shared" si="6"/>
        <v>0</v>
      </c>
      <c r="K7" s="20">
        <f t="shared" si="6"/>
        <v>0</v>
      </c>
      <c r="L7" s="20">
        <f t="shared" si="6"/>
        <v>0</v>
      </c>
      <c r="M7" s="20">
        <f t="shared" si="6"/>
        <v>0</v>
      </c>
      <c r="N7" s="20">
        <f>SUM(H7:M7)</f>
        <v>0</v>
      </c>
    </row>
    <row r="8" spans="1:14" s="6" customFormat="1" x14ac:dyDescent="0.3">
      <c r="A8" s="62"/>
      <c r="B8" s="44" t="s">
        <v>8</v>
      </c>
      <c r="C8" s="45"/>
      <c r="D8" s="45"/>
      <c r="E8" s="45"/>
      <c r="F8" s="45"/>
      <c r="G8" s="46"/>
      <c r="H8" s="21">
        <f>H13+H18+H23+H28</f>
        <v>68882.241575302323</v>
      </c>
      <c r="I8" s="21">
        <f t="shared" ref="I8:M8" si="7">I13+I18+I23+I28</f>
        <v>71190.471575302319</v>
      </c>
      <c r="J8" s="21">
        <f t="shared" si="7"/>
        <v>70886.757575302327</v>
      </c>
      <c r="K8" s="21">
        <f t="shared" si="7"/>
        <v>74172.687275302334</v>
      </c>
      <c r="L8" s="21">
        <f t="shared" si="7"/>
        <v>77787.20994530234</v>
      </c>
      <c r="M8" s="21">
        <f t="shared" si="7"/>
        <v>81763.184882302332</v>
      </c>
      <c r="N8" s="21">
        <f>SUM(H8:M8)</f>
        <v>444682.5528288139</v>
      </c>
    </row>
    <row r="9" spans="1:14" s="9" customFormat="1" x14ac:dyDescent="0.3">
      <c r="A9" s="62"/>
      <c r="B9" s="47" t="s">
        <v>9</v>
      </c>
      <c r="C9" s="48"/>
      <c r="D9" s="48"/>
      <c r="E9" s="48"/>
      <c r="F9" s="48"/>
      <c r="G9" s="49"/>
      <c r="H9" s="22">
        <f>H14+H19+H24+H29</f>
        <v>7723.7820572558139</v>
      </c>
      <c r="I9" s="22">
        <f t="shared" ref="I9:M9" si="8">I14+I19+I24+I29</f>
        <v>7980.2520572558142</v>
      </c>
      <c r="J9" s="22">
        <f t="shared" si="8"/>
        <v>7946.5060572558141</v>
      </c>
      <c r="K9" s="22">
        <f t="shared" si="8"/>
        <v>8311.6093572558148</v>
      </c>
      <c r="L9" s="22">
        <f t="shared" si="8"/>
        <v>8713.2229872558146</v>
      </c>
      <c r="M9" s="22">
        <f t="shared" si="8"/>
        <v>9154.9979802558155</v>
      </c>
      <c r="N9" s="22">
        <f>SUM(H9:M9)</f>
        <v>49830.370496534888</v>
      </c>
    </row>
    <row r="10" spans="1:14" x14ac:dyDescent="0.3">
      <c r="A10" s="63"/>
      <c r="B10" s="38" t="s">
        <v>10</v>
      </c>
      <c r="C10" s="39"/>
      <c r="D10" s="39"/>
      <c r="E10" s="39"/>
      <c r="F10" s="39"/>
      <c r="G10" s="40"/>
      <c r="H10" s="19">
        <f>H15+H20+H25+H30</f>
        <v>0</v>
      </c>
      <c r="I10" s="19">
        <f t="shared" ref="I10:M10" si="9">I15+I20+I25+I30</f>
        <v>0</v>
      </c>
      <c r="J10" s="19">
        <f t="shared" si="9"/>
        <v>0</v>
      </c>
      <c r="K10" s="19">
        <f t="shared" si="9"/>
        <v>0</v>
      </c>
      <c r="L10" s="19">
        <f t="shared" si="9"/>
        <v>0</v>
      </c>
      <c r="M10" s="19">
        <f t="shared" si="9"/>
        <v>0</v>
      </c>
      <c r="N10" s="19">
        <f>SUM(H10:M10)</f>
        <v>0</v>
      </c>
    </row>
    <row r="11" spans="1:14" ht="60" customHeight="1" x14ac:dyDescent="0.3">
      <c r="A11" s="51" t="s">
        <v>2</v>
      </c>
      <c r="B11" s="38" t="s">
        <v>25</v>
      </c>
      <c r="C11" s="39"/>
      <c r="D11" s="39"/>
      <c r="E11" s="39"/>
      <c r="F11" s="39"/>
      <c r="G11" s="40"/>
      <c r="H11" s="19">
        <f>SUM(H12:H15)</f>
        <v>15068.933632558139</v>
      </c>
      <c r="I11" s="19">
        <f t="shared" ref="I11" si="10">SUM(I12:I15)</f>
        <v>15068.933632558139</v>
      </c>
      <c r="J11" s="19">
        <f t="shared" ref="J11" si="11">SUM(J12:J15)</f>
        <v>15068.933632558139</v>
      </c>
      <c r="K11" s="19">
        <f t="shared" ref="K11" si="12">SUM(K12:K15)</f>
        <v>15068.933632558139</v>
      </c>
      <c r="L11" s="19">
        <f t="shared" ref="L11" si="13">SUM(L12:L15)</f>
        <v>15068.933632558139</v>
      </c>
      <c r="M11" s="19">
        <f t="shared" ref="M11" si="14">SUM(M12:M15)</f>
        <v>15068.933632558139</v>
      </c>
      <c r="N11" s="19">
        <f t="shared" ref="N11" si="15">SUM(N12:N15)</f>
        <v>90413.601795348848</v>
      </c>
    </row>
    <row r="12" spans="1:14" s="5" customFormat="1" x14ac:dyDescent="0.3">
      <c r="A12" s="62"/>
      <c r="B12" s="41" t="s">
        <v>20</v>
      </c>
      <c r="C12" s="42"/>
      <c r="D12" s="42"/>
      <c r="E12" s="42"/>
      <c r="F12" s="42"/>
      <c r="G12" s="43"/>
      <c r="H12" s="20">
        <f>Ликвидация!H25</f>
        <v>0</v>
      </c>
      <c r="I12" s="20">
        <f>Ликвидация!I25</f>
        <v>0</v>
      </c>
      <c r="J12" s="20">
        <f>Ликвидация!J25</f>
        <v>0</v>
      </c>
      <c r="K12" s="20">
        <f>Ликвидация!K25</f>
        <v>0</v>
      </c>
      <c r="L12" s="20">
        <f>Ликвидация!L25</f>
        <v>0</v>
      </c>
      <c r="M12" s="20">
        <f>Ликвидация!M25</f>
        <v>0</v>
      </c>
      <c r="N12" s="20">
        <f>SUM(H12:M12)</f>
        <v>0</v>
      </c>
    </row>
    <row r="13" spans="1:14" s="6" customFormat="1" x14ac:dyDescent="0.3">
      <c r="A13" s="62"/>
      <c r="B13" s="44" t="s">
        <v>8</v>
      </c>
      <c r="C13" s="45"/>
      <c r="D13" s="45"/>
      <c r="E13" s="45"/>
      <c r="F13" s="45"/>
      <c r="G13" s="46"/>
      <c r="H13" s="21">
        <f>Ликвидация!H26</f>
        <v>13498.860575302326</v>
      </c>
      <c r="I13" s="21">
        <f>Ликвидация!I26</f>
        <v>13498.860575302326</v>
      </c>
      <c r="J13" s="21">
        <f>Ликвидация!J26</f>
        <v>13498.860575302326</v>
      </c>
      <c r="K13" s="21">
        <f>Ликвидация!K26</f>
        <v>13498.860575302326</v>
      </c>
      <c r="L13" s="21">
        <f>Ликвидация!L26</f>
        <v>13498.860575302326</v>
      </c>
      <c r="M13" s="21">
        <f>Ликвидация!M26</f>
        <v>13498.860575302326</v>
      </c>
      <c r="N13" s="21">
        <f>SUM(H13:M13)</f>
        <v>80993.163451813962</v>
      </c>
    </row>
    <row r="14" spans="1:14" s="9" customFormat="1" x14ac:dyDescent="0.3">
      <c r="A14" s="62"/>
      <c r="B14" s="47" t="s">
        <v>9</v>
      </c>
      <c r="C14" s="48"/>
      <c r="D14" s="48"/>
      <c r="E14" s="48"/>
      <c r="F14" s="48"/>
      <c r="G14" s="49"/>
      <c r="H14" s="22">
        <f>Ликвидация!H27</f>
        <v>1570.0730572558139</v>
      </c>
      <c r="I14" s="22">
        <f>Ликвидация!I27</f>
        <v>1570.0730572558139</v>
      </c>
      <c r="J14" s="22">
        <f>Ликвидация!J27</f>
        <v>1570.0730572558139</v>
      </c>
      <c r="K14" s="22">
        <f>Ликвидация!K27</f>
        <v>1570.0730572558139</v>
      </c>
      <c r="L14" s="22">
        <f>Ликвидация!L27</f>
        <v>1570.0730572558139</v>
      </c>
      <c r="M14" s="22">
        <f>Ликвидация!M27</f>
        <v>1570.0730572558139</v>
      </c>
      <c r="N14" s="22">
        <f>SUM(H14:M14)</f>
        <v>9420.4383435348827</v>
      </c>
    </row>
    <row r="15" spans="1:14" x14ac:dyDescent="0.3">
      <c r="A15" s="63"/>
      <c r="B15" s="38" t="s">
        <v>10</v>
      </c>
      <c r="C15" s="39"/>
      <c r="D15" s="39"/>
      <c r="E15" s="39"/>
      <c r="F15" s="39"/>
      <c r="G15" s="40"/>
      <c r="H15" s="23">
        <f>Ликвидация!H28</f>
        <v>0</v>
      </c>
      <c r="I15" s="23">
        <f>Ликвидация!I28</f>
        <v>0</v>
      </c>
      <c r="J15" s="23">
        <f>Ликвидация!J28</f>
        <v>0</v>
      </c>
      <c r="K15" s="23">
        <f>Ликвидация!K28</f>
        <v>0</v>
      </c>
      <c r="L15" s="23">
        <f>Ликвидация!L28</f>
        <v>0</v>
      </c>
      <c r="M15" s="23">
        <f>Ликвидация!M28</f>
        <v>0</v>
      </c>
      <c r="N15" s="19">
        <f>SUM(H15:M15)</f>
        <v>0</v>
      </c>
    </row>
    <row r="16" spans="1:14" ht="30" customHeight="1" x14ac:dyDescent="0.3">
      <c r="A16" s="51" t="s">
        <v>3</v>
      </c>
      <c r="B16" s="38" t="s">
        <v>26</v>
      </c>
      <c r="C16" s="39"/>
      <c r="D16" s="39"/>
      <c r="E16" s="39"/>
      <c r="F16" s="39"/>
      <c r="G16" s="40"/>
      <c r="H16" s="19">
        <f>SUM(H17:H20)</f>
        <v>22254</v>
      </c>
      <c r="I16" s="19">
        <f t="shared" ref="I16" si="16">SUM(I17:I20)</f>
        <v>22254</v>
      </c>
      <c r="J16" s="19">
        <f t="shared" ref="J16" si="17">SUM(J17:J20)</f>
        <v>22254</v>
      </c>
      <c r="K16" s="19">
        <f t="shared" ref="K16" si="18">SUM(K17:K20)</f>
        <v>22254</v>
      </c>
      <c r="L16" s="19">
        <f t="shared" ref="L16" si="19">SUM(L17:L20)</f>
        <v>22254</v>
      </c>
      <c r="M16" s="19">
        <f t="shared" ref="M16" si="20">SUM(M17:M20)</f>
        <v>22254</v>
      </c>
      <c r="N16" s="19">
        <f t="shared" ref="N16" si="21">SUM(N17:N20)</f>
        <v>133524</v>
      </c>
    </row>
    <row r="17" spans="1:14" s="5" customFormat="1" x14ac:dyDescent="0.3">
      <c r="A17" s="62"/>
      <c r="B17" s="41" t="s">
        <v>20</v>
      </c>
      <c r="C17" s="42"/>
      <c r="D17" s="42"/>
      <c r="E17" s="42"/>
      <c r="F17" s="42"/>
      <c r="G17" s="43"/>
      <c r="H17" s="20">
        <f>Инфра!H26</f>
        <v>0</v>
      </c>
      <c r="I17" s="20">
        <f>Инфра!I26</f>
        <v>0</v>
      </c>
      <c r="J17" s="20">
        <f>Инфра!J26</f>
        <v>0</v>
      </c>
      <c r="K17" s="20">
        <f>Инфра!K26</f>
        <v>0</v>
      </c>
      <c r="L17" s="20">
        <f>Инфра!L26</f>
        <v>0</v>
      </c>
      <c r="M17" s="20">
        <f>Инфра!M26</f>
        <v>0</v>
      </c>
      <c r="N17" s="20">
        <f>SUM(H17:M17)</f>
        <v>0</v>
      </c>
    </row>
    <row r="18" spans="1:14" s="6" customFormat="1" x14ac:dyDescent="0.3">
      <c r="A18" s="62"/>
      <c r="B18" s="44" t="s">
        <v>8</v>
      </c>
      <c r="C18" s="45"/>
      <c r="D18" s="45"/>
      <c r="E18" s="45"/>
      <c r="F18" s="45"/>
      <c r="G18" s="46"/>
      <c r="H18" s="21">
        <f>Инфра!H27</f>
        <v>20028.599999999999</v>
      </c>
      <c r="I18" s="21">
        <f>Инфра!I27</f>
        <v>20028.599999999999</v>
      </c>
      <c r="J18" s="21">
        <f>Инфра!J27</f>
        <v>20028.599999999999</v>
      </c>
      <c r="K18" s="21">
        <f>Инфра!K27</f>
        <v>20028.599999999999</v>
      </c>
      <c r="L18" s="21">
        <f>Инфра!L27</f>
        <v>20028.599999999999</v>
      </c>
      <c r="M18" s="21">
        <f>Инфра!M27</f>
        <v>20028.599999999999</v>
      </c>
      <c r="N18" s="21">
        <f>SUM(H18:M18)</f>
        <v>120171.6</v>
      </c>
    </row>
    <row r="19" spans="1:14" s="9" customFormat="1" x14ac:dyDescent="0.3">
      <c r="A19" s="62"/>
      <c r="B19" s="47" t="s">
        <v>9</v>
      </c>
      <c r="C19" s="48"/>
      <c r="D19" s="48"/>
      <c r="E19" s="48"/>
      <c r="F19" s="48"/>
      <c r="G19" s="49"/>
      <c r="H19" s="22">
        <f>Инфра!H28</f>
        <v>2225.3999999999996</v>
      </c>
      <c r="I19" s="22">
        <f>Инфра!I28</f>
        <v>2225.3999999999996</v>
      </c>
      <c r="J19" s="22">
        <f>Инфра!J28</f>
        <v>2225.3999999999996</v>
      </c>
      <c r="K19" s="22">
        <f>Инфра!K28</f>
        <v>2225.3999999999996</v>
      </c>
      <c r="L19" s="22">
        <f>Инфра!L28</f>
        <v>2225.3999999999996</v>
      </c>
      <c r="M19" s="22">
        <f>Инфра!M28</f>
        <v>2225.3999999999996</v>
      </c>
      <c r="N19" s="22">
        <f>SUM(H19:M19)</f>
        <v>13352.399999999998</v>
      </c>
    </row>
    <row r="20" spans="1:14" x14ac:dyDescent="0.3">
      <c r="A20" s="63"/>
      <c r="B20" s="38" t="s">
        <v>10</v>
      </c>
      <c r="C20" s="39"/>
      <c r="D20" s="39"/>
      <c r="E20" s="39"/>
      <c r="F20" s="39"/>
      <c r="G20" s="40"/>
      <c r="H20" s="19">
        <f>Инфра!H29</f>
        <v>0</v>
      </c>
      <c r="I20" s="19">
        <f>Инфра!I29</f>
        <v>0</v>
      </c>
      <c r="J20" s="19">
        <f>Инфра!J29</f>
        <v>0</v>
      </c>
      <c r="K20" s="19">
        <f>Инфра!K29</f>
        <v>0</v>
      </c>
      <c r="L20" s="19">
        <f>Инфра!L29</f>
        <v>0</v>
      </c>
      <c r="M20" s="19">
        <f>Инфра!M29</f>
        <v>0</v>
      </c>
      <c r="N20" s="19">
        <f>SUM(H20:M20)</f>
        <v>0</v>
      </c>
    </row>
    <row r="21" spans="1:14" ht="45.75" customHeight="1" x14ac:dyDescent="0.3">
      <c r="A21" s="51" t="s">
        <v>21</v>
      </c>
      <c r="B21" s="38" t="s">
        <v>23</v>
      </c>
      <c r="C21" s="39"/>
      <c r="D21" s="39"/>
      <c r="E21" s="39"/>
      <c r="F21" s="39"/>
      <c r="G21" s="40"/>
      <c r="H21" s="19">
        <f>SUM(H22:H25)</f>
        <v>5000</v>
      </c>
      <c r="I21" s="19">
        <f t="shared" ref="I21" si="22">SUM(I22:I25)</f>
        <v>5000</v>
      </c>
      <c r="J21" s="19">
        <f t="shared" ref="J21" si="23">SUM(J22:J25)</f>
        <v>5000</v>
      </c>
      <c r="K21" s="19">
        <f t="shared" ref="K21" si="24">SUM(K22:K25)</f>
        <v>5000</v>
      </c>
      <c r="L21" s="19">
        <f t="shared" ref="L21" si="25">SUM(L22:L25)</f>
        <v>5000</v>
      </c>
      <c r="M21" s="19">
        <f t="shared" ref="M21" si="26">SUM(M22:M25)</f>
        <v>5000</v>
      </c>
      <c r="N21" s="19">
        <f t="shared" ref="N21" si="27">SUM(N22:N25)</f>
        <v>30000</v>
      </c>
    </row>
    <row r="22" spans="1:14" s="5" customFormat="1" x14ac:dyDescent="0.3">
      <c r="A22" s="62"/>
      <c r="B22" s="41" t="s">
        <v>20</v>
      </c>
      <c r="C22" s="42"/>
      <c r="D22" s="42"/>
      <c r="E22" s="42"/>
      <c r="F22" s="42"/>
      <c r="G22" s="43"/>
      <c r="H22" s="20">
        <f>'Разные категории'!H14</f>
        <v>0</v>
      </c>
      <c r="I22" s="20">
        <f>'Разные категории'!I14</f>
        <v>0</v>
      </c>
      <c r="J22" s="20">
        <f>'Разные категории'!J14</f>
        <v>0</v>
      </c>
      <c r="K22" s="20">
        <f>'Разные категории'!K14</f>
        <v>0</v>
      </c>
      <c r="L22" s="20">
        <f>'Разные категории'!L14</f>
        <v>0</v>
      </c>
      <c r="M22" s="20">
        <f>'Разные категории'!M14</f>
        <v>0</v>
      </c>
      <c r="N22" s="20">
        <f>SUM(H22:M22)</f>
        <v>0</v>
      </c>
    </row>
    <row r="23" spans="1:14" s="6" customFormat="1" x14ac:dyDescent="0.3">
      <c r="A23" s="62"/>
      <c r="B23" s="44" t="s">
        <v>8</v>
      </c>
      <c r="C23" s="45"/>
      <c r="D23" s="45"/>
      <c r="E23" s="45"/>
      <c r="F23" s="45"/>
      <c r="G23" s="46"/>
      <c r="H23" s="21">
        <f>'Разные категории'!H15</f>
        <v>4500</v>
      </c>
      <c r="I23" s="21">
        <f>'Разные категории'!I15</f>
        <v>4500</v>
      </c>
      <c r="J23" s="21">
        <f>'Разные категории'!J15</f>
        <v>4500</v>
      </c>
      <c r="K23" s="21">
        <f>'Разные категории'!K15</f>
        <v>4500</v>
      </c>
      <c r="L23" s="21">
        <f>'Разные категории'!L15</f>
        <v>4500</v>
      </c>
      <c r="M23" s="21">
        <f>'Разные категории'!M15</f>
        <v>4500</v>
      </c>
      <c r="N23" s="21">
        <f>SUM(H23:M23)</f>
        <v>27000</v>
      </c>
    </row>
    <row r="24" spans="1:14" s="9" customFormat="1" x14ac:dyDescent="0.3">
      <c r="A24" s="62"/>
      <c r="B24" s="47" t="s">
        <v>9</v>
      </c>
      <c r="C24" s="48"/>
      <c r="D24" s="48"/>
      <c r="E24" s="48"/>
      <c r="F24" s="48"/>
      <c r="G24" s="49"/>
      <c r="H24" s="22">
        <f>'Разные категории'!H16</f>
        <v>500</v>
      </c>
      <c r="I24" s="22">
        <f>'Разные категории'!I16</f>
        <v>500</v>
      </c>
      <c r="J24" s="22">
        <f>'Разные категории'!J16</f>
        <v>500</v>
      </c>
      <c r="K24" s="22">
        <f>'Разные категории'!K16</f>
        <v>500</v>
      </c>
      <c r="L24" s="22">
        <f>'Разные категории'!L16</f>
        <v>500</v>
      </c>
      <c r="M24" s="22">
        <f>'Разные категории'!M16</f>
        <v>500</v>
      </c>
      <c r="N24" s="22">
        <f>SUM(H24:M24)</f>
        <v>3000</v>
      </c>
    </row>
    <row r="25" spans="1:14" x14ac:dyDescent="0.3">
      <c r="A25" s="63"/>
      <c r="B25" s="38" t="s">
        <v>10</v>
      </c>
      <c r="C25" s="39"/>
      <c r="D25" s="39"/>
      <c r="E25" s="39"/>
      <c r="F25" s="39"/>
      <c r="G25" s="40"/>
      <c r="H25" s="19">
        <f>'Разные категории'!H17</f>
        <v>0</v>
      </c>
      <c r="I25" s="19">
        <f>'Разные категории'!I17</f>
        <v>0</v>
      </c>
      <c r="J25" s="19">
        <f>'Разные категории'!J17</f>
        <v>0</v>
      </c>
      <c r="K25" s="19">
        <f>'Разные категории'!K17</f>
        <v>0</v>
      </c>
      <c r="L25" s="19">
        <f>'Разные категории'!L17</f>
        <v>0</v>
      </c>
      <c r="M25" s="19">
        <f>'Разные категории'!M17</f>
        <v>0</v>
      </c>
      <c r="N25" s="19">
        <f>SUM(H25:M25)</f>
        <v>0</v>
      </c>
    </row>
    <row r="26" spans="1:14" ht="30.75" customHeight="1" x14ac:dyDescent="0.3">
      <c r="A26" s="51" t="s">
        <v>22</v>
      </c>
      <c r="B26" s="38" t="s">
        <v>24</v>
      </c>
      <c r="C26" s="39"/>
      <c r="D26" s="39"/>
      <c r="E26" s="39"/>
      <c r="F26" s="39"/>
      <c r="G26" s="40"/>
      <c r="H26" s="19">
        <f>SUM(H27:H30)</f>
        <v>34283.089999999997</v>
      </c>
      <c r="I26" s="19">
        <f t="shared" ref="I26:N26" si="28">SUM(I27:I30)</f>
        <v>36847.79</v>
      </c>
      <c r="J26" s="19">
        <f t="shared" si="28"/>
        <v>36510.330000000009</v>
      </c>
      <c r="K26" s="19">
        <f t="shared" si="28"/>
        <v>40161.363000000005</v>
      </c>
      <c r="L26" s="19">
        <f t="shared" si="28"/>
        <v>44177.49930000001</v>
      </c>
      <c r="M26" s="19">
        <f t="shared" si="28"/>
        <v>48595.249230000023</v>
      </c>
      <c r="N26" s="19">
        <f t="shared" si="28"/>
        <v>240575.32153000004</v>
      </c>
    </row>
    <row r="27" spans="1:14" s="5" customFormat="1" x14ac:dyDescent="0.3">
      <c r="A27" s="62"/>
      <c r="B27" s="41" t="s">
        <v>20</v>
      </c>
      <c r="C27" s="42"/>
      <c r="D27" s="42"/>
      <c r="E27" s="42"/>
      <c r="F27" s="42"/>
      <c r="G27" s="43"/>
      <c r="H27" s="20">
        <f>Градостроительство!H14</f>
        <v>0</v>
      </c>
      <c r="I27" s="20">
        <f>Градостроительство!I14</f>
        <v>0</v>
      </c>
      <c r="J27" s="20">
        <f>Градостроительство!J14</f>
        <v>0</v>
      </c>
      <c r="K27" s="20">
        <f>Градостроительство!K14</f>
        <v>0</v>
      </c>
      <c r="L27" s="20">
        <f>Градостроительство!L14</f>
        <v>0</v>
      </c>
      <c r="M27" s="20">
        <f>Градостроительство!M14</f>
        <v>0</v>
      </c>
      <c r="N27" s="20">
        <f>SUM(H27:M27)</f>
        <v>0</v>
      </c>
    </row>
    <row r="28" spans="1:14" s="6" customFormat="1" x14ac:dyDescent="0.3">
      <c r="A28" s="62"/>
      <c r="B28" s="44" t="s">
        <v>8</v>
      </c>
      <c r="C28" s="45"/>
      <c r="D28" s="45"/>
      <c r="E28" s="45"/>
      <c r="F28" s="45"/>
      <c r="G28" s="46"/>
      <c r="H28" s="21">
        <f>Градостроительство!H15</f>
        <v>30854.780999999999</v>
      </c>
      <c r="I28" s="21">
        <f>Градостроительство!I15</f>
        <v>33163.010999999999</v>
      </c>
      <c r="J28" s="21">
        <f>Градостроительство!J15</f>
        <v>32859.297000000006</v>
      </c>
      <c r="K28" s="21">
        <f>Градостроительство!K15</f>
        <v>36145.226700000007</v>
      </c>
      <c r="L28" s="21">
        <f>Градостроительство!L15</f>
        <v>39759.749370000012</v>
      </c>
      <c r="M28" s="21">
        <f>Градостроительство!M15</f>
        <v>43735.724307000019</v>
      </c>
      <c r="N28" s="21">
        <f>SUM(H28:M28)</f>
        <v>216517.78937700004</v>
      </c>
    </row>
    <row r="29" spans="1:14" s="9" customFormat="1" x14ac:dyDescent="0.3">
      <c r="A29" s="62"/>
      <c r="B29" s="47" t="s">
        <v>9</v>
      </c>
      <c r="C29" s="48"/>
      <c r="D29" s="48"/>
      <c r="E29" s="48"/>
      <c r="F29" s="48"/>
      <c r="G29" s="49"/>
      <c r="H29" s="22">
        <f>Градостроительство!H16</f>
        <v>3428.3089999999997</v>
      </c>
      <c r="I29" s="22">
        <f>Градостроительство!I16</f>
        <v>3684.7790000000005</v>
      </c>
      <c r="J29" s="22">
        <f>Градостроительство!J16</f>
        <v>3651.0330000000004</v>
      </c>
      <c r="K29" s="22">
        <f>Градостроительство!K16</f>
        <v>4016.1363000000006</v>
      </c>
      <c r="L29" s="22">
        <f>Градостроительство!L16</f>
        <v>4417.7499300000009</v>
      </c>
      <c r="M29" s="22">
        <f>Градостроительство!M16</f>
        <v>4859.5249230000018</v>
      </c>
      <c r="N29" s="22">
        <f>SUM(H29:M29)</f>
        <v>24057.532153</v>
      </c>
    </row>
    <row r="30" spans="1:14" x14ac:dyDescent="0.3">
      <c r="A30" s="63"/>
      <c r="B30" s="38" t="s">
        <v>10</v>
      </c>
      <c r="C30" s="39"/>
      <c r="D30" s="39"/>
      <c r="E30" s="39"/>
      <c r="F30" s="39"/>
      <c r="G30" s="40"/>
      <c r="H30" s="19">
        <f>Градостроительство!H17</f>
        <v>0</v>
      </c>
      <c r="I30" s="19">
        <f>Градостроительство!I17</f>
        <v>0</v>
      </c>
      <c r="J30" s="19">
        <f>Градостроительство!J17</f>
        <v>0</v>
      </c>
      <c r="K30" s="19">
        <f>Градостроительство!K17</f>
        <v>0</v>
      </c>
      <c r="L30" s="19">
        <f>Градостроительство!L17</f>
        <v>0</v>
      </c>
      <c r="M30" s="19">
        <f>Градостроительство!M17</f>
        <v>0</v>
      </c>
      <c r="N30" s="19">
        <f>SUM(H30:M30)</f>
        <v>0</v>
      </c>
    </row>
  </sheetData>
  <mergeCells count="35">
    <mergeCell ref="A11:A15"/>
    <mergeCell ref="A6:A10"/>
    <mergeCell ref="A16:A20"/>
    <mergeCell ref="A21:A25"/>
    <mergeCell ref="A26:A30"/>
    <mergeCell ref="B6:G6"/>
    <mergeCell ref="A1:N1"/>
    <mergeCell ref="A3:A4"/>
    <mergeCell ref="B3:G4"/>
    <mergeCell ref="H3:N3"/>
    <mergeCell ref="B5:G5"/>
    <mergeCell ref="B18:G18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25:G25"/>
    <mergeCell ref="B19:G19"/>
    <mergeCell ref="B20:G20"/>
    <mergeCell ref="B21:G21"/>
    <mergeCell ref="B22:G22"/>
    <mergeCell ref="B23:G23"/>
    <mergeCell ref="B24:G24"/>
    <mergeCell ref="B26:G26"/>
    <mergeCell ref="B27:G27"/>
    <mergeCell ref="B28:G28"/>
    <mergeCell ref="B29:G29"/>
    <mergeCell ref="B30:G3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workbookViewId="0">
      <selection activeCell="B20" sqref="B20:G20"/>
    </sheetView>
  </sheetViews>
  <sheetFormatPr defaultRowHeight="14.4" x14ac:dyDescent="0.3"/>
  <cols>
    <col min="1" max="1" width="4.88671875" customWidth="1"/>
    <col min="7" max="7" width="19" customWidth="1"/>
    <col min="8" max="12" width="12" bestFit="1" customWidth="1"/>
    <col min="13" max="13" width="9" customWidth="1"/>
    <col min="14" max="14" width="13" customWidth="1"/>
  </cols>
  <sheetData>
    <row r="1" spans="1:14" ht="30" customHeight="1" x14ac:dyDescent="0.3">
      <c r="A1" s="82" t="s">
        <v>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3" spans="1:14" x14ac:dyDescent="0.3">
      <c r="A3" s="83" t="s">
        <v>0</v>
      </c>
      <c r="B3" s="88" t="s">
        <v>5</v>
      </c>
      <c r="C3" s="89"/>
      <c r="D3" s="89"/>
      <c r="E3" s="89"/>
      <c r="F3" s="89"/>
      <c r="G3" s="90"/>
      <c r="H3" s="85" t="s">
        <v>6</v>
      </c>
      <c r="I3" s="86"/>
      <c r="J3" s="86"/>
      <c r="K3" s="86"/>
      <c r="L3" s="86"/>
      <c r="M3" s="87"/>
      <c r="N3" s="83" t="s">
        <v>4</v>
      </c>
    </row>
    <row r="4" spans="1:14" x14ac:dyDescent="0.3">
      <c r="A4" s="84"/>
      <c r="B4" s="91"/>
      <c r="C4" s="92"/>
      <c r="D4" s="92"/>
      <c r="E4" s="92"/>
      <c r="F4" s="92"/>
      <c r="G4" s="9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84"/>
    </row>
    <row r="5" spans="1:14" x14ac:dyDescent="0.3">
      <c r="A5" s="3">
        <v>1</v>
      </c>
      <c r="B5" s="79">
        <v>2</v>
      </c>
      <c r="C5" s="80"/>
      <c r="D5" s="80"/>
      <c r="E5" s="80"/>
      <c r="F5" s="80"/>
      <c r="G5" s="81"/>
      <c r="H5" s="3">
        <v>3</v>
      </c>
      <c r="I5" s="3">
        <v>4</v>
      </c>
      <c r="J5" s="3">
        <v>5</v>
      </c>
      <c r="K5" s="3">
        <v>6</v>
      </c>
      <c r="L5" s="3">
        <v>7</v>
      </c>
      <c r="M5" s="3">
        <v>8</v>
      </c>
      <c r="N5" s="3">
        <v>9</v>
      </c>
    </row>
    <row r="6" spans="1:14" x14ac:dyDescent="0.3">
      <c r="A6" s="10" t="s">
        <v>1</v>
      </c>
      <c r="B6" s="67" t="s">
        <v>13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</row>
    <row r="7" spans="1:14" ht="45.75" customHeight="1" x14ac:dyDescent="0.3">
      <c r="A7" s="12" t="s">
        <v>2</v>
      </c>
      <c r="B7" s="70" t="s">
        <v>37</v>
      </c>
      <c r="C7" s="71"/>
      <c r="D7" s="71"/>
      <c r="E7" s="71"/>
      <c r="F7" s="71"/>
      <c r="G7" s="72"/>
      <c r="H7" s="24">
        <f>SUM(H8:H11)</f>
        <v>150</v>
      </c>
      <c r="I7" s="24">
        <f t="shared" ref="I7:M7" si="0">SUM(I8:I11)</f>
        <v>150</v>
      </c>
      <c r="J7" s="24">
        <f t="shared" si="0"/>
        <v>150</v>
      </c>
      <c r="K7" s="24">
        <f t="shared" si="0"/>
        <v>150</v>
      </c>
      <c r="L7" s="24">
        <f t="shared" si="0"/>
        <v>150</v>
      </c>
      <c r="M7" s="24">
        <f t="shared" si="0"/>
        <v>150</v>
      </c>
      <c r="N7" s="24">
        <f>SUM(N8:N11)</f>
        <v>900</v>
      </c>
    </row>
    <row r="8" spans="1:14" s="5" customFormat="1" x14ac:dyDescent="0.3">
      <c r="A8" s="13"/>
      <c r="B8" s="76" t="s">
        <v>7</v>
      </c>
      <c r="C8" s="77"/>
      <c r="D8" s="77"/>
      <c r="E8" s="77"/>
      <c r="F8" s="77"/>
      <c r="G8" s="78"/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f>SUM(H8:M8)</f>
        <v>0</v>
      </c>
    </row>
    <row r="9" spans="1:14" s="6" customFormat="1" x14ac:dyDescent="0.3">
      <c r="A9" s="14"/>
      <c r="B9" s="73" t="s">
        <v>8</v>
      </c>
      <c r="C9" s="74"/>
      <c r="D9" s="74"/>
      <c r="E9" s="74"/>
      <c r="F9" s="74"/>
      <c r="G9" s="75"/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f t="shared" ref="N9:N11" si="1">SUM(H9:M9)</f>
        <v>0</v>
      </c>
    </row>
    <row r="10" spans="1:14" s="9" customFormat="1" x14ac:dyDescent="0.3">
      <c r="A10" s="15"/>
      <c r="B10" s="64" t="s">
        <v>9</v>
      </c>
      <c r="C10" s="65"/>
      <c r="D10" s="65"/>
      <c r="E10" s="65"/>
      <c r="F10" s="65"/>
      <c r="G10" s="66"/>
      <c r="H10" s="27">
        <f>3*50</f>
        <v>150</v>
      </c>
      <c r="I10" s="27">
        <f t="shared" ref="I10:M10" si="2">3*50</f>
        <v>150</v>
      </c>
      <c r="J10" s="27">
        <f t="shared" si="2"/>
        <v>150</v>
      </c>
      <c r="K10" s="27">
        <f t="shared" si="2"/>
        <v>150</v>
      </c>
      <c r="L10" s="27">
        <f t="shared" si="2"/>
        <v>150</v>
      </c>
      <c r="M10" s="27">
        <f t="shared" si="2"/>
        <v>150</v>
      </c>
      <c r="N10" s="27">
        <f>SUM(H10:M10)</f>
        <v>900</v>
      </c>
    </row>
    <row r="11" spans="1:14" x14ac:dyDescent="0.3">
      <c r="A11" s="10"/>
      <c r="B11" s="67" t="s">
        <v>10</v>
      </c>
      <c r="C11" s="68"/>
      <c r="D11" s="68"/>
      <c r="E11" s="68"/>
      <c r="F11" s="68"/>
      <c r="G11" s="69"/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f t="shared" si="1"/>
        <v>0</v>
      </c>
    </row>
    <row r="12" spans="1:14" ht="45" customHeight="1" x14ac:dyDescent="0.3">
      <c r="A12" s="12" t="s">
        <v>3</v>
      </c>
      <c r="B12" s="70" t="s">
        <v>38</v>
      </c>
      <c r="C12" s="71"/>
      <c r="D12" s="71"/>
      <c r="E12" s="71"/>
      <c r="F12" s="71"/>
      <c r="G12" s="72"/>
      <c r="H12" s="24">
        <f>SUM(H13:H16)</f>
        <v>14120.930232558141</v>
      </c>
      <c r="I12" s="24">
        <f t="shared" ref="I12:M12" si="3">SUM(I13:I16)</f>
        <v>14120.930232558141</v>
      </c>
      <c r="J12" s="24">
        <f t="shared" si="3"/>
        <v>14120.930232558141</v>
      </c>
      <c r="K12" s="24">
        <f t="shared" si="3"/>
        <v>14120.930232558141</v>
      </c>
      <c r="L12" s="24">
        <f t="shared" si="3"/>
        <v>14120.930232558141</v>
      </c>
      <c r="M12" s="24">
        <f t="shared" si="3"/>
        <v>14120.930232558141</v>
      </c>
      <c r="N12" s="24">
        <f>SUM(N13:N16)</f>
        <v>84725.58139534884</v>
      </c>
    </row>
    <row r="13" spans="1:14" s="5" customFormat="1" x14ac:dyDescent="0.3">
      <c r="A13" s="13"/>
      <c r="B13" s="76" t="s">
        <v>7</v>
      </c>
      <c r="C13" s="77"/>
      <c r="D13" s="77"/>
      <c r="E13" s="77"/>
      <c r="F13" s="77"/>
      <c r="G13" s="78"/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f>SUM(H13:M13)</f>
        <v>0</v>
      </c>
    </row>
    <row r="14" spans="1:14" s="6" customFormat="1" x14ac:dyDescent="0.3">
      <c r="A14" s="16"/>
      <c r="B14" s="73" t="s">
        <v>8</v>
      </c>
      <c r="C14" s="74"/>
      <c r="D14" s="74"/>
      <c r="E14" s="74"/>
      <c r="F14" s="74"/>
      <c r="G14" s="75"/>
      <c r="H14" s="26">
        <f>(24000/8.6)*5.06*90%</f>
        <v>12708.837209302326</v>
      </c>
      <c r="I14" s="26">
        <f t="shared" ref="I14:M14" si="4">(24000/8.6)*5.06*90%</f>
        <v>12708.837209302326</v>
      </c>
      <c r="J14" s="26">
        <f t="shared" si="4"/>
        <v>12708.837209302326</v>
      </c>
      <c r="K14" s="26">
        <f t="shared" si="4"/>
        <v>12708.837209302326</v>
      </c>
      <c r="L14" s="26">
        <f t="shared" si="4"/>
        <v>12708.837209302326</v>
      </c>
      <c r="M14" s="26">
        <f t="shared" si="4"/>
        <v>12708.837209302326</v>
      </c>
      <c r="N14" s="26">
        <f t="shared" ref="N14:N16" si="5">SUM(H14:M14)</f>
        <v>76253.023255813954</v>
      </c>
    </row>
    <row r="15" spans="1:14" s="9" customFormat="1" x14ac:dyDescent="0.3">
      <c r="A15" s="15"/>
      <c r="B15" s="64" t="s">
        <v>9</v>
      </c>
      <c r="C15" s="65"/>
      <c r="D15" s="65"/>
      <c r="E15" s="65"/>
      <c r="F15" s="65"/>
      <c r="G15" s="66"/>
      <c r="H15" s="27">
        <f>(24000/8.6)*5.06*10%</f>
        <v>1412.0930232558139</v>
      </c>
      <c r="I15" s="27">
        <f t="shared" ref="I15:M15" si="6">(24000/8.6)*5.06*10%</f>
        <v>1412.0930232558139</v>
      </c>
      <c r="J15" s="27">
        <f t="shared" si="6"/>
        <v>1412.0930232558139</v>
      </c>
      <c r="K15" s="27">
        <f t="shared" si="6"/>
        <v>1412.0930232558139</v>
      </c>
      <c r="L15" s="27">
        <f t="shared" si="6"/>
        <v>1412.0930232558139</v>
      </c>
      <c r="M15" s="27">
        <f t="shared" si="6"/>
        <v>1412.0930232558139</v>
      </c>
      <c r="N15" s="27">
        <f t="shared" si="5"/>
        <v>8472.5581395348836</v>
      </c>
    </row>
    <row r="16" spans="1:14" x14ac:dyDescent="0.3">
      <c r="A16" s="10"/>
      <c r="B16" s="67" t="s">
        <v>10</v>
      </c>
      <c r="C16" s="68"/>
      <c r="D16" s="68"/>
      <c r="E16" s="68"/>
      <c r="F16" s="68"/>
      <c r="G16" s="69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f t="shared" si="5"/>
        <v>0</v>
      </c>
    </row>
    <row r="17" spans="1:14" x14ac:dyDescent="0.3">
      <c r="A17" s="10">
        <v>2</v>
      </c>
      <c r="B17" s="67" t="s">
        <v>14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9"/>
    </row>
    <row r="18" spans="1:14" ht="45" customHeight="1" x14ac:dyDescent="0.3">
      <c r="A18" s="17" t="s">
        <v>30</v>
      </c>
      <c r="B18" s="70" t="s">
        <v>39</v>
      </c>
      <c r="C18" s="71"/>
      <c r="D18" s="71"/>
      <c r="E18" s="71"/>
      <c r="F18" s="71"/>
      <c r="G18" s="72"/>
      <c r="H18" s="24">
        <f>SUM(H19:H22)</f>
        <v>798.00340000000006</v>
      </c>
      <c r="I18" s="24">
        <f t="shared" ref="I18:M18" si="7">SUM(I19:I22)</f>
        <v>798.00340000000006</v>
      </c>
      <c r="J18" s="24">
        <f t="shared" si="7"/>
        <v>798.00340000000006</v>
      </c>
      <c r="K18" s="24">
        <f t="shared" si="7"/>
        <v>798.00340000000006</v>
      </c>
      <c r="L18" s="24">
        <f t="shared" si="7"/>
        <v>798.00340000000006</v>
      </c>
      <c r="M18" s="24">
        <f t="shared" si="7"/>
        <v>798.00340000000006</v>
      </c>
      <c r="N18" s="24">
        <f>SUM(N19:N22)</f>
        <v>4788.0204000000003</v>
      </c>
    </row>
    <row r="19" spans="1:14" s="5" customFormat="1" x14ac:dyDescent="0.3">
      <c r="A19" s="13"/>
      <c r="B19" s="76" t="s">
        <v>7</v>
      </c>
      <c r="C19" s="77"/>
      <c r="D19" s="77"/>
      <c r="E19" s="77"/>
      <c r="F19" s="77"/>
      <c r="G19" s="78"/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f>SUM(H19:M19)</f>
        <v>0</v>
      </c>
    </row>
    <row r="20" spans="1:14" s="6" customFormat="1" x14ac:dyDescent="0.3">
      <c r="A20" s="14"/>
      <c r="B20" s="73" t="s">
        <v>8</v>
      </c>
      <c r="C20" s="74"/>
      <c r="D20" s="74"/>
      <c r="E20" s="74"/>
      <c r="F20" s="74"/>
      <c r="G20" s="75"/>
      <c r="H20" s="26">
        <f>4.6*173.479*99%</f>
        <v>790.02336600000001</v>
      </c>
      <c r="I20" s="26">
        <f t="shared" ref="I20:M20" si="8">4.6*173.479*99%</f>
        <v>790.02336600000001</v>
      </c>
      <c r="J20" s="26">
        <f t="shared" si="8"/>
        <v>790.02336600000001</v>
      </c>
      <c r="K20" s="26">
        <f t="shared" si="8"/>
        <v>790.02336600000001</v>
      </c>
      <c r="L20" s="26">
        <f t="shared" si="8"/>
        <v>790.02336600000001</v>
      </c>
      <c r="M20" s="26">
        <f t="shared" si="8"/>
        <v>790.02336600000001</v>
      </c>
      <c r="N20" s="26">
        <f t="shared" ref="N20" si="9">SUM(H20:M20)</f>
        <v>4740.1401960000003</v>
      </c>
    </row>
    <row r="21" spans="1:14" s="9" customFormat="1" x14ac:dyDescent="0.3">
      <c r="A21" s="15"/>
      <c r="B21" s="64" t="s">
        <v>9</v>
      </c>
      <c r="C21" s="65"/>
      <c r="D21" s="65"/>
      <c r="E21" s="65"/>
      <c r="F21" s="65"/>
      <c r="G21" s="66"/>
      <c r="H21" s="27">
        <f>4.6*173.479*1%</f>
        <v>7.9800340000000007</v>
      </c>
      <c r="I21" s="27">
        <f t="shared" ref="I21:M21" si="10">4.6*173.479*1%</f>
        <v>7.9800340000000007</v>
      </c>
      <c r="J21" s="27">
        <f t="shared" si="10"/>
        <v>7.9800340000000007</v>
      </c>
      <c r="K21" s="27">
        <f t="shared" si="10"/>
        <v>7.9800340000000007</v>
      </c>
      <c r="L21" s="27">
        <f t="shared" si="10"/>
        <v>7.9800340000000007</v>
      </c>
      <c r="M21" s="27">
        <f t="shared" si="10"/>
        <v>7.9800340000000007</v>
      </c>
      <c r="N21" s="27">
        <f>SUM(H21:M21)</f>
        <v>47.880204000000006</v>
      </c>
    </row>
    <row r="22" spans="1:14" x14ac:dyDescent="0.3">
      <c r="A22" s="10"/>
      <c r="B22" s="67" t="s">
        <v>10</v>
      </c>
      <c r="C22" s="68"/>
      <c r="D22" s="68"/>
      <c r="E22" s="68"/>
      <c r="F22" s="68"/>
      <c r="G22" s="69"/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f t="shared" ref="N22" si="11">SUM(H22:M22)</f>
        <v>0</v>
      </c>
    </row>
    <row r="23" spans="1:14" x14ac:dyDescent="0.3">
      <c r="A23" s="10"/>
      <c r="B23" s="70" t="s">
        <v>11</v>
      </c>
      <c r="C23" s="71"/>
      <c r="D23" s="71"/>
      <c r="E23" s="71"/>
      <c r="F23" s="71"/>
      <c r="G23" s="72"/>
      <c r="H23" s="24">
        <f t="shared" ref="H23:M23" si="12">SUM(H25:H28)</f>
        <v>15068.933632558139</v>
      </c>
      <c r="I23" s="24">
        <f t="shared" si="12"/>
        <v>15068.933632558139</v>
      </c>
      <c r="J23" s="24">
        <f t="shared" si="12"/>
        <v>15068.933632558139</v>
      </c>
      <c r="K23" s="24">
        <f t="shared" si="12"/>
        <v>15068.933632558139</v>
      </c>
      <c r="L23" s="24">
        <f t="shared" si="12"/>
        <v>15068.933632558139</v>
      </c>
      <c r="M23" s="24">
        <f t="shared" si="12"/>
        <v>15068.933632558139</v>
      </c>
      <c r="N23" s="24">
        <f>SUM(N25:N28)</f>
        <v>90413.601795348834</v>
      </c>
    </row>
    <row r="24" spans="1:14" x14ac:dyDescent="0.3">
      <c r="A24" s="10"/>
      <c r="B24" s="67" t="s">
        <v>12</v>
      </c>
      <c r="C24" s="68"/>
      <c r="D24" s="68"/>
      <c r="E24" s="68"/>
      <c r="F24" s="68"/>
      <c r="G24" s="69"/>
      <c r="H24" s="28"/>
      <c r="I24" s="28"/>
      <c r="J24" s="28"/>
      <c r="K24" s="28"/>
      <c r="L24" s="28"/>
      <c r="M24" s="28"/>
      <c r="N24" s="28"/>
    </row>
    <row r="25" spans="1:14" s="5" customFormat="1" x14ac:dyDescent="0.3">
      <c r="A25" s="4"/>
      <c r="B25" s="76" t="s">
        <v>7</v>
      </c>
      <c r="C25" s="77"/>
      <c r="D25" s="77"/>
      <c r="E25" s="77"/>
      <c r="F25" s="77"/>
      <c r="G25" s="78"/>
      <c r="H25" s="25">
        <f t="shared" ref="H25:I28" si="13">H8+H13+H19</f>
        <v>0</v>
      </c>
      <c r="I25" s="25">
        <f t="shared" si="13"/>
        <v>0</v>
      </c>
      <c r="J25" s="25">
        <f t="shared" ref="J25:N25" si="14">J8+J13+J19</f>
        <v>0</v>
      </c>
      <c r="K25" s="25">
        <f t="shared" si="14"/>
        <v>0</v>
      </c>
      <c r="L25" s="25">
        <f t="shared" si="14"/>
        <v>0</v>
      </c>
      <c r="M25" s="25">
        <f t="shared" si="14"/>
        <v>0</v>
      </c>
      <c r="N25" s="25">
        <f t="shared" si="14"/>
        <v>0</v>
      </c>
    </row>
    <row r="26" spans="1:14" s="6" customFormat="1" x14ac:dyDescent="0.3">
      <c r="A26" s="7"/>
      <c r="B26" s="73" t="s">
        <v>8</v>
      </c>
      <c r="C26" s="74"/>
      <c r="D26" s="74"/>
      <c r="E26" s="74"/>
      <c r="F26" s="74"/>
      <c r="G26" s="75"/>
      <c r="H26" s="26">
        <f t="shared" si="13"/>
        <v>13498.860575302326</v>
      </c>
      <c r="I26" s="26">
        <f t="shared" si="13"/>
        <v>13498.860575302326</v>
      </c>
      <c r="J26" s="26">
        <f t="shared" ref="J26:N26" si="15">J9+J14+J20</f>
        <v>13498.860575302326</v>
      </c>
      <c r="K26" s="26">
        <f t="shared" si="15"/>
        <v>13498.860575302326</v>
      </c>
      <c r="L26" s="26">
        <f t="shared" si="15"/>
        <v>13498.860575302326</v>
      </c>
      <c r="M26" s="26">
        <f t="shared" si="15"/>
        <v>13498.860575302326</v>
      </c>
      <c r="N26" s="26">
        <f t="shared" si="15"/>
        <v>80993.163451813947</v>
      </c>
    </row>
    <row r="27" spans="1:14" s="9" customFormat="1" x14ac:dyDescent="0.3">
      <c r="A27" s="8"/>
      <c r="B27" s="64" t="s">
        <v>9</v>
      </c>
      <c r="C27" s="65"/>
      <c r="D27" s="65"/>
      <c r="E27" s="65"/>
      <c r="F27" s="65"/>
      <c r="G27" s="66"/>
      <c r="H27" s="27">
        <f t="shared" si="13"/>
        <v>1570.0730572558139</v>
      </c>
      <c r="I27" s="27">
        <f t="shared" si="13"/>
        <v>1570.0730572558139</v>
      </c>
      <c r="J27" s="27">
        <f t="shared" ref="J27:N27" si="16">J10+J15+J21</f>
        <v>1570.0730572558139</v>
      </c>
      <c r="K27" s="27">
        <f t="shared" si="16"/>
        <v>1570.0730572558139</v>
      </c>
      <c r="L27" s="27">
        <f t="shared" si="16"/>
        <v>1570.0730572558139</v>
      </c>
      <c r="M27" s="27">
        <f t="shared" si="16"/>
        <v>1570.0730572558139</v>
      </c>
      <c r="N27" s="27">
        <f t="shared" si="16"/>
        <v>9420.4383435348827</v>
      </c>
    </row>
    <row r="28" spans="1:14" x14ac:dyDescent="0.3">
      <c r="A28" s="1"/>
      <c r="B28" s="67" t="s">
        <v>10</v>
      </c>
      <c r="C28" s="68"/>
      <c r="D28" s="68"/>
      <c r="E28" s="68"/>
      <c r="F28" s="68"/>
      <c r="G28" s="69"/>
      <c r="H28" s="28">
        <f t="shared" si="13"/>
        <v>0</v>
      </c>
      <c r="I28" s="28">
        <f t="shared" si="13"/>
        <v>0</v>
      </c>
      <c r="J28" s="28">
        <f t="shared" ref="J28:N28" si="17">J11+J16+J22</f>
        <v>0</v>
      </c>
      <c r="K28" s="28">
        <f t="shared" si="17"/>
        <v>0</v>
      </c>
      <c r="L28" s="28">
        <f t="shared" si="17"/>
        <v>0</v>
      </c>
      <c r="M28" s="28">
        <f t="shared" si="17"/>
        <v>0</v>
      </c>
      <c r="N28" s="28">
        <f t="shared" si="17"/>
        <v>0</v>
      </c>
    </row>
  </sheetData>
  <mergeCells count="29">
    <mergeCell ref="B5:G5"/>
    <mergeCell ref="B6:N6"/>
    <mergeCell ref="A1:N1"/>
    <mergeCell ref="N3:N4"/>
    <mergeCell ref="H3:M3"/>
    <mergeCell ref="B3:G4"/>
    <mergeCell ref="A3:A4"/>
    <mergeCell ref="B7:G7"/>
    <mergeCell ref="B8:G8"/>
    <mergeCell ref="B9:G9"/>
    <mergeCell ref="B10:G10"/>
    <mergeCell ref="B11:G11"/>
    <mergeCell ref="B17:N17"/>
    <mergeCell ref="B22:G22"/>
    <mergeCell ref="B12:G12"/>
    <mergeCell ref="B13:G13"/>
    <mergeCell ref="B14:G14"/>
    <mergeCell ref="B15:G15"/>
    <mergeCell ref="B16:G16"/>
    <mergeCell ref="B27:G27"/>
    <mergeCell ref="B28:G28"/>
    <mergeCell ref="B18:G18"/>
    <mergeCell ref="B20:G20"/>
    <mergeCell ref="B19:G19"/>
    <mergeCell ref="B21:G21"/>
    <mergeCell ref="B23:G23"/>
    <mergeCell ref="B24:G24"/>
    <mergeCell ref="B25:G25"/>
    <mergeCell ref="B26:G26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A10" workbookViewId="0">
      <selection activeCell="B26" sqref="B26:G26"/>
    </sheetView>
  </sheetViews>
  <sheetFormatPr defaultRowHeight="14.4" x14ac:dyDescent="0.3"/>
  <cols>
    <col min="1" max="1" width="4.88671875" style="36" customWidth="1"/>
    <col min="7" max="7" width="19" customWidth="1"/>
    <col min="8" max="12" width="12" bestFit="1" customWidth="1"/>
    <col min="13" max="13" width="9" customWidth="1"/>
    <col min="14" max="14" width="13" customWidth="1"/>
  </cols>
  <sheetData>
    <row r="1" spans="1:14" x14ac:dyDescent="0.3">
      <c r="A1" s="82" t="s">
        <v>33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3" spans="1:14" x14ac:dyDescent="0.3">
      <c r="A3" s="51" t="s">
        <v>0</v>
      </c>
      <c r="B3" s="88" t="s">
        <v>5</v>
      </c>
      <c r="C3" s="89"/>
      <c r="D3" s="89"/>
      <c r="E3" s="89"/>
      <c r="F3" s="89"/>
      <c r="G3" s="90"/>
      <c r="H3" s="85" t="s">
        <v>6</v>
      </c>
      <c r="I3" s="86"/>
      <c r="J3" s="86"/>
      <c r="K3" s="86"/>
      <c r="L3" s="86"/>
      <c r="M3" s="87"/>
      <c r="N3" s="83" t="s">
        <v>4</v>
      </c>
    </row>
    <row r="4" spans="1:14" x14ac:dyDescent="0.3">
      <c r="A4" s="52"/>
      <c r="B4" s="91"/>
      <c r="C4" s="92"/>
      <c r="D4" s="92"/>
      <c r="E4" s="92"/>
      <c r="F4" s="92"/>
      <c r="G4" s="9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84"/>
    </row>
    <row r="5" spans="1:14" x14ac:dyDescent="0.3">
      <c r="A5" s="29">
        <v>1</v>
      </c>
      <c r="B5" s="79">
        <v>2</v>
      </c>
      <c r="C5" s="80"/>
      <c r="D5" s="80"/>
      <c r="E5" s="80"/>
      <c r="F5" s="80"/>
      <c r="G5" s="81"/>
      <c r="H5" s="3">
        <v>3</v>
      </c>
      <c r="I5" s="3">
        <v>4</v>
      </c>
      <c r="J5" s="3">
        <v>5</v>
      </c>
      <c r="K5" s="3">
        <v>6</v>
      </c>
      <c r="L5" s="3">
        <v>7</v>
      </c>
      <c r="M5" s="3">
        <v>8</v>
      </c>
      <c r="N5" s="3">
        <v>9</v>
      </c>
    </row>
    <row r="6" spans="1:14" ht="30.75" customHeight="1" x14ac:dyDescent="0.3">
      <c r="A6" s="30" t="s">
        <v>1</v>
      </c>
      <c r="B6" s="67" t="s">
        <v>27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</row>
    <row r="7" spans="1:14" ht="46.5" customHeight="1" x14ac:dyDescent="0.3">
      <c r="A7" s="31" t="s">
        <v>2</v>
      </c>
      <c r="B7" s="70" t="s">
        <v>43</v>
      </c>
      <c r="C7" s="71"/>
      <c r="D7" s="71"/>
      <c r="E7" s="71"/>
      <c r="F7" s="71"/>
      <c r="G7" s="72"/>
      <c r="H7" s="24">
        <v>15000</v>
      </c>
      <c r="I7" s="24">
        <v>15000</v>
      </c>
      <c r="J7" s="24">
        <v>15000</v>
      </c>
      <c r="K7" s="24">
        <v>15000</v>
      </c>
      <c r="L7" s="24">
        <v>15000</v>
      </c>
      <c r="M7" s="24">
        <v>15000</v>
      </c>
      <c r="N7" s="24">
        <f>SUM(N8:N11)</f>
        <v>90000</v>
      </c>
    </row>
    <row r="8" spans="1:14" s="5" customFormat="1" x14ac:dyDescent="0.3">
      <c r="A8" s="32"/>
      <c r="B8" s="76" t="s">
        <v>7</v>
      </c>
      <c r="C8" s="77"/>
      <c r="D8" s="77"/>
      <c r="E8" s="77"/>
      <c r="F8" s="77"/>
      <c r="G8" s="78"/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f>SUM(H8:M8)</f>
        <v>0</v>
      </c>
    </row>
    <row r="9" spans="1:14" s="6" customFormat="1" x14ac:dyDescent="0.3">
      <c r="A9" s="33"/>
      <c r="B9" s="73" t="s">
        <v>8</v>
      </c>
      <c r="C9" s="74"/>
      <c r="D9" s="74"/>
      <c r="E9" s="74"/>
      <c r="F9" s="74"/>
      <c r="G9" s="75"/>
      <c r="H9" s="26">
        <f t="shared" ref="H9:M9" si="0">H7*90%</f>
        <v>13500</v>
      </c>
      <c r="I9" s="26">
        <f t="shared" si="0"/>
        <v>13500</v>
      </c>
      <c r="J9" s="26">
        <f t="shared" si="0"/>
        <v>13500</v>
      </c>
      <c r="K9" s="26">
        <f t="shared" si="0"/>
        <v>13500</v>
      </c>
      <c r="L9" s="26">
        <f t="shared" si="0"/>
        <v>13500</v>
      </c>
      <c r="M9" s="26">
        <f t="shared" si="0"/>
        <v>13500</v>
      </c>
      <c r="N9" s="26">
        <f t="shared" ref="N9:N11" si="1">SUM(H9:M9)</f>
        <v>81000</v>
      </c>
    </row>
    <row r="10" spans="1:14" s="9" customFormat="1" x14ac:dyDescent="0.3">
      <c r="A10" s="34"/>
      <c r="B10" s="64" t="s">
        <v>9</v>
      </c>
      <c r="C10" s="65"/>
      <c r="D10" s="65"/>
      <c r="E10" s="65"/>
      <c r="F10" s="65"/>
      <c r="G10" s="66"/>
      <c r="H10" s="27">
        <f t="shared" ref="H10:M10" si="2">H7-H9</f>
        <v>1500</v>
      </c>
      <c r="I10" s="27">
        <f t="shared" si="2"/>
        <v>1500</v>
      </c>
      <c r="J10" s="27">
        <f t="shared" si="2"/>
        <v>1500</v>
      </c>
      <c r="K10" s="27">
        <f t="shared" si="2"/>
        <v>1500</v>
      </c>
      <c r="L10" s="27">
        <f t="shared" si="2"/>
        <v>1500</v>
      </c>
      <c r="M10" s="27">
        <f t="shared" si="2"/>
        <v>1500</v>
      </c>
      <c r="N10" s="27">
        <f>SUM(H10:M10)</f>
        <v>9000</v>
      </c>
    </row>
    <row r="11" spans="1:14" x14ac:dyDescent="0.3">
      <c r="A11" s="30"/>
      <c r="B11" s="67" t="s">
        <v>10</v>
      </c>
      <c r="C11" s="68"/>
      <c r="D11" s="68"/>
      <c r="E11" s="68"/>
      <c r="F11" s="68"/>
      <c r="G11" s="69"/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f t="shared" si="1"/>
        <v>0</v>
      </c>
    </row>
    <row r="12" spans="1:14" x14ac:dyDescent="0.3">
      <c r="A12" s="30">
        <v>2</v>
      </c>
      <c r="B12" s="67" t="s">
        <v>14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9"/>
    </row>
    <row r="13" spans="1:14" ht="60" customHeight="1" x14ac:dyDescent="0.3">
      <c r="A13" s="31" t="s">
        <v>30</v>
      </c>
      <c r="B13" s="70" t="s">
        <v>40</v>
      </c>
      <c r="C13" s="71"/>
      <c r="D13" s="71"/>
      <c r="E13" s="71"/>
      <c r="F13" s="71"/>
      <c r="G13" s="72"/>
      <c r="H13" s="24">
        <v>2254</v>
      </c>
      <c r="I13" s="24">
        <v>2254</v>
      </c>
      <c r="J13" s="24">
        <v>2254</v>
      </c>
      <c r="K13" s="24">
        <v>2254</v>
      </c>
      <c r="L13" s="24">
        <v>2254</v>
      </c>
      <c r="M13" s="24">
        <v>2254</v>
      </c>
      <c r="N13" s="24">
        <f>SUM(N14:N17)</f>
        <v>13524</v>
      </c>
    </row>
    <row r="14" spans="1:14" s="5" customFormat="1" x14ac:dyDescent="0.3">
      <c r="A14" s="32"/>
      <c r="B14" s="76" t="s">
        <v>7</v>
      </c>
      <c r="C14" s="77"/>
      <c r="D14" s="77"/>
      <c r="E14" s="77"/>
      <c r="F14" s="77"/>
      <c r="G14" s="78"/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f>SUM(H14:M14)</f>
        <v>0</v>
      </c>
    </row>
    <row r="15" spans="1:14" s="6" customFormat="1" x14ac:dyDescent="0.3">
      <c r="A15" s="33"/>
      <c r="B15" s="73" t="s">
        <v>8</v>
      </c>
      <c r="C15" s="74"/>
      <c r="D15" s="74"/>
      <c r="E15" s="74"/>
      <c r="F15" s="74"/>
      <c r="G15" s="75"/>
      <c r="H15" s="26">
        <f t="shared" ref="H15:M15" si="3">H13*90%</f>
        <v>2028.6000000000001</v>
      </c>
      <c r="I15" s="26">
        <f t="shared" si="3"/>
        <v>2028.6000000000001</v>
      </c>
      <c r="J15" s="26">
        <f t="shared" si="3"/>
        <v>2028.6000000000001</v>
      </c>
      <c r="K15" s="26">
        <f t="shared" si="3"/>
        <v>2028.6000000000001</v>
      </c>
      <c r="L15" s="26">
        <f t="shared" si="3"/>
        <v>2028.6000000000001</v>
      </c>
      <c r="M15" s="26">
        <f t="shared" si="3"/>
        <v>2028.6000000000001</v>
      </c>
      <c r="N15" s="26">
        <f t="shared" ref="N15" si="4">SUM(H15:M15)</f>
        <v>12171.6</v>
      </c>
    </row>
    <row r="16" spans="1:14" s="9" customFormat="1" x14ac:dyDescent="0.3">
      <c r="A16" s="34"/>
      <c r="B16" s="64" t="s">
        <v>9</v>
      </c>
      <c r="C16" s="65"/>
      <c r="D16" s="65"/>
      <c r="E16" s="65"/>
      <c r="F16" s="65"/>
      <c r="G16" s="66"/>
      <c r="H16" s="27">
        <f t="shared" ref="H16:M16" si="5">H13-H15</f>
        <v>225.39999999999986</v>
      </c>
      <c r="I16" s="27">
        <f t="shared" si="5"/>
        <v>225.39999999999986</v>
      </c>
      <c r="J16" s="27">
        <f t="shared" si="5"/>
        <v>225.39999999999986</v>
      </c>
      <c r="K16" s="27">
        <f t="shared" si="5"/>
        <v>225.39999999999986</v>
      </c>
      <c r="L16" s="27">
        <f t="shared" si="5"/>
        <v>225.39999999999986</v>
      </c>
      <c r="M16" s="27">
        <f t="shared" si="5"/>
        <v>225.39999999999986</v>
      </c>
      <c r="N16" s="27">
        <f>SUM(H16:M16)</f>
        <v>1352.3999999999992</v>
      </c>
    </row>
    <row r="17" spans="1:14" x14ac:dyDescent="0.3">
      <c r="A17" s="30"/>
      <c r="B17" s="67" t="s">
        <v>10</v>
      </c>
      <c r="C17" s="68"/>
      <c r="D17" s="68"/>
      <c r="E17" s="68"/>
      <c r="F17" s="68"/>
      <c r="G17" s="69"/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f t="shared" ref="N17" si="6">SUM(H17:M17)</f>
        <v>0</v>
      </c>
    </row>
    <row r="18" spans="1:14" x14ac:dyDescent="0.3">
      <c r="A18" s="30">
        <v>2</v>
      </c>
      <c r="B18" s="67" t="s">
        <v>15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9"/>
    </row>
    <row r="19" spans="1:14" ht="45.75" customHeight="1" x14ac:dyDescent="0.3">
      <c r="A19" s="31" t="s">
        <v>44</v>
      </c>
      <c r="B19" s="70" t="s">
        <v>41</v>
      </c>
      <c r="C19" s="71"/>
      <c r="D19" s="71"/>
      <c r="E19" s="71"/>
      <c r="F19" s="71"/>
      <c r="G19" s="72"/>
      <c r="H19" s="24">
        <v>5000</v>
      </c>
      <c r="I19" s="24">
        <v>5000</v>
      </c>
      <c r="J19" s="24">
        <v>5000</v>
      </c>
      <c r="K19" s="24">
        <v>5000</v>
      </c>
      <c r="L19" s="24">
        <v>5000</v>
      </c>
      <c r="M19" s="24">
        <v>5000</v>
      </c>
      <c r="N19" s="24">
        <f>SUM(N20:N23)</f>
        <v>30000</v>
      </c>
    </row>
    <row r="20" spans="1:14" s="5" customFormat="1" x14ac:dyDescent="0.3">
      <c r="A20" s="32"/>
      <c r="B20" s="76" t="s">
        <v>7</v>
      </c>
      <c r="C20" s="77"/>
      <c r="D20" s="77"/>
      <c r="E20" s="77"/>
      <c r="F20" s="77"/>
      <c r="G20" s="78"/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f>SUM(H20:M20)</f>
        <v>0</v>
      </c>
    </row>
    <row r="21" spans="1:14" s="6" customFormat="1" x14ac:dyDescent="0.3">
      <c r="A21" s="33"/>
      <c r="B21" s="73" t="s">
        <v>8</v>
      </c>
      <c r="C21" s="74"/>
      <c r="D21" s="74"/>
      <c r="E21" s="74"/>
      <c r="F21" s="74"/>
      <c r="G21" s="75"/>
      <c r="H21" s="26">
        <f t="shared" ref="H21:M21" si="7">H19*90%</f>
        <v>4500</v>
      </c>
      <c r="I21" s="26">
        <f t="shared" si="7"/>
        <v>4500</v>
      </c>
      <c r="J21" s="26">
        <f t="shared" si="7"/>
        <v>4500</v>
      </c>
      <c r="K21" s="26">
        <f t="shared" si="7"/>
        <v>4500</v>
      </c>
      <c r="L21" s="26">
        <f t="shared" si="7"/>
        <v>4500</v>
      </c>
      <c r="M21" s="26">
        <f t="shared" si="7"/>
        <v>4500</v>
      </c>
      <c r="N21" s="26">
        <f t="shared" ref="N21" si="8">SUM(H21:M21)</f>
        <v>27000</v>
      </c>
    </row>
    <row r="22" spans="1:14" s="9" customFormat="1" x14ac:dyDescent="0.3">
      <c r="A22" s="34"/>
      <c r="B22" s="64" t="s">
        <v>9</v>
      </c>
      <c r="C22" s="65"/>
      <c r="D22" s="65"/>
      <c r="E22" s="65"/>
      <c r="F22" s="65"/>
      <c r="G22" s="66"/>
      <c r="H22" s="27">
        <f t="shared" ref="H22:M22" si="9">H19-H21</f>
        <v>500</v>
      </c>
      <c r="I22" s="27">
        <f t="shared" si="9"/>
        <v>500</v>
      </c>
      <c r="J22" s="27">
        <f t="shared" si="9"/>
        <v>500</v>
      </c>
      <c r="K22" s="27">
        <f t="shared" si="9"/>
        <v>500</v>
      </c>
      <c r="L22" s="27">
        <f t="shared" si="9"/>
        <v>500</v>
      </c>
      <c r="M22" s="27">
        <f t="shared" si="9"/>
        <v>500</v>
      </c>
      <c r="N22" s="27">
        <f>SUM(H22:M22)</f>
        <v>3000</v>
      </c>
    </row>
    <row r="23" spans="1:14" x14ac:dyDescent="0.3">
      <c r="A23" s="30"/>
      <c r="B23" s="67" t="s">
        <v>10</v>
      </c>
      <c r="C23" s="68"/>
      <c r="D23" s="68"/>
      <c r="E23" s="68"/>
      <c r="F23" s="68"/>
      <c r="G23" s="69"/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f t="shared" ref="N23" si="10">SUM(H23:M23)</f>
        <v>0</v>
      </c>
    </row>
    <row r="24" spans="1:14" x14ac:dyDescent="0.3">
      <c r="A24" s="30"/>
      <c r="B24" s="70" t="s">
        <v>11</v>
      </c>
      <c r="C24" s="71"/>
      <c r="D24" s="71"/>
      <c r="E24" s="71"/>
      <c r="F24" s="71"/>
      <c r="G24" s="72"/>
      <c r="H24" s="24">
        <f t="shared" ref="H24:N24" si="11">SUM(H26:H29)</f>
        <v>22254</v>
      </c>
      <c r="I24" s="24">
        <f t="shared" si="11"/>
        <v>22254</v>
      </c>
      <c r="J24" s="24">
        <f t="shared" si="11"/>
        <v>22254</v>
      </c>
      <c r="K24" s="24">
        <f t="shared" si="11"/>
        <v>22254</v>
      </c>
      <c r="L24" s="24">
        <f t="shared" si="11"/>
        <v>22254</v>
      </c>
      <c r="M24" s="24">
        <f t="shared" si="11"/>
        <v>22254</v>
      </c>
      <c r="N24" s="24">
        <f t="shared" si="11"/>
        <v>133524</v>
      </c>
    </row>
    <row r="25" spans="1:14" x14ac:dyDescent="0.3">
      <c r="A25" s="30"/>
      <c r="B25" s="67" t="s">
        <v>12</v>
      </c>
      <c r="C25" s="68"/>
      <c r="D25" s="68"/>
      <c r="E25" s="68"/>
      <c r="F25" s="68"/>
      <c r="G25" s="69"/>
      <c r="H25" s="28"/>
      <c r="I25" s="28"/>
      <c r="J25" s="28"/>
      <c r="K25" s="28"/>
      <c r="L25" s="28"/>
      <c r="M25" s="28"/>
      <c r="N25" s="28"/>
    </row>
    <row r="26" spans="1:14" s="5" customFormat="1" x14ac:dyDescent="0.3">
      <c r="A26" s="32"/>
      <c r="B26" s="76" t="s">
        <v>7</v>
      </c>
      <c r="C26" s="77"/>
      <c r="D26" s="77"/>
      <c r="E26" s="77"/>
      <c r="F26" s="77"/>
      <c r="G26" s="78"/>
      <c r="H26" s="25">
        <f>H8+H14+H20</f>
        <v>0</v>
      </c>
      <c r="I26" s="25">
        <f t="shared" ref="I26:M26" si="12">I8+I14+I20</f>
        <v>0</v>
      </c>
      <c r="J26" s="25">
        <f t="shared" si="12"/>
        <v>0</v>
      </c>
      <c r="K26" s="25">
        <f t="shared" si="12"/>
        <v>0</v>
      </c>
      <c r="L26" s="25">
        <f t="shared" si="12"/>
        <v>0</v>
      </c>
      <c r="M26" s="25">
        <f t="shared" si="12"/>
        <v>0</v>
      </c>
      <c r="N26" s="25">
        <f>SUM(H26:M26)</f>
        <v>0</v>
      </c>
    </row>
    <row r="27" spans="1:14" s="6" customFormat="1" x14ac:dyDescent="0.3">
      <c r="A27" s="35"/>
      <c r="B27" s="73" t="s">
        <v>8</v>
      </c>
      <c r="C27" s="74"/>
      <c r="D27" s="74"/>
      <c r="E27" s="74"/>
      <c r="F27" s="74"/>
      <c r="G27" s="75"/>
      <c r="H27" s="26">
        <f>H9+H15+H21</f>
        <v>20028.599999999999</v>
      </c>
      <c r="I27" s="26">
        <f t="shared" ref="I27:M27" si="13">I9+I15+I21</f>
        <v>20028.599999999999</v>
      </c>
      <c r="J27" s="26">
        <f t="shared" si="13"/>
        <v>20028.599999999999</v>
      </c>
      <c r="K27" s="26">
        <f t="shared" si="13"/>
        <v>20028.599999999999</v>
      </c>
      <c r="L27" s="26">
        <f t="shared" si="13"/>
        <v>20028.599999999999</v>
      </c>
      <c r="M27" s="26">
        <f t="shared" si="13"/>
        <v>20028.599999999999</v>
      </c>
      <c r="N27" s="26">
        <f t="shared" ref="N27:N29" si="14">SUM(H27:M27)</f>
        <v>120171.6</v>
      </c>
    </row>
    <row r="28" spans="1:14" s="9" customFormat="1" x14ac:dyDescent="0.3">
      <c r="A28" s="34"/>
      <c r="B28" s="64" t="s">
        <v>9</v>
      </c>
      <c r="C28" s="65"/>
      <c r="D28" s="65"/>
      <c r="E28" s="65"/>
      <c r="F28" s="65"/>
      <c r="G28" s="66"/>
      <c r="H28" s="27">
        <f>H10+H16+H22</f>
        <v>2225.3999999999996</v>
      </c>
      <c r="I28" s="27">
        <f t="shared" ref="I28:M28" si="15">I10+I16+I22</f>
        <v>2225.3999999999996</v>
      </c>
      <c r="J28" s="27">
        <f t="shared" si="15"/>
        <v>2225.3999999999996</v>
      </c>
      <c r="K28" s="27">
        <f t="shared" si="15"/>
        <v>2225.3999999999996</v>
      </c>
      <c r="L28" s="27">
        <f t="shared" si="15"/>
        <v>2225.3999999999996</v>
      </c>
      <c r="M28" s="27">
        <f t="shared" si="15"/>
        <v>2225.3999999999996</v>
      </c>
      <c r="N28" s="27">
        <f>SUM(H28:M28)</f>
        <v>13352.399999999998</v>
      </c>
    </row>
    <row r="29" spans="1:14" x14ac:dyDescent="0.3">
      <c r="A29" s="30"/>
      <c r="B29" s="67" t="s">
        <v>10</v>
      </c>
      <c r="C29" s="68"/>
      <c r="D29" s="68"/>
      <c r="E29" s="68"/>
      <c r="F29" s="68"/>
      <c r="G29" s="69"/>
      <c r="H29" s="28">
        <f>H11+H17+H23</f>
        <v>0</v>
      </c>
      <c r="I29" s="28">
        <f t="shared" ref="I29:M29" si="16">I11+I17+I23</f>
        <v>0</v>
      </c>
      <c r="J29" s="28">
        <f t="shared" si="16"/>
        <v>0</v>
      </c>
      <c r="K29" s="28">
        <f t="shared" si="16"/>
        <v>0</v>
      </c>
      <c r="L29" s="28">
        <f t="shared" si="16"/>
        <v>0</v>
      </c>
      <c r="M29" s="28">
        <f t="shared" si="16"/>
        <v>0</v>
      </c>
      <c r="N29" s="28">
        <f t="shared" si="14"/>
        <v>0</v>
      </c>
    </row>
  </sheetData>
  <mergeCells count="30">
    <mergeCell ref="B5:G5"/>
    <mergeCell ref="A1:N1"/>
    <mergeCell ref="A3:A4"/>
    <mergeCell ref="B3:G4"/>
    <mergeCell ref="H3:M3"/>
    <mergeCell ref="N3:N4"/>
    <mergeCell ref="B12:N12"/>
    <mergeCell ref="B6:N6"/>
    <mergeCell ref="B7:G7"/>
    <mergeCell ref="B8:G8"/>
    <mergeCell ref="B9:G9"/>
    <mergeCell ref="B10:G10"/>
    <mergeCell ref="B11:G11"/>
    <mergeCell ref="B24:G24"/>
    <mergeCell ref="B13:G13"/>
    <mergeCell ref="B14:G14"/>
    <mergeCell ref="B15:G15"/>
    <mergeCell ref="B16:G16"/>
    <mergeCell ref="B17:G17"/>
    <mergeCell ref="B18:N18"/>
    <mergeCell ref="B19:G19"/>
    <mergeCell ref="B20:G20"/>
    <mergeCell ref="B21:G21"/>
    <mergeCell ref="B22:G22"/>
    <mergeCell ref="B23:G23"/>
    <mergeCell ref="B25:G25"/>
    <mergeCell ref="B26:G26"/>
    <mergeCell ref="B27:G27"/>
    <mergeCell ref="B28:G28"/>
    <mergeCell ref="B29:G2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G27" sqref="G27"/>
    </sheetView>
  </sheetViews>
  <sheetFormatPr defaultRowHeight="14.4" x14ac:dyDescent="0.3"/>
  <cols>
    <col min="1" max="1" width="4.88671875" customWidth="1"/>
    <col min="7" max="7" width="19" customWidth="1"/>
    <col min="8" max="12" width="12" bestFit="1" customWidth="1"/>
    <col min="13" max="13" width="9" customWidth="1"/>
    <col min="14" max="14" width="13" customWidth="1"/>
  </cols>
  <sheetData>
    <row r="1" spans="1:14" ht="30" customHeight="1" x14ac:dyDescent="0.3">
      <c r="A1" s="82" t="s">
        <v>34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3" spans="1:14" x14ac:dyDescent="0.3">
      <c r="A3" s="83" t="s">
        <v>0</v>
      </c>
      <c r="B3" s="88" t="s">
        <v>5</v>
      </c>
      <c r="C3" s="89"/>
      <c r="D3" s="89"/>
      <c r="E3" s="89"/>
      <c r="F3" s="89"/>
      <c r="G3" s="90"/>
      <c r="H3" s="85" t="s">
        <v>6</v>
      </c>
      <c r="I3" s="86"/>
      <c r="J3" s="86"/>
      <c r="K3" s="86"/>
      <c r="L3" s="86"/>
      <c r="M3" s="87"/>
      <c r="N3" s="83" t="s">
        <v>4</v>
      </c>
    </row>
    <row r="4" spans="1:14" x14ac:dyDescent="0.3">
      <c r="A4" s="84"/>
      <c r="B4" s="91"/>
      <c r="C4" s="92"/>
      <c r="D4" s="92"/>
      <c r="E4" s="92"/>
      <c r="F4" s="92"/>
      <c r="G4" s="9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84"/>
    </row>
    <row r="5" spans="1:14" x14ac:dyDescent="0.3">
      <c r="A5" s="29">
        <v>1</v>
      </c>
      <c r="B5" s="79">
        <v>2</v>
      </c>
      <c r="C5" s="80"/>
      <c r="D5" s="80"/>
      <c r="E5" s="80"/>
      <c r="F5" s="80"/>
      <c r="G5" s="81"/>
      <c r="H5" s="3">
        <v>3</v>
      </c>
      <c r="I5" s="3">
        <v>4</v>
      </c>
      <c r="J5" s="3">
        <v>5</v>
      </c>
      <c r="K5" s="3">
        <v>6</v>
      </c>
      <c r="L5" s="3">
        <v>7</v>
      </c>
      <c r="M5" s="3">
        <v>8</v>
      </c>
      <c r="N5" s="3">
        <v>9</v>
      </c>
    </row>
    <row r="6" spans="1:14" x14ac:dyDescent="0.3">
      <c r="A6" s="30" t="s">
        <v>1</v>
      </c>
      <c r="B6" s="67" t="s">
        <v>28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</row>
    <row r="7" spans="1:14" ht="30" customHeight="1" x14ac:dyDescent="0.3">
      <c r="A7" s="31" t="s">
        <v>2</v>
      </c>
      <c r="B7" s="70" t="s">
        <v>42</v>
      </c>
      <c r="C7" s="71"/>
      <c r="D7" s="71"/>
      <c r="E7" s="71"/>
      <c r="F7" s="71"/>
      <c r="G7" s="72"/>
      <c r="H7" s="24">
        <v>5000</v>
      </c>
      <c r="I7" s="24">
        <v>5000</v>
      </c>
      <c r="J7" s="24">
        <v>5000</v>
      </c>
      <c r="K7" s="24">
        <v>5000</v>
      </c>
      <c r="L7" s="24">
        <v>5000</v>
      </c>
      <c r="M7" s="24">
        <v>5000</v>
      </c>
      <c r="N7" s="24">
        <f>SUM(N8:N11)</f>
        <v>30000</v>
      </c>
    </row>
    <row r="8" spans="1:14" s="5" customFormat="1" x14ac:dyDescent="0.3">
      <c r="A8" s="32"/>
      <c r="B8" s="76" t="s">
        <v>7</v>
      </c>
      <c r="C8" s="77"/>
      <c r="D8" s="77"/>
      <c r="E8" s="77"/>
      <c r="F8" s="77"/>
      <c r="G8" s="78"/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f>SUM(H8:M8)</f>
        <v>0</v>
      </c>
    </row>
    <row r="9" spans="1:14" s="6" customFormat="1" x14ac:dyDescent="0.3">
      <c r="A9" s="33"/>
      <c r="B9" s="73" t="s">
        <v>8</v>
      </c>
      <c r="C9" s="74"/>
      <c r="D9" s="74"/>
      <c r="E9" s="74"/>
      <c r="F9" s="74"/>
      <c r="G9" s="75"/>
      <c r="H9" s="26">
        <f>H7*90%</f>
        <v>4500</v>
      </c>
      <c r="I9" s="26">
        <f t="shared" ref="I9:M9" si="0">I7*90%</f>
        <v>4500</v>
      </c>
      <c r="J9" s="26">
        <f t="shared" si="0"/>
        <v>4500</v>
      </c>
      <c r="K9" s="26">
        <f t="shared" si="0"/>
        <v>4500</v>
      </c>
      <c r="L9" s="26">
        <f t="shared" si="0"/>
        <v>4500</v>
      </c>
      <c r="M9" s="26">
        <f t="shared" si="0"/>
        <v>4500</v>
      </c>
      <c r="N9" s="26">
        <f t="shared" ref="N9:N11" si="1">SUM(H9:M9)</f>
        <v>27000</v>
      </c>
    </row>
    <row r="10" spans="1:14" s="9" customFormat="1" x14ac:dyDescent="0.3">
      <c r="A10" s="15"/>
      <c r="B10" s="64" t="s">
        <v>9</v>
      </c>
      <c r="C10" s="65"/>
      <c r="D10" s="65"/>
      <c r="E10" s="65"/>
      <c r="F10" s="65"/>
      <c r="G10" s="66"/>
      <c r="H10" s="27">
        <f>H7-H9</f>
        <v>500</v>
      </c>
      <c r="I10" s="27">
        <f t="shared" ref="I10:M10" si="2">I7-I9</f>
        <v>500</v>
      </c>
      <c r="J10" s="27">
        <f t="shared" si="2"/>
        <v>500</v>
      </c>
      <c r="K10" s="27">
        <f t="shared" si="2"/>
        <v>500</v>
      </c>
      <c r="L10" s="27">
        <f t="shared" si="2"/>
        <v>500</v>
      </c>
      <c r="M10" s="27">
        <f t="shared" si="2"/>
        <v>500</v>
      </c>
      <c r="N10" s="27">
        <f>SUM(H10:M10)</f>
        <v>3000</v>
      </c>
    </row>
    <row r="11" spans="1:14" x14ac:dyDescent="0.3">
      <c r="A11" s="10"/>
      <c r="B11" s="67" t="s">
        <v>10</v>
      </c>
      <c r="C11" s="68"/>
      <c r="D11" s="68"/>
      <c r="E11" s="68"/>
      <c r="F11" s="68"/>
      <c r="G11" s="69"/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f t="shared" si="1"/>
        <v>0</v>
      </c>
    </row>
    <row r="12" spans="1:14" x14ac:dyDescent="0.3">
      <c r="A12" s="10"/>
      <c r="B12" s="70" t="s">
        <v>11</v>
      </c>
      <c r="C12" s="71"/>
      <c r="D12" s="71"/>
      <c r="E12" s="71"/>
      <c r="F12" s="71"/>
      <c r="G12" s="72"/>
      <c r="H12" s="24">
        <f t="shared" ref="H12:N12" si="3">SUM(H14:H17)</f>
        <v>5000</v>
      </c>
      <c r="I12" s="24">
        <f t="shared" si="3"/>
        <v>5000</v>
      </c>
      <c r="J12" s="24">
        <f t="shared" si="3"/>
        <v>5000</v>
      </c>
      <c r="K12" s="24">
        <f t="shared" si="3"/>
        <v>5000</v>
      </c>
      <c r="L12" s="24">
        <f t="shared" si="3"/>
        <v>5000</v>
      </c>
      <c r="M12" s="24">
        <f t="shared" si="3"/>
        <v>5000</v>
      </c>
      <c r="N12" s="24">
        <f t="shared" si="3"/>
        <v>30000</v>
      </c>
    </row>
    <row r="13" spans="1:14" x14ac:dyDescent="0.3">
      <c r="A13" s="10"/>
      <c r="B13" s="67" t="s">
        <v>12</v>
      </c>
      <c r="C13" s="68"/>
      <c r="D13" s="68"/>
      <c r="E13" s="68"/>
      <c r="F13" s="68"/>
      <c r="G13" s="69"/>
      <c r="H13" s="28"/>
      <c r="I13" s="28"/>
      <c r="J13" s="28"/>
      <c r="K13" s="28"/>
      <c r="L13" s="28"/>
      <c r="M13" s="28"/>
      <c r="N13" s="28"/>
    </row>
    <row r="14" spans="1:14" s="5" customFormat="1" x14ac:dyDescent="0.3">
      <c r="A14" s="4"/>
      <c r="B14" s="76" t="s">
        <v>7</v>
      </c>
      <c r="C14" s="77"/>
      <c r="D14" s="77"/>
      <c r="E14" s="77"/>
      <c r="F14" s="77"/>
      <c r="G14" s="78"/>
      <c r="H14" s="25">
        <f>H8</f>
        <v>0</v>
      </c>
      <c r="I14" s="25">
        <f t="shared" ref="I14:M14" si="4">I8</f>
        <v>0</v>
      </c>
      <c r="J14" s="25">
        <f t="shared" si="4"/>
        <v>0</v>
      </c>
      <c r="K14" s="25">
        <f t="shared" si="4"/>
        <v>0</v>
      </c>
      <c r="L14" s="25">
        <f t="shared" si="4"/>
        <v>0</v>
      </c>
      <c r="M14" s="25">
        <f t="shared" si="4"/>
        <v>0</v>
      </c>
      <c r="N14" s="25">
        <f>SUM(H14:M14)</f>
        <v>0</v>
      </c>
    </row>
    <row r="15" spans="1:14" s="6" customFormat="1" x14ac:dyDescent="0.3">
      <c r="A15" s="7"/>
      <c r="B15" s="73" t="s">
        <v>8</v>
      </c>
      <c r="C15" s="74"/>
      <c r="D15" s="74"/>
      <c r="E15" s="74"/>
      <c r="F15" s="74"/>
      <c r="G15" s="75"/>
      <c r="H15" s="26">
        <f>H9</f>
        <v>4500</v>
      </c>
      <c r="I15" s="26">
        <f t="shared" ref="I15:M15" si="5">I9</f>
        <v>4500</v>
      </c>
      <c r="J15" s="26">
        <f t="shared" si="5"/>
        <v>4500</v>
      </c>
      <c r="K15" s="26">
        <f t="shared" si="5"/>
        <v>4500</v>
      </c>
      <c r="L15" s="26">
        <f t="shared" si="5"/>
        <v>4500</v>
      </c>
      <c r="M15" s="26">
        <f t="shared" si="5"/>
        <v>4500</v>
      </c>
      <c r="N15" s="26">
        <f t="shared" ref="N15:N17" si="6">SUM(H15:M15)</f>
        <v>27000</v>
      </c>
    </row>
    <row r="16" spans="1:14" s="9" customFormat="1" x14ac:dyDescent="0.3">
      <c r="A16" s="8"/>
      <c r="B16" s="64" t="s">
        <v>9</v>
      </c>
      <c r="C16" s="65"/>
      <c r="D16" s="65"/>
      <c r="E16" s="65"/>
      <c r="F16" s="65"/>
      <c r="G16" s="66"/>
      <c r="H16" s="27">
        <f>H10</f>
        <v>500</v>
      </c>
      <c r="I16" s="27">
        <f t="shared" ref="I16:M16" si="7">I10</f>
        <v>500</v>
      </c>
      <c r="J16" s="27">
        <f t="shared" si="7"/>
        <v>500</v>
      </c>
      <c r="K16" s="27">
        <f t="shared" si="7"/>
        <v>500</v>
      </c>
      <c r="L16" s="27">
        <f t="shared" si="7"/>
        <v>500</v>
      </c>
      <c r="M16" s="27">
        <f t="shared" si="7"/>
        <v>500</v>
      </c>
      <c r="N16" s="27">
        <f>SUM(H16:M16)</f>
        <v>3000</v>
      </c>
    </row>
    <row r="17" spans="1:14" x14ac:dyDescent="0.3">
      <c r="A17" s="1"/>
      <c r="B17" s="67" t="s">
        <v>10</v>
      </c>
      <c r="C17" s="68"/>
      <c r="D17" s="68"/>
      <c r="E17" s="68"/>
      <c r="F17" s="68"/>
      <c r="G17" s="69"/>
      <c r="H17" s="28">
        <f>H11</f>
        <v>0</v>
      </c>
      <c r="I17" s="28">
        <f t="shared" ref="I17:M17" si="8">I11</f>
        <v>0</v>
      </c>
      <c r="J17" s="28">
        <f t="shared" si="8"/>
        <v>0</v>
      </c>
      <c r="K17" s="28">
        <f t="shared" si="8"/>
        <v>0</v>
      </c>
      <c r="L17" s="28">
        <f t="shared" si="8"/>
        <v>0</v>
      </c>
      <c r="M17" s="28">
        <f t="shared" si="8"/>
        <v>0</v>
      </c>
      <c r="N17" s="28">
        <f t="shared" si="6"/>
        <v>0</v>
      </c>
    </row>
  </sheetData>
  <mergeCells count="18">
    <mergeCell ref="B5:G5"/>
    <mergeCell ref="A1:N1"/>
    <mergeCell ref="A3:A4"/>
    <mergeCell ref="B3:G4"/>
    <mergeCell ref="H3:M3"/>
    <mergeCell ref="N3:N4"/>
    <mergeCell ref="B6:N6"/>
    <mergeCell ref="B7:G7"/>
    <mergeCell ref="B8:G8"/>
    <mergeCell ref="B9:G9"/>
    <mergeCell ref="B10:G10"/>
    <mergeCell ref="B16:G16"/>
    <mergeCell ref="B17:G17"/>
    <mergeCell ref="B11:G11"/>
    <mergeCell ref="B12:G12"/>
    <mergeCell ref="B13:G13"/>
    <mergeCell ref="B14:G14"/>
    <mergeCell ref="B15:G15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F22" sqref="F22"/>
    </sheetView>
  </sheetViews>
  <sheetFormatPr defaultRowHeight="14.4" x14ac:dyDescent="0.3"/>
  <cols>
    <col min="1" max="1" width="4.88671875" customWidth="1"/>
    <col min="7" max="7" width="19" customWidth="1"/>
    <col min="8" max="12" width="12" bestFit="1" customWidth="1"/>
    <col min="13" max="13" width="9" customWidth="1"/>
    <col min="14" max="14" width="13" customWidth="1"/>
  </cols>
  <sheetData>
    <row r="1" spans="1:14" x14ac:dyDescent="0.3">
      <c r="A1" s="82" t="s">
        <v>35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3" spans="1:14" x14ac:dyDescent="0.3">
      <c r="A3" s="51" t="s">
        <v>0</v>
      </c>
      <c r="B3" s="88" t="s">
        <v>5</v>
      </c>
      <c r="C3" s="89"/>
      <c r="D3" s="89"/>
      <c r="E3" s="89"/>
      <c r="F3" s="89"/>
      <c r="G3" s="90"/>
      <c r="H3" s="85" t="s">
        <v>6</v>
      </c>
      <c r="I3" s="86"/>
      <c r="J3" s="86"/>
      <c r="K3" s="86"/>
      <c r="L3" s="86"/>
      <c r="M3" s="87"/>
      <c r="N3" s="83" t="s">
        <v>4</v>
      </c>
    </row>
    <row r="4" spans="1:14" x14ac:dyDescent="0.3">
      <c r="A4" s="52"/>
      <c r="B4" s="91"/>
      <c r="C4" s="92"/>
      <c r="D4" s="92"/>
      <c r="E4" s="92"/>
      <c r="F4" s="92"/>
      <c r="G4" s="93"/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2">
        <v>2031</v>
      </c>
      <c r="N4" s="84"/>
    </row>
    <row r="5" spans="1:14" x14ac:dyDescent="0.3">
      <c r="A5" s="29">
        <v>1</v>
      </c>
      <c r="B5" s="79">
        <v>2</v>
      </c>
      <c r="C5" s="80"/>
      <c r="D5" s="80"/>
      <c r="E5" s="80"/>
      <c r="F5" s="80"/>
      <c r="G5" s="81"/>
      <c r="H5" s="3">
        <v>3</v>
      </c>
      <c r="I5" s="3">
        <v>4</v>
      </c>
      <c r="J5" s="3">
        <v>5</v>
      </c>
      <c r="K5" s="3">
        <v>6</v>
      </c>
      <c r="L5" s="3">
        <v>7</v>
      </c>
      <c r="M5" s="3">
        <v>8</v>
      </c>
      <c r="N5" s="3">
        <v>9</v>
      </c>
    </row>
    <row r="6" spans="1:14" ht="28.5" customHeight="1" x14ac:dyDescent="0.3">
      <c r="A6" s="30" t="s">
        <v>1</v>
      </c>
      <c r="B6" s="67" t="s">
        <v>29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</row>
    <row r="7" spans="1:14" ht="92.25" customHeight="1" x14ac:dyDescent="0.3">
      <c r="A7" s="31" t="s">
        <v>2</v>
      </c>
      <c r="B7" s="70" t="s">
        <v>36</v>
      </c>
      <c r="C7" s="71"/>
      <c r="D7" s="71"/>
      <c r="E7" s="71"/>
      <c r="F7" s="71"/>
      <c r="G7" s="72"/>
      <c r="H7" s="24">
        <f>SUM(H8:H11)</f>
        <v>34283.089999999997</v>
      </c>
      <c r="I7" s="24">
        <f t="shared" ref="I7:M7" si="0">SUM(I8:I11)</f>
        <v>36847.79</v>
      </c>
      <c r="J7" s="24">
        <f t="shared" si="0"/>
        <v>36510.330000000009</v>
      </c>
      <c r="K7" s="24">
        <f t="shared" si="0"/>
        <v>40161.363000000005</v>
      </c>
      <c r="L7" s="24">
        <f t="shared" si="0"/>
        <v>44177.49930000001</v>
      </c>
      <c r="M7" s="24">
        <f t="shared" si="0"/>
        <v>48595.249230000023</v>
      </c>
      <c r="N7" s="24">
        <f>SUM(N8:N11)</f>
        <v>240575.32153000004</v>
      </c>
    </row>
    <row r="8" spans="1:14" s="5" customFormat="1" x14ac:dyDescent="0.3">
      <c r="A8" s="32"/>
      <c r="B8" s="76" t="s">
        <v>7</v>
      </c>
      <c r="C8" s="77"/>
      <c r="D8" s="77"/>
      <c r="E8" s="77"/>
      <c r="F8" s="77"/>
      <c r="G8" s="78"/>
      <c r="H8" s="25"/>
      <c r="I8" s="25"/>
      <c r="J8" s="25"/>
      <c r="K8" s="25"/>
      <c r="L8" s="25"/>
      <c r="M8" s="25"/>
      <c r="N8" s="25">
        <f>SUM(H8:M8)</f>
        <v>0</v>
      </c>
    </row>
    <row r="9" spans="1:14" s="6" customFormat="1" x14ac:dyDescent="0.3">
      <c r="A9" s="33"/>
      <c r="B9" s="73" t="s">
        <v>8</v>
      </c>
      <c r="C9" s="74"/>
      <c r="D9" s="74"/>
      <c r="E9" s="74"/>
      <c r="F9" s="74"/>
      <c r="G9" s="75"/>
      <c r="H9" s="26">
        <f>(23398.36+10884.73)*90%</f>
        <v>30854.780999999999</v>
      </c>
      <c r="I9" s="26">
        <f>(25059.94+11787.85)*90%</f>
        <v>33163.010999999999</v>
      </c>
      <c r="J9" s="26">
        <f>(24841.31+11669.02)*90%</f>
        <v>32859.297000000006</v>
      </c>
      <c r="K9" s="26">
        <f>J9*1.1</f>
        <v>36145.226700000007</v>
      </c>
      <c r="L9" s="26">
        <f t="shared" ref="L9:M9" si="1">K9*1.1</f>
        <v>39759.749370000012</v>
      </c>
      <c r="M9" s="26">
        <f t="shared" si="1"/>
        <v>43735.724307000019</v>
      </c>
      <c r="N9" s="26">
        <f t="shared" ref="N9:N11" si="2">SUM(H9:M9)</f>
        <v>216517.78937700004</v>
      </c>
    </row>
    <row r="10" spans="1:14" s="9" customFormat="1" x14ac:dyDescent="0.3">
      <c r="A10" s="34"/>
      <c r="B10" s="64" t="s">
        <v>9</v>
      </c>
      <c r="C10" s="65"/>
      <c r="D10" s="65"/>
      <c r="E10" s="65"/>
      <c r="F10" s="65"/>
      <c r="G10" s="66"/>
      <c r="H10" s="27">
        <f>(23398.36+10884.73)*10%</f>
        <v>3428.3089999999997</v>
      </c>
      <c r="I10" s="27">
        <f>(25059.94+11787.85)*10%</f>
        <v>3684.7790000000005</v>
      </c>
      <c r="J10" s="27">
        <f>(24841.31+11669.02)*10%</f>
        <v>3651.0330000000004</v>
      </c>
      <c r="K10" s="27">
        <f>J10*1.1</f>
        <v>4016.1363000000006</v>
      </c>
      <c r="L10" s="27">
        <f t="shared" ref="L10:M10" si="3">K10*1.1</f>
        <v>4417.7499300000009</v>
      </c>
      <c r="M10" s="27">
        <f t="shared" si="3"/>
        <v>4859.5249230000018</v>
      </c>
      <c r="N10" s="27">
        <f>SUM(H10:M10)</f>
        <v>24057.532153</v>
      </c>
    </row>
    <row r="11" spans="1:14" x14ac:dyDescent="0.3">
      <c r="A11" s="30"/>
      <c r="B11" s="67" t="s">
        <v>10</v>
      </c>
      <c r="C11" s="68"/>
      <c r="D11" s="68"/>
      <c r="E11" s="68"/>
      <c r="F11" s="68"/>
      <c r="G11" s="69"/>
      <c r="H11" s="28"/>
      <c r="I11" s="28"/>
      <c r="J11" s="28"/>
      <c r="K11" s="28"/>
      <c r="L11" s="28"/>
      <c r="M11" s="28"/>
      <c r="N11" s="28">
        <f t="shared" si="2"/>
        <v>0</v>
      </c>
    </row>
    <row r="12" spans="1:14" x14ac:dyDescent="0.3">
      <c r="A12" s="1"/>
      <c r="B12" s="70" t="s">
        <v>11</v>
      </c>
      <c r="C12" s="71"/>
      <c r="D12" s="71"/>
      <c r="E12" s="71"/>
      <c r="F12" s="71"/>
      <c r="G12" s="72"/>
      <c r="H12" s="24">
        <f t="shared" ref="H12:N12" si="4">SUM(H14:H17)</f>
        <v>34283.089999999997</v>
      </c>
      <c r="I12" s="24">
        <f t="shared" si="4"/>
        <v>36847.79</v>
      </c>
      <c r="J12" s="24">
        <f t="shared" si="4"/>
        <v>36510.330000000009</v>
      </c>
      <c r="K12" s="24">
        <f t="shared" si="4"/>
        <v>40161.363000000005</v>
      </c>
      <c r="L12" s="24">
        <f t="shared" si="4"/>
        <v>44177.49930000001</v>
      </c>
      <c r="M12" s="24">
        <f t="shared" si="4"/>
        <v>48595.249230000023</v>
      </c>
      <c r="N12" s="24">
        <f t="shared" si="4"/>
        <v>240575.32153000004</v>
      </c>
    </row>
    <row r="13" spans="1:14" x14ac:dyDescent="0.3">
      <c r="A13" s="1"/>
      <c r="B13" s="67" t="s">
        <v>12</v>
      </c>
      <c r="C13" s="68"/>
      <c r="D13" s="68"/>
      <c r="E13" s="68"/>
      <c r="F13" s="68"/>
      <c r="G13" s="69"/>
      <c r="H13" s="28"/>
      <c r="I13" s="28"/>
      <c r="J13" s="28"/>
      <c r="K13" s="28"/>
      <c r="L13" s="28"/>
      <c r="M13" s="28"/>
      <c r="N13" s="28"/>
    </row>
    <row r="14" spans="1:14" s="5" customFormat="1" x14ac:dyDescent="0.3">
      <c r="A14" s="4"/>
      <c r="B14" s="76" t="s">
        <v>7</v>
      </c>
      <c r="C14" s="77"/>
      <c r="D14" s="77"/>
      <c r="E14" s="77"/>
      <c r="F14" s="77"/>
      <c r="G14" s="78"/>
      <c r="H14" s="25">
        <f>H8</f>
        <v>0</v>
      </c>
      <c r="I14" s="25">
        <f t="shared" ref="I14:M14" si="5">I8</f>
        <v>0</v>
      </c>
      <c r="J14" s="25">
        <f t="shared" si="5"/>
        <v>0</v>
      </c>
      <c r="K14" s="25">
        <f t="shared" si="5"/>
        <v>0</v>
      </c>
      <c r="L14" s="25">
        <f t="shared" si="5"/>
        <v>0</v>
      </c>
      <c r="M14" s="25">
        <f t="shared" si="5"/>
        <v>0</v>
      </c>
      <c r="N14" s="25">
        <f>SUM(H14:M14)</f>
        <v>0</v>
      </c>
    </row>
    <row r="15" spans="1:14" s="6" customFormat="1" x14ac:dyDescent="0.3">
      <c r="A15" s="7"/>
      <c r="B15" s="73" t="s">
        <v>8</v>
      </c>
      <c r="C15" s="74"/>
      <c r="D15" s="74"/>
      <c r="E15" s="74"/>
      <c r="F15" s="74"/>
      <c r="G15" s="75"/>
      <c r="H15" s="26">
        <f>H9</f>
        <v>30854.780999999999</v>
      </c>
      <c r="I15" s="26">
        <f t="shared" ref="I15:M15" si="6">I9</f>
        <v>33163.010999999999</v>
      </c>
      <c r="J15" s="26">
        <f t="shared" si="6"/>
        <v>32859.297000000006</v>
      </c>
      <c r="K15" s="26">
        <f t="shared" si="6"/>
        <v>36145.226700000007</v>
      </c>
      <c r="L15" s="26">
        <f t="shared" si="6"/>
        <v>39759.749370000012</v>
      </c>
      <c r="M15" s="26">
        <f t="shared" si="6"/>
        <v>43735.724307000019</v>
      </c>
      <c r="N15" s="26">
        <f t="shared" ref="N15:N17" si="7">SUM(H15:M15)</f>
        <v>216517.78937700004</v>
      </c>
    </row>
    <row r="16" spans="1:14" s="9" customFormat="1" x14ac:dyDescent="0.3">
      <c r="A16" s="8"/>
      <c r="B16" s="64" t="s">
        <v>9</v>
      </c>
      <c r="C16" s="65"/>
      <c r="D16" s="65"/>
      <c r="E16" s="65"/>
      <c r="F16" s="65"/>
      <c r="G16" s="66"/>
      <c r="H16" s="27">
        <f>H10</f>
        <v>3428.3089999999997</v>
      </c>
      <c r="I16" s="27">
        <f t="shared" ref="I16:M16" si="8">I10</f>
        <v>3684.7790000000005</v>
      </c>
      <c r="J16" s="27">
        <f t="shared" si="8"/>
        <v>3651.0330000000004</v>
      </c>
      <c r="K16" s="27">
        <f t="shared" si="8"/>
        <v>4016.1363000000006</v>
      </c>
      <c r="L16" s="27">
        <f t="shared" si="8"/>
        <v>4417.7499300000009</v>
      </c>
      <c r="M16" s="27">
        <f t="shared" si="8"/>
        <v>4859.5249230000018</v>
      </c>
      <c r="N16" s="27">
        <f>SUM(H16:M16)</f>
        <v>24057.532153</v>
      </c>
    </row>
    <row r="17" spans="1:14" x14ac:dyDescent="0.3">
      <c r="A17" s="1"/>
      <c r="B17" s="67" t="s">
        <v>10</v>
      </c>
      <c r="C17" s="68"/>
      <c r="D17" s="68"/>
      <c r="E17" s="68"/>
      <c r="F17" s="68"/>
      <c r="G17" s="69"/>
      <c r="H17" s="28">
        <f>H11</f>
        <v>0</v>
      </c>
      <c r="I17" s="28">
        <f t="shared" ref="I17:M17" si="9">I11</f>
        <v>0</v>
      </c>
      <c r="J17" s="28">
        <f t="shared" si="9"/>
        <v>0</v>
      </c>
      <c r="K17" s="28">
        <f t="shared" si="9"/>
        <v>0</v>
      </c>
      <c r="L17" s="28">
        <f t="shared" si="9"/>
        <v>0</v>
      </c>
      <c r="M17" s="28">
        <f t="shared" si="9"/>
        <v>0</v>
      </c>
      <c r="N17" s="28">
        <f t="shared" si="7"/>
        <v>0</v>
      </c>
    </row>
    <row r="18" spans="1:14" x14ac:dyDescent="0.3">
      <c r="H18" s="37"/>
      <c r="I18" s="37"/>
      <c r="J18" s="37"/>
      <c r="K18" s="37"/>
      <c r="L18" s="37"/>
      <c r="M18" s="37"/>
      <c r="N18" s="37"/>
    </row>
  </sheetData>
  <mergeCells count="18">
    <mergeCell ref="B16:G16"/>
    <mergeCell ref="B17:G17"/>
    <mergeCell ref="B11:G11"/>
    <mergeCell ref="B12:G12"/>
    <mergeCell ref="B13:G13"/>
    <mergeCell ref="B14:G14"/>
    <mergeCell ref="B15:G15"/>
    <mergeCell ref="B6:N6"/>
    <mergeCell ref="B7:G7"/>
    <mergeCell ref="B8:G8"/>
    <mergeCell ref="B9:G9"/>
    <mergeCell ref="B10:G10"/>
    <mergeCell ref="B5:G5"/>
    <mergeCell ref="A1:N1"/>
    <mergeCell ref="A3:A4"/>
    <mergeCell ref="B3:G4"/>
    <mergeCell ref="H3:M3"/>
    <mergeCell ref="N3:N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МП (общее)</vt:lpstr>
      <vt:lpstr>Ликвидация</vt:lpstr>
      <vt:lpstr>Инфра</vt:lpstr>
      <vt:lpstr>Разные категории</vt:lpstr>
      <vt:lpstr>Градостроительство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2024-09-11T05:11:47Z</cp:lastPrinted>
  <dcterms:created xsi:type="dcterms:W3CDTF">2024-09-06T01:05:25Z</dcterms:created>
  <dcterms:modified xsi:type="dcterms:W3CDTF">2025-05-16T03:26:53Z</dcterms:modified>
</cp:coreProperties>
</file>