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4656" windowWidth="23256" windowHeight="6072" activeTab="2"/>
  </bookViews>
  <sheets>
    <sheet name="о выполнении работ" sheetId="1" r:id="rId1"/>
    <sheet name="детские и спорт пл." sheetId="2" r:id="rId2"/>
    <sheet name="Выполнение" sheetId="3" r:id="rId3"/>
    <sheet name="Лист1" sheetId="4" r:id="rId4"/>
  </sheets>
  <externalReferences>
    <externalReference r:id="rId5"/>
  </externalReferences>
  <definedNames>
    <definedName name="_xlnm.Print_Area" localSheetId="1">'детские и спорт пл.'!$A$1:$Q$37</definedName>
  </definedNames>
  <calcPr calcId="125725"/>
</workbook>
</file>

<file path=xl/calcChain.xml><?xml version="1.0" encoding="utf-8"?>
<calcChain xmlns="http://schemas.openxmlformats.org/spreadsheetml/2006/main">
  <c r="L19" i="1"/>
  <c r="H19"/>
  <c r="G430" i="3"/>
  <c r="G434"/>
  <c r="G433"/>
  <c r="G431"/>
  <c r="G422"/>
  <c r="G437"/>
  <c r="I437" s="1"/>
  <c r="I439"/>
  <c r="G438"/>
  <c r="G441"/>
  <c r="G436" l="1"/>
  <c r="G440"/>
  <c r="G424"/>
  <c r="I424" s="1"/>
  <c r="I422"/>
  <c r="G423"/>
  <c r="I438"/>
  <c r="I441"/>
  <c r="G443"/>
  <c r="I443" s="1"/>
  <c r="I425"/>
  <c r="I430"/>
  <c r="I431"/>
  <c r="I432"/>
  <c r="I433"/>
  <c r="Z19" i="1" s="1"/>
  <c r="I434" i="3"/>
  <c r="AC19" i="1" s="1"/>
  <c r="I435" i="3"/>
  <c r="I436"/>
  <c r="I442"/>
  <c r="I423"/>
  <c r="T10" i="1"/>
  <c r="F21"/>
  <c r="T21"/>
  <c r="I440" i="3" l="1"/>
  <c r="F24" i="1"/>
  <c r="T16"/>
  <c r="E13" i="4"/>
  <c r="F22" i="1"/>
  <c r="T23"/>
  <c r="F23"/>
  <c r="T13"/>
  <c r="T12"/>
  <c r="F12"/>
  <c r="F15"/>
  <c r="G444" i="3" l="1"/>
  <c r="I444" s="1"/>
  <c r="R19" i="1" s="1"/>
  <c r="T28"/>
  <c r="M28"/>
  <c r="J28"/>
  <c r="F28"/>
  <c r="E28"/>
  <c r="C12" l="1"/>
  <c r="I620" i="3" l="1"/>
  <c r="I619"/>
  <c r="I617"/>
  <c r="I616"/>
  <c r="I615"/>
  <c r="I613"/>
  <c r="I612"/>
  <c r="I610"/>
  <c r="I608"/>
  <c r="I607"/>
  <c r="I605"/>
  <c r="I603"/>
  <c r="I602"/>
  <c r="I637" l="1"/>
  <c r="G357" l="1"/>
  <c r="I357" s="1"/>
  <c r="F394"/>
  <c r="I392"/>
  <c r="I391"/>
  <c r="I390"/>
  <c r="I389"/>
  <c r="F387"/>
  <c r="I384"/>
  <c r="I381"/>
  <c r="I379"/>
  <c r="G376"/>
  <c r="F376"/>
  <c r="I375"/>
  <c r="G371"/>
  <c r="F371"/>
  <c r="I369"/>
  <c r="I359"/>
  <c r="I376" l="1"/>
  <c r="I371"/>
  <c r="I547" l="1"/>
  <c r="I548"/>
  <c r="I549"/>
  <c r="I551"/>
  <c r="I458"/>
  <c r="I457"/>
  <c r="I455"/>
  <c r="I447"/>
  <c r="I495" l="1"/>
  <c r="I494"/>
  <c r="I493"/>
  <c r="I492"/>
  <c r="I488"/>
  <c r="G487"/>
  <c r="F487"/>
  <c r="F481"/>
  <c r="I480"/>
  <c r="I479"/>
  <c r="I478"/>
  <c r="G477"/>
  <c r="F477"/>
  <c r="I476"/>
  <c r="I475"/>
  <c r="G474"/>
  <c r="F474"/>
  <c r="I473"/>
  <c r="I472"/>
  <c r="I467"/>
  <c r="I466"/>
  <c r="I464"/>
  <c r="I463"/>
  <c r="I474" l="1"/>
  <c r="I487"/>
  <c r="I477"/>
  <c r="F598" l="1"/>
  <c r="I597"/>
  <c r="I593"/>
  <c r="G588"/>
  <c r="F588"/>
  <c r="I587"/>
  <c r="I586"/>
  <c r="I585"/>
  <c r="I584"/>
  <c r="I583"/>
  <c r="I570"/>
  <c r="I566"/>
  <c r="I565"/>
  <c r="I564"/>
  <c r="I563"/>
  <c r="G562"/>
  <c r="F562"/>
  <c r="I559"/>
  <c r="I556"/>
  <c r="I555"/>
  <c r="I553"/>
  <c r="I354"/>
  <c r="I353"/>
  <c r="I352"/>
  <c r="I351"/>
  <c r="I350"/>
  <c r="I349"/>
  <c r="I348"/>
  <c r="I347"/>
  <c r="I346"/>
  <c r="I345"/>
  <c r="I344"/>
  <c r="I343"/>
  <c r="I342"/>
  <c r="I341"/>
  <c r="I340"/>
  <c r="I339"/>
  <c r="I337"/>
  <c r="I336"/>
  <c r="I335"/>
  <c r="I334"/>
  <c r="I333"/>
  <c r="G332"/>
  <c r="I332" s="1"/>
  <c r="I325"/>
  <c r="I323"/>
  <c r="I322"/>
  <c r="I319"/>
  <c r="I318"/>
  <c r="I317"/>
  <c r="I316"/>
  <c r="I315"/>
  <c r="I314"/>
  <c r="I313"/>
  <c r="I312"/>
  <c r="I311"/>
  <c r="I310"/>
  <c r="I309"/>
  <c r="I308"/>
  <c r="I303"/>
  <c r="I302"/>
  <c r="I301"/>
  <c r="I300"/>
  <c r="I299"/>
  <c r="I298"/>
  <c r="I297"/>
  <c r="I562" l="1"/>
  <c r="AA24" i="1" l="1"/>
  <c r="Z24"/>
  <c r="X24"/>
  <c r="V24"/>
  <c r="S24"/>
  <c r="X16"/>
  <c r="AA16"/>
  <c r="S27"/>
  <c r="U27"/>
  <c r="V27"/>
  <c r="X27"/>
  <c r="Y27"/>
  <c r="Z27"/>
  <c r="AA27"/>
  <c r="AB27"/>
  <c r="AC27"/>
  <c r="P28"/>
  <c r="C18"/>
  <c r="AD21"/>
  <c r="AE21" s="1"/>
  <c r="AD18"/>
  <c r="AE18" s="1"/>
  <c r="AD13"/>
  <c r="AE13" s="1"/>
  <c r="AD12"/>
  <c r="C16" l="1"/>
  <c r="AD27"/>
  <c r="C27"/>
  <c r="C24"/>
  <c r="AA28"/>
  <c r="AD24"/>
  <c r="X28"/>
  <c r="AD15"/>
  <c r="AE15" s="1"/>
  <c r="AD16"/>
  <c r="AE16" s="1"/>
  <c r="AE12"/>
  <c r="S28"/>
  <c r="C28" l="1"/>
  <c r="AE27"/>
  <c r="AE6" s="1"/>
  <c r="AE24"/>
  <c r="AD28"/>
</calcChain>
</file>

<file path=xl/comments1.xml><?xml version="1.0" encoding="utf-8"?>
<comments xmlns="http://schemas.openxmlformats.org/spreadsheetml/2006/main">
  <authors>
    <author>Рудой Александр Васильевич</author>
  </authors>
  <commentLis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Рудой Александр Васильевич:</t>
        </r>
        <r>
          <rPr>
            <sz val="9"/>
            <color indexed="81"/>
            <rFont val="Tahoma"/>
            <family val="2"/>
            <charset val="204"/>
          </rPr>
          <t xml:space="preserve">
в программе учтено </t>
        </r>
      </text>
    </comment>
  </commentList>
</comments>
</file>

<file path=xl/sharedStrings.xml><?xml version="1.0" encoding="utf-8"?>
<sst xmlns="http://schemas.openxmlformats.org/spreadsheetml/2006/main" count="2168" uniqueCount="1310">
  <si>
    <t>выполнено за счет внебюджетных средств</t>
  </si>
  <si>
    <t>Долинск, сквер ККЗ "Россия</t>
  </si>
  <si>
    <t>Долинск, парк "Дружбы"</t>
  </si>
  <si>
    <t>Долинск, ул.Октябрьская5</t>
  </si>
  <si>
    <t>Долинск, ул.Пионерская4</t>
  </si>
  <si>
    <t>Долинск, ул.Торговая1</t>
  </si>
  <si>
    <t>Быков, ул.Красноармейская 25</t>
  </si>
  <si>
    <t>Углезаводск, ул.Торгова 4б</t>
  </si>
  <si>
    <t>Углезаводскул.Новая 12</t>
  </si>
  <si>
    <t>Стародубское, ул.Мухина 5</t>
  </si>
  <si>
    <t>Стародубское, ул.Комсомольская 1</t>
  </si>
  <si>
    <t>Доинск, ул. Ленина 42</t>
  </si>
  <si>
    <t>Постановление № 209 от 29.05.2015 г.</t>
  </si>
  <si>
    <t>выполнено силами  МБУ "МПО ШГП"</t>
  </si>
  <si>
    <t>Наименование МО</t>
  </si>
  <si>
    <t>освещение улиц, скверов, площадей</t>
  </si>
  <si>
    <t>строительство и ремонт площадей и скверов</t>
  </si>
  <si>
    <t>малые архитектурные формы, устройство ограждений и фонтанов</t>
  </si>
  <si>
    <t>уборка территори, расчистка снега, прочие расхода</t>
  </si>
  <si>
    <t>озеленение территорий (обустройство газонов, посадка цветов, кустарников, деревьев и пр.)</t>
  </si>
  <si>
    <t>оборудование детских и спортивных площадок</t>
  </si>
  <si>
    <t>предусмотрено программой</t>
  </si>
  <si>
    <t>детские</t>
  </si>
  <si>
    <t>спрортивные</t>
  </si>
  <si>
    <t>т.руб</t>
  </si>
  <si>
    <t>%</t>
  </si>
  <si>
    <t>Ю-Сахалинск</t>
  </si>
  <si>
    <t>Корсаковский</t>
  </si>
  <si>
    <t xml:space="preserve">Холмский  </t>
  </si>
  <si>
    <t>Долинский</t>
  </si>
  <si>
    <t>Охинский</t>
  </si>
  <si>
    <t xml:space="preserve">Поронайский </t>
  </si>
  <si>
    <t>Анивский</t>
  </si>
  <si>
    <t>Невельский</t>
  </si>
  <si>
    <t>Тымовский</t>
  </si>
  <si>
    <t xml:space="preserve">Смирныховский </t>
  </si>
  <si>
    <t>А-Сахалинский</t>
  </si>
  <si>
    <t>Ноглики</t>
  </si>
  <si>
    <t xml:space="preserve">Углегорское ГП </t>
  </si>
  <si>
    <t>Томаринский</t>
  </si>
  <si>
    <t xml:space="preserve">Макаровский </t>
  </si>
  <si>
    <t>выполнено</t>
  </si>
  <si>
    <t xml:space="preserve">Шахтерское ГП </t>
  </si>
  <si>
    <t>Бошняково</t>
  </si>
  <si>
    <t>ИТОГО</t>
  </si>
  <si>
    <t>Озеленение территорий (обустройство газонов, посадка цветов, кустарников, деревьев и пр.. Не менее 10% бюджета)</t>
  </si>
  <si>
    <t>Оснащение детскими площадками (не менее 10% бюджета)</t>
  </si>
  <si>
    <t>Оснащение спортивными площадками (не менее 5% бюджета)</t>
  </si>
  <si>
    <t>ПРИМЕЧАНИЕ</t>
  </si>
  <si>
    <t>предусмотрено бюджетом</t>
  </si>
  <si>
    <t>соответствие требованиям</t>
  </si>
  <si>
    <t>фактически выполнено работ</t>
  </si>
  <si>
    <t>всего в наличии</t>
  </si>
  <si>
    <t>план 2015г.</t>
  </si>
  <si>
    <t>% от ОБ</t>
  </si>
  <si>
    <t>ед</t>
  </si>
  <si>
    <t>заключен МК</t>
  </si>
  <si>
    <t>подготовка ТЗ</t>
  </si>
  <si>
    <t>объявлен аукцион</t>
  </si>
  <si>
    <t xml:space="preserve">Невельский </t>
  </si>
  <si>
    <t>№ п/п</t>
  </si>
  <si>
    <t>ОТЧЁТ
о выполнении работ по благоустройству муниципальных образований на 2015 год</t>
  </si>
  <si>
    <t xml:space="preserve">Отчёт об озеленении и  оснащении
детскими и спортивными площадками в муниципальных образованиях </t>
  </si>
  <si>
    <t>Южно-Курильский район</t>
  </si>
  <si>
    <t>Курильский район</t>
  </si>
  <si>
    <t>Северо-Курильский район</t>
  </si>
  <si>
    <t>Средства на благоустройство мун. образований с учётом доп финансирования</t>
  </si>
  <si>
    <t>сумма заключенных контрактов</t>
  </si>
  <si>
    <t>Реквизиты  программ благоустройства</t>
  </si>
  <si>
    <t>объём финансирования по заключённым контрактам</t>
  </si>
  <si>
    <t>постановления администрации города Южно-Сахалинска 
№ 1623-па от 29.08.2014, 
№ 1532-па от 20.08.2014, 
№ 1522-па от 20.08.2014</t>
  </si>
  <si>
    <t>Постановление №129 от 29.05.2015</t>
  </si>
  <si>
    <t>Постановление администрации № 765 от 27.10.2014</t>
  </si>
  <si>
    <t>Постановление Администрации Поронайского городского округа от 17.03.2015 № 303</t>
  </si>
  <si>
    <t xml:space="preserve">объявлен аукцион </t>
  </si>
  <si>
    <t>Наименование  мероприятия</t>
  </si>
  <si>
    <t>физические объёмы мероприятия</t>
  </si>
  <si>
    <t>наличие ПСД</t>
  </si>
  <si>
    <t>план, тыс.руб.</t>
  </si>
  <si>
    <t>факт, тыс.руб.</t>
  </si>
  <si>
    <t>плановый срок реализации</t>
  </si>
  <si>
    <t>факт реализации, %</t>
  </si>
  <si>
    <t>Номер и дата заключения контракта</t>
  </si>
  <si>
    <t>подрядчик</t>
  </si>
  <si>
    <t>Примечание</t>
  </si>
  <si>
    <t>ед. измерения</t>
  </si>
  <si>
    <t>объем</t>
  </si>
  <si>
    <t>Освещение улиц, скверов, площадей</t>
  </si>
  <si>
    <t>в том числе:</t>
  </si>
  <si>
    <t>ООО "СМЭП"</t>
  </si>
  <si>
    <t>прочие расходы на озеленение</t>
  </si>
  <si>
    <r>
      <t>м</t>
    </r>
    <r>
      <rPr>
        <vertAlign val="superscript"/>
        <sz val="14"/>
        <color indexed="8"/>
        <rFont val="Times New Roman"/>
        <family val="1"/>
        <charset val="204"/>
      </rPr>
      <t>2</t>
    </r>
  </si>
  <si>
    <t>постановление мэра Корсаковского городского округа № 1598 от 23.09.2014</t>
  </si>
  <si>
    <t>Январь - декабрь 2015 г.</t>
  </si>
  <si>
    <t xml:space="preserve">Озеленение территорий </t>
  </si>
  <si>
    <t>малые архитектурные формы</t>
  </si>
  <si>
    <t>июнь - октябрь 2015 г.</t>
  </si>
  <si>
    <t>Закупка</t>
  </si>
  <si>
    <t>аукцион</t>
  </si>
  <si>
    <t>выдано мун.зад.</t>
  </si>
  <si>
    <t>выдано мун.задание</t>
  </si>
  <si>
    <t>Содержание и текущий ремонт наружного освещения населенных пунктов МО ГО "Долинский"</t>
  </si>
  <si>
    <t>№0161300006314000265 от 14.01.15</t>
  </si>
  <si>
    <t>ООО "Долинская энергетическая компания"</t>
  </si>
  <si>
    <t>Текущий ремонт наружного освещения населенных пунктов МО ГО "Долинский"</t>
  </si>
  <si>
    <t>декабрь-январь 2015 г.</t>
  </si>
  <si>
    <t>№ 0161300006313000157 от 30.09.13</t>
  </si>
  <si>
    <t>ЗАО СМУ ДЭМ им Г.А. Юзифовича</t>
  </si>
  <si>
    <t>№ 016130006314000269 от 26.12.14</t>
  </si>
  <si>
    <t>Содержание светофорного объекта</t>
  </si>
  <si>
    <t xml:space="preserve">январь-декабрь </t>
  </si>
  <si>
    <t>№ 016130006314000168 от 26.12.14</t>
  </si>
  <si>
    <t>Уличное освещение</t>
  </si>
  <si>
    <t>январь-девабрь</t>
  </si>
  <si>
    <t>№ 120061 от 27,02.15</t>
  </si>
  <si>
    <t>ОП "Энергосбыт" ОАО Сахалинэнерго</t>
  </si>
  <si>
    <t>Оплата эл. энергии, наружного . освещения г. Долинска и населенных пунктов январь-декабрь.</t>
  </si>
  <si>
    <t>май-июнь</t>
  </si>
  <si>
    <t>мун.задание</t>
  </si>
  <si>
    <t>МБУ "УГХ"</t>
  </si>
  <si>
    <t>приобретение и посадка цветов, укос травы на газонах и в скверах</t>
  </si>
  <si>
    <t>июль</t>
  </si>
  <si>
    <t>приобретение и посадка деревьев</t>
  </si>
  <si>
    <t>Летнее и зимнее содержание автомобильных дорог</t>
  </si>
  <si>
    <t>101,4 км</t>
  </si>
  <si>
    <t>очистка от снега проездов и автодорог, вывоз снега, посыпка инертными материалами, грейдерование, подсыпка щебнем</t>
  </si>
  <si>
    <t>м.к. б/н от 12.05.15</t>
  </si>
  <si>
    <t>ООО "Росстройбетон"</t>
  </si>
  <si>
    <t>Приобретение малых архитектурных форм (скамейки, урны)</t>
  </si>
  <si>
    <t>санитарная очистка г.Долинска и территорий населенных пунктов</t>
  </si>
  <si>
    <t>апрель - май</t>
  </si>
  <si>
    <t>Благоустройство территории бывшей лесоопытной станции под городской парк отдыха, в том числе проектные работы</t>
  </si>
  <si>
    <t>Апрель- май  2015г.</t>
  </si>
  <si>
    <t>техническое присоединение, проектные работы, охрана парка, содержание парка</t>
  </si>
  <si>
    <t>Содержание автомобильных дорог в населенных пунктах</t>
  </si>
  <si>
    <t>детские площадки</t>
  </si>
  <si>
    <t>проведение аукциона</t>
  </si>
  <si>
    <t>игровой комплекс, качалки, качели, скамейки, урны</t>
  </si>
  <si>
    <t>нет</t>
  </si>
  <si>
    <t>до 01.09.2015</t>
  </si>
  <si>
    <t>проводится аукцион</t>
  </si>
  <si>
    <t>экспрес, качели, беседки</t>
  </si>
  <si>
    <t>качели, горка, спортивный тренажер, скамейки</t>
  </si>
  <si>
    <t>ул.Подгорная 21а</t>
  </si>
  <si>
    <t>детский городок, качели, скамейки</t>
  </si>
  <si>
    <t>игровой комплекс, качели, скамейки</t>
  </si>
  <si>
    <t>игровой комплекс, качели, скамейки, урны</t>
  </si>
  <si>
    <t>качели, скамейки, урны</t>
  </si>
  <si>
    <t>до 01.12.2015</t>
  </si>
  <si>
    <t>ул Октябрьская 9</t>
  </si>
  <si>
    <t>м</t>
  </si>
  <si>
    <t xml:space="preserve"> МО ГО "Долинский"</t>
  </si>
  <si>
    <t>Спортивные площадки</t>
  </si>
  <si>
    <t xml:space="preserve">Постановление № 274 от 08.05.2015 г </t>
  </si>
  <si>
    <t>Постановление №942 от 31.07.2014 г.</t>
  </si>
  <si>
    <t>Постановление №762 от 2.06.2015 г</t>
  </si>
  <si>
    <t>утверждена</t>
  </si>
  <si>
    <t>утверждена постановление АМО №771-па от 29.05.15</t>
  </si>
  <si>
    <t>Постановление № 441 от 28.05.2015 г. Администрации МО "Южно-Курильский городской округ"</t>
  </si>
  <si>
    <t>Постановление администрации №150 от 27.05.2015</t>
  </si>
  <si>
    <t xml:space="preserve">Постановление № 95 от 30.07.2014 г </t>
  </si>
  <si>
    <t>постановление №602 от 02.07.2015 г.</t>
  </si>
  <si>
    <t>город Южно-Сахалинск</t>
  </si>
  <si>
    <t>Всего постановления администрации города Южно-Сахалинска № 1623-па от 29.08.2014, № 1532-па от 20.08.2014, № 1522-па от 20.08.2015</t>
  </si>
  <si>
    <t>К.Р. и реконструкция уличного освещения</t>
  </si>
  <si>
    <t>Устройство наружного освещения ул.Асахикава на участке от ул.Амурской до ул.Чехова</t>
  </si>
  <si>
    <t>п.м.</t>
  </si>
  <si>
    <t xml:space="preserve">имеется </t>
  </si>
  <si>
    <t>апрель-август 2015</t>
  </si>
  <si>
    <t>МК № 032-054-15 от 18.05.2015</t>
  </si>
  <si>
    <t>в работе</t>
  </si>
  <si>
    <t>Устройство наружного освещения внутриквартальной аллеи в районе СОШ №8</t>
  </si>
  <si>
    <t>июнь-сентябрь 2015</t>
  </si>
  <si>
    <t>торги</t>
  </si>
  <si>
    <t>муниципальный заказ на выполнение строительно-монтажных работ находится на размещении</t>
  </si>
  <si>
    <t>Устройство наружного освещения по ул.Лермонтова, от моста через р.Владимировка до юго-западной объездной дороги</t>
  </si>
  <si>
    <t>в разработке</t>
  </si>
  <si>
    <t>май-декабрь 2015</t>
  </si>
  <si>
    <t>проектируется, готовность ПСД - 10.06.2015</t>
  </si>
  <si>
    <t>Устройство наружного освещения по ул.Чехова от пр.Победы до МБДОУ детский сад №8</t>
  </si>
  <si>
    <t>май-октябрь 2015</t>
  </si>
  <si>
    <t>проектируется, готовность ПСД - 15.06.2015</t>
  </si>
  <si>
    <t>Устройство наружного освещения по ул.Комсомольской от пр.Победы до ул.Пуркаева</t>
  </si>
  <si>
    <t>проектируется, готовность ПСД - 06.07.2015</t>
  </si>
  <si>
    <t>обслуживание</t>
  </si>
  <si>
    <t>км</t>
  </si>
  <si>
    <t>не требуется</t>
  </si>
  <si>
    <t>январь-декабрь 2015</t>
  </si>
  <si>
    <t>соглашение от 30.12.2014</t>
  </si>
  <si>
    <t>МУП "Электросервис"</t>
  </si>
  <si>
    <t>прочие затраты на освещение</t>
  </si>
  <si>
    <t>Озеленение территорий</t>
  </si>
  <si>
    <t>организация нового</t>
  </si>
  <si>
    <t>цветы</t>
  </si>
  <si>
    <t>шт</t>
  </si>
  <si>
    <t>май-ноябрь 2015</t>
  </si>
  <si>
    <t xml:space="preserve">№ 166 от 29.12.2014 </t>
  </si>
  <si>
    <t>МБУ "Зеленный город"</t>
  </si>
  <si>
    <t>кустарник</t>
  </si>
  <si>
    <t>декоративные деревья</t>
  </si>
  <si>
    <t>обслуживание существующего озеленения</t>
  </si>
  <si>
    <t>всего на озеленение</t>
  </si>
  <si>
    <t>Установка указателей с наименованиями улиц и дорожных знаков</t>
  </si>
  <si>
    <t>К.Р. и реконструкция</t>
  </si>
  <si>
    <t xml:space="preserve">установка знаков производится за счет средств "Дорожного фонда" в рамках мероприятий по содержанию, ремонту, установки технических средств организации дорожного движения </t>
  </si>
  <si>
    <t>всего</t>
  </si>
  <si>
    <t>Малые архитектурные формы</t>
  </si>
  <si>
    <t>в прочих по мероприятию указаны затраты на приобретение и установку малых форм: скамеек, урн, вазонов</t>
  </si>
  <si>
    <t>№ 166 от 29.12.2014</t>
  </si>
  <si>
    <t>прочие</t>
  </si>
  <si>
    <t>июль-сентябрь 2015</t>
  </si>
  <si>
    <t>Строительство и ремонт площадей и скверов</t>
  </si>
  <si>
    <t>К.Р. и реконструкция площадей и скверов</t>
  </si>
  <si>
    <t>Реконструкция сквера имени А.П.Чехова</t>
  </si>
  <si>
    <t>имеется</t>
  </si>
  <si>
    <t>январь-сентябрь 2015</t>
  </si>
  <si>
    <t xml:space="preserve">МК 032-252-15 от 03.03.2015 </t>
  </si>
  <si>
    <t>ООО "ФСК Строй-Групп"</t>
  </si>
  <si>
    <t xml:space="preserve">будут выполнены работы по изготовлению и установке скульптур в сквере им.А.П.Чехова </t>
  </si>
  <si>
    <t>Сквер имени Ф.С.Анкудинова</t>
  </si>
  <si>
    <t>апрель 2014-апрель 2015</t>
  </si>
  <si>
    <t>МК № 032-213-13 от 20.12.2013</t>
  </si>
  <si>
    <t>ООО "Седьмой Сезон Сервис"</t>
  </si>
  <si>
    <t>завершены работы по реконструкции сквера им.Ф.С.Анкудинова</t>
  </si>
  <si>
    <t>Бульвар им. Ф.С.Анкудинова</t>
  </si>
  <si>
    <t>определится проектом</t>
  </si>
  <si>
    <t>февраль 2015-июль 2016</t>
  </si>
  <si>
    <t>проектируется, готовность ПСД - 10.07.2015</t>
  </si>
  <si>
    <t>Сквер по Спортивному проезду</t>
  </si>
  <si>
    <t>январь-ноябрь 2015</t>
  </si>
  <si>
    <t>обслуживание площадей и скверов</t>
  </si>
  <si>
    <t xml:space="preserve">прочие расходы </t>
  </si>
  <si>
    <t>всего на площади и скверы</t>
  </si>
  <si>
    <t>Устройство ограждений и фонтанов</t>
  </si>
  <si>
    <t>всего фонтанов в эксплуатации</t>
  </si>
  <si>
    <t>ед.</t>
  </si>
  <si>
    <t>монтаж новых ограждений</t>
  </si>
  <si>
    <t>п.м</t>
  </si>
  <si>
    <t>3-4 кв.2015</t>
  </si>
  <si>
    <t>в настоящее время главным архитектором разрабатываются образцы для последующего приобретения и поставки.</t>
  </si>
  <si>
    <t>монтаж новых фонтанов</t>
  </si>
  <si>
    <t>обслуживание ограждений</t>
  </si>
  <si>
    <t>май-сентябрь 2015</t>
  </si>
  <si>
    <t>обслуживание фонтанов</t>
  </si>
  <si>
    <t>апрель-декабрь 2015</t>
  </si>
  <si>
    <t>прочие затраты</t>
  </si>
  <si>
    <t>всего на ограждения и фонтаны</t>
  </si>
  <si>
    <t>Оборудование детских площадок</t>
  </si>
  <si>
    <t>монтаж новых детских площадок</t>
  </si>
  <si>
    <t>Обустройство детских площадок</t>
  </si>
  <si>
    <t>ноябрь 2014-август 2015</t>
  </si>
  <si>
    <t>МК № 032-220-14 от 08.12.2014</t>
  </si>
  <si>
    <t>ООО "СтандартСтрой"</t>
  </si>
  <si>
    <t>МК № 032-217-14 от 01.12.2014</t>
  </si>
  <si>
    <t>ООО "КСИЛ"</t>
  </si>
  <si>
    <t>Монтаж и установка детских игровых комплексов</t>
  </si>
  <si>
    <t>апрель-ноябрь 2015</t>
  </si>
  <si>
    <t xml:space="preserve">МК № 032-161,170-14 от 24.09.2014, МК № 032-180-14 от 17.10.2014, МК № 032-183-14 от 31.10.2014, МК № 032-015-15 от 16.03.2015, МК № 032-031-15 от 12.05.2015, МК № 032-047-15 от 01.06.2015 </t>
  </si>
  <si>
    <t>ООО "Строй-Альянс", ООО "Юг", ООО "СаКо Ренма", ООО "Илада", ООО "Мир Климата"</t>
  </si>
  <si>
    <t>детские площадки будут установлены в рамках капитального ремонта дворовых территорий, финансирование учитывается в "Дорожном фонде"</t>
  </si>
  <si>
    <t>обслуживание детских площадок</t>
  </si>
  <si>
    <t>всего на детские площадки</t>
  </si>
  <si>
    <t>Оборудование спортивных площадок</t>
  </si>
  <si>
    <t>монтаж новых спортивных площадок</t>
  </si>
  <si>
    <t>Монтаж и установка спортивных площадок</t>
  </si>
  <si>
    <t>МК № 032-180-14 от 17.10.2014, МК № 032-183-14 от 31.10.2014, МК № 032-031-15 от 12.05.2015</t>
  </si>
  <si>
    <t>ООО "Строй-Альянс", ООО "Юг", ООО "Илада"</t>
  </si>
  <si>
    <t>спортивные площадки будут установлены в рамках капитального ремонта дворовых территорий, финансирование учитывается в "Дорожном фонде"</t>
  </si>
  <si>
    <t xml:space="preserve">Устройство футбольного поля </t>
  </si>
  <si>
    <t xml:space="preserve">МК № 032-170-14 от 24.09.2014, МК № 032-073-15 от __.06.2015 </t>
  </si>
  <si>
    <t>ООО "Строй-Альянс", ООО "Юг"</t>
  </si>
  <si>
    <t>устройство футбольного поля будет выполнено в рамках капитального ремонта дворовых территорий, финансирование учитывается в "Дорожном фонде"</t>
  </si>
  <si>
    <t>Капитальный ремонт корта "Черемушки"</t>
  </si>
  <si>
    <t>проектируется, готовность ПСД - 20.06.2015</t>
  </si>
  <si>
    <t>Устройство футбольного поля между ж/д ул.Космонавта Поповича 53 и 55</t>
  </si>
  <si>
    <t>обслуживание спортивных площадок</t>
  </si>
  <si>
    <t>всего на спортивные площадки</t>
  </si>
  <si>
    <r>
      <t>м</t>
    </r>
    <r>
      <rPr>
        <vertAlign val="superscript"/>
        <sz val="14"/>
        <color indexed="8"/>
        <rFont val="Times New Roman"/>
        <family val="1"/>
        <charset val="204"/>
      </rPr>
      <t>3</t>
    </r>
  </si>
  <si>
    <t>Прочие расходы</t>
  </si>
  <si>
    <t>содержание мест захоронения</t>
  </si>
  <si>
    <t>январь-декабрь 2015г.</t>
  </si>
  <si>
    <t>МБУ "Бюро ритуальных услуг"</t>
  </si>
  <si>
    <t>приобретение спец. техники для обслуживания объектов благоустройства</t>
  </si>
  <si>
    <t>апрель-декабрь 2015г.</t>
  </si>
  <si>
    <t>м.к 36/12 от 02.04.15, м.к. 50/12 от 30.04.15</t>
  </si>
  <si>
    <t>ООО «Спецдортехника», ООО «Сахалин-запчастьсервис»</t>
  </si>
  <si>
    <t>автобусные павильоны</t>
  </si>
  <si>
    <t>июль-сентябрь 2015г.</t>
  </si>
  <si>
    <t>в настоящее время главным архитектором разрабатываются образцы для последующего приобретения и поставки</t>
  </si>
  <si>
    <t>прочие расходы</t>
  </si>
  <si>
    <t>торги, муницип. задание</t>
  </si>
  <si>
    <t>МБУ "УГДХ"</t>
  </si>
  <si>
    <t>всего прочие</t>
  </si>
  <si>
    <t>тыс.руб.</t>
  </si>
  <si>
    <t>Корсаковский городской округ</t>
  </si>
  <si>
    <t>Текущее содержание  уличного освещения КГО</t>
  </si>
  <si>
    <t>Соглашение от 16.02.2015 № 2</t>
  </si>
  <si>
    <t>МУП "Районные электрические сети"</t>
  </si>
  <si>
    <t>Ремонт уличного освещения Корсаковского городского округа, в т.ч.:</t>
  </si>
  <si>
    <t>Ремонт уличного освещения Корсаковского городского округа (пер. Гвардейский 19б)</t>
  </si>
  <si>
    <t>Март 2015г.</t>
  </si>
  <si>
    <t>мк № 3 от 18.02.2015</t>
  </si>
  <si>
    <t>МУП "РЭС"</t>
  </si>
  <si>
    <t>Ремонт уличного освещения Корсаковского городского округа (с. Соловьевка, ул. Зеленая)</t>
  </si>
  <si>
    <t>Май 2015г.</t>
  </si>
  <si>
    <t>мк № 45 от 20.05.2015</t>
  </si>
  <si>
    <t>ООО "СанЭко"</t>
  </si>
  <si>
    <t>Ремонт уличного освещения Корсаковского городского округа (с. Соловьевка, ул. Новая)</t>
  </si>
  <si>
    <t>мк № 46 от 07.05.2015</t>
  </si>
  <si>
    <t>Ремонт уличного освещения Корсаковского городского округа (с. Соловьевка, ул. Центральная)</t>
  </si>
  <si>
    <t>Апрель 2015г.</t>
  </si>
  <si>
    <t>мк № 27 от 24.03.2015</t>
  </si>
  <si>
    <t>ООО "Юпитер-М"</t>
  </si>
  <si>
    <t>Ремонт уличного освещения Корсаковского городского округа (ул.Советская от ТП-17)</t>
  </si>
  <si>
    <t>Июнь 2015г.</t>
  </si>
  <si>
    <t>мк № 42 от18.05.2015</t>
  </si>
  <si>
    <t>ООО "Инженергрупп"</t>
  </si>
  <si>
    <t>Ремонт уличного освещения Корсаковского городского округа (ул.Окружная от ТП-17,)</t>
  </si>
  <si>
    <t>мк № 38 от 12.05.2015</t>
  </si>
  <si>
    <t>ИП Кондратенко Михаил Валерьевич</t>
  </si>
  <si>
    <t>Ремонт уличного освещения Корсаковского городского округа (ул. Невельская 45г, 47г, 49г, 51г)</t>
  </si>
  <si>
    <t>мк № 29 от 26.03.2015</t>
  </si>
  <si>
    <t>ООО "СМУ-408"</t>
  </si>
  <si>
    <t>Ремонт уличного освещения Корсаковского городского округа (ул. Корсаковская, 23/1-25)</t>
  </si>
  <si>
    <t>мк № 28 от 26.03.2015</t>
  </si>
  <si>
    <t>Ремонт уличного освещения Корсаковского городского округа (с. Раздольное по пути от школы до ул. Окружной)</t>
  </si>
  <si>
    <t>мк № 26 от 23.03.2015</t>
  </si>
  <si>
    <t>Ремонт уличного освещения Корсаковского городского округа (от ул. Чкалова до пер. Артиллерийского)</t>
  </si>
  <si>
    <t>мк № 44 от 20.05.2015</t>
  </si>
  <si>
    <t>Ремонт уличного освещения Корсаковского городского округа (ул. Невельская от дома № 18 до дома № 24а)</t>
  </si>
  <si>
    <t>мк № 18 от 20.03.2015</t>
  </si>
  <si>
    <t>Ремонт уличного освещения Корсаковского городского округа (ул. Нагорная, 3/1, магазин "Магнит")</t>
  </si>
  <si>
    <t>мк № 31 от 01.04.2015</t>
  </si>
  <si>
    <t>ООО "Аэсс- сервис"</t>
  </si>
  <si>
    <t>Ремонт уличного освещения Корсаковского городского округа (пер. Северный, 2 опоры)</t>
  </si>
  <si>
    <t>подготовка документов на заключение МК</t>
  </si>
  <si>
    <t>Ремонт уличного освещения Корсаковского городского округа (3-я Падь, ул. Капитанская, ул. Садовая)</t>
  </si>
  <si>
    <t>мк № 51 от 14.05.2015</t>
  </si>
  <si>
    <t>Монтаж архитектурного освещения Корсаковского городского округа</t>
  </si>
  <si>
    <t>Август, сентябрь 2015 г.</t>
  </si>
  <si>
    <t>Разработка программы озеленения территории КГО</t>
  </si>
  <si>
    <t>Октябрь 2015 г.</t>
  </si>
  <si>
    <t>Текущее озеленение</t>
  </si>
  <si>
    <t>Апрель-декабрь 2015 г.</t>
  </si>
  <si>
    <t>Соглашение от 22.02.2015 № 7</t>
  </si>
  <si>
    <t>МУП "Корсаковское ДРСУ"</t>
  </si>
  <si>
    <t xml:space="preserve">Санобрезка ветвей, спил деревьев, высадка и уход за газонами, высаженными деревьями, кустарниками, цветами, пр. </t>
  </si>
  <si>
    <t>Банеры</t>
  </si>
  <si>
    <t>Скамейки, урны</t>
  </si>
  <si>
    <t>Устройство 2-х лестниц</t>
  </si>
  <si>
    <t>Текущий ремонт лестниц</t>
  </si>
  <si>
    <t xml:space="preserve">Подготовка к 9 Мая </t>
  </si>
  <si>
    <t xml:space="preserve">Соглашение от 14.01.2015 № 6 </t>
  </si>
  <si>
    <t>Комсомольский сквер</t>
  </si>
  <si>
    <t>МК № 08/04-2013 от 10.04.2013</t>
  </si>
  <si>
    <t>ООО "СКФ "РОССТРОЙ"</t>
  </si>
  <si>
    <t xml:space="preserve">Пешеходная зона, ул. Советская. </t>
  </si>
  <si>
    <t>2015-2016 годы</t>
  </si>
  <si>
    <t>устройство ограждений и фонтанов</t>
  </si>
  <si>
    <t>Устройство ограждений</t>
  </si>
  <si>
    <r>
      <t>оборудование детских площадок</t>
    </r>
    <r>
      <rPr>
        <b/>
        <i/>
        <sz val="14"/>
        <color indexed="8"/>
        <rFont val="Times New Roman"/>
        <family val="1"/>
        <charset val="204"/>
      </rPr>
      <t xml:space="preserve"> </t>
    </r>
  </si>
  <si>
    <t xml:space="preserve">оборудование спортивных площадок </t>
  </si>
  <si>
    <t>Благоустройство территории г. Корсакова</t>
  </si>
  <si>
    <t>Благоустройство территории КГО (села)</t>
  </si>
  <si>
    <t xml:space="preserve">соглашение № 6 от 14.01.2015 </t>
  </si>
  <si>
    <t>Текущее содержание: площадь, скверы, лестницы и пр.</t>
  </si>
  <si>
    <t xml:space="preserve">  "Холмский городской округ"</t>
  </si>
  <si>
    <t>Обслуживание  уличное  освещение г. Холмск</t>
  </si>
  <si>
    <t>не треб</t>
  </si>
  <si>
    <t>Январь-декабрь 2015г.</t>
  </si>
  <si>
    <t>соглашение №2 от 21.01.2015 г</t>
  </si>
  <si>
    <t>МУП "ГОРЭЛЕКТРОСЕТЬ"</t>
  </si>
  <si>
    <t>Капитальный ремонт и реконструкция уличного освещения</t>
  </si>
  <si>
    <t>график, июнь</t>
  </si>
  <si>
    <t>цветы:  астра, бархатцы, вилоа, газания, колеус блюмей, лобелия, петуния, сальвия, цинерария</t>
  </si>
  <si>
    <t>69962 .</t>
  </si>
  <si>
    <t>Апрель -октябрь 2015 г.</t>
  </si>
  <si>
    <t>15-055/104 от 21.04.2015 г.</t>
  </si>
  <si>
    <t>ИП "Нюхалов"</t>
  </si>
  <si>
    <t>ул.Морская (подъем с ул.Советской на ул.Победы) с двух строн</t>
  </si>
  <si>
    <t>деревья-35 ед., газоны - 1229 кв.м.</t>
  </si>
  <si>
    <t>да</t>
  </si>
  <si>
    <t>октябрь 2015 г.</t>
  </si>
  <si>
    <t>график июнь</t>
  </si>
  <si>
    <t>изготовление урн и скамеек</t>
  </si>
  <si>
    <t>июнь - октябрь 2015г.</t>
  </si>
  <si>
    <t>Благоустройство склонов вокруг церкви по ул.Советская и территории в  районе ЦБС</t>
  </si>
  <si>
    <t>июнь 2014 г.--2015 г.</t>
  </si>
  <si>
    <t xml:space="preserve">14-026/161 от 28.07.2014 г.  </t>
  </si>
  <si>
    <t>ООО "Омега-1"</t>
  </si>
  <si>
    <t>обустройство сквера к 70-летию Победы</t>
  </si>
  <si>
    <t>апрель -октябрь 2015 г</t>
  </si>
  <si>
    <t>15-080/132 от 18.05.2015 г.</t>
  </si>
  <si>
    <t>ООО "Седьмой сезон"</t>
  </si>
  <si>
    <t>июнь-сентябрь</t>
  </si>
  <si>
    <t>с 01.06.2015 г.</t>
  </si>
  <si>
    <t>Монтаж новых детских площадок (32 комплекса)</t>
  </si>
  <si>
    <t>май-октябрь</t>
  </si>
  <si>
    <t>600 т.р.-субсидия</t>
  </si>
  <si>
    <t>МБУ "Управление городским дорожным хозяйством"</t>
  </si>
  <si>
    <t>Монтаж новых спортивных площадок  (8 комплексов)</t>
  </si>
  <si>
    <t>Уборка территорий, расчистка снега</t>
  </si>
  <si>
    <t>Расчистка от снега  с.Яблочное, с.Правда</t>
  </si>
  <si>
    <t>январь</t>
  </si>
  <si>
    <t>ВСЕГО  по  благоустройству</t>
  </si>
  <si>
    <t>городской округ "Охинский "</t>
  </si>
  <si>
    <t>МК № 0161300001714000030 от 30.01.2015</t>
  </si>
  <si>
    <t>ЗАО Сахалинское монтажное управление"Дальэлектромонтаж" имени Г.А.Юзефовича</t>
  </si>
  <si>
    <t>Энергоснабжение</t>
  </si>
  <si>
    <t>Договор энергоснабжения № 04-2/15д/25-Э от 01.01.2015</t>
  </si>
  <si>
    <t>ОАО "Охинская ТЭЦ"</t>
  </si>
  <si>
    <t>Поставка контролера дорожного универсального</t>
  </si>
  <si>
    <t>1 контролер</t>
  </si>
  <si>
    <t>10 апреля 2015 г.</t>
  </si>
  <si>
    <t>МК №16/21 ОТ 10.03.2015</t>
  </si>
  <si>
    <t>ООО "Фортуна Альфа"</t>
  </si>
  <si>
    <t>Приобретение счетчиков учета уличного освещения</t>
  </si>
  <si>
    <t>22 счетчика</t>
  </si>
  <si>
    <t>30 июля 2015 г.</t>
  </si>
  <si>
    <t>МК № 26/11 от 3.06.2015</t>
  </si>
  <si>
    <t>Стадия согласования договора</t>
  </si>
  <si>
    <t>Установка щита управления в пос. Лагури</t>
  </si>
  <si>
    <t>1 щит</t>
  </si>
  <si>
    <t>Уличное освещение. Замена провода по аллее Нефтянников</t>
  </si>
  <si>
    <t>1 км провода СИП</t>
  </si>
  <si>
    <t>Стадия заключения муниципального контракта, аукцион разыгран</t>
  </si>
  <si>
    <t>Электромонтажные работы на сетях уличного освещения</t>
  </si>
  <si>
    <t>Разработка технической документации</t>
  </si>
  <si>
    <t>Устройство и реконструкция уличного освещения</t>
  </si>
  <si>
    <t>сентябрь 2014 г.</t>
  </si>
  <si>
    <t xml:space="preserve">                                                              м/к 0361300002913000095-0258175-01 от 17.12.2013 до 30.09.2014     </t>
  </si>
  <si>
    <t>Работы выполнены в 2014г</t>
  </si>
  <si>
    <t>Капитальный ремонт уличного освещения</t>
  </si>
  <si>
    <t>Посадка цветов в вазоны и клумбы</t>
  </si>
  <si>
    <t>395 м2, 12 322 шт.</t>
  </si>
  <si>
    <t>июнь 2015 г.</t>
  </si>
  <si>
    <t>МК № 0161300001714000023 от 12.01.2015</t>
  </si>
  <si>
    <t>МУП "Охинское автотранспортное предприятие"</t>
  </si>
  <si>
    <t>Выкашивание газонов</t>
  </si>
  <si>
    <t>20000 м2 газонов</t>
  </si>
  <si>
    <t>август 2015 г.</t>
  </si>
  <si>
    <t>Озеленение (обрезка деревьев)</t>
  </si>
  <si>
    <t>103 дерева</t>
  </si>
  <si>
    <t>20.06.2015 г.-1.09.2015 г.</t>
  </si>
  <si>
    <t>МК № 0161300001715000026 от 7.04.2015</t>
  </si>
  <si>
    <t>Устройство газонов</t>
  </si>
  <si>
    <t>Разработка технического задания</t>
  </si>
  <si>
    <t>Посев газонной травы</t>
  </si>
  <si>
    <t>Приобретение и посадка саженцев</t>
  </si>
  <si>
    <t>Ремонт, приобретение  и установка малых архитектурных форм</t>
  </si>
  <si>
    <t>урны 20 шт, скамеек 10 шт</t>
  </si>
  <si>
    <t>Приобретение вазонов и малых скульптур</t>
  </si>
  <si>
    <t>вазоны-14 шт, малые скульптуры - 6 шт</t>
  </si>
  <si>
    <t>Проработано ТЗ, определен поставщик</t>
  </si>
  <si>
    <t>Приобретение и установка малых архитектурных форм</t>
  </si>
  <si>
    <t>урны 30 шт, скамейки- 50шт</t>
  </si>
  <si>
    <t>Подгатовка ТЗ к аукциону</t>
  </si>
  <si>
    <t>Приобретение детских площадок</t>
  </si>
  <si>
    <t>28 ед. оборудования</t>
  </si>
  <si>
    <t>Заключенный контракт рассторгнут.15.06.2015 выходим на новый аукцион</t>
  </si>
  <si>
    <t>Установка, капитальный ремонт детских площадок</t>
  </si>
  <si>
    <t>10 дворов</t>
  </si>
  <si>
    <t>Заключение МК после получения оборудования</t>
  </si>
  <si>
    <t>Приобретение оборудования для детских площадок</t>
  </si>
  <si>
    <t>35 ед. оборудования</t>
  </si>
  <si>
    <t>Проработано ТЗ</t>
  </si>
  <si>
    <t>Приобретение спортивных площадок</t>
  </si>
  <si>
    <t>4 ед. оборудования</t>
  </si>
  <si>
    <t>Установка, капитальный ремонт спортивных площадок</t>
  </si>
  <si>
    <t>1 двор</t>
  </si>
  <si>
    <t>Приобретение оборудования для спортивных площадок</t>
  </si>
  <si>
    <t>11 ед. оборудования</t>
  </si>
  <si>
    <t>01.01.2015 - 31.12.2015</t>
  </si>
  <si>
    <t>7,0% / 4291,0</t>
  </si>
  <si>
    <t>Мероприятия по аккарицидной  обработке и дератизации</t>
  </si>
  <si>
    <t>МК № 0161300001715000022от 27.03.2015</t>
  </si>
  <si>
    <t>ООО "Дезстанция"</t>
  </si>
  <si>
    <t>2,3% / 1423,4</t>
  </si>
  <si>
    <t>МК № 0161300001715000025от 27.03.2015</t>
  </si>
  <si>
    <t>МК № 0161300001715000023от 27.03.2015</t>
  </si>
  <si>
    <t>Дератизация парка</t>
  </si>
  <si>
    <t>Капитальный ремонт пешеходных коммуникаций (тротуаров)</t>
  </si>
  <si>
    <t>Разрабатывается ТЗ</t>
  </si>
  <si>
    <t>13,9% / 8558,6</t>
  </si>
  <si>
    <t xml:space="preserve"> МК 0361300002913000016-0258175-01 от 08.05.2013</t>
  </si>
  <si>
    <t>ООО "Илада"</t>
  </si>
  <si>
    <t>Работы выполнены в 2014</t>
  </si>
  <si>
    <t>Капитальный ремонт лотков ливневой канализации</t>
  </si>
  <si>
    <t>4,1% / 2500</t>
  </si>
  <si>
    <t>Архитектурное освещение, оформление и оборудование зданий и сооружений</t>
  </si>
  <si>
    <t>2,4% /2000</t>
  </si>
  <si>
    <t>Восстановление и ремонт колодцев на сетях тепло- водоснабжения и водоотведения</t>
  </si>
  <si>
    <t>8,5% / 5226,4</t>
  </si>
  <si>
    <t>Организация водоснабжения Рыбновского побережья</t>
  </si>
  <si>
    <t>сентябрь-октябрь 2015г.</t>
  </si>
  <si>
    <t>0,1% / 49,1</t>
  </si>
  <si>
    <t>Организация и содержание мест захоронения</t>
  </si>
  <si>
    <t>МК № 0161300001715000020от 10.01.2015</t>
  </si>
  <si>
    <t>ИП "Черных Ольга Анатольевна"</t>
  </si>
  <si>
    <t>1,0% / 643,3</t>
  </si>
  <si>
    <t>Организация сбора, вывоза, утилизации бытовых отходов. Ликвидация несанкционированных свалок</t>
  </si>
  <si>
    <t>3,2% /2000</t>
  </si>
  <si>
    <t>Рекультивация земель после сноса разрушенных зданий</t>
  </si>
  <si>
    <t>0,5% /279,8</t>
  </si>
  <si>
    <t>Мероприятия по лесоустройству городских лесов</t>
  </si>
  <si>
    <t>1,8% / 1112,2</t>
  </si>
  <si>
    <t>Мероприятия по регулированию численности безнадзорных животных</t>
  </si>
  <si>
    <t>1,3% / 800</t>
  </si>
  <si>
    <t>Поронайский городской округ</t>
  </si>
  <si>
    <t>Содержание объектов уличного освещения п.Вахрушев в 2015г.</t>
  </si>
  <si>
    <t>№ 15 от 28.01.2015</t>
  </si>
  <si>
    <t>ООО «Жилсервис»</t>
  </si>
  <si>
    <t>Содержание объектов уличного освещения с.Восток  в 2015г.</t>
  </si>
  <si>
    <t>№16 от 28.01.2015</t>
  </si>
  <si>
    <t>ООО «ЖКХ с.Восток»</t>
  </si>
  <si>
    <t>Содержание объектов уличного освещения г.Поронайска  в 2015г.</t>
  </si>
  <si>
    <t>№ 21 от 16.02.2015</t>
  </si>
  <si>
    <t>МУП «ПКК-1»</t>
  </si>
  <si>
    <t>Содержание объектов уличного освещения с.Гастелло в 2015г.</t>
  </si>
  <si>
    <t>№ 122 от 30.12.2014</t>
  </si>
  <si>
    <t>МУП "ЖКХ с.Гастелло"</t>
  </si>
  <si>
    <t>Содержание объектов уличного освещения с.Тихменево в 2015г.</t>
  </si>
  <si>
    <t>№ 118 от 22.12.2014</t>
  </si>
  <si>
    <t>ООО "ЖКХ Тихменево"</t>
  </si>
  <si>
    <t>Содержание объектов уличного освещения с.Трудовое в 2015г.</t>
  </si>
  <si>
    <t>№ 1ЕД/100 от 01.01.2015</t>
  </si>
  <si>
    <t>МУП "ЖКХ с.Трудовое"</t>
  </si>
  <si>
    <t>Содержание объектов уличного освещения с. Леонидо  в 2015г.</t>
  </si>
  <si>
    <t>03.02.2015-31.12.2015</t>
  </si>
  <si>
    <t>№ 19 от 03.02.2015</t>
  </si>
  <si>
    <t>МУП «Теплотехник-1»</t>
  </si>
  <si>
    <t>Капитальный ремонт уличного освещения по ул.Октябрьская, Мира с.Забайкалец и ул.Цетральная пгт.Вахрушев</t>
  </si>
  <si>
    <t>ООО "ЖКХ Гарант"</t>
  </si>
  <si>
    <t>Стадия заключения контракта</t>
  </si>
  <si>
    <t>Приобретение и посадка цветов (бархатцы, бегония, пеларгония, салвия блестящая, цинерария, петуния,циния, георгин)</t>
  </si>
  <si>
    <t>18 500 шт.</t>
  </si>
  <si>
    <t>№ 91 от 15.06.2015</t>
  </si>
  <si>
    <t xml:space="preserve">МУП "ПКК-1" </t>
  </si>
  <si>
    <t>Содержание объектов озеленения</t>
  </si>
  <si>
    <t>Ландшафтное благоустройство территорий г.Поронайска по ул. Октябрьская, Гагарина, 40 лет ВЛКСМ, Восточная</t>
  </si>
  <si>
    <t>6 600 кв.м</t>
  </si>
  <si>
    <t>Приобретение малых архитектурных форм (урны, цветочницы)</t>
  </si>
  <si>
    <t>10 цветочниц                                            76 урн</t>
  </si>
  <si>
    <t>До 30.06.2015</t>
  </si>
  <si>
    <t>б/н от 01.06.2015</t>
  </si>
  <si>
    <t>ООО "Север бетон"</t>
  </si>
  <si>
    <t>Капитальный ремонт сквера по ул.Восточная в г.Поронайске</t>
  </si>
  <si>
    <t>1 000 кв.м</t>
  </si>
  <si>
    <t>До 23.09.2014</t>
  </si>
  <si>
    <t>№13 от 16.06.2014</t>
  </si>
  <si>
    <t>ИП Ташуян Варгашак Юрьевич</t>
  </si>
  <si>
    <t>Капитальный ремонт городского парка</t>
  </si>
  <si>
    <t>28 157 кв.м</t>
  </si>
  <si>
    <t>До 17.08.2015</t>
  </si>
  <si>
    <t>№ 35 от 18.08.2014</t>
  </si>
  <si>
    <t>ООО «Форт-1»</t>
  </si>
  <si>
    <t>Обустройство пешеходного ограждения по ул. А.Буюклы в г.Поронайске</t>
  </si>
  <si>
    <t>130 м</t>
  </si>
  <si>
    <t>Приобретение детских игровых комплексов</t>
  </si>
  <si>
    <t>13 шт.</t>
  </si>
  <si>
    <t>ООО "Заборторг"</t>
  </si>
  <si>
    <t>Ограждение детских игровых комплексов</t>
  </si>
  <si>
    <t>6 шт.</t>
  </si>
  <si>
    <t>ООО Строительная Компания "Монолит"</t>
  </si>
  <si>
    <t>Установка детских игровых комплексов в Поронайском городском округе</t>
  </si>
  <si>
    <t>1 шт</t>
  </si>
  <si>
    <t>Приобретение спортивно-развивающего оборудования</t>
  </si>
  <si>
    <t>12 шт.</t>
  </si>
  <si>
    <t>Благоустройство территорий, оборудование контейнерных площадок</t>
  </si>
  <si>
    <t>10 шт.</t>
  </si>
  <si>
    <t>15.12.2014-20.12.2014</t>
  </si>
  <si>
    <t>№112 от 15.12.2014</t>
  </si>
  <si>
    <t>ООО «Лайт-Компани»</t>
  </si>
  <si>
    <t>Содержание кладбищ</t>
  </si>
  <si>
    <t>Благоустройство населенных пунктов</t>
  </si>
  <si>
    <t>Заключены прямые договоры</t>
  </si>
  <si>
    <t>Анивский городской округ</t>
  </si>
  <si>
    <t>К.р. и реконструкция уличного освещения</t>
  </si>
  <si>
    <t>Обслуживание  сетей уличного освещения</t>
  </si>
  <si>
    <t>Выполняется в рамках муниципального задания МБУ Анивское "Благоустройство"</t>
  </si>
  <si>
    <t xml:space="preserve">Ремонт  уличного  освещения  </t>
  </si>
  <si>
    <t>цветы:  бегония, цинерария, бархатцы, петуния, виола,лобелия, алиссум, колеус</t>
  </si>
  <si>
    <t>10 300 шт.</t>
  </si>
  <si>
    <t>15.06.2015</t>
  </si>
  <si>
    <t>Договор поставки саженцев рассады №25СР от 20.04.15 г.</t>
  </si>
  <si>
    <t>ООО "Ландшафтный центр"</t>
  </si>
  <si>
    <t>кустарники: барбарис, форзиция, спирея японская, туя шаровидная, туя западная, можжевельник</t>
  </si>
  <si>
    <t>17 шт.</t>
  </si>
  <si>
    <t>деревья: ель</t>
  </si>
  <si>
    <t>Приобретение малых архитектурных форм внешнего благоустройства</t>
  </si>
  <si>
    <t>10 Апреля 2015г.</t>
  </si>
  <si>
    <t>Контракт №К7 от 06.04.2015 г.</t>
  </si>
  <si>
    <t>ООО "Строительная компания Муравей"</t>
  </si>
  <si>
    <t>Приобретение металлических урн</t>
  </si>
  <si>
    <t xml:space="preserve">Благоустройство городского сквера Победы в г. Анива </t>
  </si>
  <si>
    <t>до 15.07.2015 г.</t>
  </si>
  <si>
    <t>№70/14-Д от 21.04.2015</t>
  </si>
  <si>
    <t>ООО "Северспецстрой"</t>
  </si>
  <si>
    <t xml:space="preserve">Ремонт  объектов  благоустройства </t>
  </si>
  <si>
    <t>Приобретение и установка детских игровых площадок в г. Анива и с. Троицкое</t>
  </si>
  <si>
    <t xml:space="preserve"> </t>
  </si>
  <si>
    <t>ООО "Вероникс"</t>
  </si>
  <si>
    <t xml:space="preserve">Монтаж новых спортивных площадок </t>
  </si>
  <si>
    <t>август 2015г.</t>
  </si>
  <si>
    <t>ООО "Строй корп"</t>
  </si>
  <si>
    <t>На стадии заключения контракта</t>
  </si>
  <si>
    <t xml:space="preserve"> 2. Разрабатывается техническое задание</t>
  </si>
  <si>
    <t>Устройство площадок для мусоросборников с установкой контейнеров для твердых бытовых отходов в 2015 году</t>
  </si>
  <si>
    <t xml:space="preserve">7 шт </t>
  </si>
  <si>
    <t>Договор №К6 от 27.04.15</t>
  </si>
  <si>
    <t>ОАО "ВСТ-Сахалин"</t>
  </si>
  <si>
    <t>Работы на стадии завершения</t>
  </si>
  <si>
    <t xml:space="preserve">Техническое присоединение линий уличного освещения </t>
  </si>
  <si>
    <t>Д.1898-18/13 от 27.12.2013</t>
  </si>
  <si>
    <t>ОАО "Сахалинэнерго"</t>
  </si>
  <si>
    <t>Содержание мест захоронения</t>
  </si>
  <si>
    <t>Прочее благоустройство (уборка территорий, расчитска снега, окашивание, содержание общественного туалета)</t>
  </si>
  <si>
    <t>Строительство общественного кладбища на территории МО "Анивский городской округ"</t>
  </si>
  <si>
    <t>Проект на гос. Экспертизе</t>
  </si>
  <si>
    <t>ДЕТСКИЕ ПЛОЩАДКИ</t>
  </si>
  <si>
    <t xml:space="preserve"> Троицкое, Молодежная, 1, </t>
  </si>
  <si>
    <t>1 комплекс</t>
  </si>
  <si>
    <t>ООО "Вероникс" Контракт на стадии заключения</t>
  </si>
  <si>
    <t>ул. Центральная, 40</t>
  </si>
  <si>
    <t>Анива, ул. Кирова, 16</t>
  </si>
  <si>
    <t>Анива, ул. Пудова, 7</t>
  </si>
  <si>
    <t>ул. Калинина, 37,</t>
  </si>
  <si>
    <t>ул. Пионерская, 5</t>
  </si>
  <si>
    <t>СПОРТИВНЫЕ ПЛОЩАДКИ</t>
  </si>
  <si>
    <t>г. Анива</t>
  </si>
  <si>
    <t>Троицкое, Пионерская,5</t>
  </si>
  <si>
    <t>ООО "Строй корп" Контракт на стадии заключения. Выполнение 60 календарных дней</t>
  </si>
  <si>
    <t>с. Троицкое</t>
  </si>
  <si>
    <t>Троицкое, Молодежная,1</t>
  </si>
  <si>
    <t xml:space="preserve">3 квартал 2015  </t>
  </si>
  <si>
    <t xml:space="preserve">готовится ТЗ </t>
  </si>
  <si>
    <t>Невельский городской округ</t>
  </si>
  <si>
    <t>Обслуживание  уличное  освещение  с.Невельск</t>
  </si>
  <si>
    <t>25,248 км</t>
  </si>
  <si>
    <t>№ 1 от 1112.2014г.</t>
  </si>
  <si>
    <t>МУП "НРЭС"</t>
  </si>
  <si>
    <t>Обслуживание  уличное  освещение  с.Горнозаводск</t>
  </si>
  <si>
    <t>9,23 км</t>
  </si>
  <si>
    <t>№ 1 от 12.01.2015г.</t>
  </si>
  <si>
    <t>Обслуживание  уличное  освещение  с.Шебунино</t>
  </si>
  <si>
    <t>Январь-июнь 2015г.</t>
  </si>
  <si>
    <t>№ 13 от 29.12.2014г.</t>
  </si>
  <si>
    <t>ООО "Жилсервис"</t>
  </si>
  <si>
    <t>№ 14 от 29.12.2014г.</t>
  </si>
  <si>
    <t>Ремонт  уличного  освещения  г.Невельск</t>
  </si>
  <si>
    <t>840 м.п.</t>
  </si>
  <si>
    <t>Май-июль 2015г.</t>
  </si>
  <si>
    <t>№ 34-15 от 12.05.2015г.</t>
  </si>
  <si>
    <t>ООО "АЭС-сервис"</t>
  </si>
  <si>
    <t>цветы:  астра, бархатцы, виола, газания, колеус блюмей, лобелия, петуния, сальвия, цинерария</t>
  </si>
  <si>
    <t>1059 м2</t>
  </si>
  <si>
    <t>деревья:                                                               береза, рябина, клён</t>
  </si>
  <si>
    <t>88 шт</t>
  </si>
  <si>
    <t>Изготовление баннеров</t>
  </si>
  <si>
    <t xml:space="preserve"> 5-15 от 30.03.2015</t>
  </si>
  <si>
    <t>ООО "Арт  Неон"</t>
  </si>
  <si>
    <t>Архитектурное оформление объектов благоустройства   г.Невельск</t>
  </si>
  <si>
    <t>13-15 от 15.04.2015</t>
  </si>
  <si>
    <t>ООО "Ковчег"</t>
  </si>
  <si>
    <t xml:space="preserve"> 14-15 от 16.04.2015</t>
  </si>
  <si>
    <t>ООО "Островстрой"</t>
  </si>
  <si>
    <t>15-15 от 16.04.2015</t>
  </si>
  <si>
    <t>ООО "Доктор  Брэнд"</t>
  </si>
  <si>
    <t>16-15 от 16.04.2015</t>
  </si>
  <si>
    <t xml:space="preserve"> 18-15 от 17.04.2015</t>
  </si>
  <si>
    <t xml:space="preserve"> 21-15 от 17.04.2015</t>
  </si>
  <si>
    <t>ООО "Градсвет"</t>
  </si>
  <si>
    <t xml:space="preserve"> 22-15 от 17.04.2015</t>
  </si>
  <si>
    <t>23-15 от 17.04.2015</t>
  </si>
  <si>
    <t>24-15 от 17.04.2015</t>
  </si>
  <si>
    <t>Изготовление и  монтаж  билборда</t>
  </si>
  <si>
    <t>19-15 от 17.04.2015</t>
  </si>
  <si>
    <t>ИП Кондратенко М.В.</t>
  </si>
  <si>
    <t>20-15 от 17.04.2015</t>
  </si>
  <si>
    <t>ООО "Сахалинское  монтажное  управление"</t>
  </si>
  <si>
    <t>Ремонт  объектов  благоустройства  г.Невельска</t>
  </si>
  <si>
    <t>1 сквер</t>
  </si>
  <si>
    <t>10-15 от 02.04.2015</t>
  </si>
  <si>
    <t>ООО "Контур 2"</t>
  </si>
  <si>
    <t>Ремонт  памятника  Воину-освободителю  г.Невельск</t>
  </si>
  <si>
    <t>17-15 от 17.04.2015</t>
  </si>
  <si>
    <t>ИП Городничая А.Г.</t>
  </si>
  <si>
    <t>363 м. п.</t>
  </si>
  <si>
    <t>июль     2015 г.</t>
  </si>
  <si>
    <t>Монтаж новых детских площадок (9  комплексов)</t>
  </si>
  <si>
    <t xml:space="preserve">№ 186-14  </t>
  </si>
  <si>
    <t xml:space="preserve">ООО "Детские площадки"         </t>
  </si>
  <si>
    <t>Монтаж новых детских площадок (19  комплексов)</t>
  </si>
  <si>
    <t>август        2015 г.</t>
  </si>
  <si>
    <t>Монтаж новых спортивных площадок  (3 комплекса)</t>
  </si>
  <si>
    <t>5 шт.</t>
  </si>
  <si>
    <t>№ 43-14</t>
  </si>
  <si>
    <t>ООО "ЮВА"</t>
  </si>
  <si>
    <t>Монтаж новых спортивных площадок  (2 комплекс)</t>
  </si>
  <si>
    <t>Уборка   территорий  с.Горнозаводск</t>
  </si>
  <si>
    <t>29,150 км</t>
  </si>
  <si>
    <t>Январь 2015г.</t>
  </si>
  <si>
    <t>№ 27 от 30.12.2014г.</t>
  </si>
  <si>
    <t>ООО "Трэйл"</t>
  </si>
  <si>
    <t>№ 26 от 30.12.2014г.</t>
  </si>
  <si>
    <t>№ 25 от 30.12.2014г.</t>
  </si>
  <si>
    <t>Январь - март 2015г.</t>
  </si>
  <si>
    <t>Апрель- июнь  2015г.</t>
  </si>
  <si>
    <t>Уборка   территорий  с.Шебунино</t>
  </si>
  <si>
    <t>6,860 км</t>
  </si>
  <si>
    <t>Январь- март,  ноябрь-декабрь  2015г.</t>
  </si>
  <si>
    <t>№ 1 от 26.01.2015г.</t>
  </si>
  <si>
    <t>№ 1 от 10.01.2015г.</t>
  </si>
  <si>
    <t>№ 9 от 22.12.2014г.</t>
  </si>
  <si>
    <t>Январь-февраль  2015г.</t>
  </si>
  <si>
    <t>№ 12 от 22.12.2014г.</t>
  </si>
  <si>
    <t>Январь- февраль  2015г.</t>
  </si>
  <si>
    <t>№ 11 от 22.12.2014г.</t>
  </si>
  <si>
    <t>Март  2015г.</t>
  </si>
  <si>
    <t>№ 3 от 22.12.2014г.</t>
  </si>
  <si>
    <t>№ 4 от 22.12.2014г.</t>
  </si>
  <si>
    <t>№ 10 от 22.12.2014г.</t>
  </si>
  <si>
    <t>Март- иапрель  2015г.</t>
  </si>
  <si>
    <t>№ 2 от 01.03.2015г.</t>
  </si>
  <si>
    <t>Уборка  территорий,  содержание  кладбище  г.Невельск</t>
  </si>
  <si>
    <t>2,63 га</t>
  </si>
  <si>
    <t>Январь  2015г.</t>
  </si>
  <si>
    <t>№ 71  от 30.12.2014г.</t>
  </si>
  <si>
    <t>ИП Тарасова Е.А.</t>
  </si>
  <si>
    <t>Февраль 2015г.</t>
  </si>
  <si>
    <t>№ 3-15  от 10.02.2015г.</t>
  </si>
  <si>
    <t>Уборка  территорий,  содержание  кладбище  с.Горнозаводск</t>
  </si>
  <si>
    <t>3,7 га</t>
  </si>
  <si>
    <t>№ 24 от 30.12.2014г.</t>
  </si>
  <si>
    <t>№  3 от 30.01.2015г.</t>
  </si>
  <si>
    <t>№  4 от 27.02.2015г.</t>
  </si>
  <si>
    <t>№  5 от 31.03.2015г.</t>
  </si>
  <si>
    <t>№  10 от 30.04.2015г.</t>
  </si>
  <si>
    <t>Установка  дорожных знаков,  указателей</t>
  </si>
  <si>
    <t>городской окргу "Смирныховский"</t>
  </si>
  <si>
    <t>Обслуживание уличное освещение пгт. Смирных</t>
  </si>
  <si>
    <t>Бессрочно</t>
  </si>
  <si>
    <t>Договор от 01.12.2012 №240032</t>
  </si>
  <si>
    <t>Поронайский нехозрасчетный участок ОП "Энергосбыт" ОАО "Сахалинэнерго"</t>
  </si>
  <si>
    <t>Обслуживание уличное освещение с. Рощино</t>
  </si>
  <si>
    <t>Договор от 30.12.2014 №3</t>
  </si>
  <si>
    <t>ООО "Энергетик"</t>
  </si>
  <si>
    <t xml:space="preserve">Обслуживание уличное освещение </t>
  </si>
  <si>
    <t>Договор от 30.12.2014 №2</t>
  </si>
  <si>
    <t>МУП "Смирныховское ЖКХ"</t>
  </si>
  <si>
    <t>Озеленение</t>
  </si>
  <si>
    <t>Озеленение площади по ул. Маяковского в пгт. Смирных</t>
  </si>
  <si>
    <t>до 31.07.2015</t>
  </si>
  <si>
    <t>МК № 0161300003313000132-0236571-01 от 14.07.2015</t>
  </si>
  <si>
    <t>ООО "Армсахстрой"</t>
  </si>
  <si>
    <t>Установка скамеек, урн на площади по ул. Маяковского в пгт. Смирных</t>
  </si>
  <si>
    <t>Строительно-монтажные работы по объекту "Строительство площади по ул. Маяковского в пгт. Смирных"</t>
  </si>
  <si>
    <r>
      <t>оборудование детских площадок</t>
    </r>
    <r>
      <rPr>
        <b/>
        <i/>
        <sz val="18"/>
        <color indexed="8"/>
        <rFont val="Times New Roman"/>
        <family val="1"/>
        <charset val="204"/>
      </rPr>
      <t xml:space="preserve"> </t>
    </r>
  </si>
  <si>
    <t>Приобретение и установка детских игровых площадок</t>
  </si>
  <si>
    <t>объявляеться аукцион</t>
  </si>
  <si>
    <t>План-график</t>
  </si>
  <si>
    <t>_</t>
  </si>
  <si>
    <t>Приобретение и установка спортивных площадок</t>
  </si>
  <si>
    <t>Уборка территорий, содержание кладбищ.</t>
  </si>
  <si>
    <t>март-декабрь 2015г.</t>
  </si>
  <si>
    <t>Договор № 17 ТБО от 22.12.2014 г.</t>
  </si>
  <si>
    <t xml:space="preserve">МУП "Смирныховское ЖКХ" </t>
  </si>
  <si>
    <t>Благоустройство территории, уборка мусора в МО ГО "Смирныховский"</t>
  </si>
  <si>
    <t>Углегорское городское поселение</t>
  </si>
  <si>
    <t>Проведение мероприятий направленных на ремонт участков уличного освещения по улицам: Красноармейская; Приморская; Заводская; Капасина; Свободная</t>
  </si>
  <si>
    <t>цветы:  бархацы,петунии, виола, пеларгония</t>
  </si>
  <si>
    <t>Монтаж новых детских площадок (4  комплекса)</t>
  </si>
  <si>
    <t xml:space="preserve">Монтаж новых спортивных площадок (1 комплекс) </t>
  </si>
  <si>
    <t>Всего  по  уборке  и  содержанию  территорий</t>
  </si>
  <si>
    <t>Южно - Курильский городской округ</t>
  </si>
  <si>
    <t>обслуживание и ремонт уличного освещения</t>
  </si>
  <si>
    <t>январь-декабрь</t>
  </si>
  <si>
    <t xml:space="preserve">№6/2015 от 17.03.15г. </t>
  </si>
  <si>
    <t>ЗАО "Энергия Южно-Курильская"</t>
  </si>
  <si>
    <t>ООО "Шикотанский водоканал", МУП "Шикотанское ЖУ", ЗАО "Энергия Южно-Курильская"</t>
  </si>
  <si>
    <t>цветы:  бархатцы, вилоа, петуния, пеларгония</t>
  </si>
  <si>
    <t>Исполнен</t>
  </si>
  <si>
    <t>АО "Совхоз "Тепличный"</t>
  </si>
  <si>
    <t>20 дней с даты заключения контракта</t>
  </si>
  <si>
    <t xml:space="preserve">Договор № 59/2015 от </t>
  </si>
  <si>
    <t>ООО "7 Сезон"</t>
  </si>
  <si>
    <t>облуживание сущестующего озеленения</t>
  </si>
  <si>
    <t>прочие расходы на озеленение:                          -Устройство теплицы</t>
  </si>
  <si>
    <t>30 дней с даты заключения контракта</t>
  </si>
  <si>
    <t>МК № 86/2015 от 03.06.2015г.</t>
  </si>
  <si>
    <t>ООО "Гермес"</t>
  </si>
  <si>
    <t>капитальный ремонт и реконструкция</t>
  </si>
  <si>
    <t>до 01.06.2015г.</t>
  </si>
  <si>
    <t>до 01.09.2015г.</t>
  </si>
  <si>
    <t>Строительство сквера,пгт.Южно-Курильск (проектирование)</t>
  </si>
  <si>
    <t>исполнен</t>
  </si>
  <si>
    <t>№ 145/2014 от 15.12.2014 г.</t>
  </si>
  <si>
    <t>ООО "Седьмой Сезон"</t>
  </si>
  <si>
    <t>Строительство сквера,пгт.Южно-Курильск (изыскание)</t>
  </si>
  <si>
    <t>в стадии заключения контракта</t>
  </si>
  <si>
    <t>Капитальный ремонт обелиска Славы, с.Крабозаводское</t>
  </si>
  <si>
    <t>ООО "Рубин"</t>
  </si>
  <si>
    <r>
      <t>Оборудование детских площадок</t>
    </r>
    <r>
      <rPr>
        <b/>
        <i/>
        <sz val="14"/>
        <color indexed="8"/>
        <rFont val="Times New Roman"/>
        <family val="1"/>
        <charset val="204"/>
      </rPr>
      <t xml:space="preserve"> </t>
    </r>
  </si>
  <si>
    <t>Южно-Курильск,пл.Ленина</t>
  </si>
  <si>
    <t>1 компл.</t>
  </si>
  <si>
    <t>исполнено</t>
  </si>
  <si>
    <t>Оборудование в наличии, проведен демонтаж</t>
  </si>
  <si>
    <t xml:space="preserve">пгт.Южно-Курильск,с.Крабозаводское, с.Малокурильскоекв.Рыбников, ул.Торговая, ул.Молодёжная </t>
  </si>
  <si>
    <t>3 компл.</t>
  </si>
  <si>
    <t>пгт.Южно-Курильск, Кв Рыбников</t>
  </si>
  <si>
    <t>с.Крабозаводское, ул.Торговая</t>
  </si>
  <si>
    <t>с.Малокурильское, ул.Молодёжная</t>
  </si>
  <si>
    <t xml:space="preserve">Оборудование спортивных площадок </t>
  </si>
  <si>
    <t>пгт.Южно-Курильск</t>
  </si>
  <si>
    <t>пр.Курильский</t>
  </si>
  <si>
    <t>Оборудование в наличии</t>
  </si>
  <si>
    <t>с.Крабозаводское</t>
  </si>
  <si>
    <t>ул.Нагорная</t>
  </si>
  <si>
    <t>с.Малокурильское</t>
  </si>
  <si>
    <t>ул.Черемушки</t>
  </si>
  <si>
    <t>Уборка территорий, расчистка снега, прочие расходы</t>
  </si>
  <si>
    <t>Уборка   территорий  по ул.Мира, пгт.Южно-Курильск</t>
  </si>
  <si>
    <t>Январь - февраль2015г.</t>
  </si>
  <si>
    <t>№ 6Б/2015 от 27.01.2015г.</t>
  </si>
  <si>
    <t>ООО "Якорь"</t>
  </si>
  <si>
    <t>Уборка территории у стеллы, пгт.Южно-Курильск</t>
  </si>
  <si>
    <t>март- апрель  2015г.</t>
  </si>
  <si>
    <t>ООО "Гарантия"</t>
  </si>
  <si>
    <t>Вывоз КГМ</t>
  </si>
  <si>
    <t>январь-май  2015г.</t>
  </si>
  <si>
    <t>Договор № 51/2015 от 20.05.2015 г.</t>
  </si>
  <si>
    <t>Обслуживание  уличное  освещение г. Томари</t>
  </si>
  <si>
    <t>Январь - май 2015 г.</t>
  </si>
  <si>
    <t>№ 08.15 от 13.02.2015г
№16.05 от 31.03.2015 г  № 41.15 от 01.06.2015 г</t>
  </si>
  <si>
    <t>МП "Водоканал"</t>
  </si>
  <si>
    <t>Содержание и проведение ППР</t>
  </si>
  <si>
    <t>Обслуживание  уличное  освещение с. Пензенское, с. Черемшанка</t>
  </si>
  <si>
    <t>№ 0161300002714000117 от 20.01.2015 г.</t>
  </si>
  <si>
    <t>Обслуживание  уличное  освещение с. Красногорск, с. Парусное, с. Белинское</t>
  </si>
  <si>
    <t>Январь - май 2015г.</t>
  </si>
  <si>
    <t xml:space="preserve">№ 08.15 от 13.02.2015г
№16.05 от 31.03.2015 г № 40.15 от 01.06.2015г   </t>
  </si>
  <si>
    <t>ООО "Орлан"</t>
  </si>
  <si>
    <t>Обслуживание  уличное  освещение с. Ильинское</t>
  </si>
  <si>
    <t>№ 46.14 от 11.12.2014 г.</t>
  </si>
  <si>
    <t>ООО "УК Ильинск"</t>
  </si>
  <si>
    <t>Ремонт уличного освещения с. Парусное</t>
  </si>
  <si>
    <t>Закупка приборов уличного освещения</t>
  </si>
  <si>
    <t>Июнь 2015 г.</t>
  </si>
  <si>
    <t>Приобретены светильники РКУ 08-250-003</t>
  </si>
  <si>
    <t>Оплата эл. энергии, содержание, проведение ППР ул. освещения г. Томари, с. Красногорск, с. Парусное, с. Белинское июнь-декабрь.</t>
  </si>
  <si>
    <t>Скашивание газонов в с. Красногорск</t>
  </si>
  <si>
    <t>Скашивание газонов в г. Томари</t>
  </si>
  <si>
    <t>№ 35.15 от 01.06.2015г</t>
  </si>
  <si>
    <t xml:space="preserve">ИП Лю Луншэн  </t>
  </si>
  <si>
    <t>Работы по выкашиванию, согласно схемы</t>
  </si>
  <si>
    <t>Скашивание газонов в с. Ильинское</t>
  </si>
  <si>
    <t>№ 36.15 от 01.06.2015г</t>
  </si>
  <si>
    <t>ООО УК "Ильинск"</t>
  </si>
  <si>
    <t>Скашивание газонов в с. Пензенское</t>
  </si>
  <si>
    <t>№ 37.15 от 01.06.2015г</t>
  </si>
  <si>
    <t xml:space="preserve">ИП Тлепшев А.А.  </t>
  </si>
  <si>
    <t>Работы по выкашиванию</t>
  </si>
  <si>
    <t>Прочие затраты на озеленение территорий</t>
  </si>
  <si>
    <t>установка указателей с наименованиями улиц и дорожных знаков</t>
  </si>
  <si>
    <t>Всего  по  малым архитектурным  формам</t>
  </si>
  <si>
    <t xml:space="preserve">№ 28.15 от 28.04.2015г      № 29.15 от 28.04.2015г
</t>
  </si>
  <si>
    <t>ООО "Спецстальконструкция"</t>
  </si>
  <si>
    <t>Приобретены малые архитектурные формы (металлические контейнеры с крышкой для сбора ТБО объем 0,75м3 в кол-ве 8 шт.)</t>
  </si>
  <si>
    <t>Инженерные изыскания по объекту "Пешеходный виадук в г. Томари"</t>
  </si>
  <si>
    <t>В стадии подготовки ТЗ</t>
  </si>
  <si>
    <t>Направлен з/с в ООО "Автодорпроект" 04.06.2015г. № 1057 на проведение консультации по составлению и подготовке ТЗ</t>
  </si>
  <si>
    <t>Инженерные изыскания по объекту "Сквер в г. Томари"</t>
  </si>
  <si>
    <t>Устройство детской площадки в г. Томари Сахалинской области</t>
  </si>
  <si>
    <t>Июнь-ноябрь 2015 г.</t>
  </si>
  <si>
    <t>МК на стадии заключения</t>
  </si>
  <si>
    <t>ООО "Гранд"</t>
  </si>
  <si>
    <t>Устройство детской плащадки в районе д. 24-25 по ул. Юбилейная</t>
  </si>
  <si>
    <t>Устройство детской площадки в районе д. 3 по ул. Юбилейной</t>
  </si>
  <si>
    <t>Всего на оборудование детских площадок</t>
  </si>
  <si>
    <t>Санитарная очистка г. Томари</t>
  </si>
  <si>
    <t>18.15 от 3.04.2015 г.</t>
  </si>
  <si>
    <t>ООО "Вест"</t>
  </si>
  <si>
    <t>г. Томари</t>
  </si>
  <si>
    <t>Санитарная очистка с. Красногорск</t>
  </si>
  <si>
    <t>Санитарная очистка с. Ильинское</t>
  </si>
  <si>
    <t>№ 38.15 от 01.06.2015г</t>
  </si>
  <si>
    <t>с. Ильинское</t>
  </si>
  <si>
    <t>Санитарная очистка с. Пензенское и с. Черемшанка</t>
  </si>
  <si>
    <t>№ 39.15 от 01.06.2015г</t>
  </si>
  <si>
    <t>с. Пензенское,          с. Черемшанка</t>
  </si>
  <si>
    <t>Содержание кладбища с. Красногорск</t>
  </si>
  <si>
    <t>2015 г.</t>
  </si>
  <si>
    <t>32.15 от 13.05.2015 г.</t>
  </si>
  <si>
    <t>ООО "Комус-2"</t>
  </si>
  <si>
    <t>Уборка территории</t>
  </si>
  <si>
    <t>Содержание кладбища г. Томари</t>
  </si>
  <si>
    <t>№ 33.15 от 01.06.2015г</t>
  </si>
  <si>
    <t>Содержание ливневой канализации г. Томари</t>
  </si>
  <si>
    <t>Макаровский  городской  округ</t>
  </si>
  <si>
    <t xml:space="preserve">Содержание и текущий ремонт объектов уличного освещения в муниципальном образовании "Макаровский городской округ" </t>
  </si>
  <si>
    <t>до 31.12.2015</t>
  </si>
  <si>
    <t>МК-0161300004814000344-0212504-02 от 30.01.2015</t>
  </si>
  <si>
    <t>МУП "Строитель"</t>
  </si>
  <si>
    <t xml:space="preserve">Устройство уличного освещения (оплата электроэнергии) </t>
  </si>
  <si>
    <t>бессрочно</t>
  </si>
  <si>
    <t>МК №140084 от 01.12.12 г.</t>
  </si>
  <si>
    <t>Энергосбыт</t>
  </si>
  <si>
    <t>Устройство освещения аллеи Славы</t>
  </si>
  <si>
    <t>до 25.04.2015</t>
  </si>
  <si>
    <t>МК № 0161300004814000162-0542330-01 от 25.09.2015</t>
  </si>
  <si>
    <t>ООО "Стройград"</t>
  </si>
  <si>
    <t>Посев газона (1500 кв.м.), посадка однолетних цветов (8640 шт., 240 кв.м.), кизильника (47 шт), мелколистной липы (3 шт) на Аллее Славы</t>
  </si>
  <si>
    <t>до 30.06.2015</t>
  </si>
  <si>
    <t>Установка скамеек, вазонов, урн, стендов на аллее Славы</t>
  </si>
  <si>
    <t>Строительно-монтажные работы по аллее Славы</t>
  </si>
  <si>
    <t>МК № 0161300004814000162-0542330-01 от 25.09.2015, МК № 0161300004814000275-0542330-01 от 21.01.2015</t>
  </si>
  <si>
    <t>разработка рабочей документации по капитальному ремонту площадей, скверов, детской площадки и пешеходной улицы</t>
  </si>
  <si>
    <t>до 21.04.2015</t>
  </si>
  <si>
    <t>МК № 0161300004814000332-0256919-01 от 06.02.2015</t>
  </si>
  <si>
    <t>ООО "Седьмой сезон Архитектура"</t>
  </si>
  <si>
    <t>Установка детских игровых площадок в муниципальном образовании «Макаровский городской округ»</t>
  </si>
  <si>
    <t>Опубликован под №0161300004815000100, дата проведения аукциона 15.06.2015</t>
  </si>
  <si>
    <t>проводятся торги</t>
  </si>
  <si>
    <t xml:space="preserve">«Содержание и обслуживание кладбища г. Макарова Сахалинской области в период с 01.03.2015 года по 31.12.2015 года». </t>
  </si>
  <si>
    <t>МК №0161300004814000345-0212504-01 от 30.01.2015</t>
  </si>
  <si>
    <t>Летнее содержание</t>
  </si>
  <si>
    <t>объявляется аукцион</t>
  </si>
  <si>
    <t>Подготовка к публикации</t>
  </si>
  <si>
    <t xml:space="preserve">Поставка оборудования для благоустройства городской площади (приобретение искусственной елки на площадь перед администрацией) </t>
  </si>
  <si>
    <t xml:space="preserve"> до 30.12.2014г.</t>
  </si>
  <si>
    <t>МК № 0161300004814000237-0212504-01 от 02.12.2014</t>
  </si>
  <si>
    <t>ООО "Мир Света"</t>
  </si>
  <si>
    <t>Демонтаж елки</t>
  </si>
  <si>
    <t>до 28.02.2015</t>
  </si>
  <si>
    <t>МК -3 от 20.01.2015.</t>
  </si>
  <si>
    <t>ООО "Универсал Центр"</t>
  </si>
  <si>
    <t>Шахтерское городское поселение</t>
  </si>
  <si>
    <t>Капитальный ремонт уличного освещения в ШГП (ул. Мира, ул. Кузьменко)</t>
  </si>
  <si>
    <t>февраль-июль 2015 г.</t>
  </si>
  <si>
    <t>материал завезен</t>
  </si>
  <si>
    <t>№ 207-ОУМС/А-15 от 06.02.2015 г.</t>
  </si>
  <si>
    <t>ООО "Рострой"</t>
  </si>
  <si>
    <t>дефицит бюджетных средств 4 941,2 тыс. руб.</t>
  </si>
  <si>
    <t>январь-декабрь 2015 г.</t>
  </si>
  <si>
    <t>МБУ "МПО ШГП"</t>
  </si>
  <si>
    <t>Озеленение территорий: деревья (рябина, клён)</t>
  </si>
  <si>
    <t>собственными силами МБУ "МПО ШГП"</t>
  </si>
  <si>
    <t>Озеленение территорий: цветочные культуры (петунья - 50 шт., виола - 50 шт., сальвия блестящая - 50 шт, пеларгония - 50 шт., цинерария - 50 шт., бархатцы - 50 шт.)</t>
  </si>
  <si>
    <t>70 деревьев</t>
  </si>
  <si>
    <t>52 дерева</t>
  </si>
  <si>
    <t>собственными силами в форме субботника</t>
  </si>
  <si>
    <t>Благоустройство городского сквера в г. Шахтерске по ул. Мира с прилегающей к нему территорией</t>
  </si>
  <si>
    <t>май-июль 2015 г.</t>
  </si>
  <si>
    <t>№ 20-ОУМС/ОК-15 от 15.05.2015 г.</t>
  </si>
  <si>
    <t>дефицит бюджетных средств - 5 702,00 тыс. руб.</t>
  </si>
  <si>
    <t xml:space="preserve">Поставка и установка детского игрового комплекса </t>
  </si>
  <si>
    <t>май-июнь 2015 г.</t>
  </si>
  <si>
    <t xml:space="preserve">№ 116-ОУМС/А-14 от 17.09.2014 г. </t>
  </si>
  <si>
    <t xml:space="preserve">ЗАО "КСИЛ"     </t>
  </si>
  <si>
    <t>дефицит бюджетных средств - 2 985,9 тыс. руб.</t>
  </si>
  <si>
    <t>май-июнь  2015 г.</t>
  </si>
  <si>
    <t>№ 179-ОУМС/А-14 от 01.12.2014 г.</t>
  </si>
  <si>
    <t>дефицит бюджетных средств - 8 371,1 тыс. руб.</t>
  </si>
  <si>
    <t>Поставка и установка спортивной площадки с обустройством прилегающей территории в г. Шахтерск</t>
  </si>
  <si>
    <t>январь-июль 2015 г.</t>
  </si>
  <si>
    <t>спортивная площадка завезена, производится ее сборка</t>
  </si>
  <si>
    <t>№ 89-ОУМС/А-14 от 11.08.2014 г.</t>
  </si>
  <si>
    <t>ООО "Ажур"</t>
  </si>
  <si>
    <t>дефицит бюджетных средств - 5 113,3 тыс. руб.</t>
  </si>
  <si>
    <t>Оказание услуг по погрузке и вывозу снега</t>
  </si>
  <si>
    <t>январь-март 2015 г.</t>
  </si>
  <si>
    <t>№ 4-ОУМС/К-14 от 26.04.2014 г.</t>
  </si>
  <si>
    <t>ООО "Керамик"</t>
  </si>
  <si>
    <t>№ 5-ОУМС/К-14 от 26.04.2014 г.</t>
  </si>
  <si>
    <t>Погрузка и вывоз снега</t>
  </si>
  <si>
    <t>февраль-март 2015 г.</t>
  </si>
  <si>
    <t>№ 4-ОУМС/К-15 от 26.02.2015 г.</t>
  </si>
  <si>
    <t>ИП Статнов В. В.</t>
  </si>
  <si>
    <t>март-апрель 2015 г.</t>
  </si>
  <si>
    <t>№ 6-ОУМС/К-15 от 10.03.2015 г.</t>
  </si>
  <si>
    <t>№ 7-ОУМС/К-15 от 13.03.2015 г.</t>
  </si>
  <si>
    <t xml:space="preserve">Содержание и ремонт улично-дорожной сети общего пользоваания местного значения </t>
  </si>
  <si>
    <t>Содержание и ремонт улично-дорожной сети общего пользования местного значения (с. Тельновское, с. Лесогорское)</t>
  </si>
  <si>
    <t>январь-февраль 2015 г.</t>
  </si>
  <si>
    <t>№ 158-ОУМС/А-14 от 29.10.2014 г.</t>
  </si>
  <si>
    <t>ГУП "Углегорское ДРСУ"</t>
  </si>
  <si>
    <t>№ 9-ОУМС/К-15 от 18.03.2015 г.</t>
  </si>
  <si>
    <t>Капитальный ремонт улично-дорожной сети в г. Шахтерске (ГТС с. Лесогорское)</t>
  </si>
  <si>
    <t>ноябрь 2014 г. (оплата в 2016 г.)</t>
  </si>
  <si>
    <t>№ 155-ОУМС/А-14 от 27.10.2014 г.</t>
  </si>
  <si>
    <t>дефицит бюджетных средств - 2 285,7 тыс. руб.</t>
  </si>
  <si>
    <t>Поставка песчано-гравийной смеси</t>
  </si>
  <si>
    <t>декабрь 2014 г.</t>
  </si>
  <si>
    <t>№ 183-ОУМС/А-14 от 08.12.2014 г.</t>
  </si>
  <si>
    <t>ООО "Евроокна"</t>
  </si>
  <si>
    <t>Текущее содержание улично-дорожной сети</t>
  </si>
  <si>
    <t>июль-сентябрь 2015 г.</t>
  </si>
  <si>
    <t>Изготовление переходов через теплотрассы в г. Шахтерске</t>
  </si>
  <si>
    <t>№ 24-ОУМС/К-15 от 14.05.2015 г.</t>
  </si>
  <si>
    <t>ООО "РММ"</t>
  </si>
  <si>
    <t>Строительство общественного кладбища (в т. ч. капитальный ремонт подъездных путей и разработка ПСД)</t>
  </si>
  <si>
    <t xml:space="preserve">ноябрь 2014 г. </t>
  </si>
  <si>
    <t>№ 157-ОУМС/А-14 от 28.10.2014 г.</t>
  </si>
  <si>
    <t>ООО "Южно-Курильское СМУ"</t>
  </si>
  <si>
    <t>дефицит бюджетных средств - 2 778,6 тыс. руб.</t>
  </si>
  <si>
    <t>Содержание общественного кладбища</t>
  </si>
  <si>
    <t>Всего</t>
  </si>
  <si>
    <t>Прочие</t>
  </si>
  <si>
    <t>Северо-Курильский городской округ</t>
  </si>
  <si>
    <t>Приобретение газонной травы</t>
  </si>
  <si>
    <t>июн. 2015</t>
  </si>
  <si>
    <t>Договор № 02-06 от 02.06.2015</t>
  </si>
  <si>
    <t>ООО "Овощевод"</t>
  </si>
  <si>
    <t>Приобретение городской мебели</t>
  </si>
  <si>
    <t>июль 2015</t>
  </si>
  <si>
    <t>ГМ2015-06-11/1 от 11.06.2015 ГМ2015-06-11/2 от 11.06.2015 ГМ2015-06-11/3 от 11.06.2015 ГМ2015-06-11/4 от 11.06.2015</t>
  </si>
  <si>
    <t>ИП Плетников О.А.</t>
  </si>
  <si>
    <t>Ремонт памятника</t>
  </si>
  <si>
    <t>1 ед.</t>
  </si>
  <si>
    <t>МК от 27.05.2015 № 2705</t>
  </si>
  <si>
    <t>ООО "Портактивстрой"</t>
  </si>
  <si>
    <t>июнь-август 2015</t>
  </si>
  <si>
    <t>Договора №№ 193/2015, 194/2015, 195/2015 от 01.06.2015</t>
  </si>
  <si>
    <t>ООО "Амурское региональное объединение благоустроителей"</t>
  </si>
  <si>
    <t>3 шт.</t>
  </si>
  <si>
    <t>Договора №№ 195/2015, 196/2015 от 01.06.2015</t>
  </si>
  <si>
    <t>ремонт спортивной площадки</t>
  </si>
  <si>
    <t>1 шт.</t>
  </si>
  <si>
    <t>уборка КГМ</t>
  </si>
  <si>
    <t>124 т/138,3 м3</t>
  </si>
  <si>
    <t>Январь-декабрь 2015</t>
  </si>
  <si>
    <t>МК 2/2015 от 12.01.2015 МК 17/2015 от 01.04.2015</t>
  </si>
  <si>
    <t>МКП "Автодор"</t>
  </si>
  <si>
    <t>ремонт и окраска мусорных баков</t>
  </si>
  <si>
    <t>35 шт.</t>
  </si>
  <si>
    <t>апрель 2015</t>
  </si>
  <si>
    <t>МК 18/2015 от 13.04.2015</t>
  </si>
  <si>
    <t>приоретение и установка мусорных баков</t>
  </si>
  <si>
    <t>Разработка "Генеральная схема санитарной очистки территории Северо-Курильского городского округа"</t>
  </si>
  <si>
    <t>МК 2014/103 от 20.10.2014</t>
  </si>
  <si>
    <t>ООО "Инновационно-внедренческий центр "Энергоактив"</t>
  </si>
  <si>
    <t>Содержание и поверка пожарных гидрантов</t>
  </si>
  <si>
    <t>27 шт.</t>
  </si>
  <si>
    <t>размещение аукционной документации</t>
  </si>
  <si>
    <t>ООО "Аэсс- сервис", МК № 72</t>
  </si>
  <si>
    <t xml:space="preserve"> в стадии подписания</t>
  </si>
  <si>
    <t xml:space="preserve">ООО "ИКРТ", МК № 71 </t>
  </si>
  <si>
    <t>ООО "Стандарт Сервис"</t>
  </si>
  <si>
    <t xml:space="preserve">МК по 1 объекту в стадии подписания, по 2 объекту торги 23.07.15 </t>
  </si>
  <si>
    <t>МК № 74 в стадии подписания</t>
  </si>
  <si>
    <r>
      <t>оборудование детских площадок</t>
    </r>
    <r>
      <rPr>
        <b/>
        <i/>
        <sz val="14"/>
        <color rgb="FF000000"/>
        <rFont val="Times New Roman"/>
        <family val="1"/>
        <charset val="204"/>
      </rPr>
      <t xml:space="preserve"> </t>
    </r>
  </si>
  <si>
    <t>заключение МК</t>
  </si>
  <si>
    <t>аукцион не состоялся, переразмещение</t>
  </si>
  <si>
    <t>30.06.2015-01.09.2015</t>
  </si>
  <si>
    <t>№ 105 от 30.06.2015</t>
  </si>
  <si>
    <t>15.06.2015-19.06.2015</t>
  </si>
  <si>
    <t>26.06.2015-25.07.2015</t>
  </si>
  <si>
    <t>№109 от 26.06.2015</t>
  </si>
  <si>
    <t>30.06.2015-13.08.2015</t>
  </si>
  <si>
    <t>№119 от 30.06.2015</t>
  </si>
  <si>
    <t>ООО "Лайт Компани"</t>
  </si>
  <si>
    <t>13.07.2015-06.08.2015</t>
  </si>
  <si>
    <t>№ 126 от 13.07.2015</t>
  </si>
  <si>
    <t>ООО "СахСтрой-65"</t>
  </si>
  <si>
    <t>19.06.2015-06.09.2015</t>
  </si>
  <si>
    <t>№ 103 от 19.06.2015</t>
  </si>
  <si>
    <t>14.06.2015-08.08.2015</t>
  </si>
  <si>
    <t xml:space="preserve">        № 96 от 14.06.2015</t>
  </si>
  <si>
    <t>13.07.2015-26.08.2015</t>
  </si>
  <si>
    <t>№ 80 от 13.07.2015</t>
  </si>
  <si>
    <t>ООО "Сахалинская промышленная компания"</t>
  </si>
  <si>
    <t>Аукцион состоится 16.07.2015</t>
  </si>
  <si>
    <t>29.06.2015-28.07.2015</t>
  </si>
  <si>
    <t>№114 от 29.06.2015</t>
  </si>
  <si>
    <t>ООО "Мастерская спорта"</t>
  </si>
  <si>
    <t>29.06.2015-25.12.2015</t>
  </si>
  <si>
    <t>№112 от 29.06.2015</t>
  </si>
  <si>
    <t>01.06.2015-30.09.2015</t>
  </si>
  <si>
    <t>Постановление администрации от 09.10.2015 №639</t>
  </si>
  <si>
    <t xml:space="preserve">МО "Городской округ Ногликский" </t>
  </si>
  <si>
    <t>Обслуживание  уличное  освещение</t>
  </si>
  <si>
    <t>СУО-15</t>
  </si>
  <si>
    <t>МУП "Водоканал"</t>
  </si>
  <si>
    <t xml:space="preserve">Эл. Энергия </t>
  </si>
  <si>
    <t>№ Э-11-58/2015</t>
  </si>
  <si>
    <t>ОАО "Ногликская газовая электрическая станция"</t>
  </si>
  <si>
    <t>всего на освещение</t>
  </si>
  <si>
    <t>июнь</t>
  </si>
  <si>
    <t>МБУ "Сервис центр"</t>
  </si>
  <si>
    <t>рассада цветов</t>
  </si>
  <si>
    <t>Капитальный ремонт объектов благоустройства</t>
  </si>
  <si>
    <t>июнь-октябрь</t>
  </si>
  <si>
    <t>Обслуживание фонтана</t>
  </si>
  <si>
    <t>при необходимости выполнения работ прямые договора до 100 тыс. руб.</t>
  </si>
  <si>
    <r>
      <t>оборудование детских площадок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</si>
  <si>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 xml:space="preserve">Капитальный ремонт обыектов благоустройства - детские площадки (3 шт.) </t>
  </si>
  <si>
    <t xml:space="preserve">Капитальный ремонт объектов благоустройства - спортивных площадок (1 шт)  </t>
  </si>
  <si>
    <t>Обслуживание  - спортивных площадок (2 шт.)</t>
  </si>
  <si>
    <t xml:space="preserve">Всего </t>
  </si>
  <si>
    <t>Содержание территорий</t>
  </si>
  <si>
    <t>январь декабрь</t>
  </si>
  <si>
    <t>ССТ-15</t>
  </si>
  <si>
    <t>МУП "Управляющая организация "Ноглики"</t>
  </si>
  <si>
    <t>МЗ-15</t>
  </si>
  <si>
    <t>Январь -декабрь</t>
  </si>
  <si>
    <t>ССН-15</t>
  </si>
  <si>
    <t>Содержание колодцев МУП "Водоканал</t>
  </si>
  <si>
    <t>Январь -декабрь2015г.</t>
  </si>
  <si>
    <t>ОК-15</t>
  </si>
  <si>
    <t>ООО "Жилсервис "Ноглики";                       МУП "Водоканал"</t>
  </si>
  <si>
    <t>Установка указателей с наименованиями улиц</t>
  </si>
  <si>
    <t>прямые договора до 100 тыс. руб.</t>
  </si>
  <si>
    <t>Всего по прочим</t>
  </si>
  <si>
    <t>Постановление № 521 от 17.06.2015 г.</t>
  </si>
  <si>
    <t>утверждена постановление АМО №857-па от 29.05.15</t>
  </si>
  <si>
    <t>Постановление № 158 от 29.05.2015 г.</t>
  </si>
  <si>
    <t>постановление №604 от 02.07.2015 г.</t>
  </si>
  <si>
    <t xml:space="preserve">Реквизиты </t>
  </si>
  <si>
    <t xml:space="preserve">утверждённых программ благоустройства муниципальных образований Сахалинской области </t>
  </si>
  <si>
    <t>Поставка растений для пгт.Южно-Курильск</t>
  </si>
  <si>
    <t xml:space="preserve">Договор № 60/2015 от </t>
  </si>
  <si>
    <t xml:space="preserve">Договор № 65/2015 от 19.06.15 </t>
  </si>
  <si>
    <t xml:space="preserve">Договор № 66/2015 от 19.06.15 </t>
  </si>
  <si>
    <t>Доставка растений в МО Южно-Курильский городской округ</t>
  </si>
  <si>
    <t>7 дней с даты заключения контракта</t>
  </si>
  <si>
    <t>Договор №112/2015  от 13.07.2015г.</t>
  </si>
  <si>
    <t>ООО "Колибри"</t>
  </si>
  <si>
    <t>Приобретение и доставка малых форм</t>
  </si>
  <si>
    <t>МК 131 от 09.07.2015г</t>
  </si>
  <si>
    <t>ООО "Грин"</t>
  </si>
  <si>
    <t>№120/2015 от 01.07.2015</t>
  </si>
  <si>
    <t>ООО "Хэппи Айленд"</t>
  </si>
  <si>
    <t>ООО "Атика"</t>
  </si>
  <si>
    <t>МК № 130/2015 от 09.07.2015</t>
  </si>
  <si>
    <t>ООО "Прогресс"</t>
  </si>
  <si>
    <t>МК № 116/2015 от 01.07.2015</t>
  </si>
  <si>
    <t>Оборудование в наличии начаты работы по монтажу</t>
  </si>
  <si>
    <t>МК № 109/2015 от 24.06.2015 г.</t>
  </si>
  <si>
    <t>ООО "Шикотанский водоканал"</t>
  </si>
  <si>
    <t>МК № 111/2015 от 24.06.2015 г.</t>
  </si>
  <si>
    <r>
      <t>Оборудование детских площадок</t>
    </r>
    <r>
      <rPr>
        <b/>
        <i/>
        <sz val="14"/>
        <rFont val="Times New Roman"/>
        <family val="1"/>
        <charset val="204"/>
      </rPr>
      <t xml:space="preserve"> </t>
    </r>
  </si>
  <si>
    <t>01.01.2015-31.03.2015</t>
  </si>
  <si>
    <t>МК №47 от 31.12.2014МК № 2 от 31.03.2015</t>
  </si>
  <si>
    <t>МУП "УЖКХ"</t>
  </si>
  <si>
    <t>МК № 19,20,21,22,23,24 от 15.07.2015</t>
  </si>
  <si>
    <t>ЗАО "КСИЛ"</t>
  </si>
  <si>
    <t>14.07.2015 объявлен аукцион по детской площадке в населенном пункте</t>
  </si>
  <si>
    <t>Подготовка ТЗ</t>
  </si>
  <si>
    <t>Направление расходов</t>
  </si>
  <si>
    <t>физические объёмы мероприяиия ( п.м., м2, м3, га, шт и т.п.)</t>
  </si>
  <si>
    <t xml:space="preserve">плановый срок реализации </t>
  </si>
  <si>
    <t xml:space="preserve">№ 0161300002715000048  </t>
  </si>
  <si>
    <t>ООО "Линкэнергопром"</t>
  </si>
  <si>
    <t>Размещение 12.07.2015г.</t>
  </si>
  <si>
    <t>Находится на согласовании</t>
  </si>
  <si>
    <t>Аукцион размещен. Прием заявок 06.07.2015г.</t>
  </si>
  <si>
    <t>Озеленение территорий населенных пунктов МО "Томаринский городской округ"</t>
  </si>
  <si>
    <t>июль- октябрь 2015 г.</t>
  </si>
  <si>
    <t>В стмдии размещения</t>
  </si>
  <si>
    <t>Приобретение малых архитектурных форм</t>
  </si>
  <si>
    <t>август -ноябрь 2015</t>
  </si>
  <si>
    <t>В стадии размещения</t>
  </si>
  <si>
    <t>от 24.06.2015г. № …045</t>
  </si>
  <si>
    <t>Размещение 20.07.2015г.</t>
  </si>
  <si>
    <t>Устройство детской площадки в районе д. 6 по ул. Ломоносова</t>
  </si>
  <si>
    <t>Обустройство велодорожек</t>
  </si>
  <si>
    <t>2015г.</t>
  </si>
  <si>
    <t>15.06.2015 -15.07.2015</t>
  </si>
  <si>
    <t>74.15. от 15.06.2015</t>
  </si>
  <si>
    <t>Всего по уборке территории, расчистке снега</t>
  </si>
  <si>
    <t>Юбилейная 23,27,25а-29</t>
  </si>
  <si>
    <t>Всего прочие расходы</t>
  </si>
  <si>
    <t>Обслуживание  уличного  освещения МО "Тымовский городской округ"</t>
  </si>
  <si>
    <t>1200,0</t>
  </si>
  <si>
    <t>№ 0161300000814000182-0148901-01 от 16.12.2014г.</t>
  </si>
  <si>
    <t>ИП "Романютенко Д.А."</t>
  </si>
  <si>
    <t xml:space="preserve">Капитальный ремонт  уличного  освещения, в том числе: </t>
  </si>
  <si>
    <t>5495</t>
  </si>
  <si>
    <t xml:space="preserve">Капитальный ремонт  уличного  освещения с. Адо-Тымово, пер. Почтовый, пер. Торговый, ул. Советская  </t>
  </si>
  <si>
    <t>№ 27 от 04.03.2015г.</t>
  </si>
  <si>
    <t xml:space="preserve">Капитальный ремонт  уличного  освещения пгт. Тымовское, ул. 18 Партсъезда  </t>
  </si>
  <si>
    <t>№ 36 от 30.03.2015г.</t>
  </si>
  <si>
    <t>ООО "Энергосервис"</t>
  </si>
  <si>
    <t xml:space="preserve">Капитальный ремонт  уличного  освещения с. Адо-Тымово, р-он рыбзавода  </t>
  </si>
  <si>
    <t>№ 38 от 06.04.2015г.</t>
  </si>
  <si>
    <t xml:space="preserve">Капитальный ремонт  уличного  освещения пгт. Тымовское, ул. Парковая  </t>
  </si>
  <si>
    <t>№ 50 23.04.2015г.</t>
  </si>
  <si>
    <t xml:space="preserve">Капитальный ремонт  уличного  освещения пгт. Тымовское, ул. Новая  </t>
  </si>
  <si>
    <t>№ 62 от 05.05.2015г.</t>
  </si>
  <si>
    <t xml:space="preserve">Капитальный ремонт  уличного  освещения, подъезды к школьным и дошкольным учреждениям  </t>
  </si>
  <si>
    <t>Объявлен аукцион 25.06.2015г., аукцион 09.07.2015г.</t>
  </si>
  <si>
    <t>Капитальный ремонт  уличного  освещения с. Молодёжное, ул. Вокзальная</t>
  </si>
  <si>
    <t>Капитальный ремонт  уличного  освещения с. Зональное, пер. Школьный</t>
  </si>
  <si>
    <t>Размещение в июне</t>
  </si>
  <si>
    <t>Прочие затраты на освещение</t>
  </si>
  <si>
    <t>Работы в рамках программы по БДД</t>
  </si>
  <si>
    <t>300,0</t>
  </si>
  <si>
    <t>№ 74 от 27.05.2015г.</t>
  </si>
  <si>
    <t xml:space="preserve">Приобретение рассады цветов </t>
  </si>
  <si>
    <t>3760шт</t>
  </si>
  <si>
    <t>30.06.2015</t>
  </si>
  <si>
    <t xml:space="preserve">МК № 0161300000815000105 от 15 июня 2015 г. </t>
  </si>
  <si>
    <t>ООО "Эверест"</t>
  </si>
  <si>
    <t>4000 шт.</t>
  </si>
  <si>
    <t>02.06.2015</t>
  </si>
  <si>
    <t>МК № 0161300000815000070 от 08 мая 2015 года</t>
  </si>
  <si>
    <t>ИП Туркин А.В.</t>
  </si>
  <si>
    <t>2000 шт.</t>
  </si>
  <si>
    <t>30.05.2015</t>
  </si>
  <si>
    <t>МК № 21/ЕДП/15 от 16 апреля 2015 года</t>
  </si>
  <si>
    <t>Благоустройство тер-рии МО "Тымовский городской округ"</t>
  </si>
  <si>
    <t>30.09.2015</t>
  </si>
  <si>
    <t>Объявлен 16.06.2015г., рассмотрение 06.07.2015г.</t>
  </si>
  <si>
    <t xml:space="preserve">Обрезка деревьев, посадка деревьев, устройство газонов. </t>
  </si>
  <si>
    <t xml:space="preserve">Приобретение кованных скамеек </t>
  </si>
  <si>
    <t>июль 2015 г.</t>
  </si>
  <si>
    <t>МК № 0161300000815000078 от 16.06.2015 г</t>
  </si>
  <si>
    <t xml:space="preserve">ООО "Астра" </t>
  </si>
  <si>
    <t>Поставка 50 дней г. Воронеж</t>
  </si>
  <si>
    <t>Реконструкция центральной площади им Ленина (в том числе разработка проектной документации), (Тымовский район, пгт. Тымовское)</t>
  </si>
  <si>
    <t>МК № 0161300000813000240 от 10июля 2014 года</t>
  </si>
  <si>
    <t xml:space="preserve">Установлена чаша фонтана, прокладка коммуникаций, Готовится основание для укладки плитки, установлены бордюры  </t>
  </si>
  <si>
    <t>Приобретение детских дворовых площадок</t>
  </si>
  <si>
    <t>июль 2015 года</t>
  </si>
  <si>
    <t>МК № 0161300000815000076 от 08.06.2015 г.</t>
  </si>
  <si>
    <t>ООО "Отличник"</t>
  </si>
  <si>
    <t>Контракт исполнен</t>
  </si>
  <si>
    <t>август 2015 года</t>
  </si>
  <si>
    <t>МК №0161300000815000107 от 25.06.2015г.</t>
  </si>
  <si>
    <t>ООО "Хэппи Айлэнд. ДВ"</t>
  </si>
  <si>
    <t>Установка детских дворовых площадок</t>
  </si>
  <si>
    <t>август - сентябрь 2015 года</t>
  </si>
  <si>
    <t xml:space="preserve">16.06.2015 объявлен аукцион,06.07.2015 аукцион </t>
  </si>
  <si>
    <t>Выделен земельный участок, получен проект повторного применения, заключен договор на привязку</t>
  </si>
  <si>
    <t>Зимнее и летнее содержание внутрипоселковых дорог, прилегающих к ним территорий (тротуаров, обочин) и подъездов к дворовым территориям пгт. Тымовское на 2015 год</t>
  </si>
  <si>
    <t>6224000м2</t>
  </si>
  <si>
    <t>31.12.2015г.</t>
  </si>
  <si>
    <t>МК 0161300000814000172 от 12.12.2014 г.</t>
  </si>
  <si>
    <t>Зимнее и летнее содержание внутри поселковых дорог и прилегающих к ним территорий (тротуаров, обочин) с. Арги-Паги на 2015 год</t>
  </si>
  <si>
    <t>768000м2</t>
  </si>
  <si>
    <t>МК 0161300000814000174 от 12.12.2014 г.</t>
  </si>
  <si>
    <t>Зимнее и летнее содержание внутрипоселковых дорог и прилегающих к ним территорий (тротуаров, обочин) с. Иркир, с. Адо-Тымово, с. Чир-Унвд, с. Молодежное, с. Славы на 2015 год</t>
  </si>
  <si>
    <t>630000м2</t>
  </si>
  <si>
    <t>МК 0161300000814000177 от23 .12.2014</t>
  </si>
  <si>
    <t>ООО "Гранит"</t>
  </si>
  <si>
    <t>Зимнее и летнее содержание внутри поселковых дорог и прилегающих к ним территорий (тротуаров, обочин) с. Усково, с. Воскресеновка, с. Подгорное, с. Восход, с. Красная Тымь, с. Белое, с. Кировское, с. Зональное, с. Ясное, с. Белоречье, с. Палево, на 2015 год</t>
  </si>
  <si>
    <t>1237500 м2</t>
  </si>
  <si>
    <t>МК 0161300000814000190 от 31.12.2014 г.</t>
  </si>
  <si>
    <t>ГУП Тымовское ДРСУ</t>
  </si>
  <si>
    <t>Тымовский городской округ</t>
  </si>
  <si>
    <t>Обслуживание  уличное  освещение г. Курильск</t>
  </si>
  <si>
    <t>ООО "ДальЭнергоИнвест"</t>
  </si>
  <si>
    <t>1000ед.</t>
  </si>
  <si>
    <t xml:space="preserve">№84, 85, 86 от 18.05.2015 </t>
  </si>
  <si>
    <t>УК "Чистый город" ООО "Легион"</t>
  </si>
  <si>
    <t>ул.Гидростроевская</t>
  </si>
  <si>
    <t xml:space="preserve">деревья-35 ед., </t>
  </si>
  <si>
    <t>сентябрь 2015 г.</t>
  </si>
  <si>
    <t>график июль</t>
  </si>
  <si>
    <t>строительство сквера "Победы"</t>
  </si>
  <si>
    <t>Монтаж новых детских площадок (4 комплекса)</t>
  </si>
  <si>
    <t>май-сентябрь</t>
  </si>
  <si>
    <t>Монтаж новых спортивных площадок  (2 комплексов)</t>
  </si>
  <si>
    <t>заключены договора на привязку проекта к местности</t>
  </si>
  <si>
    <t>Расчистка от снега  г.Курильск</t>
  </si>
  <si>
    <t>январь-апрель</t>
  </si>
  <si>
    <t>№ 121 от 17.11.2014</t>
  </si>
  <si>
    <t>ИП Хабибуллин</t>
  </si>
  <si>
    <t>Курильский городской округ</t>
  </si>
  <si>
    <t xml:space="preserve"> кв. м</t>
  </si>
  <si>
    <t>Приобретение цветов</t>
  </si>
  <si>
    <t>шт.</t>
  </si>
  <si>
    <t>800 цветов</t>
  </si>
  <si>
    <t>Договор №15/15 от 09.07.2015</t>
  </si>
  <si>
    <t>ИП Андреев А.А.</t>
  </si>
  <si>
    <t>Ремонт цветников на площади</t>
  </si>
  <si>
    <t>2 ед.</t>
  </si>
  <si>
    <t>Финансирование спортивных (5) и детских площадок (36) в объёме 46784 тыс. руб в "Дорожном фонде"</t>
  </si>
  <si>
    <t>Постановление  администрации муниципального образования городской округ "Охинский" от 08.08.2014 в редакции пост. От 23.06.2015 №368</t>
  </si>
  <si>
    <t xml:space="preserve">заключен МК на 14 040 тыс. руб., доп. финансирование на освещение парка (стадия заключения контракта на 11 000 тыс.руб.) </t>
  </si>
  <si>
    <t>1. 406,7 тыс. руб. заключен МК,                2. подписание контракта 7 августа  на  1000 тыс.руб</t>
  </si>
  <si>
    <t xml:space="preserve"> 1648,9- контракт заключен; 4229,3 размещенеие аукциона 30.07.2015</t>
  </si>
  <si>
    <t>ГО "Александровск-Сахалинский</t>
  </si>
  <si>
    <t>55,0</t>
  </si>
  <si>
    <t>Дополнительно необходимо 11,0 млн.руб. по ремонту дворов МКД</t>
  </si>
  <si>
    <t>Постановление администрации ГО от 28.05.2015г. №272</t>
  </si>
  <si>
    <t xml:space="preserve">4094,8тыс.руб:("Реконструк. и обустр-во территории парка им. Леонова"-9566тыс.руб: изыскания-1600тыс.руб.ООО "Проектстроймонтаж", ПСД-7966тыс.руб.; "Реконструк. пл. им. 15 Мая " - 17218тыс.руб: ПСД-2494,8тыс.руб., СМР-14723,2тыс.руб.) </t>
  </si>
  <si>
    <t>объявлен аукцион 15.06.2015г  на 630,1 тыс.руб.,  до августа 2015г.(есть-1; ставим-3 комплекса и в 17дворах -66ед. оборуд.)</t>
  </si>
  <si>
    <t>заключены договора</t>
  </si>
  <si>
    <t>Заключен МК</t>
  </si>
  <si>
    <t>в доставке до МО</t>
  </si>
  <si>
    <t xml:space="preserve">Детские площадки отгружены с завода находятся в пути, начало работ по установке в июле, окончание работ август. </t>
  </si>
  <si>
    <t>10.08.15 заключение МК</t>
  </si>
  <si>
    <t>в т.ч. капремонт, строительство</t>
  </si>
  <si>
    <t>Детские площадки площадки поставлены, поставщик ведет разгрузку и комплектацию игрофых форм. По спортивным площадкам подготовка аукционной документации</t>
  </si>
  <si>
    <t>1. 1549 контракт заключен и выполнен на 70%;
2. объявлен аукцион на поставку оборудования  на сумму 3499,3 тыс. руб.;
3. Расчет сметной стоимости на установку детсих и спортивных площадок</t>
  </si>
  <si>
    <t>1. 576 контракт заключен и выполнен на 70%;
2. объявлен аукцион на поставку оборудования  на сумму 2827 тыс. руб.;
3. Расчет сметной стоимости на установку детсих и спортивных площадок</t>
  </si>
  <si>
    <t>1. 1933,5 тыс.руб.             2.подготовка ТЗ на 4229- размещение заказа 30.07.2015</t>
  </si>
  <si>
    <t>-</t>
  </si>
  <si>
    <t>подрядчик комплектует оборудование</t>
  </si>
  <si>
    <t>в т.ч. высадка цветов и деревьев</t>
  </si>
  <si>
    <t xml:space="preserve">Подрядчик определен   ООО "Северстрой",  сумма м/к 7806261,55 руб. срок выполнения работ 30 дней с момента подписания контракта. 30.06.2015 подписаны договора на поставку оборудования оплачен аванс, поставка оборудования 10 сентября 2015г. </t>
  </si>
  <si>
    <t>по состоянию на 28 сентября 2015 года</t>
  </si>
  <si>
    <t>Дополнительно 4460,3 т. руб.   в "Дорожном фонде" для озеленения что составляет почти 20%                                                        5250 м2 озеленения(дерн, 1050 кустов дерена будет посажено на ул. .Советской д.2 и 2а  в пгт. Ноглики  срок выполнения работ 1.09.2015г. По состоянию на 28.09.2015 Уложено 5250 м2 дерна (100%) кустарник будет посажен до 15 октября. По детским и спортивным площадкам -  Подрядчик    ООО "Сахстрой",  сумма м/к 7806261,55 руб. МК № КРОБ2015от 03.09.2015 срок выполнения работ 30 дней с момента подписания контракта (Подготовлено щебеночное основание спортивной площадки. Выполняются работы по устройству ограждения спортивной площадки. На детской площадке выполняются работы по устройству щебеночного основания. Всвязи с тем чтонеобходимый объем резинового покрытия у поставщиков Дальнего Востока отсутствует Подрядчик заказал изготовление резинового покрытия в Москве. На сегоднящний день резиновое покрытие изготовлено и три контейнера направлены в Ноглики. Срок поставки от 4 до 8 недель. )                                                                                30.06.2015 с ООО "КСИЛ"  подписаны договора на поставку оборудования оплачен аванс.  Все оборудование доставлено в Ноглики. Подрядчик готовит документы на оплату.                                                                                      Заключаются договора до 100 тыс.  на монтаж оборудования.</t>
  </si>
  <si>
    <t xml:space="preserve"> Подрядчик    ООО "Сахстрой",  сумма м/к 7806261,55 руб. МК № КРОБ2015от 03.09.2015 срок выполнения работ 30 дней с момента подписания контракта (Подготовлено щебеночное основание спортивной площадки. Выполняются работы по устройству ограждения спортивной площадки. На детской площадке выполняются работы по устройству щебеночного основания. Всвязи с тем чтонеобходимый объем резинового покрытия у поставщиков Дальнего Востока отсутствует Подрядчик заказал изготовление резинового покрытия в Москве. На сегоднящний день резиновое покрытие изготовлено и три контейнера направлены в Ноглики. Срок поставки от 4 до 8 недель. )                                                                                30.06.2015 с ООО "КСИЛ"  подписаны договора на поставку оборудования оплачен аванс.  Все оборудование доставлено в Ноглики. Подрядчик готовит документы на оплату.                                                                                      Заключаются договора до 100 тыс.  на монтаж оборудования.</t>
  </si>
  <si>
    <t xml:space="preserve">За счет этих средств выполняются: 1. приобретение диванов и урн для парковой зоны. 2 работы по устройству детских и спортивных площадок.                                                                                                             Подрядчик по устройству детских и спортивных площадок    ООО "Сахстрой",  сумма м/к 7806261,55 руб. МК № КРОБ2015от 03.09.2015 срок выполнения работ 30 дней с момента подписания контракта (Подготовлено щебеночное основание спортивной площадки. Выполняются работы по устройству ограждения спортивной площадки. На детской площадке выполняются работы по устройству щебеночного основания. Всвязи с тем чтонеобходимый объем резинового покрытия у поставщиков Дальнего Востока отсутствует Подрядчик заказал изготовление резинового покрытия в Москве. На сегоднящний день резиновое покрытие изготовлено и три контейнера направлены в Ноглики. Срок поставки от 4 до 8 недель. )                                                                                30.06.2015 с ООО "КСИЛ"  подписаны договора на поставку оборудования оплачен аванс.  Все оборудование доставлено в Ноглики. Подрядчик готовит документы на оплату.                                                                                      Заключаются договора до 100 тыс.  на монтаж оборудования. Диваны и урны будут установлены в мае 2015 г. </t>
  </si>
  <si>
    <t>по состоянию на 28.09 2015 г.</t>
  </si>
  <si>
    <t>по состоянию на 28.09.2015 года</t>
  </si>
  <si>
    <t>ОТЧЁТ
о выполнении работ по благоустройству муниципального образования "Городской округ Ногликский" 2015 год</t>
  </si>
  <si>
    <t xml:space="preserve">заключен МК ООО "Сахалин селенстрой" приобретение цветов 455,350 руб. ул. Советскаяпгт. Ноглики Остальные денежные средства  направлены на доставку и посадку цветов по прямым договорам Дополнительно 4460,3 т. руб.   в "Дорожном фонде" для озеленения что составляет почти 20%                                                        5250 м2 озеленения(дерн, 105 кустов будет посажено на ул. .Советской д.2 и 2а  в пгт. Ноглики  срок выполнения работ 1.09.2015г. По состоянию на 28.09.2015 Уложено 5250 м2 дерна (100%) кустарник будет посажен до 15 октября. </t>
  </si>
</sst>
</file>

<file path=xl/styles.xml><?xml version="1.0" encoding="utf-8"?>
<styleSheet xmlns="http://schemas.openxmlformats.org/spreadsheetml/2006/main">
  <numFmts count="9">
    <numFmt numFmtId="164" formatCode="#,##0.0_р_."/>
    <numFmt numFmtId="165" formatCode="0.0%"/>
    <numFmt numFmtId="166" formatCode="#,##0.0"/>
    <numFmt numFmtId="167" formatCode="0.0"/>
    <numFmt numFmtId="168" formatCode="#,##0&quot;р.&quot;"/>
    <numFmt numFmtId="169" formatCode="0.000"/>
    <numFmt numFmtId="170" formatCode="#,##0.000"/>
    <numFmt numFmtId="171" formatCode="#,##0_р_."/>
    <numFmt numFmtId="172" formatCode="#,##0\ &quot;р.&quot;"/>
  </numFmts>
  <fonts count="8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26"/>
      <name val="Times New Roman"/>
      <family val="1"/>
      <charset val="204"/>
    </font>
    <font>
      <i/>
      <sz val="26"/>
      <name val="Times New Roman"/>
      <family val="1"/>
      <charset val="204"/>
    </font>
    <font>
      <sz val="26"/>
      <color indexed="9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i/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3"/>
      <name val="Times New Roman"/>
      <family val="1"/>
      <charset val="204"/>
    </font>
    <font>
      <sz val="2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4"/>
      <color indexed="8"/>
      <name val="Times New Roman"/>
      <family val="1"/>
      <charset val="204"/>
    </font>
    <font>
      <b/>
      <i/>
      <u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6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29"/>
      <color rgb="FF000000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sz val="28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5" fillId="0" borderId="0"/>
    <xf numFmtId="0" fontId="27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</cellStyleXfs>
  <cellXfs count="1025">
    <xf numFmtId="0" fontId="0" fillId="0" borderId="0" xfId="0"/>
    <xf numFmtId="0" fontId="4" fillId="0" borderId="0" xfId="0" applyFont="1"/>
    <xf numFmtId="0" fontId="4" fillId="0" borderId="0" xfId="0" applyFont="1" applyFill="1"/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166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66" fontId="7" fillId="0" borderId="0" xfId="0" applyNumberFormat="1" applyFont="1" applyProtection="1">
      <protection locked="0"/>
    </xf>
    <xf numFmtId="0" fontId="14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7" fillId="0" borderId="0" xfId="0" applyFont="1"/>
    <xf numFmtId="0" fontId="14" fillId="0" borderId="0" xfId="0" applyFont="1"/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166" fontId="18" fillId="0" borderId="15" xfId="0" applyNumberFormat="1" applyFont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18" fillId="3" borderId="6" xfId="0" applyFont="1" applyFill="1" applyBorder="1" applyAlignment="1" applyProtection="1">
      <alignment horizontal="center" vertical="center" wrapText="1"/>
      <protection locked="0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166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 wrapText="1"/>
      <protection locked="0"/>
    </xf>
    <xf numFmtId="166" fontId="11" fillId="0" borderId="11" xfId="0" applyNumberFormat="1" applyFont="1" applyBorder="1" applyAlignment="1" applyProtection="1">
      <alignment horizontal="center" vertical="center"/>
    </xf>
    <xf numFmtId="166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3" fillId="6" borderId="8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top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protection locked="0"/>
    </xf>
    <xf numFmtId="0" fontId="7" fillId="0" borderId="13" xfId="0" applyFont="1" applyBorder="1" applyProtection="1">
      <protection locked="0"/>
    </xf>
    <xf numFmtId="1" fontId="42" fillId="0" borderId="5" xfId="0" applyNumberFormat="1" applyFont="1" applyFill="1" applyBorder="1" applyAlignment="1">
      <alignment horizontal="center" vertical="center" wrapText="1"/>
    </xf>
    <xf numFmtId="166" fontId="42" fillId="0" borderId="5" xfId="0" applyNumberFormat="1" applyFont="1" applyFill="1" applyBorder="1" applyAlignment="1">
      <alignment horizontal="center" vertical="center" wrapText="1"/>
    </xf>
    <xf numFmtId="1" fontId="42" fillId="0" borderId="3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166" fontId="2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left" vertical="center"/>
      <protection locked="0"/>
    </xf>
    <xf numFmtId="166" fontId="19" fillId="5" borderId="9" xfId="0" applyNumberFormat="1" applyFont="1" applyFill="1" applyBorder="1" applyAlignment="1" applyProtection="1">
      <alignment horizontal="center" vertical="center" wrapText="1"/>
    </xf>
    <xf numFmtId="166" fontId="19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19" fillId="3" borderId="21" xfId="0" applyNumberFormat="1" applyFont="1" applyFill="1" applyBorder="1" applyAlignment="1" applyProtection="1">
      <alignment horizontal="center" vertical="center" wrapText="1"/>
    </xf>
    <xf numFmtId="164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1" fillId="0" borderId="22" xfId="0" applyNumberFormat="1" applyFont="1" applyFill="1" applyBorder="1" applyAlignment="1" applyProtection="1">
      <alignment horizontal="center" vertical="center"/>
    </xf>
    <xf numFmtId="166" fontId="11" fillId="0" borderId="11" xfId="0" applyNumberFormat="1" applyFont="1" applyFill="1" applyBorder="1" applyAlignment="1" applyProtection="1">
      <alignment horizontal="center" vertical="center"/>
    </xf>
    <xf numFmtId="166" fontId="11" fillId="0" borderId="23" xfId="0" applyNumberFormat="1" applyFont="1" applyFill="1" applyBorder="1" applyAlignment="1" applyProtection="1">
      <alignment horizontal="center" vertical="center"/>
    </xf>
    <xf numFmtId="166" fontId="11" fillId="4" borderId="11" xfId="0" applyNumberFormat="1" applyFont="1" applyFill="1" applyBorder="1" applyAlignment="1" applyProtection="1">
      <alignment horizontal="center" vertical="center" wrapText="1"/>
    </xf>
    <xf numFmtId="166" fontId="11" fillId="0" borderId="30" xfId="0" applyNumberFormat="1" applyFont="1" applyFill="1" applyBorder="1" applyAlignment="1" applyProtection="1">
      <alignment horizontal="center" vertical="center"/>
    </xf>
    <xf numFmtId="166" fontId="11" fillId="0" borderId="23" xfId="0" applyNumberFormat="1" applyFont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166" fontId="19" fillId="10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/>
    <xf numFmtId="165" fontId="2" fillId="0" borderId="27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Alignment="1" applyProtection="1">
      <alignment horizontal="center" vertical="center"/>
      <protection locked="0"/>
    </xf>
    <xf numFmtId="166" fontId="19" fillId="5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left" vertical="center"/>
      <protection locked="0"/>
    </xf>
    <xf numFmtId="167" fontId="26" fillId="0" borderId="5" xfId="0" applyNumberFormat="1" applyFont="1" applyFill="1" applyBorder="1" applyAlignment="1">
      <alignment horizontal="center" vertical="top" wrapText="1"/>
    </xf>
    <xf numFmtId="0" fontId="32" fillId="0" borderId="5" xfId="0" applyNumberFormat="1" applyFont="1" applyFill="1" applyBorder="1" applyAlignment="1">
      <alignment horizontal="center" vertical="top" wrapText="1"/>
    </xf>
    <xf numFmtId="1" fontId="32" fillId="0" borderId="5" xfId="0" applyNumberFormat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 wrapText="1"/>
    </xf>
    <xf numFmtId="0" fontId="32" fillId="0" borderId="5" xfId="1" applyNumberFormat="1" applyFont="1" applyFill="1" applyBorder="1" applyAlignment="1">
      <alignment horizontal="center" vertical="top" wrapText="1"/>
    </xf>
    <xf numFmtId="1" fontId="32" fillId="0" borderId="5" xfId="1" applyNumberFormat="1" applyFont="1" applyFill="1" applyBorder="1" applyAlignment="1">
      <alignment horizontal="center" vertical="top" wrapText="1"/>
    </xf>
    <xf numFmtId="10" fontId="26" fillId="0" borderId="5" xfId="1" applyNumberFormat="1" applyFont="1" applyFill="1" applyBorder="1" applyAlignment="1">
      <alignment horizontal="center" vertical="top" wrapText="1"/>
    </xf>
    <xf numFmtId="49" fontId="32" fillId="0" borderId="5" xfId="1" applyNumberFormat="1" applyFont="1" applyFill="1" applyBorder="1" applyAlignment="1">
      <alignment horizontal="center" vertical="top" wrapText="1"/>
    </xf>
    <xf numFmtId="165" fontId="26" fillId="0" borderId="5" xfId="1" applyNumberFormat="1" applyFont="1" applyFill="1" applyBorder="1" applyAlignment="1">
      <alignment horizontal="center" vertical="top" wrapText="1"/>
    </xf>
    <xf numFmtId="9" fontId="32" fillId="0" borderId="5" xfId="1" applyNumberFormat="1" applyFont="1" applyFill="1" applyBorder="1" applyAlignment="1">
      <alignment horizontal="center" vertical="top" wrapText="1"/>
    </xf>
    <xf numFmtId="49" fontId="32" fillId="0" borderId="5" xfId="0" applyNumberFormat="1" applyFont="1" applyFill="1" applyBorder="1" applyAlignment="1">
      <alignment horizontal="center" vertical="top" wrapText="1"/>
    </xf>
    <xf numFmtId="9" fontId="32" fillId="0" borderId="5" xfId="0" applyNumberFormat="1" applyFont="1" applyFill="1" applyBorder="1" applyAlignment="1">
      <alignment horizontal="center" vertical="top" wrapText="1"/>
    </xf>
    <xf numFmtId="4" fontId="26" fillId="0" borderId="5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/>
    </xf>
    <xf numFmtId="0" fontId="26" fillId="0" borderId="5" xfId="0" applyFont="1" applyFill="1" applyBorder="1" applyAlignment="1">
      <alignment horizontal="center" vertical="top"/>
    </xf>
    <xf numFmtId="0" fontId="26" fillId="0" borderId="5" xfId="1" applyFont="1" applyFill="1" applyBorder="1" applyAlignment="1">
      <alignment horizontal="center" vertical="center" wrapText="1"/>
    </xf>
    <xf numFmtId="49" fontId="32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70" fontId="3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1" fontId="34" fillId="0" borderId="5" xfId="1" applyNumberFormat="1" applyFont="1" applyFill="1" applyBorder="1" applyAlignment="1">
      <alignment horizontal="center" vertical="center" wrapText="1"/>
    </xf>
    <xf numFmtId="9" fontId="34" fillId="0" borderId="5" xfId="1" applyNumberFormat="1" applyFont="1" applyFill="1" applyBorder="1" applyAlignment="1">
      <alignment horizontal="center" vertical="center" wrapText="1"/>
    </xf>
    <xf numFmtId="9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wrapText="1"/>
    </xf>
    <xf numFmtId="170" fontId="32" fillId="0" borderId="5" xfId="1" applyNumberFormat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10" fontId="34" fillId="0" borderId="5" xfId="1" applyNumberFormat="1" applyFont="1" applyFill="1" applyBorder="1" applyAlignment="1">
      <alignment horizontal="center" vertical="center" wrapText="1"/>
    </xf>
    <xf numFmtId="9" fontId="32" fillId="0" borderId="5" xfId="1" applyNumberFormat="1" applyFont="1" applyFill="1" applyBorder="1" applyAlignment="1">
      <alignment horizontal="center" vertical="center" wrapText="1"/>
    </xf>
    <xf numFmtId="1" fontId="32" fillId="0" borderId="5" xfId="1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horizontal="center" vertical="top" wrapText="1"/>
    </xf>
    <xf numFmtId="0" fontId="7" fillId="0" borderId="0" xfId="0" applyFont="1" applyFill="1" applyProtection="1">
      <protection locked="0"/>
    </xf>
    <xf numFmtId="166" fontId="31" fillId="0" borderId="5" xfId="1" applyNumberFormat="1" applyFont="1" applyFill="1" applyBorder="1" applyAlignment="1">
      <alignment horizontal="center" vertical="top"/>
    </xf>
    <xf numFmtId="0" fontId="31" fillId="0" borderId="5" xfId="1" applyFont="1" applyFill="1" applyBorder="1" applyAlignment="1">
      <alignment horizontal="center" vertical="top" wrapText="1"/>
    </xf>
    <xf numFmtId="165" fontId="31" fillId="0" borderId="5" xfId="1" applyNumberFormat="1" applyFont="1" applyFill="1" applyBorder="1" applyAlignment="1">
      <alignment horizontal="center" vertical="top" wrapText="1"/>
    </xf>
    <xf numFmtId="166" fontId="44" fillId="0" borderId="5" xfId="1" applyNumberFormat="1" applyFont="1" applyFill="1" applyBorder="1" applyAlignment="1">
      <alignment horizontal="center" vertical="top" wrapText="1"/>
    </xf>
    <xf numFmtId="166" fontId="31" fillId="0" borderId="5" xfId="1" applyNumberFormat="1" applyFont="1" applyFill="1" applyBorder="1" applyAlignment="1">
      <alignment horizontal="center" vertical="top" wrapText="1"/>
    </xf>
    <xf numFmtId="49" fontId="31" fillId="0" borderId="5" xfId="1" applyNumberFormat="1" applyFont="1" applyFill="1" applyBorder="1" applyAlignment="1">
      <alignment horizontal="center" vertical="top" wrapText="1"/>
    </xf>
    <xf numFmtId="49" fontId="26" fillId="0" borderId="5" xfId="1" applyNumberFormat="1" applyFont="1" applyFill="1" applyBorder="1" applyAlignment="1">
      <alignment horizontal="center" vertical="top" wrapText="1"/>
    </xf>
    <xf numFmtId="166" fontId="26" fillId="0" borderId="5" xfId="1" applyNumberFormat="1" applyFont="1" applyFill="1" applyBorder="1" applyAlignment="1">
      <alignment horizontal="center" vertical="top" wrapText="1"/>
    </xf>
    <xf numFmtId="0" fontId="43" fillId="0" borderId="5" xfId="1" applyFont="1" applyFill="1" applyBorder="1" applyAlignment="1">
      <alignment horizontal="center" vertical="top" wrapText="1"/>
    </xf>
    <xf numFmtId="0" fontId="32" fillId="0" borderId="5" xfId="1" applyFont="1" applyFill="1" applyBorder="1" applyAlignment="1">
      <alignment horizontal="center" vertical="top" wrapText="1"/>
    </xf>
    <xf numFmtId="49" fontId="32" fillId="0" borderId="5" xfId="7" applyNumberFormat="1" applyFont="1" applyFill="1" applyBorder="1" applyAlignment="1">
      <alignment horizontal="center" vertical="top" wrapText="1"/>
    </xf>
    <xf numFmtId="0" fontId="32" fillId="0" borderId="5" xfId="7" applyNumberFormat="1" applyFont="1" applyFill="1" applyBorder="1" applyAlignment="1">
      <alignment horizontal="center" vertical="top" wrapText="1"/>
    </xf>
    <xf numFmtId="9" fontId="26" fillId="0" borderId="5" xfId="1" applyNumberFormat="1" applyFont="1" applyFill="1" applyBorder="1" applyAlignment="1">
      <alignment horizontal="center" vertical="top" wrapText="1"/>
    </xf>
    <xf numFmtId="3" fontId="26" fillId="0" borderId="5" xfId="1" applyNumberFormat="1" applyFont="1" applyFill="1" applyBorder="1" applyAlignment="1">
      <alignment horizontal="center" vertical="top" wrapText="1"/>
    </xf>
    <xf numFmtId="9" fontId="31" fillId="0" borderId="5" xfId="1" applyNumberFormat="1" applyFont="1" applyFill="1" applyBorder="1" applyAlignment="1">
      <alignment horizontal="center" vertical="top" wrapText="1"/>
    </xf>
    <xf numFmtId="166" fontId="32" fillId="0" borderId="5" xfId="1" applyNumberFormat="1" applyFont="1" applyFill="1" applyBorder="1" applyAlignment="1">
      <alignment horizontal="center" vertical="top" wrapText="1"/>
    </xf>
    <xf numFmtId="3" fontId="32" fillId="0" borderId="5" xfId="1" applyNumberFormat="1" applyFont="1" applyFill="1" applyBorder="1" applyAlignment="1">
      <alignment horizontal="center" vertical="top" wrapText="1"/>
    </xf>
    <xf numFmtId="14" fontId="26" fillId="0" borderId="5" xfId="1" applyNumberFormat="1" applyFont="1" applyFill="1" applyBorder="1" applyAlignment="1">
      <alignment horizontal="center" vertical="top" wrapText="1"/>
    </xf>
    <xf numFmtId="166" fontId="28" fillId="0" borderId="5" xfId="1" applyNumberFormat="1" applyFont="1" applyFill="1" applyBorder="1" applyAlignment="1">
      <alignment horizontal="center" vertical="top" wrapText="1"/>
    </xf>
    <xf numFmtId="9" fontId="45" fillId="0" borderId="5" xfId="1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 applyProtection="1">
      <alignment horizontal="center" vertical="top"/>
      <protection locked="0"/>
    </xf>
    <xf numFmtId="0" fontId="45" fillId="0" borderId="5" xfId="1" applyFont="1" applyFill="1" applyBorder="1" applyAlignment="1">
      <alignment horizontal="center" vertical="top"/>
    </xf>
    <xf numFmtId="166" fontId="32" fillId="0" borderId="5" xfId="0" applyNumberFormat="1" applyFont="1" applyFill="1" applyBorder="1" applyAlignment="1" applyProtection="1">
      <alignment horizontal="center" vertical="top" wrapText="1"/>
    </xf>
    <xf numFmtId="164" fontId="21" fillId="0" borderId="5" xfId="0" applyNumberFormat="1" applyFont="1" applyFill="1" applyBorder="1" applyAlignment="1" applyProtection="1">
      <alignment horizontal="center" vertical="top" wrapText="1"/>
      <protection locked="0"/>
    </xf>
    <xf numFmtId="0" fontId="26" fillId="0" borderId="5" xfId="1" applyFont="1" applyFill="1" applyBorder="1" applyAlignment="1">
      <alignment horizontal="center" vertical="top"/>
    </xf>
    <xf numFmtId="0" fontId="35" fillId="0" borderId="0" xfId="1" applyFill="1"/>
    <xf numFmtId="0" fontId="46" fillId="0" borderId="0" xfId="1" applyFont="1" applyFill="1"/>
    <xf numFmtId="0" fontId="28" fillId="0" borderId="5" xfId="1" applyFont="1" applyFill="1" applyBorder="1" applyAlignment="1">
      <alignment horizontal="center" vertical="top" wrapText="1"/>
    </xf>
    <xf numFmtId="4" fontId="26" fillId="0" borderId="5" xfId="1" applyNumberFormat="1" applyFont="1" applyFill="1" applyBorder="1" applyAlignment="1">
      <alignment horizontal="center" vertical="top" wrapText="1"/>
    </xf>
    <xf numFmtId="0" fontId="47" fillId="0" borderId="0" xfId="1" applyFont="1" applyFill="1"/>
    <xf numFmtId="0" fontId="31" fillId="0" borderId="5" xfId="1" applyFont="1" applyFill="1" applyBorder="1" applyAlignment="1">
      <alignment horizontal="center" vertical="top"/>
    </xf>
    <xf numFmtId="166" fontId="46" fillId="0" borderId="0" xfId="1" applyNumberFormat="1" applyFont="1" applyFill="1"/>
    <xf numFmtId="0" fontId="47" fillId="0" borderId="0" xfId="1" applyFont="1" applyFill="1" applyAlignment="1">
      <alignment vertical="center"/>
    </xf>
    <xf numFmtId="0" fontId="51" fillId="0" borderId="5" xfId="1" applyFont="1" applyFill="1" applyBorder="1" applyAlignment="1">
      <alignment horizontal="center" vertical="top"/>
    </xf>
    <xf numFmtId="167" fontId="26" fillId="0" borderId="5" xfId="1" applyNumberFormat="1" applyFont="1" applyFill="1" applyBorder="1" applyAlignment="1">
      <alignment horizontal="center" vertical="top" wrapText="1"/>
    </xf>
    <xf numFmtId="9" fontId="52" fillId="0" borderId="5" xfId="1" applyNumberFormat="1" applyFont="1" applyFill="1" applyBorder="1" applyAlignment="1">
      <alignment horizontal="center" vertical="top" wrapText="1"/>
    </xf>
    <xf numFmtId="9" fontId="49" fillId="0" borderId="5" xfId="1" applyNumberFormat="1" applyFont="1" applyFill="1" applyBorder="1" applyAlignment="1">
      <alignment horizontal="center" vertical="top" wrapText="1"/>
    </xf>
    <xf numFmtId="0" fontId="36" fillId="0" borderId="5" xfId="1" applyFont="1" applyFill="1" applyBorder="1" applyAlignment="1">
      <alignment horizontal="center" vertical="top" wrapText="1"/>
    </xf>
    <xf numFmtId="0" fontId="38" fillId="0" borderId="5" xfId="1" applyFont="1" applyFill="1" applyBorder="1" applyAlignment="1">
      <alignment horizontal="center" vertical="top" wrapText="1"/>
    </xf>
    <xf numFmtId="168" fontId="32" fillId="0" borderId="5" xfId="1" applyNumberFormat="1" applyFont="1" applyFill="1" applyBorder="1" applyAlignment="1">
      <alignment horizontal="center" vertical="top" wrapText="1"/>
    </xf>
    <xf numFmtId="171" fontId="26" fillId="0" borderId="5" xfId="1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 applyProtection="1">
      <alignment horizontal="center" vertical="top"/>
      <protection locked="0"/>
    </xf>
    <xf numFmtId="0" fontId="35" fillId="0" borderId="5" xfId="1" applyFill="1" applyBorder="1" applyAlignment="1">
      <alignment horizontal="center" vertical="top"/>
    </xf>
    <xf numFmtId="167" fontId="31" fillId="0" borderId="5" xfId="1" applyNumberFormat="1" applyFont="1" applyFill="1" applyBorder="1" applyAlignment="1">
      <alignment horizontal="center" vertical="top" wrapText="1"/>
    </xf>
    <xf numFmtId="167" fontId="32" fillId="0" borderId="5" xfId="1" applyNumberFormat="1" applyFont="1" applyFill="1" applyBorder="1" applyAlignment="1">
      <alignment horizontal="center" vertical="top" wrapText="1"/>
    </xf>
    <xf numFmtId="169" fontId="26" fillId="0" borderId="5" xfId="1" applyNumberFormat="1" applyFont="1" applyFill="1" applyBorder="1" applyAlignment="1">
      <alignment horizontal="center" vertical="top" wrapText="1"/>
    </xf>
    <xf numFmtId="17" fontId="26" fillId="0" borderId="5" xfId="1" applyNumberFormat="1" applyFont="1" applyFill="1" applyBorder="1" applyAlignment="1">
      <alignment horizontal="center" vertical="top" wrapText="1"/>
    </xf>
    <xf numFmtId="1" fontId="26" fillId="0" borderId="5" xfId="1" applyNumberFormat="1" applyFont="1" applyFill="1" applyBorder="1" applyAlignment="1">
      <alignment horizontal="center" vertical="top" wrapText="1"/>
    </xf>
    <xf numFmtId="49" fontId="28" fillId="0" borderId="5" xfId="1" applyNumberFormat="1" applyFont="1" applyFill="1" applyBorder="1" applyAlignment="1">
      <alignment horizontal="center" vertical="top" wrapText="1"/>
    </xf>
    <xf numFmtId="0" fontId="36" fillId="0" borderId="5" xfId="0" applyFont="1" applyFill="1" applyBorder="1" applyAlignment="1">
      <alignment horizontal="center" vertical="top"/>
    </xf>
    <xf numFmtId="164" fontId="36" fillId="0" borderId="5" xfId="0" applyNumberFormat="1" applyFont="1" applyFill="1" applyBorder="1" applyAlignment="1">
      <alignment horizontal="center" vertical="top" wrapText="1"/>
    </xf>
    <xf numFmtId="9" fontId="26" fillId="0" borderId="5" xfId="0" applyNumberFormat="1" applyFont="1" applyFill="1" applyBorder="1" applyAlignment="1">
      <alignment horizontal="center" vertical="top" wrapText="1"/>
    </xf>
    <xf numFmtId="169" fontId="26" fillId="0" borderId="5" xfId="0" applyNumberFormat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center"/>
    </xf>
    <xf numFmtId="0" fontId="36" fillId="0" borderId="5" xfId="1" applyFont="1" applyFill="1" applyBorder="1" applyAlignment="1">
      <alignment vertical="center"/>
    </xf>
    <xf numFmtId="0" fontId="26" fillId="0" borderId="5" xfId="1" applyFont="1" applyFill="1" applyBorder="1" applyAlignment="1">
      <alignment vertical="center" wrapText="1"/>
    </xf>
    <xf numFmtId="170" fontId="26" fillId="0" borderId="5" xfId="1" applyNumberFormat="1" applyFont="1" applyFill="1" applyBorder="1" applyAlignment="1">
      <alignment horizontal="center" vertical="center"/>
    </xf>
    <xf numFmtId="170" fontId="26" fillId="0" borderId="0" xfId="1" applyNumberFormat="1" applyFont="1" applyFill="1" applyAlignment="1">
      <alignment horizontal="center" vertical="center"/>
    </xf>
    <xf numFmtId="14" fontId="26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170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34" fillId="0" borderId="31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center" vertical="top" wrapText="1"/>
    </xf>
    <xf numFmtId="167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top" wrapText="1"/>
    </xf>
    <xf numFmtId="170" fontId="4" fillId="0" borderId="5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14" fontId="34" fillId="0" borderId="5" xfId="1" applyNumberFormat="1" applyFont="1" applyFill="1" applyBorder="1" applyAlignment="1">
      <alignment horizontal="center" vertical="center" wrapText="1"/>
    </xf>
    <xf numFmtId="167" fontId="32" fillId="0" borderId="5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top"/>
    </xf>
    <xf numFmtId="0" fontId="56" fillId="0" borderId="5" xfId="0" applyFont="1" applyFill="1" applyBorder="1" applyAlignment="1">
      <alignment vertical="top" wrapText="1"/>
    </xf>
    <xf numFmtId="1" fontId="56" fillId="0" borderId="5" xfId="0" applyNumberFormat="1" applyFont="1" applyFill="1" applyBorder="1" applyAlignment="1">
      <alignment horizontal="center" vertical="top" wrapText="1"/>
    </xf>
    <xf numFmtId="168" fontId="56" fillId="0" borderId="5" xfId="0" applyNumberFormat="1" applyFont="1" applyFill="1" applyBorder="1" applyAlignment="1">
      <alignment horizontal="center" vertical="top" wrapText="1"/>
    </xf>
    <xf numFmtId="14" fontId="56" fillId="0" borderId="5" xfId="0" applyNumberFormat="1" applyFont="1" applyFill="1" applyBorder="1" applyAlignment="1">
      <alignment horizontal="center" vertical="top" wrapText="1"/>
    </xf>
    <xf numFmtId="9" fontId="56" fillId="0" borderId="5" xfId="0" applyNumberFormat="1" applyFont="1" applyFill="1" applyBorder="1" applyAlignment="1">
      <alignment horizontal="center" vertical="top" wrapText="1"/>
    </xf>
    <xf numFmtId="0" fontId="56" fillId="0" borderId="5" xfId="0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vertical="center" wrapText="1"/>
    </xf>
    <xf numFmtId="166" fontId="26" fillId="0" borderId="5" xfId="0" applyNumberFormat="1" applyFont="1" applyFill="1" applyBorder="1" applyAlignment="1">
      <alignment horizontal="center" vertical="top" wrapText="1"/>
    </xf>
    <xf numFmtId="170" fontId="32" fillId="0" borderId="5" xfId="0" applyNumberFormat="1" applyFont="1" applyFill="1" applyBorder="1" applyAlignment="1">
      <alignment horizontal="center" vertical="top" wrapText="1"/>
    </xf>
    <xf numFmtId="170" fontId="26" fillId="0" borderId="5" xfId="0" applyNumberFormat="1" applyFont="1" applyFill="1" applyBorder="1" applyAlignment="1">
      <alignment horizontal="center" vertical="top"/>
    </xf>
    <xf numFmtId="170" fontId="26" fillId="0" borderId="5" xfId="0" applyNumberFormat="1" applyFont="1" applyFill="1" applyBorder="1" applyAlignment="1">
      <alignment horizontal="center" vertical="top" wrapText="1"/>
    </xf>
    <xf numFmtId="0" fontId="26" fillId="0" borderId="5" xfId="0" applyNumberFormat="1" applyFont="1" applyFill="1" applyBorder="1" applyAlignment="1">
      <alignment horizontal="center" vertical="top" wrapText="1"/>
    </xf>
    <xf numFmtId="170" fontId="31" fillId="0" borderId="5" xfId="0" applyNumberFormat="1" applyFont="1" applyFill="1" applyBorder="1" applyAlignment="1">
      <alignment horizontal="center" vertical="top" wrapText="1"/>
    </xf>
    <xf numFmtId="1" fontId="28" fillId="0" borderId="5" xfId="0" applyNumberFormat="1" applyFont="1" applyFill="1" applyBorder="1" applyAlignment="1">
      <alignment horizontal="center" vertical="top" wrapText="1"/>
    </xf>
    <xf numFmtId="9" fontId="28" fillId="0" borderId="5" xfId="0" applyNumberFormat="1" applyFont="1" applyFill="1" applyBorder="1" applyAlignment="1">
      <alignment horizontal="center" vertical="top" wrapText="1"/>
    </xf>
    <xf numFmtId="167" fontId="31" fillId="0" borderId="5" xfId="0" applyNumberFormat="1" applyFont="1" applyFill="1" applyBorder="1" applyAlignment="1">
      <alignment horizontal="center" vertical="top" wrapText="1"/>
    </xf>
    <xf numFmtId="0" fontId="32" fillId="0" borderId="5" xfId="2" applyFont="1" applyFill="1" applyBorder="1" applyAlignment="1">
      <alignment horizontal="center" vertical="top" wrapText="1"/>
    </xf>
    <xf numFmtId="166" fontId="31" fillId="0" borderId="5" xfId="0" applyNumberFormat="1" applyFont="1" applyFill="1" applyBorder="1" applyAlignment="1">
      <alignment horizontal="center" vertical="top"/>
    </xf>
    <xf numFmtId="166" fontId="26" fillId="0" borderId="5" xfId="0" applyNumberFormat="1" applyFont="1" applyFill="1" applyBorder="1" applyAlignment="1">
      <alignment horizontal="center" vertical="top"/>
    </xf>
    <xf numFmtId="166" fontId="31" fillId="0" borderId="5" xfId="0" applyNumberFormat="1" applyFont="1" applyFill="1" applyBorder="1" applyAlignment="1">
      <alignment horizontal="center" vertical="top" wrapText="1"/>
    </xf>
    <xf numFmtId="165" fontId="26" fillId="0" borderId="5" xfId="0" applyNumberFormat="1" applyFont="1" applyFill="1" applyBorder="1" applyAlignment="1">
      <alignment horizontal="center" vertical="top"/>
    </xf>
    <xf numFmtId="166" fontId="57" fillId="0" borderId="5" xfId="1" applyNumberFormat="1" applyFont="1" applyFill="1" applyBorder="1" applyAlignment="1">
      <alignment horizontal="center" vertical="top" wrapText="1"/>
    </xf>
    <xf numFmtId="166" fontId="58" fillId="0" borderId="5" xfId="1" applyNumberFormat="1" applyFont="1" applyFill="1" applyBorder="1" applyAlignment="1">
      <alignment horizontal="center" vertical="top" wrapText="1"/>
    </xf>
    <xf numFmtId="166" fontId="19" fillId="0" borderId="0" xfId="0" applyNumberFormat="1" applyFont="1" applyAlignment="1" applyProtection="1">
      <alignment horizontal="center" vertical="center"/>
      <protection locked="0"/>
    </xf>
    <xf numFmtId="1" fontId="62" fillId="0" borderId="5" xfId="0" applyNumberFormat="1" applyFont="1" applyFill="1" applyBorder="1" applyAlignment="1">
      <alignment horizontal="center" vertical="center"/>
    </xf>
    <xf numFmtId="165" fontId="62" fillId="0" borderId="5" xfId="0" applyNumberFormat="1" applyFont="1" applyFill="1" applyBorder="1" applyAlignment="1">
      <alignment horizontal="center" vertical="center" wrapText="1"/>
    </xf>
    <xf numFmtId="166" fontId="62" fillId="0" borderId="5" xfId="0" applyNumberFormat="1" applyFont="1" applyFill="1" applyBorder="1" applyAlignment="1">
      <alignment horizontal="center" vertical="center" wrapText="1"/>
    </xf>
    <xf numFmtId="1" fontId="62" fillId="0" borderId="5" xfId="0" applyNumberFormat="1" applyFont="1" applyFill="1" applyBorder="1" applyAlignment="1">
      <alignment horizontal="center" vertical="center" wrapText="1"/>
    </xf>
    <xf numFmtId="1" fontId="62" fillId="0" borderId="3" xfId="0" applyNumberFormat="1" applyFont="1" applyFill="1" applyBorder="1" applyAlignment="1">
      <alignment horizontal="center" vertical="center" wrapText="1"/>
    </xf>
    <xf numFmtId="164" fontId="61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2" fillId="0" borderId="4" xfId="0" applyNumberFormat="1" applyFont="1" applyFill="1" applyBorder="1" applyAlignment="1">
      <alignment horizontal="center" vertical="center" wrapText="1"/>
    </xf>
    <xf numFmtId="1" fontId="32" fillId="0" borderId="5" xfId="1" applyNumberFormat="1" applyFont="1" applyFill="1" applyBorder="1" applyAlignment="1">
      <alignment horizontal="center" vertical="top" wrapText="1"/>
    </xf>
    <xf numFmtId="9" fontId="32" fillId="0" borderId="5" xfId="1" applyNumberFormat="1" applyFont="1" applyFill="1" applyBorder="1" applyAlignment="1">
      <alignment horizontal="center" vertical="top" wrapText="1"/>
    </xf>
    <xf numFmtId="0" fontId="7" fillId="0" borderId="0" xfId="0" applyFont="1" applyFill="1" applyProtection="1">
      <protection locked="0"/>
    </xf>
    <xf numFmtId="0" fontId="26" fillId="0" borderId="5" xfId="1" applyFont="1" applyFill="1" applyBorder="1" applyAlignment="1">
      <alignment horizontal="center" vertical="top" wrapText="1"/>
    </xf>
    <xf numFmtId="0" fontId="31" fillId="0" borderId="5" xfId="1" applyFont="1" applyFill="1" applyBorder="1" applyAlignment="1">
      <alignment horizontal="center" vertical="top" wrapText="1"/>
    </xf>
    <xf numFmtId="166" fontId="26" fillId="0" borderId="5" xfId="1" applyNumberFormat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/>
    </xf>
    <xf numFmtId="0" fontId="46" fillId="0" borderId="0" xfId="1" applyFont="1" applyFill="1"/>
    <xf numFmtId="0" fontId="51" fillId="9" borderId="5" xfId="1" applyFont="1" applyFill="1" applyBorder="1" applyAlignment="1">
      <alignment horizontal="center" vertical="top"/>
    </xf>
    <xf numFmtId="4" fontId="58" fillId="0" borderId="5" xfId="1" applyNumberFormat="1" applyFont="1" applyFill="1" applyBorder="1" applyAlignment="1">
      <alignment horizontal="center" vertical="top"/>
    </xf>
    <xf numFmtId="0" fontId="58" fillId="0" borderId="5" xfId="1" applyNumberFormat="1" applyFont="1" applyFill="1" applyBorder="1" applyAlignment="1">
      <alignment horizontal="center" vertical="top" wrapText="1"/>
    </xf>
    <xf numFmtId="1" fontId="58" fillId="0" borderId="5" xfId="1" applyNumberFormat="1" applyFont="1" applyFill="1" applyBorder="1" applyAlignment="1">
      <alignment horizontal="center" vertical="top" wrapText="1"/>
    </xf>
    <xf numFmtId="49" fontId="58" fillId="0" borderId="5" xfId="1" applyNumberFormat="1" applyFont="1" applyFill="1" applyBorder="1" applyAlignment="1">
      <alignment horizontal="center" vertical="top" wrapText="1"/>
    </xf>
    <xf numFmtId="9" fontId="58" fillId="0" borderId="5" xfId="1" applyNumberFormat="1" applyFont="1" applyFill="1" applyBorder="1" applyAlignment="1">
      <alignment horizontal="center" vertical="top" wrapText="1"/>
    </xf>
    <xf numFmtId="0" fontId="58" fillId="0" borderId="5" xfId="1" applyFont="1" applyFill="1" applyBorder="1" applyAlignment="1">
      <alignment horizontal="center" vertical="top" wrapText="1"/>
    </xf>
    <xf numFmtId="0" fontId="57" fillId="0" borderId="5" xfId="1" applyFont="1" applyFill="1" applyBorder="1" applyAlignment="1">
      <alignment horizontal="center" vertical="top" wrapText="1"/>
    </xf>
    <xf numFmtId="14" fontId="58" fillId="0" borderId="5" xfId="1" applyNumberFormat="1" applyFont="1" applyFill="1" applyBorder="1" applyAlignment="1">
      <alignment horizontal="center" vertical="top" wrapText="1"/>
    </xf>
    <xf numFmtId="4" fontId="58" fillId="0" borderId="5" xfId="1" applyNumberFormat="1" applyFont="1" applyFill="1" applyBorder="1" applyAlignment="1">
      <alignment horizontal="center" vertical="top" wrapText="1"/>
    </xf>
    <xf numFmtId="1" fontId="57" fillId="0" borderId="5" xfId="1" applyNumberFormat="1" applyFont="1" applyFill="1" applyBorder="1" applyAlignment="1">
      <alignment horizontal="center" vertical="top" wrapText="1"/>
    </xf>
    <xf numFmtId="9" fontId="57" fillId="0" borderId="5" xfId="1" applyNumberFormat="1" applyFont="1" applyFill="1" applyBorder="1" applyAlignment="1">
      <alignment horizontal="center" vertical="top" wrapText="1"/>
    </xf>
    <xf numFmtId="0" fontId="57" fillId="0" borderId="5" xfId="1" applyNumberFormat="1" applyFont="1" applyFill="1" applyBorder="1" applyAlignment="1">
      <alignment horizontal="center" vertical="top" wrapText="1"/>
    </xf>
    <xf numFmtId="0" fontId="57" fillId="0" borderId="5" xfId="1" applyFont="1" applyFill="1" applyBorder="1" applyAlignment="1">
      <alignment horizontal="center" vertical="top"/>
    </xf>
    <xf numFmtId="0" fontId="58" fillId="0" borderId="5" xfId="0" applyFont="1" applyFill="1" applyBorder="1" applyAlignment="1" applyProtection="1">
      <alignment horizontal="center" vertical="top"/>
      <protection locked="0"/>
    </xf>
    <xf numFmtId="0" fontId="58" fillId="0" borderId="5" xfId="1" applyFont="1" applyFill="1" applyBorder="1" applyAlignment="1">
      <alignment horizontal="center" vertical="top"/>
    </xf>
    <xf numFmtId="0" fontId="36" fillId="9" borderId="5" xfId="1" applyFont="1" applyFill="1" applyBorder="1" applyAlignment="1">
      <alignment horizontal="center" vertical="top"/>
    </xf>
    <xf numFmtId="166" fontId="19" fillId="0" borderId="0" xfId="0" applyNumberFormat="1" applyFont="1" applyAlignment="1" applyProtection="1">
      <alignment horizontal="center" vertical="center"/>
      <protection locked="0"/>
    </xf>
    <xf numFmtId="0" fontId="37" fillId="0" borderId="5" xfId="1" applyFont="1" applyFill="1" applyBorder="1" applyAlignment="1">
      <alignment horizontal="center" vertical="top" wrapText="1"/>
    </xf>
    <xf numFmtId="0" fontId="32" fillId="0" borderId="5" xfId="1" applyNumberFormat="1" applyFont="1" applyFill="1" applyBorder="1" applyAlignment="1">
      <alignment horizontal="center" vertical="top" wrapText="1"/>
    </xf>
    <xf numFmtId="1" fontId="32" fillId="0" borderId="5" xfId="1" applyNumberFormat="1" applyFont="1" applyFill="1" applyBorder="1" applyAlignment="1">
      <alignment horizontal="center" vertical="top" wrapText="1"/>
    </xf>
    <xf numFmtId="49" fontId="32" fillId="0" borderId="5" xfId="1" applyNumberFormat="1" applyFont="1" applyFill="1" applyBorder="1" applyAlignment="1">
      <alignment horizontal="center" vertical="top" wrapText="1"/>
    </xf>
    <xf numFmtId="9" fontId="32" fillId="0" borderId="5" xfId="1" applyNumberFormat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 wrapText="1"/>
    </xf>
    <xf numFmtId="166" fontId="26" fillId="0" borderId="5" xfId="1" applyNumberFormat="1" applyFont="1" applyFill="1" applyBorder="1" applyAlignment="1">
      <alignment horizontal="center" vertical="top" wrapText="1"/>
    </xf>
    <xf numFmtId="0" fontId="32" fillId="0" borderId="5" xfId="1" applyFont="1" applyFill="1" applyBorder="1" applyAlignment="1">
      <alignment horizontal="center" vertical="top" wrapText="1"/>
    </xf>
    <xf numFmtId="0" fontId="32" fillId="0" borderId="5" xfId="0" applyFont="1" applyFill="1" applyBorder="1" applyAlignment="1" applyProtection="1">
      <alignment horizontal="center" vertical="top"/>
      <protection locked="0"/>
    </xf>
    <xf numFmtId="0" fontId="26" fillId="0" borderId="5" xfId="1" applyFont="1" applyFill="1" applyBorder="1" applyAlignment="1">
      <alignment horizontal="center" vertical="top"/>
    </xf>
    <xf numFmtId="0" fontId="31" fillId="0" borderId="5" xfId="1" applyFont="1" applyFill="1" applyBorder="1" applyAlignment="1">
      <alignment horizontal="center" vertical="top"/>
    </xf>
    <xf numFmtId="0" fontId="37" fillId="0" borderId="5" xfId="1" applyFont="1" applyFill="1" applyBorder="1" applyAlignment="1">
      <alignment horizontal="center" vertical="top"/>
    </xf>
    <xf numFmtId="168" fontId="32" fillId="0" borderId="5" xfId="1" applyNumberFormat="1" applyFont="1" applyFill="1" applyBorder="1" applyAlignment="1">
      <alignment horizontal="center" vertical="top" wrapText="1"/>
    </xf>
    <xf numFmtId="168" fontId="32" fillId="0" borderId="5" xfId="1" applyNumberFormat="1" applyFont="1" applyFill="1" applyBorder="1" applyAlignment="1">
      <alignment horizontal="center" vertical="top"/>
    </xf>
    <xf numFmtId="49" fontId="28" fillId="0" borderId="5" xfId="1" applyNumberFormat="1" applyFont="1" applyFill="1" applyBorder="1" applyAlignment="1">
      <alignment horizontal="center" vertical="top" wrapText="1"/>
    </xf>
    <xf numFmtId="4" fontId="31" fillId="0" borderId="5" xfId="1" applyNumberFormat="1" applyFont="1" applyFill="1" applyBorder="1" applyAlignment="1">
      <alignment horizontal="center" vertical="top" wrapText="1"/>
    </xf>
    <xf numFmtId="0" fontId="50" fillId="0" borderId="5" xfId="1" applyFont="1" applyFill="1" applyBorder="1" applyAlignment="1">
      <alignment horizontal="center" vertical="top" wrapText="1"/>
    </xf>
    <xf numFmtId="169" fontId="26" fillId="0" borderId="5" xfId="1" applyNumberFormat="1" applyFont="1" applyFill="1" applyBorder="1" applyAlignment="1">
      <alignment horizontal="center" vertical="top" wrapText="1"/>
    </xf>
    <xf numFmtId="0" fontId="32" fillId="0" borderId="5" xfId="1" applyNumberFormat="1" applyFont="1" applyFill="1" applyBorder="1" applyAlignment="1">
      <alignment horizontal="center" vertical="top" wrapText="1"/>
    </xf>
    <xf numFmtId="1" fontId="32" fillId="0" borderId="5" xfId="1" applyNumberFormat="1" applyFont="1" applyFill="1" applyBorder="1" applyAlignment="1">
      <alignment horizontal="center" vertical="top" wrapText="1"/>
    </xf>
    <xf numFmtId="9" fontId="32" fillId="0" borderId="5" xfId="1" applyNumberFormat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 wrapText="1"/>
    </xf>
    <xf numFmtId="0" fontId="31" fillId="0" borderId="5" xfId="1" applyFont="1" applyFill="1" applyBorder="1" applyAlignment="1">
      <alignment horizontal="center" vertical="top" wrapText="1"/>
    </xf>
    <xf numFmtId="166" fontId="31" fillId="0" borderId="5" xfId="1" applyNumberFormat="1" applyFont="1" applyFill="1" applyBorder="1" applyAlignment="1">
      <alignment horizontal="center" vertical="top" wrapText="1"/>
    </xf>
    <xf numFmtId="0" fontId="32" fillId="0" borderId="5" xfId="1" applyFont="1" applyFill="1" applyBorder="1" applyAlignment="1">
      <alignment horizontal="center" vertical="top" wrapText="1"/>
    </xf>
    <xf numFmtId="9" fontId="26" fillId="0" borderId="5" xfId="1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 applyProtection="1">
      <alignment horizontal="center" vertical="top"/>
      <protection locked="0"/>
    </xf>
    <xf numFmtId="4" fontId="26" fillId="0" borderId="5" xfId="1" applyNumberFormat="1" applyFont="1" applyFill="1" applyBorder="1" applyAlignment="1">
      <alignment horizontal="center" vertical="top"/>
    </xf>
    <xf numFmtId="4" fontId="32" fillId="0" borderId="5" xfId="1" applyNumberFormat="1" applyFont="1" applyFill="1" applyBorder="1" applyAlignment="1">
      <alignment horizontal="center" vertical="top" wrapText="1"/>
    </xf>
    <xf numFmtId="4" fontId="26" fillId="0" borderId="5" xfId="1" applyNumberFormat="1" applyFont="1" applyFill="1" applyBorder="1" applyAlignment="1">
      <alignment horizontal="center" vertical="top" wrapText="1"/>
    </xf>
    <xf numFmtId="0" fontId="45" fillId="0" borderId="5" xfId="1" applyFont="1" applyFill="1" applyBorder="1" applyAlignment="1">
      <alignment horizontal="center" vertical="top"/>
    </xf>
    <xf numFmtId="167" fontId="26" fillId="0" borderId="5" xfId="1" applyNumberFormat="1" applyFont="1" applyFill="1" applyBorder="1" applyAlignment="1">
      <alignment horizontal="center" vertical="top" wrapText="1"/>
    </xf>
    <xf numFmtId="0" fontId="53" fillId="9" borderId="5" xfId="1" applyFont="1" applyFill="1" applyBorder="1" applyAlignment="1">
      <alignment horizontal="center" vertical="top" wrapText="1"/>
    </xf>
    <xf numFmtId="166" fontId="64" fillId="0" borderId="3" xfId="0" applyNumberFormat="1" applyFont="1" applyFill="1" applyBorder="1" applyAlignment="1" applyProtection="1">
      <alignment horizontal="center" vertical="center"/>
      <protection locked="0"/>
    </xf>
    <xf numFmtId="164" fontId="64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67" fillId="5" borderId="5" xfId="0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9" fontId="34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Fill="1" applyProtection="1">
      <protection locked="0"/>
    </xf>
    <xf numFmtId="170" fontId="4" fillId="0" borderId="5" xfId="1" applyNumberFormat="1" applyFont="1" applyFill="1" applyBorder="1" applyAlignment="1">
      <alignment horizontal="center" vertical="center"/>
    </xf>
    <xf numFmtId="14" fontId="34" fillId="0" borderId="5" xfId="1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left" vertical="top" wrapText="1"/>
    </xf>
    <xf numFmtId="167" fontId="42" fillId="7" borderId="5" xfId="0" applyNumberFormat="1" applyFont="1" applyFill="1" applyBorder="1" applyAlignment="1">
      <alignment horizontal="center" vertical="top" wrapText="1"/>
    </xf>
    <xf numFmtId="1" fontId="34" fillId="7" borderId="5" xfId="0" applyNumberFormat="1" applyFont="1" applyFill="1" applyBorder="1" applyAlignment="1">
      <alignment horizontal="center" vertical="center" wrapText="1"/>
    </xf>
    <xf numFmtId="9" fontId="41" fillId="7" borderId="5" xfId="0" applyNumberFormat="1" applyFont="1" applyFill="1" applyBorder="1" applyAlignment="1">
      <alignment horizontal="center" vertical="center" wrapText="1"/>
    </xf>
    <xf numFmtId="0" fontId="34" fillId="7" borderId="5" xfId="0" applyNumberFormat="1" applyFont="1" applyFill="1" applyBorder="1" applyAlignment="1">
      <alignment horizontal="center" vertical="top" wrapText="1"/>
    </xf>
    <xf numFmtId="1" fontId="34" fillId="7" borderId="5" xfId="0" applyNumberFormat="1" applyFont="1" applyFill="1" applyBorder="1" applyAlignment="1">
      <alignment horizontal="center" vertical="top" wrapText="1"/>
    </xf>
    <xf numFmtId="0" fontId="0" fillId="7" borderId="5" xfId="0" applyFill="1" applyBorder="1"/>
    <xf numFmtId="0" fontId="37" fillId="7" borderId="5" xfId="0" applyFont="1" applyFill="1" applyBorder="1" applyAlignment="1">
      <alignment horizontal="left" vertical="top" wrapText="1"/>
    </xf>
    <xf numFmtId="0" fontId="42" fillId="7" borderId="5" xfId="0" applyFont="1" applyFill="1" applyBorder="1" applyAlignment="1">
      <alignment horizontal="center" vertical="top" wrapText="1"/>
    </xf>
    <xf numFmtId="0" fontId="34" fillId="7" borderId="5" xfId="0" applyNumberFormat="1" applyFont="1" applyFill="1" applyBorder="1" applyAlignment="1">
      <alignment horizontal="left" vertical="top" wrapText="1"/>
    </xf>
    <xf numFmtId="0" fontId="32" fillId="7" borderId="5" xfId="0" applyFont="1" applyFill="1" applyBorder="1" applyAlignment="1">
      <alignment horizontal="left" vertical="top" wrapText="1"/>
    </xf>
    <xf numFmtId="0" fontId="40" fillId="7" borderId="5" xfId="0" applyFont="1" applyFill="1" applyBorder="1" applyAlignment="1">
      <alignment horizontal="center" wrapText="1"/>
    </xf>
    <xf numFmtId="0" fontId="40" fillId="7" borderId="5" xfId="0" applyFont="1" applyFill="1" applyBorder="1" applyAlignment="1">
      <alignment wrapText="1"/>
    </xf>
    <xf numFmtId="0" fontId="37" fillId="7" borderId="5" xfId="0" applyFont="1" applyFill="1" applyBorder="1" applyAlignment="1">
      <alignment horizontal="center" vertical="top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left" vertical="center" wrapText="1"/>
    </xf>
    <xf numFmtId="0" fontId="0" fillId="0" borderId="5" xfId="0" applyBorder="1"/>
    <xf numFmtId="0" fontId="66" fillId="0" borderId="5" xfId="0" applyFont="1" applyBorder="1"/>
    <xf numFmtId="0" fontId="0" fillId="0" borderId="31" xfId="0" applyBorder="1"/>
    <xf numFmtId="0" fontId="37" fillId="7" borderId="5" xfId="0" applyFont="1" applyFill="1" applyBorder="1" applyAlignment="1">
      <alignment horizontal="center" wrapText="1"/>
    </xf>
    <xf numFmtId="0" fontId="37" fillId="7" borderId="29" xfId="0" applyFont="1" applyFill="1" applyBorder="1" applyAlignment="1">
      <alignment vertical="center" wrapText="1"/>
    </xf>
    <xf numFmtId="167" fontId="32" fillId="7" borderId="5" xfId="0" applyNumberFormat="1" applyFont="1" applyFill="1" applyBorder="1" applyAlignment="1">
      <alignment horizontal="left" vertical="top" wrapText="1"/>
    </xf>
    <xf numFmtId="167" fontId="2" fillId="7" borderId="5" xfId="0" applyNumberFormat="1" applyFont="1" applyFill="1" applyBorder="1" applyAlignment="1">
      <alignment horizontal="center" vertical="top" wrapText="1"/>
    </xf>
    <xf numFmtId="0" fontId="59" fillId="0" borderId="5" xfId="0" applyFont="1" applyFill="1" applyBorder="1" applyAlignment="1">
      <alignment horizontal="left" vertical="top" wrapText="1"/>
    </xf>
    <xf numFmtId="167" fontId="42" fillId="0" borderId="5" xfId="0" applyNumberFormat="1" applyFont="1" applyFill="1" applyBorder="1" applyAlignment="1">
      <alignment horizontal="center" vertical="top" wrapText="1"/>
    </xf>
    <xf numFmtId="1" fontId="34" fillId="0" borderId="5" xfId="0" applyNumberFormat="1" applyFont="1" applyFill="1" applyBorder="1" applyAlignment="1">
      <alignment horizontal="center" vertical="center" wrapText="1"/>
    </xf>
    <xf numFmtId="0" fontId="34" fillId="0" borderId="5" xfId="0" applyNumberFormat="1" applyFont="1" applyFill="1" applyBorder="1" applyAlignment="1">
      <alignment horizontal="center" vertical="top" wrapText="1"/>
    </xf>
    <xf numFmtId="1" fontId="34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0" fontId="32" fillId="0" borderId="5" xfId="0" applyFont="1" applyFill="1" applyBorder="1" applyAlignment="1">
      <alignment horizontal="left" vertical="top" wrapText="1"/>
    </xf>
    <xf numFmtId="0" fontId="42" fillId="0" borderId="5" xfId="0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horizontal="left" vertical="top" wrapText="1"/>
    </xf>
    <xf numFmtId="0" fontId="40" fillId="0" borderId="5" xfId="0" applyFont="1" applyFill="1" applyBorder="1" applyAlignment="1">
      <alignment horizontal="center" wrapText="1"/>
    </xf>
    <xf numFmtId="0" fontId="40" fillId="0" borderId="5" xfId="0" applyFont="1" applyFill="1" applyBorder="1" applyAlignment="1">
      <alignment wrapText="1"/>
    </xf>
    <xf numFmtId="0" fontId="37" fillId="0" borderId="5" xfId="0" applyFont="1" applyFill="1" applyBorder="1" applyAlignment="1">
      <alignment vertical="center" wrapText="1"/>
    </xf>
    <xf numFmtId="4" fontId="42" fillId="0" borderId="5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vertical="center" wrapText="1"/>
    </xf>
    <xf numFmtId="4" fontId="42" fillId="0" borderId="5" xfId="0" applyNumberFormat="1" applyFont="1" applyFill="1" applyBorder="1" applyAlignment="1">
      <alignment horizontal="center" vertical="top" wrapText="1"/>
    </xf>
    <xf numFmtId="0" fontId="40" fillId="0" borderId="5" xfId="0" applyFont="1" applyFill="1" applyBorder="1"/>
    <xf numFmtId="0" fontId="40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65" fillId="0" borderId="5" xfId="0" applyFont="1" applyFill="1" applyBorder="1"/>
    <xf numFmtId="0" fontId="66" fillId="0" borderId="5" xfId="0" applyFont="1" applyFill="1" applyBorder="1"/>
    <xf numFmtId="0" fontId="37" fillId="0" borderId="31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/>
    </xf>
    <xf numFmtId="0" fontId="37" fillId="0" borderId="31" xfId="0" applyFont="1" applyFill="1" applyBorder="1" applyAlignment="1">
      <alignment horizontal="left" vertical="top" wrapText="1"/>
    </xf>
    <xf numFmtId="167" fontId="42" fillId="0" borderId="5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top" wrapText="1"/>
    </xf>
    <xf numFmtId="167" fontId="2" fillId="0" borderId="5" xfId="0" applyNumberFormat="1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 wrapText="1"/>
    </xf>
    <xf numFmtId="0" fontId="37" fillId="7" borderId="31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left" vertical="top" wrapText="1"/>
    </xf>
    <xf numFmtId="0" fontId="37" fillId="7" borderId="29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horizontal="center" vertical="top" wrapText="1"/>
    </xf>
    <xf numFmtId="166" fontId="64" fillId="10" borderId="5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horizontal="left" vertical="center"/>
      <protection locked="0"/>
    </xf>
    <xf numFmtId="0" fontId="32" fillId="0" borderId="5" xfId="0" applyFont="1" applyFill="1" applyBorder="1" applyAlignment="1" applyProtection="1">
      <alignment horizontal="left" vertical="center" wrapText="1"/>
      <protection locked="0"/>
    </xf>
    <xf numFmtId="164" fontId="32" fillId="0" borderId="4" xfId="0" applyNumberFormat="1" applyFont="1" applyFill="1" applyBorder="1" applyAlignment="1" applyProtection="1">
      <alignment vertical="center" wrapText="1"/>
      <protection locked="0"/>
    </xf>
    <xf numFmtId="0" fontId="32" fillId="0" borderId="3" xfId="0" applyFont="1" applyFill="1" applyBorder="1" applyAlignment="1" applyProtection="1">
      <alignment horizontal="left" vertical="center"/>
      <protection locked="0"/>
    </xf>
    <xf numFmtId="0" fontId="58" fillId="7" borderId="3" xfId="0" applyFont="1" applyFill="1" applyBorder="1" applyAlignment="1" applyProtection="1">
      <alignment horizontal="left" vertical="center"/>
      <protection locked="0"/>
    </xf>
    <xf numFmtId="0" fontId="58" fillId="0" borderId="5" xfId="0" applyFont="1" applyFill="1" applyBorder="1" applyAlignment="1" applyProtection="1">
      <alignment horizontal="left" vertical="center" wrapText="1"/>
      <protection locked="0"/>
    </xf>
    <xf numFmtId="164" fontId="58" fillId="0" borderId="4" xfId="0" applyNumberFormat="1" applyFont="1" applyFill="1" applyBorder="1" applyAlignment="1" applyProtection="1">
      <alignment vertical="center" wrapText="1"/>
      <protection locked="0"/>
    </xf>
    <xf numFmtId="0" fontId="32" fillId="7" borderId="3" xfId="0" applyFont="1" applyFill="1" applyBorder="1" applyAlignment="1" applyProtection="1">
      <alignment horizontal="left" vertical="center"/>
      <protection locked="0"/>
    </xf>
    <xf numFmtId="0" fontId="32" fillId="7" borderId="5" xfId="0" applyFont="1" applyFill="1" applyBorder="1" applyAlignment="1" applyProtection="1">
      <alignment horizontal="left" vertical="center" wrapText="1"/>
      <protection locked="0"/>
    </xf>
    <xf numFmtId="164" fontId="32" fillId="7" borderId="4" xfId="0" applyNumberFormat="1" applyFont="1" applyFill="1" applyBorder="1" applyAlignment="1" applyProtection="1">
      <alignment vertical="center" wrapText="1"/>
      <protection locked="0"/>
    </xf>
    <xf numFmtId="0" fontId="58" fillId="0" borderId="3" xfId="0" applyFont="1" applyFill="1" applyBorder="1" applyAlignment="1" applyProtection="1">
      <alignment horizontal="left" vertical="center"/>
      <protection locked="0"/>
    </xf>
    <xf numFmtId="0" fontId="32" fillId="0" borderId="6" xfId="0" applyFont="1" applyBorder="1" applyAlignment="1" applyProtection="1">
      <alignment horizontal="left" vertical="center"/>
      <protection locked="0"/>
    </xf>
    <xf numFmtId="0" fontId="32" fillId="0" borderId="8" xfId="0" applyFont="1" applyFill="1" applyBorder="1" applyAlignment="1" applyProtection="1">
      <alignment horizontal="left" vertical="center" wrapText="1"/>
      <protection locked="0"/>
    </xf>
    <xf numFmtId="0" fontId="69" fillId="0" borderId="0" xfId="0" applyFont="1"/>
    <xf numFmtId="0" fontId="37" fillId="0" borderId="0" xfId="0" applyFont="1"/>
    <xf numFmtId="164" fontId="32" fillId="7" borderId="7" xfId="0" applyNumberFormat="1" applyFont="1" applyFill="1" applyBorder="1" applyAlignment="1" applyProtection="1">
      <alignment vertical="center" wrapText="1"/>
      <protection locked="0"/>
    </xf>
    <xf numFmtId="0" fontId="26" fillId="0" borderId="31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1" fontId="56" fillId="0" borderId="31" xfId="0" applyNumberFormat="1" applyFont="1" applyFill="1" applyBorder="1" applyAlignment="1">
      <alignment vertical="center" wrapText="1"/>
    </xf>
    <xf numFmtId="1" fontId="56" fillId="0" borderId="10" xfId="0" applyNumberFormat="1" applyFont="1" applyFill="1" applyBorder="1" applyAlignment="1">
      <alignment vertical="center" wrapText="1"/>
    </xf>
    <xf numFmtId="1" fontId="56" fillId="0" borderId="19" xfId="0" applyNumberFormat="1" applyFont="1" applyFill="1" applyBorder="1" applyAlignment="1">
      <alignment vertical="center" wrapText="1"/>
    </xf>
    <xf numFmtId="0" fontId="32" fillId="0" borderId="41" xfId="0" applyFont="1" applyFill="1" applyBorder="1" applyAlignment="1">
      <alignment vertical="top" wrapText="1"/>
    </xf>
    <xf numFmtId="0" fontId="32" fillId="0" borderId="38" xfId="0" applyFont="1" applyFill="1" applyBorder="1" applyAlignment="1">
      <alignment vertical="top" wrapText="1"/>
    </xf>
    <xf numFmtId="0" fontId="37" fillId="0" borderId="5" xfId="0" applyFont="1" applyFill="1" applyBorder="1" applyAlignment="1">
      <alignment horizontal="center" vertical="top"/>
    </xf>
    <xf numFmtId="0" fontId="7" fillId="0" borderId="5" xfId="0" applyFont="1" applyFill="1" applyBorder="1" applyProtection="1">
      <protection locked="0"/>
    </xf>
    <xf numFmtId="0" fontId="56" fillId="0" borderId="5" xfId="0" applyNumberFormat="1" applyFont="1" applyFill="1" applyBorder="1" applyAlignment="1">
      <alignment horizontal="center" vertical="top" wrapText="1"/>
    </xf>
    <xf numFmtId="0" fontId="71" fillId="0" borderId="5" xfId="0" applyFont="1" applyFill="1" applyBorder="1" applyAlignment="1">
      <alignment horizontal="center" vertical="center"/>
    </xf>
    <xf numFmtId="0" fontId="72" fillId="7" borderId="5" xfId="0" applyFont="1" applyFill="1" applyBorder="1" applyAlignment="1">
      <alignment horizontal="center" wrapText="1"/>
    </xf>
    <xf numFmtId="14" fontId="56" fillId="0" borderId="5" xfId="0" applyNumberFormat="1" applyFont="1" applyFill="1" applyBorder="1" applyAlignment="1">
      <alignment horizontal="center" vertical="center" wrapText="1"/>
    </xf>
    <xf numFmtId="9" fontId="32" fillId="0" borderId="5" xfId="0" applyNumberFormat="1" applyFont="1" applyFill="1" applyBorder="1" applyAlignment="1">
      <alignment horizontal="center" vertical="center" wrapText="1"/>
    </xf>
    <xf numFmtId="0" fontId="56" fillId="0" borderId="5" xfId="0" applyNumberFormat="1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top" wrapText="1"/>
    </xf>
    <xf numFmtId="1" fontId="56" fillId="7" borderId="5" xfId="0" applyNumberFormat="1" applyFont="1" applyFill="1" applyBorder="1" applyAlignment="1">
      <alignment horizontal="center" vertical="center" wrapText="1"/>
    </xf>
    <xf numFmtId="9" fontId="32" fillId="7" borderId="5" xfId="0" applyNumberFormat="1" applyFont="1" applyFill="1" applyBorder="1" applyAlignment="1">
      <alignment horizontal="center" vertical="center" wrapText="1"/>
    </xf>
    <xf numFmtId="1" fontId="32" fillId="7" borderId="5" xfId="0" applyNumberFormat="1" applyFont="1" applyFill="1" applyBorder="1" applyAlignment="1">
      <alignment horizontal="center" vertical="center" wrapText="1"/>
    </xf>
    <xf numFmtId="0" fontId="73" fillId="7" borderId="5" xfId="0" applyFont="1" applyFill="1" applyBorder="1" applyAlignment="1">
      <alignment horizontal="center" vertical="center"/>
    </xf>
    <xf numFmtId="0" fontId="56" fillId="0" borderId="29" xfId="0" applyFont="1" applyFill="1" applyBorder="1" applyAlignment="1">
      <alignment horizontal="left" vertical="top"/>
    </xf>
    <xf numFmtId="0" fontId="56" fillId="0" borderId="29" xfId="0" applyFont="1" applyFill="1" applyBorder="1" applyAlignment="1">
      <alignment horizontal="left" vertical="top" wrapText="1"/>
    </xf>
    <xf numFmtId="0" fontId="56" fillId="7" borderId="5" xfId="0" applyNumberFormat="1" applyFont="1" applyFill="1" applyBorder="1" applyAlignment="1">
      <alignment horizontal="center" vertical="top" wrapText="1"/>
    </xf>
    <xf numFmtId="0" fontId="74" fillId="7" borderId="5" xfId="0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top" wrapText="1"/>
    </xf>
    <xf numFmtId="0" fontId="56" fillId="0" borderId="5" xfId="0" applyNumberFormat="1" applyFont="1" applyFill="1" applyBorder="1" applyAlignment="1">
      <alignment horizontal="center" vertical="center"/>
    </xf>
    <xf numFmtId="172" fontId="56" fillId="0" borderId="5" xfId="0" applyNumberFormat="1" applyFont="1" applyFill="1" applyBorder="1" applyAlignment="1">
      <alignment horizontal="center" vertical="center" wrapText="1"/>
    </xf>
    <xf numFmtId="172" fontId="56" fillId="0" borderId="5" xfId="0" applyNumberFormat="1" applyFont="1" applyFill="1" applyBorder="1" applyAlignment="1">
      <alignment horizontal="center" vertical="center"/>
    </xf>
    <xf numFmtId="169" fontId="32" fillId="0" borderId="5" xfId="0" applyNumberFormat="1" applyFont="1" applyFill="1" applyBorder="1" applyAlignment="1">
      <alignment horizontal="center" vertical="top" wrapText="1"/>
    </xf>
    <xf numFmtId="165" fontId="32" fillId="0" borderId="5" xfId="0" applyNumberFormat="1" applyFont="1" applyFill="1" applyBorder="1" applyAlignment="1">
      <alignment horizontal="center" vertical="top" wrapText="1"/>
    </xf>
    <xf numFmtId="167" fontId="26" fillId="0" borderId="5" xfId="0" applyNumberFormat="1" applyFont="1" applyFill="1" applyBorder="1" applyAlignment="1">
      <alignment horizontal="center" vertical="top" wrapText="1"/>
    </xf>
    <xf numFmtId="0" fontId="32" fillId="0" borderId="5" xfId="0" applyNumberFormat="1" applyFont="1" applyFill="1" applyBorder="1" applyAlignment="1">
      <alignment horizontal="center" vertical="top" wrapText="1"/>
    </xf>
    <xf numFmtId="1" fontId="32" fillId="0" borderId="5" xfId="0" applyNumberFormat="1" applyFont="1" applyFill="1" applyBorder="1" applyAlignment="1">
      <alignment horizontal="center" vertical="top" wrapText="1"/>
    </xf>
    <xf numFmtId="49" fontId="32" fillId="0" borderId="5" xfId="0" applyNumberFormat="1" applyFont="1" applyFill="1" applyBorder="1" applyAlignment="1">
      <alignment horizontal="center" vertical="top" wrapText="1"/>
    </xf>
    <xf numFmtId="9" fontId="32" fillId="0" borderId="5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/>
    </xf>
    <xf numFmtId="0" fontId="26" fillId="0" borderId="5" xfId="0" applyFont="1" applyFill="1" applyBorder="1" applyAlignment="1">
      <alignment horizontal="center" vertical="top" wrapText="1"/>
    </xf>
    <xf numFmtId="0" fontId="36" fillId="0" borderId="5" xfId="0" applyFont="1" applyFill="1" applyBorder="1" applyAlignment="1">
      <alignment horizontal="center" vertical="top" wrapText="1"/>
    </xf>
    <xf numFmtId="0" fontId="7" fillId="0" borderId="0" xfId="0" applyFont="1" applyFill="1" applyProtection="1">
      <protection locked="0"/>
    </xf>
    <xf numFmtId="0" fontId="32" fillId="0" borderId="5" xfId="0" applyFont="1" applyFill="1" applyBorder="1" applyAlignment="1" applyProtection="1">
      <alignment horizontal="center" vertical="top"/>
      <protection locked="0"/>
    </xf>
    <xf numFmtId="164" fontId="21" fillId="0" borderId="5" xfId="0" applyNumberFormat="1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center" vertical="top"/>
      <protection locked="0"/>
    </xf>
    <xf numFmtId="9" fontId="26" fillId="0" borderId="5" xfId="0" applyNumberFormat="1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7" fillId="0" borderId="5" xfId="0" applyFont="1" applyFill="1" applyBorder="1" applyAlignment="1">
      <alignment horizontal="center" vertical="top" wrapText="1"/>
    </xf>
    <xf numFmtId="170" fontId="32" fillId="0" borderId="5" xfId="0" applyNumberFormat="1" applyFont="1" applyFill="1" applyBorder="1" applyAlignment="1">
      <alignment horizontal="center" vertical="top" wrapText="1"/>
    </xf>
    <xf numFmtId="170" fontId="26" fillId="0" borderId="5" xfId="0" applyNumberFormat="1" applyFont="1" applyFill="1" applyBorder="1" applyAlignment="1">
      <alignment horizontal="center" vertical="top"/>
    </xf>
    <xf numFmtId="170" fontId="26" fillId="0" borderId="5" xfId="0" applyNumberFormat="1" applyFont="1" applyFill="1" applyBorder="1" applyAlignment="1">
      <alignment horizontal="center" vertical="top" wrapText="1"/>
    </xf>
    <xf numFmtId="0" fontId="26" fillId="0" borderId="5" xfId="0" applyNumberFormat="1" applyFont="1" applyFill="1" applyBorder="1" applyAlignment="1">
      <alignment horizontal="center" vertical="top" wrapText="1"/>
    </xf>
    <xf numFmtId="0" fontId="37" fillId="0" borderId="5" xfId="1" applyFont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49" fontId="32" fillId="0" borderId="5" xfId="1" applyNumberFormat="1" applyFont="1" applyFill="1" applyBorder="1" applyAlignment="1">
      <alignment horizontal="center" vertical="center" wrapText="1"/>
    </xf>
    <xf numFmtId="0" fontId="37" fillId="7" borderId="31" xfId="1" applyFont="1" applyFill="1" applyBorder="1" applyAlignment="1">
      <alignment horizontal="left" vertical="top" wrapText="1"/>
    </xf>
    <xf numFmtId="1" fontId="32" fillId="7" borderId="5" xfId="1" applyNumberFormat="1" applyFont="1" applyFill="1" applyBorder="1" applyAlignment="1">
      <alignment horizontal="center" vertical="center" wrapText="1"/>
    </xf>
    <xf numFmtId="9" fontId="32" fillId="7" borderId="5" xfId="1" applyNumberFormat="1" applyFont="1" applyFill="1" applyBorder="1" applyAlignment="1">
      <alignment horizontal="center" vertical="center" wrapText="1"/>
    </xf>
    <xf numFmtId="0" fontId="32" fillId="7" borderId="5" xfId="1" applyNumberFormat="1" applyFont="1" applyFill="1" applyBorder="1" applyAlignment="1">
      <alignment horizontal="center" vertical="top" wrapText="1"/>
    </xf>
    <xf numFmtId="1" fontId="32" fillId="7" borderId="5" xfId="1" applyNumberFormat="1" applyFont="1" applyFill="1" applyBorder="1" applyAlignment="1">
      <alignment horizontal="center" vertical="top" wrapText="1"/>
    </xf>
    <xf numFmtId="0" fontId="37" fillId="7" borderId="5" xfId="1" applyFont="1" applyFill="1" applyBorder="1" applyAlignment="1">
      <alignment horizontal="left" vertical="top" wrapText="1"/>
    </xf>
    <xf numFmtId="0" fontId="37" fillId="7" borderId="5" xfId="1" applyFont="1" applyFill="1" applyBorder="1" applyAlignment="1">
      <alignment horizontal="center" vertical="top" wrapText="1"/>
    </xf>
    <xf numFmtId="0" fontId="32" fillId="7" borderId="5" xfId="1" applyNumberFormat="1" applyFont="1" applyFill="1" applyBorder="1" applyAlignment="1">
      <alignment horizontal="left" vertical="top" wrapText="1"/>
    </xf>
    <xf numFmtId="0" fontId="59" fillId="7" borderId="5" xfId="1" applyFont="1" applyFill="1" applyBorder="1" applyAlignment="1">
      <alignment horizontal="left" vertical="top" wrapText="1"/>
    </xf>
    <xf numFmtId="0" fontId="32" fillId="7" borderId="5" xfId="1" applyFont="1" applyFill="1" applyBorder="1" applyAlignment="1">
      <alignment horizontal="left" vertical="top" wrapText="1"/>
    </xf>
    <xf numFmtId="0" fontId="37" fillId="7" borderId="5" xfId="1" applyFont="1" applyFill="1" applyBorder="1" applyAlignment="1">
      <alignment horizontal="center" wrapText="1"/>
    </xf>
    <xf numFmtId="0" fontId="37" fillId="7" borderId="5" xfId="1" applyFont="1" applyFill="1" applyBorder="1" applyAlignment="1">
      <alignment wrapText="1"/>
    </xf>
    <xf numFmtId="0" fontId="37" fillId="7" borderId="5" xfId="1" applyFont="1" applyFill="1" applyBorder="1" applyAlignment="1">
      <alignment vertical="center" wrapText="1"/>
    </xf>
    <xf numFmtId="0" fontId="37" fillId="7" borderId="5" xfId="1" applyFont="1" applyFill="1" applyBorder="1"/>
    <xf numFmtId="0" fontId="37" fillId="7" borderId="5" xfId="1" applyFont="1" applyFill="1" applyBorder="1" applyAlignment="1">
      <alignment horizontal="center" vertical="center" wrapText="1"/>
    </xf>
    <xf numFmtId="0" fontId="37" fillId="7" borderId="5" xfId="1" applyFont="1" applyFill="1" applyBorder="1" applyAlignment="1">
      <alignment horizontal="left" vertical="center" wrapText="1"/>
    </xf>
    <xf numFmtId="9" fontId="37" fillId="7" borderId="5" xfId="1" applyNumberFormat="1" applyFont="1" applyFill="1" applyBorder="1" applyAlignment="1">
      <alignment horizontal="center" vertical="center" wrapText="1"/>
    </xf>
    <xf numFmtId="0" fontId="37" fillId="7" borderId="31" xfId="1" applyFont="1" applyFill="1" applyBorder="1" applyAlignment="1">
      <alignment horizontal="left" vertical="center" wrapText="1"/>
    </xf>
    <xf numFmtId="0" fontId="37" fillId="7" borderId="29" xfId="1" applyFont="1" applyFill="1" applyBorder="1" applyAlignment="1">
      <alignment vertical="center" wrapText="1"/>
    </xf>
    <xf numFmtId="0" fontId="37" fillId="7" borderId="31" xfId="1" applyFont="1" applyFill="1" applyBorder="1" applyAlignment="1">
      <alignment horizontal="center" vertical="top" wrapText="1"/>
    </xf>
    <xf numFmtId="0" fontId="37" fillId="7" borderId="10" xfId="1" applyFont="1" applyFill="1" applyBorder="1" applyAlignment="1">
      <alignment horizontal="center" vertical="top" wrapText="1"/>
    </xf>
    <xf numFmtId="166" fontId="37" fillId="7" borderId="5" xfId="1" applyNumberFormat="1" applyFont="1" applyFill="1" applyBorder="1" applyAlignment="1">
      <alignment horizontal="center" vertical="top" wrapText="1"/>
    </xf>
    <xf numFmtId="166" fontId="37" fillId="7" borderId="5" xfId="1" applyNumberFormat="1" applyFont="1" applyFill="1" applyBorder="1" applyAlignment="1">
      <alignment horizontal="center" vertical="center" wrapText="1"/>
    </xf>
    <xf numFmtId="166" fontId="37" fillId="7" borderId="5" xfId="1" applyNumberFormat="1" applyFont="1" applyFill="1" applyBorder="1" applyAlignment="1">
      <alignment horizontal="center" wrapText="1"/>
    </xf>
    <xf numFmtId="0" fontId="37" fillId="7" borderId="25" xfId="1" applyFont="1" applyFill="1" applyBorder="1" applyAlignment="1">
      <alignment wrapText="1"/>
    </xf>
    <xf numFmtId="0" fontId="32" fillId="7" borderId="29" xfId="1" applyFont="1" applyFill="1" applyBorder="1" applyAlignment="1">
      <alignment horizontal="left" vertical="top" wrapText="1"/>
    </xf>
    <xf numFmtId="0" fontId="37" fillId="0" borderId="31" xfId="1" applyFont="1" applyBorder="1" applyAlignment="1">
      <alignment horizontal="center" vertical="top" wrapText="1"/>
    </xf>
    <xf numFmtId="0" fontId="37" fillId="7" borderId="31" xfId="1" applyFont="1" applyFill="1" applyBorder="1" applyAlignment="1">
      <alignment horizontal="center" vertical="center" wrapText="1"/>
    </xf>
    <xf numFmtId="0" fontId="37" fillId="7" borderId="5" xfId="1" applyFont="1" applyFill="1" applyBorder="1" applyAlignment="1">
      <alignment vertical="top" wrapText="1"/>
    </xf>
    <xf numFmtId="0" fontId="59" fillId="7" borderId="5" xfId="1" applyFont="1" applyFill="1" applyBorder="1" applyAlignment="1">
      <alignment vertical="top" wrapText="1"/>
    </xf>
    <xf numFmtId="0" fontId="70" fillId="7" borderId="31" xfId="1" applyFont="1" applyFill="1" applyBorder="1" applyAlignment="1">
      <alignment horizontal="center" vertical="top" wrapText="1"/>
    </xf>
    <xf numFmtId="0" fontId="76" fillId="7" borderId="5" xfId="1" applyNumberFormat="1" applyFont="1" applyFill="1" applyBorder="1" applyAlignment="1">
      <alignment horizontal="center" vertical="top" wrapText="1"/>
    </xf>
    <xf numFmtId="0" fontId="70" fillId="7" borderId="31" xfId="1" applyFont="1" applyFill="1" applyBorder="1" applyAlignment="1">
      <alignment horizontal="center" vertical="center" wrapText="1"/>
    </xf>
    <xf numFmtId="0" fontId="32" fillId="7" borderId="5" xfId="1" applyNumberFormat="1" applyFont="1" applyFill="1" applyBorder="1" applyAlignment="1">
      <alignment horizontal="center" vertical="center" wrapText="1"/>
    </xf>
    <xf numFmtId="1" fontId="56" fillId="7" borderId="5" xfId="1" applyNumberFormat="1" applyFont="1" applyFill="1" applyBorder="1" applyAlignment="1">
      <alignment horizontal="center" vertical="center" wrapText="1"/>
    </xf>
    <xf numFmtId="0" fontId="32" fillId="7" borderId="10" xfId="1" applyFont="1" applyFill="1" applyBorder="1" applyAlignment="1">
      <alignment horizontal="center" vertical="top" wrapText="1"/>
    </xf>
    <xf numFmtId="0" fontId="76" fillId="0" borderId="5" xfId="1" applyNumberFormat="1" applyFont="1" applyFill="1" applyBorder="1" applyAlignment="1">
      <alignment horizontal="center" vertical="top" wrapText="1"/>
    </xf>
    <xf numFmtId="0" fontId="77" fillId="7" borderId="5" xfId="1" applyFont="1" applyFill="1" applyBorder="1" applyAlignment="1">
      <alignment vertical="top" wrapText="1"/>
    </xf>
    <xf numFmtId="0" fontId="77" fillId="7" borderId="5" xfId="1" applyFont="1" applyFill="1" applyBorder="1"/>
    <xf numFmtId="0" fontId="77" fillId="7" borderId="5" xfId="1" applyFont="1" applyFill="1" applyBorder="1" applyAlignment="1">
      <alignment wrapText="1"/>
    </xf>
    <xf numFmtId="0" fontId="77" fillId="7" borderId="5" xfId="1" applyFont="1" applyFill="1" applyBorder="1" applyAlignment="1">
      <alignment horizontal="center" vertical="center" wrapText="1"/>
    </xf>
    <xf numFmtId="0" fontId="70" fillId="7" borderId="5" xfId="1" applyFont="1" applyFill="1" applyBorder="1" applyAlignment="1">
      <alignment horizontal="center" vertical="top"/>
    </xf>
    <xf numFmtId="0" fontId="70" fillId="7" borderId="5" xfId="1" applyFont="1" applyFill="1" applyBorder="1" applyAlignment="1">
      <alignment horizontal="center" vertical="top" wrapText="1"/>
    </xf>
    <xf numFmtId="0" fontId="77" fillId="7" borderId="5" xfId="1" applyFont="1" applyFill="1" applyBorder="1" applyAlignment="1">
      <alignment horizontal="center" vertical="top"/>
    </xf>
    <xf numFmtId="0" fontId="77" fillId="7" borderId="5" xfId="1" applyFont="1" applyFill="1" applyBorder="1" applyAlignment="1">
      <alignment vertical="center" wrapText="1"/>
    </xf>
    <xf numFmtId="0" fontId="74" fillId="7" borderId="5" xfId="1" applyNumberFormat="1" applyFont="1" applyFill="1" applyBorder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167" fontId="37" fillId="7" borderId="5" xfId="0" applyNumberFormat="1" applyFont="1" applyFill="1" applyBorder="1" applyAlignment="1">
      <alignment horizontal="center" vertical="top" wrapText="1"/>
    </xf>
    <xf numFmtId="49" fontId="37" fillId="7" borderId="5" xfId="0" applyNumberFormat="1" applyFont="1" applyFill="1" applyBorder="1" applyAlignment="1">
      <alignment horizontal="center" vertical="top" wrapText="1"/>
    </xf>
    <xf numFmtId="0" fontId="32" fillId="7" borderId="5" xfId="0" applyNumberFormat="1" applyFont="1" applyFill="1" applyBorder="1" applyAlignment="1">
      <alignment horizontal="center" vertical="top" wrapText="1"/>
    </xf>
    <xf numFmtId="1" fontId="32" fillId="7" borderId="5" xfId="0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wrapText="1"/>
    </xf>
    <xf numFmtId="0" fontId="37" fillId="7" borderId="5" xfId="0" applyFont="1" applyFill="1" applyBorder="1" applyAlignment="1">
      <alignment vertical="center" wrapText="1"/>
    </xf>
    <xf numFmtId="0" fontId="59" fillId="7" borderId="5" xfId="0" applyFont="1" applyFill="1" applyBorder="1" applyAlignment="1">
      <alignment horizontal="left" vertical="top" wrapText="1"/>
    </xf>
    <xf numFmtId="2" fontId="32" fillId="7" borderId="5" xfId="0" applyNumberFormat="1" applyFont="1" applyFill="1" applyBorder="1" applyAlignment="1">
      <alignment horizontal="center" vertical="center" wrapText="1"/>
    </xf>
    <xf numFmtId="166" fontId="37" fillId="7" borderId="5" xfId="0" applyNumberFormat="1" applyFont="1" applyFill="1" applyBorder="1" applyAlignment="1">
      <alignment horizontal="center" vertical="top" wrapText="1"/>
    </xf>
    <xf numFmtId="49" fontId="32" fillId="7" borderId="5" xfId="0" applyNumberFormat="1" applyFont="1" applyFill="1" applyBorder="1" applyAlignment="1">
      <alignment horizontal="center" vertical="center" wrapText="1"/>
    </xf>
    <xf numFmtId="0" fontId="32" fillId="7" borderId="5" xfId="0" applyNumberFormat="1" applyFont="1" applyFill="1" applyBorder="1" applyAlignment="1">
      <alignment horizontal="left" vertical="top" wrapText="1"/>
    </xf>
    <xf numFmtId="0" fontId="0" fillId="7" borderId="5" xfId="0" applyFill="1" applyBorder="1" applyAlignment="1">
      <alignment horizontal="center" vertical="center" wrapText="1"/>
    </xf>
    <xf numFmtId="0" fontId="32" fillId="7" borderId="5" xfId="0" applyNumberFormat="1" applyFont="1" applyFill="1" applyBorder="1" applyAlignment="1">
      <alignment horizontal="center" vertical="center" wrapText="1"/>
    </xf>
    <xf numFmtId="49" fontId="56" fillId="7" borderId="5" xfId="0" applyNumberFormat="1" applyFont="1" applyFill="1" applyBorder="1" applyAlignment="1">
      <alignment horizontal="center" vertical="center" wrapText="1"/>
    </xf>
    <xf numFmtId="0" fontId="70" fillId="7" borderId="31" xfId="0" applyFont="1" applyFill="1" applyBorder="1" applyAlignment="1">
      <alignment horizontal="center" vertical="top" wrapText="1"/>
    </xf>
    <xf numFmtId="0" fontId="76" fillId="7" borderId="5" xfId="0" applyNumberFormat="1" applyFont="1" applyFill="1" applyBorder="1" applyAlignment="1">
      <alignment horizontal="center" vertical="top" wrapText="1"/>
    </xf>
    <xf numFmtId="166" fontId="37" fillId="7" borderId="5" xfId="0" applyNumberFormat="1" applyFont="1" applyFill="1" applyBorder="1" applyAlignment="1">
      <alignment horizontal="center" vertical="center" wrapText="1"/>
    </xf>
    <xf numFmtId="0" fontId="75" fillId="7" borderId="5" xfId="0" applyFont="1" applyFill="1" applyBorder="1" applyAlignment="1">
      <alignment wrapText="1"/>
    </xf>
    <xf numFmtId="0" fontId="37" fillId="7" borderId="5" xfId="0" applyFont="1" applyFill="1" applyBorder="1"/>
    <xf numFmtId="0" fontId="37" fillId="7" borderId="5" xfId="0" applyFont="1" applyFill="1" applyBorder="1" applyAlignment="1">
      <alignment wrapText="1"/>
    </xf>
    <xf numFmtId="166" fontId="0" fillId="0" borderId="5" xfId="0" applyNumberFormat="1" applyBorder="1"/>
    <xf numFmtId="9" fontId="37" fillId="7" borderId="5" xfId="0" applyNumberFormat="1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vertical="top" wrapText="1"/>
    </xf>
    <xf numFmtId="0" fontId="37" fillId="7" borderId="31" xfId="0" applyFont="1" applyFill="1" applyBorder="1" applyAlignment="1">
      <alignment horizontal="left" vertical="center" wrapText="1"/>
    </xf>
    <xf numFmtId="0" fontId="76" fillId="0" borderId="5" xfId="0" applyNumberFormat="1" applyFont="1" applyFill="1" applyBorder="1" applyAlignment="1">
      <alignment horizontal="center" vertical="top" wrapText="1"/>
    </xf>
    <xf numFmtId="0" fontId="32" fillId="7" borderId="29" xfId="0" applyFont="1" applyFill="1" applyBorder="1" applyAlignment="1">
      <alignment horizontal="left" vertical="top" wrapText="1"/>
    </xf>
    <xf numFmtId="0" fontId="59" fillId="7" borderId="5" xfId="0" applyFont="1" applyFill="1" applyBorder="1" applyAlignment="1">
      <alignment vertical="top" wrapText="1"/>
    </xf>
    <xf numFmtId="0" fontId="37" fillId="7" borderId="25" xfId="0" applyFont="1" applyFill="1" applyBorder="1" applyAlignment="1">
      <alignment wrapText="1"/>
    </xf>
    <xf numFmtId="166" fontId="37" fillId="7" borderId="5" xfId="0" applyNumberFormat="1" applyFont="1" applyFill="1" applyBorder="1" applyAlignment="1">
      <alignment horizontal="center" wrapText="1"/>
    </xf>
    <xf numFmtId="0" fontId="42" fillId="0" borderId="5" xfId="0" applyFont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left" vertical="top" wrapText="1"/>
    </xf>
    <xf numFmtId="167" fontId="26" fillId="4" borderId="5" xfId="0" applyNumberFormat="1" applyFont="1" applyFill="1" applyBorder="1" applyAlignment="1">
      <alignment horizontal="center" vertical="top" wrapText="1"/>
    </xf>
    <xf numFmtId="1" fontId="32" fillId="4" borderId="5" xfId="0" applyNumberFormat="1" applyFont="1" applyFill="1" applyBorder="1" applyAlignment="1">
      <alignment horizontal="center" vertical="center" wrapText="1"/>
    </xf>
    <xf numFmtId="9" fontId="32" fillId="4" borderId="5" xfId="0" applyNumberFormat="1" applyFont="1" applyFill="1" applyBorder="1" applyAlignment="1">
      <alignment horizontal="center" vertical="center" wrapText="1"/>
    </xf>
    <xf numFmtId="0" fontId="32" fillId="4" borderId="5" xfId="0" applyNumberFormat="1" applyFont="1" applyFill="1" applyBorder="1" applyAlignment="1">
      <alignment horizontal="center" vertical="top" wrapText="1"/>
    </xf>
    <xf numFmtId="1" fontId="32" fillId="4" borderId="5" xfId="0" applyNumberFormat="1" applyFont="1" applyFill="1" applyBorder="1" applyAlignment="1">
      <alignment horizontal="center" vertical="top" wrapText="1"/>
    </xf>
    <xf numFmtId="0" fontId="0" fillId="4" borderId="5" xfId="0" applyFill="1" applyBorder="1"/>
    <xf numFmtId="0" fontId="26" fillId="4" borderId="5" xfId="0" applyFont="1" applyFill="1" applyBorder="1" applyAlignment="1">
      <alignment horizontal="left" vertical="top" wrapText="1"/>
    </xf>
    <xf numFmtId="0" fontId="26" fillId="4" borderId="5" xfId="0" applyFont="1" applyFill="1" applyBorder="1"/>
    <xf numFmtId="0" fontId="31" fillId="4" borderId="5" xfId="0" applyFont="1" applyFill="1" applyBorder="1" applyAlignment="1">
      <alignment horizontal="left" vertical="top" wrapText="1"/>
    </xf>
    <xf numFmtId="0" fontId="28" fillId="4" borderId="5" xfId="0" applyFont="1" applyFill="1" applyBorder="1" applyAlignment="1">
      <alignment horizontal="left" vertical="top" wrapText="1"/>
    </xf>
    <xf numFmtId="0" fontId="32" fillId="4" borderId="5" xfId="0" applyFont="1" applyFill="1" applyBorder="1" applyAlignment="1">
      <alignment horizontal="left" vertical="top" wrapText="1"/>
    </xf>
    <xf numFmtId="3" fontId="26" fillId="4" borderId="5" xfId="0" applyNumberFormat="1" applyFont="1" applyFill="1" applyBorder="1" applyAlignment="1">
      <alignment horizontal="center" vertical="top" wrapText="1"/>
    </xf>
    <xf numFmtId="0" fontId="26" fillId="4" borderId="5" xfId="0" applyFont="1" applyFill="1" applyBorder="1" applyAlignment="1">
      <alignment horizontal="center" vertical="top" wrapText="1"/>
    </xf>
    <xf numFmtId="0" fontId="32" fillId="4" borderId="5" xfId="0" applyNumberFormat="1" applyFont="1" applyFill="1" applyBorder="1" applyAlignment="1">
      <alignment horizontal="left" vertical="top" wrapText="1"/>
    </xf>
    <xf numFmtId="0" fontId="78" fillId="4" borderId="5" xfId="0" applyFont="1" applyFill="1" applyBorder="1"/>
    <xf numFmtId="0" fontId="26" fillId="4" borderId="43" xfId="0" applyFont="1" applyFill="1" applyBorder="1" applyAlignment="1">
      <alignment horizontal="left" vertical="top" wrapText="1"/>
    </xf>
    <xf numFmtId="4" fontId="26" fillId="4" borderId="31" xfId="0" applyNumberFormat="1" applyFont="1" applyFill="1" applyBorder="1" applyAlignment="1">
      <alignment horizontal="left" vertical="top" wrapText="1"/>
    </xf>
    <xf numFmtId="0" fontId="26" fillId="4" borderId="44" xfId="0" applyFont="1" applyFill="1" applyBorder="1" applyAlignment="1">
      <alignment horizontal="left" vertical="top" wrapText="1"/>
    </xf>
    <xf numFmtId="3" fontId="26" fillId="4" borderId="31" xfId="0" applyNumberFormat="1" applyFont="1" applyFill="1" applyBorder="1" applyAlignment="1">
      <alignment horizontal="center" vertical="top" wrapText="1"/>
    </xf>
    <xf numFmtId="0" fontId="26" fillId="4" borderId="31" xfId="0" applyFont="1" applyFill="1" applyBorder="1" applyAlignment="1">
      <alignment horizontal="center" vertical="top" wrapText="1"/>
    </xf>
    <xf numFmtId="1" fontId="32" fillId="4" borderId="31" xfId="0" applyNumberFormat="1" applyFont="1" applyFill="1" applyBorder="1" applyAlignment="1">
      <alignment horizontal="center" vertical="center" wrapText="1"/>
    </xf>
    <xf numFmtId="9" fontId="32" fillId="4" borderId="31" xfId="0" applyNumberFormat="1" applyFont="1" applyFill="1" applyBorder="1" applyAlignment="1">
      <alignment horizontal="center" vertical="center" wrapText="1"/>
    </xf>
    <xf numFmtId="0" fontId="26" fillId="4" borderId="31" xfId="0" applyFont="1" applyFill="1" applyBorder="1"/>
    <xf numFmtId="0" fontId="26" fillId="4" borderId="38" xfId="0" applyFont="1" applyFill="1" applyBorder="1" applyAlignment="1">
      <alignment horizontal="left" vertical="top" wrapText="1"/>
    </xf>
    <xf numFmtId="0" fontId="26" fillId="4" borderId="19" xfId="0" applyFont="1" applyFill="1" applyBorder="1" applyAlignment="1">
      <alignment horizontal="left" vertical="top" wrapText="1"/>
    </xf>
    <xf numFmtId="0" fontId="26" fillId="4" borderId="21" xfId="0" applyFont="1" applyFill="1" applyBorder="1" applyAlignment="1">
      <alignment horizontal="left" vertical="top" wrapText="1"/>
    </xf>
    <xf numFmtId="0" fontId="26" fillId="4" borderId="19" xfId="0" applyFont="1" applyFill="1" applyBorder="1" applyAlignment="1">
      <alignment horizontal="center" vertical="top" wrapText="1"/>
    </xf>
    <xf numFmtId="0" fontId="26" fillId="4" borderId="19" xfId="0" applyFont="1" applyFill="1" applyBorder="1" applyAlignment="1">
      <alignment horizontal="center" wrapText="1"/>
    </xf>
    <xf numFmtId="0" fontId="26" fillId="4" borderId="19" xfId="0" applyFont="1" applyFill="1" applyBorder="1" applyAlignment="1">
      <alignment wrapText="1"/>
    </xf>
    <xf numFmtId="0" fontId="78" fillId="4" borderId="19" xfId="0" applyFont="1" applyFill="1" applyBorder="1"/>
    <xf numFmtId="0" fontId="26" fillId="4" borderId="19" xfId="0" applyFont="1" applyFill="1" applyBorder="1" applyAlignment="1">
      <alignment vertical="center" wrapText="1"/>
    </xf>
    <xf numFmtId="4" fontId="26" fillId="4" borderId="19" xfId="0" applyNumberFormat="1" applyFont="1" applyFill="1" applyBorder="1" applyAlignment="1">
      <alignment horizontal="center" vertical="center" wrapText="1"/>
    </xf>
    <xf numFmtId="9" fontId="32" fillId="4" borderId="19" xfId="0" applyNumberFormat="1" applyFont="1" applyFill="1" applyBorder="1" applyAlignment="1">
      <alignment horizontal="center" vertical="center" wrapText="1"/>
    </xf>
    <xf numFmtId="4" fontId="26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vertical="center" wrapText="1"/>
    </xf>
    <xf numFmtId="167" fontId="26" fillId="4" borderId="19" xfId="0" applyNumberFormat="1" applyFont="1" applyFill="1" applyBorder="1" applyAlignment="1">
      <alignment horizontal="center" vertical="top" wrapText="1"/>
    </xf>
    <xf numFmtId="0" fontId="26" fillId="4" borderId="19" xfId="0" applyFont="1" applyFill="1" applyBorder="1"/>
    <xf numFmtId="0" fontId="26" fillId="4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left" vertical="center" wrapText="1"/>
    </xf>
    <xf numFmtId="3" fontId="26" fillId="4" borderId="5" xfId="0" applyNumberFormat="1" applyFont="1" applyFill="1" applyBorder="1" applyAlignment="1">
      <alignment horizontal="center" vertical="center" wrapText="1"/>
    </xf>
    <xf numFmtId="9" fontId="26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wrapText="1"/>
    </xf>
    <xf numFmtId="167" fontId="26" fillId="4" borderId="5" xfId="0" applyNumberFormat="1" applyFont="1" applyFill="1" applyBorder="1" applyAlignment="1">
      <alignment horizontal="center" vertical="center" wrapText="1"/>
    </xf>
    <xf numFmtId="169" fontId="26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wrapText="1"/>
    </xf>
    <xf numFmtId="167" fontId="26" fillId="4" borderId="5" xfId="0" applyNumberFormat="1" applyFont="1" applyFill="1" applyBorder="1" applyAlignment="1">
      <alignment horizontal="center" wrapText="1"/>
    </xf>
    <xf numFmtId="0" fontId="32" fillId="4" borderId="3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167" fontId="26" fillId="0" borderId="0" xfId="0" applyNumberFormat="1" applyFont="1" applyFill="1" applyBorder="1" applyAlignment="1">
      <alignment horizontal="center" vertical="top" wrapText="1"/>
    </xf>
    <xf numFmtId="17" fontId="26" fillId="0" borderId="0" xfId="0" applyNumberFormat="1" applyFont="1" applyFill="1" applyBorder="1" applyAlignment="1">
      <alignment horizontal="center" vertical="top" wrapText="1"/>
    </xf>
    <xf numFmtId="9" fontId="3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" fontId="3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6" fontId="19" fillId="0" borderId="3" xfId="0" applyNumberFormat="1" applyFont="1" applyFill="1" applyBorder="1" applyAlignment="1" applyProtection="1">
      <alignment horizontal="center" vertical="center"/>
      <protection locked="0"/>
    </xf>
    <xf numFmtId="167" fontId="26" fillId="0" borderId="5" xfId="0" applyNumberFormat="1" applyFont="1" applyFill="1" applyBorder="1" applyAlignment="1">
      <alignment horizontal="center" vertical="top" wrapText="1"/>
    </xf>
    <xf numFmtId="0" fontId="32" fillId="0" borderId="5" xfId="0" applyNumberFormat="1" applyFont="1" applyFill="1" applyBorder="1" applyAlignment="1">
      <alignment horizontal="center" vertical="top" wrapText="1"/>
    </xf>
    <xf numFmtId="1" fontId="32" fillId="0" borderId="5" xfId="0" applyNumberFormat="1" applyFont="1" applyFill="1" applyBorder="1" applyAlignment="1">
      <alignment horizontal="center" vertical="top" wrapText="1"/>
    </xf>
    <xf numFmtId="49" fontId="32" fillId="0" borderId="5" xfId="0" applyNumberFormat="1" applyFont="1" applyFill="1" applyBorder="1" applyAlignment="1">
      <alignment horizontal="center" vertical="top" wrapText="1"/>
    </xf>
    <xf numFmtId="9" fontId="32" fillId="0" borderId="5" xfId="0" applyNumberFormat="1" applyFont="1" applyFill="1" applyBorder="1" applyAlignment="1">
      <alignment horizontal="center" vertical="top" wrapText="1"/>
    </xf>
    <xf numFmtId="4" fontId="26" fillId="0" borderId="5" xfId="0" applyNumberFormat="1" applyFont="1" applyFill="1" applyBorder="1" applyAlignment="1">
      <alignment horizontal="center" vertical="top" wrapText="1"/>
    </xf>
    <xf numFmtId="17" fontId="26" fillId="0" borderId="5" xfId="0" applyNumberFormat="1" applyFont="1" applyFill="1" applyBorder="1" applyAlignment="1">
      <alignment horizontal="center" vertical="top" wrapText="1"/>
    </xf>
    <xf numFmtId="49" fontId="26" fillId="0" borderId="5" xfId="0" applyNumberFormat="1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top" wrapText="1"/>
    </xf>
    <xf numFmtId="164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166" fontId="12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center" wrapText="1"/>
    </xf>
    <xf numFmtId="166" fontId="79" fillId="0" borderId="3" xfId="0" applyNumberFormat="1" applyFont="1" applyFill="1" applyBorder="1" applyAlignment="1" applyProtection="1">
      <alignment horizontal="center" vertical="center"/>
      <protection locked="0"/>
    </xf>
    <xf numFmtId="166" fontId="79" fillId="0" borderId="5" xfId="0" applyNumberFormat="1" applyFont="1" applyFill="1" applyBorder="1" applyAlignment="1" applyProtection="1">
      <alignment horizontal="center" vertical="center"/>
      <protection locked="0"/>
    </xf>
    <xf numFmtId="165" fontId="79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9" fillId="8" borderId="3" xfId="0" applyNumberFormat="1" applyFont="1" applyFill="1" applyBorder="1" applyAlignment="1" applyProtection="1">
      <alignment horizontal="center" vertical="center"/>
      <protection locked="0"/>
    </xf>
    <xf numFmtId="166" fontId="79" fillId="8" borderId="5" xfId="0" applyNumberFormat="1" applyFont="1" applyFill="1" applyBorder="1" applyAlignment="1" applyProtection="1">
      <alignment horizontal="center" vertical="center"/>
      <protection locked="0"/>
    </xf>
    <xf numFmtId="9" fontId="79" fillId="8" borderId="4" xfId="0" applyNumberFormat="1" applyFont="1" applyFill="1" applyBorder="1" applyAlignment="1" applyProtection="1">
      <alignment horizontal="center" vertical="center" wrapText="1"/>
      <protection locked="0"/>
    </xf>
    <xf numFmtId="166" fontId="79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79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3" xfId="0" applyNumberFormat="1" applyFont="1" applyFill="1" applyBorder="1" applyAlignment="1" applyProtection="1">
      <alignment horizontal="center" vertical="center"/>
      <protection locked="0"/>
    </xf>
    <xf numFmtId="165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8" borderId="4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8" borderId="4" xfId="0" applyNumberFormat="1" applyFont="1" applyFill="1" applyBorder="1" applyAlignment="1" applyProtection="1">
      <alignment horizontal="center" vertical="center"/>
      <protection locked="0"/>
    </xf>
    <xf numFmtId="0" fontId="36" fillId="11" borderId="5" xfId="1" applyFont="1" applyFill="1" applyBorder="1" applyAlignment="1">
      <alignment horizontal="center" vertical="top" wrapText="1"/>
    </xf>
    <xf numFmtId="166" fontId="19" fillId="0" borderId="5" xfId="0" applyNumberFormat="1" applyFont="1" applyFill="1" applyBorder="1" applyAlignment="1" applyProtection="1">
      <alignment horizontal="center" vertical="center"/>
      <protection locked="0"/>
    </xf>
    <xf numFmtId="166" fontId="12" fillId="3" borderId="28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20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166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12" xfId="0" applyNumberFormat="1" applyFont="1" applyFill="1" applyBorder="1" applyAlignment="1" applyProtection="1">
      <alignment horizontal="center" vertical="center" wrapText="1"/>
    </xf>
    <xf numFmtId="166" fontId="12" fillId="0" borderId="9" xfId="0" applyNumberFormat="1" applyFont="1" applyFill="1" applyBorder="1" applyAlignment="1" applyProtection="1">
      <alignment horizontal="center" vertical="center" wrapText="1"/>
    </xf>
    <xf numFmtId="166" fontId="12" fillId="6" borderId="5" xfId="0" applyNumberFormat="1" applyFont="1" applyFill="1" applyBorder="1" applyAlignment="1" applyProtection="1">
      <alignment horizontal="center" vertical="center" wrapText="1"/>
    </xf>
    <xf numFmtId="166" fontId="12" fillId="0" borderId="5" xfId="0" applyNumberFormat="1" applyFont="1" applyFill="1" applyBorder="1" applyAlignment="1" applyProtection="1">
      <alignment horizontal="center" vertical="center" wrapText="1"/>
    </xf>
    <xf numFmtId="166" fontId="12" fillId="8" borderId="29" xfId="0" applyNumberFormat="1" applyFont="1" applyFill="1" applyBorder="1" applyAlignment="1" applyProtection="1">
      <alignment horizontal="center" vertical="center" wrapText="1"/>
    </xf>
    <xf numFmtId="166" fontId="12" fillId="9" borderId="3" xfId="0" applyNumberFormat="1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center" vertical="center"/>
    </xf>
    <xf numFmtId="166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166" fontId="12" fillId="6" borderId="3" xfId="0" applyNumberFormat="1" applyFont="1" applyFill="1" applyBorder="1" applyAlignment="1" applyProtection="1">
      <alignment horizontal="center" vertical="center" wrapText="1"/>
    </xf>
    <xf numFmtId="0" fontId="12" fillId="6" borderId="5" xfId="0" applyNumberFormat="1" applyFont="1" applyFill="1" applyBorder="1" applyAlignment="1" applyProtection="1">
      <alignment horizontal="center" vertical="center" wrapText="1"/>
    </xf>
    <xf numFmtId="165" fontId="12" fillId="6" borderId="4" xfId="0" applyNumberFormat="1" applyFont="1" applyFill="1" applyBorder="1" applyAlignment="1" applyProtection="1">
      <alignment horizontal="center" vertical="center" wrapText="1"/>
    </xf>
    <xf numFmtId="166" fontId="12" fillId="0" borderId="3" xfId="0" applyNumberFormat="1" applyFont="1" applyFill="1" applyBorder="1" applyAlignment="1" applyProtection="1">
      <alignment horizontal="center" vertical="center"/>
    </xf>
    <xf numFmtId="165" fontId="12" fillId="0" borderId="5" xfId="0" applyNumberFormat="1" applyFont="1" applyFill="1" applyBorder="1" applyAlignment="1" applyProtection="1">
      <alignment horizontal="center" vertical="top" wrapText="1"/>
    </xf>
    <xf numFmtId="166" fontId="12" fillId="9" borderId="3" xfId="0" applyNumberFormat="1" applyFont="1" applyFill="1" applyBorder="1" applyAlignment="1" applyProtection="1">
      <alignment horizontal="center" vertical="center"/>
    </xf>
    <xf numFmtId="165" fontId="12" fillId="9" borderId="5" xfId="0" applyNumberFormat="1" applyFont="1" applyFill="1" applyBorder="1" applyAlignment="1" applyProtection="1">
      <alignment horizontal="center" vertical="center" wrapText="1"/>
    </xf>
    <xf numFmtId="164" fontId="12" fillId="8" borderId="5" xfId="0" applyNumberFormat="1" applyFont="1" applyFill="1" applyBorder="1" applyAlignment="1" applyProtection="1">
      <alignment horizontal="center" vertical="center"/>
      <protection locked="0"/>
    </xf>
    <xf numFmtId="166" fontId="12" fillId="8" borderId="5" xfId="0" applyNumberFormat="1" applyFont="1" applyFill="1" applyBorder="1" applyAlignment="1" applyProtection="1">
      <alignment horizontal="center" vertical="center"/>
      <protection locked="0"/>
    </xf>
    <xf numFmtId="165" fontId="12" fillId="0" borderId="4" xfId="0" applyNumberFormat="1" applyFont="1" applyFill="1" applyBorder="1" applyAlignment="1" applyProtection="1">
      <alignment horizontal="center" vertical="center"/>
      <protection locked="0"/>
    </xf>
    <xf numFmtId="165" fontId="12" fillId="8" borderId="5" xfId="0" applyNumberFormat="1" applyFont="1" applyFill="1" applyBorder="1" applyAlignment="1" applyProtection="1">
      <alignment horizontal="center" vertical="center" wrapText="1"/>
    </xf>
    <xf numFmtId="165" fontId="12" fillId="9" borderId="4" xfId="0" applyNumberFormat="1" applyFont="1" applyFill="1" applyBorder="1" applyAlignment="1" applyProtection="1">
      <alignment horizontal="center" vertical="center"/>
      <protection locked="0"/>
    </xf>
    <xf numFmtId="166" fontId="79" fillId="8" borderId="3" xfId="0" applyNumberFormat="1" applyFont="1" applyFill="1" applyBorder="1" applyAlignment="1" applyProtection="1">
      <alignment horizontal="center" vertical="center" wrapText="1"/>
      <protection locked="0"/>
    </xf>
    <xf numFmtId="166" fontId="79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79" fillId="8" borderId="4" xfId="0" applyNumberFormat="1" applyFont="1" applyFill="1" applyBorder="1" applyAlignment="1" applyProtection="1">
      <alignment horizontal="center" vertical="center" wrapText="1"/>
      <protection locked="0"/>
    </xf>
    <xf numFmtId="167" fontId="79" fillId="0" borderId="5" xfId="0" applyNumberFormat="1" applyFont="1" applyFill="1" applyBorder="1" applyAlignment="1" applyProtection="1">
      <alignment horizontal="center" vertical="center" wrapText="1"/>
    </xf>
    <xf numFmtId="166" fontId="79" fillId="0" borderId="3" xfId="0" applyNumberFormat="1" applyFont="1" applyFill="1" applyBorder="1" applyAlignment="1" applyProtection="1">
      <alignment horizontal="center" vertical="center" wrapText="1"/>
    </xf>
    <xf numFmtId="2" fontId="79" fillId="8" borderId="5" xfId="0" applyNumberFormat="1" applyFont="1" applyFill="1" applyBorder="1" applyAlignment="1" applyProtection="1">
      <alignment horizontal="center" vertical="center" wrapText="1"/>
    </xf>
    <xf numFmtId="2" fontId="79" fillId="9" borderId="3" xfId="0" applyNumberFormat="1" applyFont="1" applyFill="1" applyBorder="1" applyAlignment="1" applyProtection="1">
      <alignment horizontal="center" vertical="center" wrapText="1"/>
    </xf>
    <xf numFmtId="2" fontId="79" fillId="9" borderId="5" xfId="0" applyNumberFormat="1" applyFont="1" applyFill="1" applyBorder="1" applyAlignment="1" applyProtection="1">
      <alignment horizontal="center" vertical="center" wrapText="1"/>
    </xf>
    <xf numFmtId="166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5" xfId="0" applyNumberFormat="1" applyFont="1" applyFill="1" applyBorder="1" applyAlignment="1" applyProtection="1">
      <alignment horizontal="center" vertical="center" wrapText="1"/>
    </xf>
    <xf numFmtId="166" fontId="12" fillId="9" borderId="5" xfId="0" applyNumberFormat="1" applyFont="1" applyFill="1" applyBorder="1" applyAlignment="1" applyProtection="1">
      <alignment horizontal="center" vertical="center" wrapText="1"/>
    </xf>
    <xf numFmtId="165" fontId="12" fillId="9" borderId="4" xfId="0" applyNumberFormat="1" applyFont="1" applyFill="1" applyBorder="1" applyAlignment="1" applyProtection="1">
      <alignment horizontal="center" vertical="center" wrapText="1"/>
    </xf>
    <xf numFmtId="166" fontId="12" fillId="0" borderId="5" xfId="0" applyNumberFormat="1" applyFont="1" applyFill="1" applyBorder="1" applyAlignment="1" applyProtection="1">
      <alignment horizontal="center" vertical="center"/>
    </xf>
    <xf numFmtId="0" fontId="12" fillId="9" borderId="5" xfId="0" applyNumberFormat="1" applyFont="1" applyFill="1" applyBorder="1" applyAlignment="1" applyProtection="1">
      <alignment horizontal="center" vertical="center" wrapText="1"/>
    </xf>
    <xf numFmtId="164" fontId="12" fillId="9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8" borderId="5" xfId="0" applyNumberFormat="1" applyFont="1" applyFill="1" applyBorder="1" applyAlignment="1" applyProtection="1">
      <alignment horizontal="center" vertical="center"/>
      <protection locked="0"/>
    </xf>
    <xf numFmtId="165" fontId="12" fillId="8" borderId="4" xfId="0" applyNumberFormat="1" applyFont="1" applyFill="1" applyBorder="1" applyAlignment="1" applyProtection="1">
      <alignment horizontal="center" vertical="center" wrapText="1"/>
    </xf>
    <xf numFmtId="10" fontId="12" fillId="9" borderId="4" xfId="0" applyNumberFormat="1" applyFont="1" applyFill="1" applyBorder="1" applyAlignment="1" applyProtection="1">
      <alignment horizontal="center" vertical="center"/>
    </xf>
    <xf numFmtId="166" fontId="79" fillId="0" borderId="3" xfId="0" applyNumberFormat="1" applyFont="1" applyFill="1" applyBorder="1" applyAlignment="1" applyProtection="1">
      <alignment horizontal="center" vertical="center"/>
    </xf>
    <xf numFmtId="166" fontId="79" fillId="0" borderId="5" xfId="0" applyNumberFormat="1" applyFont="1" applyFill="1" applyBorder="1" applyAlignment="1" applyProtection="1">
      <alignment horizontal="center" vertical="center"/>
    </xf>
    <xf numFmtId="0" fontId="79" fillId="8" borderId="5" xfId="0" applyNumberFormat="1" applyFont="1" applyFill="1" applyBorder="1" applyAlignment="1" applyProtection="1">
      <alignment horizontal="center" vertical="center" wrapText="1"/>
      <protection locked="0"/>
    </xf>
    <xf numFmtId="166" fontId="79" fillId="9" borderId="3" xfId="0" applyNumberFormat="1" applyFont="1" applyFill="1" applyBorder="1" applyAlignment="1" applyProtection="1">
      <alignment horizontal="center" vertical="center"/>
    </xf>
    <xf numFmtId="167" fontId="79" fillId="9" borderId="5" xfId="0" applyNumberFormat="1" applyFont="1" applyFill="1" applyBorder="1" applyAlignment="1" applyProtection="1">
      <alignment horizontal="center" vertical="center" wrapText="1"/>
    </xf>
    <xf numFmtId="9" fontId="79" fillId="9" borderId="4" xfId="0" applyNumberFormat="1" applyFont="1" applyFill="1" applyBorder="1" applyAlignment="1" applyProtection="1">
      <alignment horizontal="center" vertical="center" wrapText="1"/>
    </xf>
    <xf numFmtId="165" fontId="12" fillId="8" borderId="5" xfId="0" applyNumberFormat="1" applyFont="1" applyFill="1" applyBorder="1" applyAlignment="1" applyProtection="1">
      <alignment horizontal="center" vertical="center" wrapText="1"/>
      <protection locked="0"/>
    </xf>
    <xf numFmtId="166" fontId="12" fillId="9" borderId="5" xfId="0" applyNumberFormat="1" applyFont="1" applyFill="1" applyBorder="1" applyAlignment="1" applyProtection="1">
      <alignment horizontal="center" vertical="center"/>
    </xf>
    <xf numFmtId="164" fontId="12" fillId="0" borderId="5" xfId="0" applyNumberFormat="1" applyFont="1" applyFill="1" applyBorder="1" applyAlignment="1" applyProtection="1">
      <alignment horizontal="center" vertical="center" wrapText="1"/>
    </xf>
    <xf numFmtId="167" fontId="12" fillId="8" borderId="5" xfId="0" applyNumberFormat="1" applyFont="1" applyFill="1" applyBorder="1" applyAlignment="1" applyProtection="1">
      <alignment horizontal="center" vertical="center" wrapText="1"/>
    </xf>
    <xf numFmtId="167" fontId="12" fillId="9" borderId="5" xfId="0" applyNumberFormat="1" applyFont="1" applyFill="1" applyBorder="1" applyAlignment="1" applyProtection="1">
      <alignment horizontal="center" vertical="center" wrapText="1"/>
    </xf>
    <xf numFmtId="165" fontId="12" fillId="9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2" fillId="8" borderId="6" xfId="0" applyNumberFormat="1" applyFont="1" applyFill="1" applyBorder="1" applyAlignment="1" applyProtection="1">
      <alignment horizontal="center" vertical="center" wrapText="1"/>
      <protection locked="0"/>
    </xf>
    <xf numFmtId="166" fontId="12" fillId="8" borderId="8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166" fontId="12" fillId="9" borderId="6" xfId="0" applyNumberFormat="1" applyFont="1" applyFill="1" applyBorder="1" applyAlignment="1" applyProtection="1">
      <alignment horizontal="center" vertical="center"/>
    </xf>
    <xf numFmtId="0" fontId="12" fillId="9" borderId="8" xfId="0" applyNumberFormat="1" applyFont="1" applyFill="1" applyBorder="1" applyAlignment="1" applyProtection="1">
      <alignment horizontal="center" vertical="center" wrapText="1"/>
    </xf>
    <xf numFmtId="165" fontId="12" fillId="9" borderId="7" xfId="0" applyNumberFormat="1" applyFont="1" applyFill="1" applyBorder="1" applyAlignment="1" applyProtection="1">
      <alignment horizontal="center" vertical="center" wrapText="1"/>
    </xf>
    <xf numFmtId="166" fontId="12" fillId="3" borderId="9" xfId="0" applyNumberFormat="1" applyFont="1" applyFill="1" applyBorder="1" applyAlignment="1" applyProtection="1">
      <alignment horizontal="center" vertical="center" wrapText="1"/>
    </xf>
    <xf numFmtId="166" fontId="79" fillId="0" borderId="5" xfId="0" applyNumberFormat="1" applyFont="1" applyFill="1" applyBorder="1" applyAlignment="1" applyProtection="1">
      <alignment horizontal="center" vertical="center" wrapText="1"/>
    </xf>
    <xf numFmtId="165" fontId="12" fillId="3" borderId="27" xfId="0" applyNumberFormat="1" applyFont="1" applyFill="1" applyBorder="1" applyAlignment="1" applyProtection="1">
      <alignment horizontal="center" vertical="center" wrapText="1"/>
    </xf>
    <xf numFmtId="165" fontId="12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80" fillId="8" borderId="5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166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6" fontId="19" fillId="10" borderId="5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166" fontId="12" fillId="8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166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29" xfId="0" applyNumberFormat="1" applyFont="1" applyFill="1" applyBorder="1" applyAlignment="1" applyProtection="1">
      <alignment horizontal="center" vertical="center"/>
      <protection locked="0"/>
    </xf>
    <xf numFmtId="166" fontId="19" fillId="0" borderId="29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40" xfId="0" applyNumberFormat="1" applyFont="1" applyFill="1" applyBorder="1" applyAlignment="1" applyProtection="1">
      <alignment horizontal="center" vertical="center"/>
      <protection locked="0"/>
    </xf>
    <xf numFmtId="166" fontId="64" fillId="0" borderId="29" xfId="0" applyNumberFormat="1" applyFont="1" applyFill="1" applyBorder="1" applyAlignment="1" applyProtection="1">
      <alignment horizontal="center" vertical="center"/>
      <protection locked="0"/>
    </xf>
    <xf numFmtId="166" fontId="79" fillId="0" borderId="29" xfId="0" applyNumberFormat="1" applyFont="1" applyFill="1" applyBorder="1" applyAlignment="1" applyProtection="1">
      <alignment horizontal="center" vertical="center"/>
      <protection locked="0"/>
    </xf>
    <xf numFmtId="166" fontId="12" fillId="0" borderId="29" xfId="0" applyNumberFormat="1" applyFont="1" applyFill="1" applyBorder="1" applyAlignment="1" applyProtection="1">
      <alignment horizontal="center" vertical="center"/>
      <protection locked="0"/>
    </xf>
    <xf numFmtId="166" fontId="11" fillId="0" borderId="47" xfId="0" applyNumberFormat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166" fontId="12" fillId="0" borderId="36" xfId="0" applyNumberFormat="1" applyFont="1" applyFill="1" applyBorder="1" applyAlignment="1" applyProtection="1">
      <alignment horizontal="center" vertical="center" wrapText="1"/>
    </xf>
    <xf numFmtId="166" fontId="12" fillId="0" borderId="40" xfId="0" applyNumberFormat="1" applyFont="1" applyFill="1" applyBorder="1" applyAlignment="1" applyProtection="1">
      <alignment horizontal="center" vertical="center" wrapText="1"/>
    </xf>
    <xf numFmtId="166" fontId="12" fillId="0" borderId="29" xfId="0" applyNumberFormat="1" applyFont="1" applyFill="1" applyBorder="1" applyAlignment="1" applyProtection="1">
      <alignment horizontal="center" vertical="center" wrapText="1"/>
    </xf>
    <xf numFmtId="166" fontId="12" fillId="0" borderId="29" xfId="0" applyNumberFormat="1" applyFont="1" applyFill="1" applyBorder="1" applyAlignment="1" applyProtection="1">
      <alignment horizontal="center" vertical="center"/>
    </xf>
    <xf numFmtId="166" fontId="79" fillId="0" borderId="29" xfId="0" applyNumberFormat="1" applyFont="1" applyFill="1" applyBorder="1" applyAlignment="1" applyProtection="1">
      <alignment horizontal="center" vertical="center" wrapText="1"/>
    </xf>
    <xf numFmtId="166" fontId="79" fillId="0" borderId="29" xfId="0" applyNumberFormat="1" applyFont="1" applyFill="1" applyBorder="1" applyAlignment="1" applyProtection="1">
      <alignment horizontal="center" vertical="center"/>
    </xf>
    <xf numFmtId="166" fontId="12" fillId="0" borderId="16" xfId="0" applyNumberFormat="1" applyFont="1" applyFill="1" applyBorder="1" applyAlignment="1" applyProtection="1">
      <alignment horizontal="center" vertical="center" wrapText="1"/>
    </xf>
    <xf numFmtId="165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5" xfId="0" applyNumberFormat="1" applyFont="1" applyFill="1" applyBorder="1" applyAlignment="1" applyProtection="1">
      <alignment horizontal="center" vertical="center"/>
      <protection locked="0"/>
    </xf>
    <xf numFmtId="165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64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79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9" xfId="0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 applyProtection="1">
      <alignment horizontal="center" vertical="center" wrapText="1"/>
    </xf>
    <xf numFmtId="165" fontId="79" fillId="0" borderId="5" xfId="0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165" fontId="12" fillId="0" borderId="50" xfId="0" applyNumberFormat="1" applyFont="1" applyFill="1" applyBorder="1" applyAlignment="1" applyProtection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/>
      <protection locked="0"/>
    </xf>
    <xf numFmtId="165" fontId="79" fillId="0" borderId="1" xfId="0" applyNumberFormat="1" applyFont="1" applyFill="1" applyBorder="1" applyAlignment="1" applyProtection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/>
      <protection locked="0"/>
    </xf>
    <xf numFmtId="165" fontId="12" fillId="0" borderId="2" xfId="0" applyNumberFormat="1" applyFont="1" applyFill="1" applyBorder="1" applyAlignment="1" applyProtection="1">
      <alignment horizontal="center" vertical="center" wrapText="1"/>
    </xf>
    <xf numFmtId="165" fontId="19" fillId="0" borderId="5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6" xfId="0" applyNumberFormat="1" applyFont="1" applyFill="1" applyBorder="1" applyAlignment="1" applyProtection="1">
      <alignment horizontal="center" vertical="center"/>
      <protection locked="0"/>
    </xf>
    <xf numFmtId="166" fontId="19" fillId="0" borderId="16" xfId="0" applyNumberFormat="1" applyFont="1" applyFill="1" applyBorder="1" applyAlignment="1" applyProtection="1">
      <alignment horizontal="center" vertical="center"/>
      <protection locked="0"/>
    </xf>
    <xf numFmtId="164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8" xfId="0" applyNumberFormat="1" applyFont="1" applyFill="1" applyBorder="1" applyAlignment="1" applyProtection="1">
      <alignment horizontal="center" vertical="center"/>
      <protection locked="0"/>
    </xf>
    <xf numFmtId="164" fontId="19" fillId="0" borderId="2" xfId="0" applyNumberFormat="1" applyFont="1" applyFill="1" applyBorder="1" applyAlignment="1" applyProtection="1">
      <alignment horizontal="center" vertical="center"/>
      <protection locked="0"/>
    </xf>
    <xf numFmtId="165" fontId="21" fillId="0" borderId="5" xfId="0" applyNumberFormat="1" applyFont="1" applyFill="1" applyBorder="1" applyAlignment="1" applyProtection="1">
      <alignment horizontal="center" vertical="center" wrapText="1"/>
    </xf>
    <xf numFmtId="165" fontId="21" fillId="8" borderId="5" xfId="0" applyNumberFormat="1" applyFont="1" applyFill="1" applyBorder="1" applyAlignment="1">
      <alignment horizontal="center" vertical="center" wrapText="1"/>
    </xf>
    <xf numFmtId="165" fontId="21" fillId="9" borderId="5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64" fillId="0" borderId="3" xfId="0" applyFont="1" applyFill="1" applyBorder="1" applyAlignment="1" applyProtection="1">
      <alignment horizontal="left" vertical="center"/>
      <protection locked="0"/>
    </xf>
    <xf numFmtId="0" fontId="67" fillId="0" borderId="3" xfId="0" applyFont="1" applyFill="1" applyBorder="1" applyAlignment="1" applyProtection="1">
      <alignment horizontal="left" vertical="center"/>
      <protection locked="0"/>
    </xf>
    <xf numFmtId="0" fontId="19" fillId="0" borderId="6" xfId="0" applyFont="1" applyFill="1" applyBorder="1" applyAlignment="1" applyProtection="1">
      <alignment horizontal="left" vertical="center"/>
      <protection locked="0"/>
    </xf>
    <xf numFmtId="166" fontId="11" fillId="4" borderId="24" xfId="0" applyNumberFormat="1" applyFont="1" applyFill="1" applyBorder="1" applyAlignment="1" applyProtection="1">
      <alignment horizontal="center" vertical="center" wrapText="1"/>
    </xf>
    <xf numFmtId="166" fontId="12" fillId="3" borderId="28" xfId="0" applyNumberFormat="1" applyFont="1" applyFill="1" applyBorder="1" applyAlignment="1" applyProtection="1">
      <alignment horizontal="center" vertical="center" wrapText="1"/>
    </xf>
    <xf numFmtId="166" fontId="12" fillId="8" borderId="3" xfId="0" applyNumberFormat="1" applyFont="1" applyFill="1" applyBorder="1" applyAlignment="1" applyProtection="1">
      <alignment horizontal="center" vertical="center" wrapText="1"/>
    </xf>
    <xf numFmtId="166" fontId="12" fillId="3" borderId="3" xfId="0" applyNumberFormat="1" applyFont="1" applyFill="1" applyBorder="1" applyAlignment="1" applyProtection="1">
      <alignment horizontal="center" vertical="center" wrapText="1"/>
    </xf>
    <xf numFmtId="165" fontId="12" fillId="3" borderId="4" xfId="0" applyNumberFormat="1" applyFont="1" applyFill="1" applyBorder="1" applyAlignment="1" applyProtection="1">
      <alignment horizontal="center" vertical="center" wrapText="1"/>
    </xf>
    <xf numFmtId="166" fontId="12" fillId="8" borderId="3" xfId="0" applyNumberFormat="1" applyFont="1" applyFill="1" applyBorder="1" applyAlignment="1" applyProtection="1">
      <alignment horizontal="center" vertical="center"/>
    </xf>
    <xf numFmtId="166" fontId="79" fillId="8" borderId="3" xfId="0" applyNumberFormat="1" applyFont="1" applyFill="1" applyBorder="1" applyAlignment="1" applyProtection="1">
      <alignment horizontal="center" vertical="center" wrapText="1"/>
    </xf>
    <xf numFmtId="2" fontId="79" fillId="8" borderId="4" xfId="0" applyNumberFormat="1" applyFont="1" applyFill="1" applyBorder="1" applyAlignment="1" applyProtection="1">
      <alignment horizontal="center" vertical="center" wrapText="1"/>
    </xf>
    <xf numFmtId="166" fontId="79" fillId="8" borderId="3" xfId="0" applyNumberFormat="1" applyFont="1" applyFill="1" applyBorder="1" applyAlignment="1" applyProtection="1">
      <alignment horizontal="center" vertical="center"/>
    </xf>
    <xf numFmtId="9" fontId="79" fillId="8" borderId="4" xfId="0" applyNumberFormat="1" applyFont="1" applyFill="1" applyBorder="1" applyAlignment="1" applyProtection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3" xfId="0" applyNumberFormat="1" applyFont="1" applyFill="1" applyBorder="1" applyAlignment="1" applyProtection="1">
      <alignment horizontal="center" vertical="center"/>
    </xf>
    <xf numFmtId="166" fontId="19" fillId="0" borderId="29" xfId="0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Fill="1" applyBorder="1" applyAlignment="1" applyProtection="1">
      <alignment horizontal="center" vertical="center" wrapText="1"/>
    </xf>
    <xf numFmtId="165" fontId="19" fillId="0" borderId="1" xfId="0" applyNumberFormat="1" applyFont="1" applyFill="1" applyBorder="1" applyAlignment="1" applyProtection="1">
      <alignment horizontal="center" vertical="center" wrapText="1"/>
    </xf>
    <xf numFmtId="166" fontId="19" fillId="0" borderId="0" xfId="0" applyNumberFormat="1" applyFont="1" applyFill="1" applyAlignment="1" applyProtection="1">
      <alignment horizontal="center" vertical="center"/>
      <protection locked="0"/>
    </xf>
    <xf numFmtId="166" fontId="19" fillId="8" borderId="3" xfId="0" applyNumberFormat="1" applyFont="1" applyFill="1" applyBorder="1" applyAlignment="1" applyProtection="1">
      <alignment horizontal="center" vertical="center"/>
      <protection locked="0"/>
    </xf>
    <xf numFmtId="0" fontId="19" fillId="8" borderId="5" xfId="0" applyNumberFormat="1" applyFont="1" applyFill="1" applyBorder="1" applyAlignment="1" applyProtection="1">
      <alignment horizontal="center" vertical="center" wrapText="1"/>
      <protection locked="0"/>
    </xf>
    <xf numFmtId="165" fontId="19" fillId="8" borderId="4" xfId="0" applyNumberFormat="1" applyFont="1" applyFill="1" applyBorder="1" applyAlignment="1" applyProtection="1">
      <alignment horizontal="center" vertical="center"/>
      <protection locked="0"/>
    </xf>
    <xf numFmtId="166" fontId="19" fillId="8" borderId="3" xfId="0" applyNumberFormat="1" applyFont="1" applyFill="1" applyBorder="1" applyAlignment="1" applyProtection="1">
      <alignment horizontal="center" vertical="center" wrapText="1"/>
    </xf>
    <xf numFmtId="0" fontId="19" fillId="8" borderId="5" xfId="0" applyNumberFormat="1" applyFont="1" applyFill="1" applyBorder="1" applyAlignment="1" applyProtection="1">
      <alignment horizontal="center" vertical="center" wrapText="1"/>
    </xf>
    <xf numFmtId="165" fontId="19" fillId="8" borderId="4" xfId="0" applyNumberFormat="1" applyFont="1" applyFill="1" applyBorder="1" applyAlignment="1" applyProtection="1">
      <alignment horizontal="center" vertical="center" wrapText="1"/>
    </xf>
    <xf numFmtId="0" fontId="19" fillId="9" borderId="5" xfId="0" applyNumberFormat="1" applyFont="1" applyFill="1" applyBorder="1" applyAlignment="1" applyProtection="1">
      <alignment horizontal="center" vertical="center" wrapText="1"/>
    </xf>
    <xf numFmtId="165" fontId="19" fillId="9" borderId="4" xfId="0" applyNumberFormat="1" applyFont="1" applyFill="1" applyBorder="1" applyAlignment="1" applyProtection="1">
      <alignment horizontal="center" vertical="center" wrapText="1"/>
    </xf>
    <xf numFmtId="164" fontId="21" fillId="0" borderId="27" xfId="0" applyNumberFormat="1" applyFont="1" applyFill="1" applyBorder="1" applyAlignment="1" applyProtection="1">
      <alignment vertical="center" wrapText="1"/>
      <protection locked="0"/>
    </xf>
    <xf numFmtId="164" fontId="21" fillId="0" borderId="4" xfId="0" applyNumberFormat="1" applyFont="1" applyFill="1" applyBorder="1" applyAlignment="1" applyProtection="1">
      <alignment vertical="center" wrapText="1"/>
      <protection locked="0"/>
    </xf>
    <xf numFmtId="164" fontId="41" fillId="0" borderId="4" xfId="0" applyNumberFormat="1" applyFont="1" applyFill="1" applyBorder="1" applyAlignment="1" applyProtection="1">
      <alignment vertical="center" wrapText="1"/>
      <protection locked="0"/>
    </xf>
    <xf numFmtId="164" fontId="21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61" fillId="0" borderId="4" xfId="0" applyNumberFormat="1" applyFont="1" applyFill="1" applyBorder="1" applyAlignment="1" applyProtection="1">
      <alignment vertical="center" wrapText="1"/>
      <protection locked="0"/>
    </xf>
    <xf numFmtId="164" fontId="21" fillId="7" borderId="4" xfId="0" applyNumberFormat="1" applyFont="1" applyFill="1" applyBorder="1" applyAlignment="1" applyProtection="1">
      <alignment vertical="center" wrapText="1"/>
      <protection locked="0"/>
    </xf>
    <xf numFmtId="164" fontId="67" fillId="0" borderId="4" xfId="0" applyNumberFormat="1" applyFont="1" applyFill="1" applyBorder="1" applyAlignment="1" applyProtection="1">
      <alignment vertical="center" wrapText="1"/>
      <protection locked="0"/>
    </xf>
    <xf numFmtId="164" fontId="22" fillId="0" borderId="4" xfId="0" applyNumberFormat="1" applyFont="1" applyFill="1" applyBorder="1" applyAlignment="1" applyProtection="1">
      <alignment vertical="center" wrapText="1"/>
      <protection locked="0"/>
    </xf>
    <xf numFmtId="164" fontId="34" fillId="0" borderId="4" xfId="0" applyNumberFormat="1" applyFont="1" applyFill="1" applyBorder="1" applyAlignment="1" applyProtection="1">
      <alignment vertical="center" wrapText="1"/>
      <protection locked="0"/>
    </xf>
    <xf numFmtId="164" fontId="22" fillId="7" borderId="4" xfId="0" applyNumberFormat="1" applyFont="1" applyFill="1" applyBorder="1" applyAlignment="1" applyProtection="1">
      <alignment vertical="center" wrapText="1"/>
      <protection locked="0"/>
    </xf>
    <xf numFmtId="164" fontId="21" fillId="0" borderId="7" xfId="0" applyNumberFormat="1" applyFont="1" applyFill="1" applyBorder="1" applyAlignment="1" applyProtection="1">
      <alignment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166" fontId="12" fillId="9" borderId="50" xfId="0" applyNumberFormat="1" applyFont="1" applyFill="1" applyBorder="1" applyAlignment="1" applyProtection="1">
      <alignment horizontal="center" vertical="center" wrapText="1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166" fontId="12" fillId="6" borderId="28" xfId="0" applyNumberFormat="1" applyFont="1" applyFill="1" applyBorder="1" applyAlignment="1" applyProtection="1">
      <alignment horizontal="center" vertical="center" wrapText="1"/>
    </xf>
    <xf numFmtId="166" fontId="19" fillId="9" borderId="3" xfId="0" applyNumberFormat="1" applyFont="1" applyFill="1" applyBorder="1" applyAlignment="1" applyProtection="1">
      <alignment horizontal="center" vertical="center" wrapText="1"/>
    </xf>
    <xf numFmtId="165" fontId="34" fillId="0" borderId="5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 applyProtection="1">
      <alignment horizontal="left" vertical="center" wrapText="1"/>
      <protection locked="0"/>
    </xf>
    <xf numFmtId="0" fontId="64" fillId="9" borderId="5" xfId="0" applyFont="1" applyFill="1" applyBorder="1" applyAlignment="1" applyProtection="1">
      <alignment horizontal="left" vertical="center" wrapText="1"/>
      <protection locked="0"/>
    </xf>
    <xf numFmtId="0" fontId="19" fillId="9" borderId="9" xfId="0" applyFont="1" applyFill="1" applyBorder="1" applyAlignment="1" applyProtection="1">
      <alignment horizontal="left" vertical="center" wrapText="1"/>
      <protection locked="0"/>
    </xf>
    <xf numFmtId="0" fontId="79" fillId="9" borderId="5" xfId="0" applyFont="1" applyFill="1" applyBorder="1" applyAlignment="1" applyProtection="1">
      <alignment horizontal="left" vertical="center" wrapText="1"/>
      <protection locked="0"/>
    </xf>
    <xf numFmtId="0" fontId="12" fillId="9" borderId="5" xfId="0" applyFont="1" applyFill="1" applyBorder="1" applyAlignment="1" applyProtection="1">
      <alignment horizontal="left" vertical="center" wrapText="1"/>
      <protection locked="0"/>
    </xf>
    <xf numFmtId="0" fontId="3" fillId="12" borderId="7" xfId="0" applyFont="1" applyFill="1" applyBorder="1" applyAlignment="1">
      <alignment horizontal="center" vertical="center" wrapText="1"/>
    </xf>
    <xf numFmtId="165" fontId="2" fillId="12" borderId="27" xfId="0" applyNumberFormat="1" applyFont="1" applyFill="1" applyBorder="1" applyAlignment="1">
      <alignment horizontal="center" vertical="center" wrapText="1"/>
    </xf>
    <xf numFmtId="165" fontId="62" fillId="12" borderId="4" xfId="0" applyNumberFormat="1" applyFont="1" applyFill="1" applyBorder="1" applyAlignment="1">
      <alignment horizontal="center" vertical="center"/>
    </xf>
    <xf numFmtId="165" fontId="2" fillId="12" borderId="4" xfId="0" applyNumberFormat="1" applyFont="1" applyFill="1" applyBorder="1" applyAlignment="1">
      <alignment horizontal="center" vertical="center" wrapText="1"/>
    </xf>
    <xf numFmtId="165" fontId="17" fillId="12" borderId="4" xfId="0" applyNumberFormat="1" applyFont="1" applyFill="1" applyBorder="1" applyAlignment="1">
      <alignment horizontal="center" vertical="center"/>
    </xf>
    <xf numFmtId="165" fontId="2" fillId="12" borderId="4" xfId="3" applyNumberFormat="1" applyFont="1" applyFill="1" applyBorder="1" applyAlignment="1">
      <alignment horizontal="center" vertical="center" wrapText="1"/>
    </xf>
    <xf numFmtId="49" fontId="17" fillId="12" borderId="4" xfId="0" applyNumberFormat="1" applyFont="1" applyFill="1" applyBorder="1" applyAlignment="1">
      <alignment horizontal="center" vertical="center"/>
    </xf>
    <xf numFmtId="165" fontId="42" fillId="12" borderId="4" xfId="0" applyNumberFormat="1" applyFont="1" applyFill="1" applyBorder="1" applyAlignment="1">
      <alignment horizontal="center" vertical="center" wrapText="1"/>
    </xf>
    <xf numFmtId="49" fontId="2" fillId="12" borderId="4" xfId="0" applyNumberFormat="1" applyFont="1" applyFill="1" applyBorder="1" applyAlignment="1">
      <alignment horizontal="center" vertical="center" wrapText="1"/>
    </xf>
    <xf numFmtId="0" fontId="35" fillId="0" borderId="0" xfId="1"/>
    <xf numFmtId="2" fontId="11" fillId="4" borderId="3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Font="1" applyFill="1" applyBorder="1" applyAlignment="1" applyProtection="1">
      <alignment horizontal="center" vertical="center" wrapText="1"/>
      <protection locked="0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8" fillId="4" borderId="48" xfId="0" applyFont="1" applyFill="1" applyBorder="1" applyAlignment="1" applyProtection="1">
      <alignment horizontal="center" vertical="center" wrapText="1"/>
      <protection locked="0"/>
    </xf>
    <xf numFmtId="0" fontId="18" fillId="4" borderId="46" xfId="0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18" fillId="3" borderId="12" xfId="0" applyFont="1" applyFill="1" applyBorder="1" applyAlignment="1" applyProtection="1">
      <alignment horizontal="center" vertical="center" wrapText="1"/>
      <protection locked="0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27" xfId="0" applyFont="1" applyFill="1" applyBorder="1" applyAlignment="1" applyProtection="1">
      <alignment horizontal="center" vertical="center" wrapText="1"/>
      <protection locked="0"/>
    </xf>
    <xf numFmtId="0" fontId="18" fillId="2" borderId="51" xfId="0" applyFont="1" applyFill="1" applyBorder="1" applyAlignment="1" applyProtection="1">
      <alignment horizontal="center" vertical="center" wrapText="1"/>
      <protection locked="0"/>
    </xf>
    <xf numFmtId="0" fontId="18" fillId="2" borderId="45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18" fillId="6" borderId="12" xfId="0" applyFont="1" applyFill="1" applyBorder="1" applyAlignment="1" applyProtection="1">
      <alignment horizontal="center" vertical="center" wrapText="1"/>
      <protection locked="0"/>
    </xf>
    <xf numFmtId="0" fontId="18" fillId="6" borderId="9" xfId="0" applyFont="1" applyFill="1" applyBorder="1" applyAlignment="1" applyProtection="1">
      <alignment horizontal="center" vertical="center" wrapText="1"/>
      <protection locked="0"/>
    </xf>
    <xf numFmtId="0" fontId="18" fillId="6" borderId="27" xfId="0" applyFont="1" applyFill="1" applyBorder="1" applyAlignment="1" applyProtection="1">
      <alignment horizontal="center" vertical="center" wrapText="1"/>
      <protection locked="0"/>
    </xf>
    <xf numFmtId="0" fontId="18" fillId="6" borderId="4" xfId="0" applyFont="1" applyFill="1" applyBorder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right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18" fillId="3" borderId="3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8" fillId="0" borderId="43" xfId="0" applyFont="1" applyFill="1" applyBorder="1" applyAlignment="1" applyProtection="1">
      <alignment horizontal="center" vertical="center" wrapText="1"/>
      <protection locked="0"/>
    </xf>
    <xf numFmtId="0" fontId="18" fillId="0" borderId="49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1" fontId="62" fillId="0" borderId="5" xfId="0" applyNumberFormat="1" applyFont="1" applyFill="1" applyBorder="1" applyAlignment="1">
      <alignment horizontal="center" vertical="center" wrapText="1"/>
    </xf>
    <xf numFmtId="0" fontId="62" fillId="12" borderId="5" xfId="0" applyNumberFormat="1" applyFont="1" applyFill="1" applyBorder="1" applyAlignment="1">
      <alignment horizontal="center" vertical="center" wrapText="1"/>
    </xf>
    <xf numFmtId="0" fontId="68" fillId="0" borderId="5" xfId="0" applyNumberFormat="1" applyFont="1" applyFill="1" applyBorder="1" applyAlignment="1">
      <alignment horizontal="center" vertical="top" wrapText="1"/>
    </xf>
    <xf numFmtId="9" fontId="62" fillId="0" borderId="5" xfId="0" applyNumberFormat="1" applyFont="1" applyFill="1" applyBorder="1" applyAlignment="1">
      <alignment horizontal="center" vertical="center" wrapText="1"/>
    </xf>
    <xf numFmtId="166" fontId="62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6" fontId="62" fillId="0" borderId="5" xfId="0" applyNumberFormat="1" applyFont="1" applyFill="1" applyBorder="1" applyAlignment="1">
      <alignment horizontal="center" vertical="center"/>
    </xf>
    <xf numFmtId="165" fontId="62" fillId="0" borderId="5" xfId="0" applyNumberFormat="1" applyFont="1" applyFill="1" applyBorder="1" applyAlignment="1">
      <alignment horizontal="center" vertical="center" wrapText="1"/>
    </xf>
    <xf numFmtId="0" fontId="62" fillId="0" borderId="5" xfId="0" applyNumberFormat="1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top" wrapText="1"/>
    </xf>
    <xf numFmtId="0" fontId="62" fillId="0" borderId="5" xfId="0" applyFont="1" applyFill="1" applyBorder="1" applyAlignment="1">
      <alignment horizontal="center" vertical="top"/>
    </xf>
    <xf numFmtId="0" fontId="26" fillId="0" borderId="31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4" borderId="25" xfId="0" applyFont="1" applyFill="1" applyBorder="1" applyAlignment="1">
      <alignment vertical="center" wrapText="1"/>
    </xf>
    <xf numFmtId="0" fontId="26" fillId="4" borderId="40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 wrapText="1"/>
    </xf>
    <xf numFmtId="0" fontId="26" fillId="4" borderId="31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32" fillId="4" borderId="31" xfId="0" applyFont="1" applyFill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4" borderId="5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center" vertical="top" wrapText="1"/>
    </xf>
    <xf numFmtId="0" fontId="26" fillId="0" borderId="41" xfId="0" applyFont="1" applyBorder="1" applyAlignment="1">
      <alignment horizontal="left" vertical="top" wrapText="1"/>
    </xf>
    <xf numFmtId="0" fontId="26" fillId="0" borderId="3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31" fillId="0" borderId="5" xfId="0" applyFont="1" applyFill="1" applyBorder="1" applyAlignment="1">
      <alignment horizontal="center" vertical="top" wrapText="1"/>
    </xf>
    <xf numFmtId="0" fontId="55" fillId="0" borderId="5" xfId="0" applyFont="1" applyFill="1" applyBorder="1" applyAlignment="1">
      <alignment horizontal="center" vertical="top" wrapText="1"/>
    </xf>
    <xf numFmtId="0" fontId="28" fillId="0" borderId="25" xfId="0" applyFont="1" applyFill="1" applyBorder="1" applyAlignment="1">
      <alignment horizontal="center" vertical="top" wrapText="1"/>
    </xf>
    <xf numFmtId="0" fontId="28" fillId="0" borderId="40" xfId="0" applyFont="1" applyFill="1" applyBorder="1" applyAlignment="1">
      <alignment horizontal="center" vertical="top" wrapText="1"/>
    </xf>
    <xf numFmtId="0" fontId="28" fillId="0" borderId="29" xfId="0" applyFont="1" applyFill="1" applyBorder="1" applyAlignment="1">
      <alignment horizontal="center" vertical="top" wrapText="1"/>
    </xf>
    <xf numFmtId="0" fontId="32" fillId="0" borderId="5" xfId="0" applyFont="1" applyFill="1" applyBorder="1" applyAlignment="1">
      <alignment horizontal="center" vertical="top" wrapText="1"/>
    </xf>
    <xf numFmtId="0" fontId="57" fillId="0" borderId="5" xfId="1" applyFont="1" applyFill="1" applyBorder="1" applyAlignment="1">
      <alignment horizontal="center" vertical="top" wrapText="1"/>
    </xf>
    <xf numFmtId="0" fontId="37" fillId="7" borderId="5" xfId="1" applyFont="1" applyFill="1" applyBorder="1" applyAlignment="1">
      <alignment horizontal="center" vertical="top" wrapText="1"/>
    </xf>
    <xf numFmtId="0" fontId="37" fillId="7" borderId="31" xfId="1" applyFont="1" applyFill="1" applyBorder="1" applyAlignment="1">
      <alignment horizontal="center" vertical="top" wrapText="1"/>
    </xf>
    <xf numFmtId="0" fontId="37" fillId="7" borderId="10" xfId="1" applyFont="1" applyFill="1" applyBorder="1" applyAlignment="1">
      <alignment horizontal="center" vertical="top" wrapText="1"/>
    </xf>
    <xf numFmtId="0" fontId="37" fillId="7" borderId="19" xfId="1" applyFont="1" applyFill="1" applyBorder="1" applyAlignment="1">
      <alignment horizontal="center" vertical="top" wrapText="1"/>
    </xf>
    <xf numFmtId="0" fontId="37" fillId="0" borderId="19" xfId="1" applyFont="1" applyBorder="1" applyAlignment="1">
      <alignment horizontal="center" vertical="top" wrapText="1"/>
    </xf>
    <xf numFmtId="0" fontId="32" fillId="7" borderId="31" xfId="0" applyFont="1" applyFill="1" applyBorder="1" applyAlignment="1">
      <alignment horizontal="left" vertical="top" wrapText="1"/>
    </xf>
    <xf numFmtId="0" fontId="32" fillId="7" borderId="10" xfId="0" applyFont="1" applyFill="1" applyBorder="1" applyAlignment="1">
      <alignment horizontal="left" vertical="top" wrapText="1"/>
    </xf>
    <xf numFmtId="0" fontId="32" fillId="7" borderId="19" xfId="0" applyFont="1" applyFill="1" applyBorder="1" applyAlignment="1">
      <alignment horizontal="left" vertical="top" wrapText="1"/>
    </xf>
    <xf numFmtId="0" fontId="37" fillId="7" borderId="31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top" wrapText="1"/>
    </xf>
    <xf numFmtId="0" fontId="37" fillId="7" borderId="10" xfId="0" applyFont="1" applyFill="1" applyBorder="1" applyAlignment="1">
      <alignment horizontal="center" vertical="top" wrapText="1"/>
    </xf>
    <xf numFmtId="0" fontId="37" fillId="7" borderId="19" xfId="0" applyFont="1" applyFill="1" applyBorder="1" applyAlignment="1">
      <alignment horizontal="center" vertical="top" wrapText="1"/>
    </xf>
    <xf numFmtId="0" fontId="37" fillId="7" borderId="43" xfId="0" applyFont="1" applyFill="1" applyBorder="1" applyAlignment="1">
      <alignment horizontal="center" vertical="top" wrapText="1"/>
    </xf>
    <xf numFmtId="0" fontId="37" fillId="7" borderId="41" xfId="0" applyFont="1" applyFill="1" applyBorder="1" applyAlignment="1">
      <alignment horizontal="center" vertical="top" wrapText="1"/>
    </xf>
    <xf numFmtId="0" fontId="37" fillId="7" borderId="38" xfId="0" applyFont="1" applyFill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left" vertical="top" wrapText="1"/>
    </xf>
    <xf numFmtId="0" fontId="37" fillId="0" borderId="19" xfId="0" applyFont="1" applyBorder="1" applyAlignment="1">
      <alignment horizontal="left" vertical="top" wrapText="1"/>
    </xf>
    <xf numFmtId="0" fontId="32" fillId="7" borderId="31" xfId="0" applyFont="1" applyFill="1" applyBorder="1" applyAlignment="1">
      <alignment horizontal="center" vertical="top" wrapText="1"/>
    </xf>
    <xf numFmtId="0" fontId="32" fillId="7" borderId="10" xfId="0" applyFont="1" applyFill="1" applyBorder="1" applyAlignment="1">
      <alignment horizontal="center" vertical="top" wrapText="1"/>
    </xf>
    <xf numFmtId="0" fontId="32" fillId="7" borderId="19" xfId="0" applyFont="1" applyFill="1" applyBorder="1" applyAlignment="1">
      <alignment horizontal="center" vertical="top" wrapText="1"/>
    </xf>
    <xf numFmtId="0" fontId="31" fillId="0" borderId="5" xfId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 wrapText="1"/>
    </xf>
    <xf numFmtId="0" fontId="36" fillId="9" borderId="5" xfId="0" applyFont="1" applyFill="1" applyBorder="1" applyAlignment="1">
      <alignment horizontal="center" vertical="top" wrapText="1"/>
    </xf>
    <xf numFmtId="0" fontId="28" fillId="0" borderId="5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34" fillId="0" borderId="25" xfId="1" applyFont="1" applyFill="1" applyBorder="1" applyAlignment="1">
      <alignment horizontal="center" vertical="top" wrapText="1"/>
    </xf>
    <xf numFmtId="0" fontId="34" fillId="0" borderId="40" xfId="1" applyFont="1" applyFill="1" applyBorder="1" applyAlignment="1">
      <alignment horizontal="center" vertical="top" wrapText="1"/>
    </xf>
    <xf numFmtId="0" fontId="34" fillId="0" borderId="29" xfId="1" applyFont="1" applyFill="1" applyBorder="1" applyAlignment="1">
      <alignment horizontal="center" vertical="top" wrapText="1"/>
    </xf>
    <xf numFmtId="0" fontId="36" fillId="0" borderId="25" xfId="1" applyFont="1" applyFill="1" applyBorder="1" applyAlignment="1">
      <alignment horizontal="center" vertical="top" wrapText="1"/>
    </xf>
    <xf numFmtId="0" fontId="36" fillId="0" borderId="40" xfId="1" applyFont="1" applyFill="1" applyBorder="1" applyAlignment="1">
      <alignment horizontal="center" vertical="top" wrapText="1"/>
    </xf>
    <xf numFmtId="0" fontId="36" fillId="0" borderId="29" xfId="1" applyFont="1" applyFill="1" applyBorder="1" applyAlignment="1">
      <alignment horizontal="center" vertical="top" wrapText="1"/>
    </xf>
    <xf numFmtId="0" fontId="36" fillId="0" borderId="25" xfId="1" applyFont="1" applyFill="1" applyBorder="1" applyAlignment="1">
      <alignment horizontal="center" vertical="center" wrapText="1"/>
    </xf>
    <xf numFmtId="0" fontId="36" fillId="0" borderId="40" xfId="1" applyFont="1" applyFill="1" applyBorder="1" applyAlignment="1">
      <alignment horizontal="center" vertical="center" wrapText="1"/>
    </xf>
    <xf numFmtId="0" fontId="36" fillId="0" borderId="29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top" wrapText="1"/>
    </xf>
    <xf numFmtId="0" fontId="28" fillId="0" borderId="25" xfId="1" applyFont="1" applyFill="1" applyBorder="1" applyAlignment="1">
      <alignment horizontal="center" vertical="top" wrapText="1"/>
    </xf>
    <xf numFmtId="0" fontId="28" fillId="0" borderId="40" xfId="1" applyFont="1" applyFill="1" applyBorder="1" applyAlignment="1">
      <alignment horizontal="center" vertical="top" wrapText="1"/>
    </xf>
    <xf numFmtId="0" fontId="28" fillId="0" borderId="29" xfId="1" applyFont="1" applyFill="1" applyBorder="1" applyAlignment="1">
      <alignment horizontal="center" vertical="top" wrapText="1"/>
    </xf>
    <xf numFmtId="0" fontId="26" fillId="0" borderId="5" xfId="1" applyFont="1" applyFill="1" applyBorder="1" applyAlignment="1">
      <alignment horizontal="center" vertical="top"/>
    </xf>
    <xf numFmtId="0" fontId="37" fillId="7" borderId="31" xfId="0" applyFont="1" applyFill="1" applyBorder="1" applyAlignment="1">
      <alignment horizontal="left" vertical="top" wrapText="1"/>
    </xf>
    <xf numFmtId="0" fontId="37" fillId="0" borderId="31" xfId="0" applyFont="1" applyFill="1" applyBorder="1" applyAlignment="1">
      <alignment horizontal="left" vertical="top" wrapText="1"/>
    </xf>
    <xf numFmtId="0" fontId="37" fillId="0" borderId="10" xfId="0" applyFont="1" applyFill="1" applyBorder="1" applyAlignment="1">
      <alignment horizontal="left" vertical="top" wrapText="1"/>
    </xf>
    <xf numFmtId="0" fontId="37" fillId="7" borderId="31" xfId="0" applyFont="1" applyFill="1" applyBorder="1" applyAlignment="1">
      <alignment horizontal="center" wrapText="1"/>
    </xf>
    <xf numFmtId="0" fontId="37" fillId="7" borderId="10" xfId="0" applyFont="1" applyFill="1" applyBorder="1" applyAlignment="1">
      <alignment horizontal="center" wrapText="1"/>
    </xf>
    <xf numFmtId="0" fontId="37" fillId="7" borderId="19" xfId="0" applyFont="1" applyFill="1" applyBorder="1" applyAlignment="1">
      <alignment horizontal="center" wrapText="1"/>
    </xf>
    <xf numFmtId="0" fontId="37" fillId="7" borderId="25" xfId="0" applyFont="1" applyFill="1" applyBorder="1" applyAlignment="1">
      <alignment vertical="center" wrapText="1"/>
    </xf>
    <xf numFmtId="0" fontId="37" fillId="7" borderId="29" xfId="0" applyFont="1" applyFill="1" applyBorder="1" applyAlignment="1">
      <alignment vertical="center" wrapText="1"/>
    </xf>
    <xf numFmtId="0" fontId="14" fillId="9" borderId="25" xfId="1" applyFont="1" applyFill="1" applyBorder="1" applyAlignment="1">
      <alignment horizontal="left" vertical="top" wrapText="1"/>
    </xf>
    <xf numFmtId="0" fontId="14" fillId="9" borderId="40" xfId="1" applyFont="1" applyFill="1" applyBorder="1" applyAlignment="1">
      <alignment horizontal="left" vertical="top" wrapText="1"/>
    </xf>
    <xf numFmtId="0" fontId="14" fillId="9" borderId="29" xfId="1" applyFont="1" applyFill="1" applyBorder="1" applyAlignment="1">
      <alignment horizontal="left" vertical="top" wrapText="1"/>
    </xf>
    <xf numFmtId="0" fontId="37" fillId="7" borderId="31" xfId="1" applyFont="1" applyFill="1" applyBorder="1" applyAlignment="1">
      <alignment horizontal="center" vertical="center" wrapText="1"/>
    </xf>
    <xf numFmtId="0" fontId="37" fillId="7" borderId="10" xfId="1" applyFont="1" applyFill="1" applyBorder="1" applyAlignment="1">
      <alignment horizontal="center" vertical="center" wrapText="1"/>
    </xf>
    <xf numFmtId="0" fontId="37" fillId="7" borderId="19" xfId="1" applyFont="1" applyFill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top" wrapText="1"/>
    </xf>
    <xf numFmtId="0" fontId="31" fillId="0" borderId="25" xfId="0" applyFont="1" applyFill="1" applyBorder="1" applyAlignment="1">
      <alignment horizontal="center" vertical="top"/>
    </xf>
    <xf numFmtId="0" fontId="31" fillId="0" borderId="40" xfId="0" applyFont="1" applyFill="1" applyBorder="1" applyAlignment="1">
      <alignment horizontal="center" vertical="top"/>
    </xf>
    <xf numFmtId="0" fontId="31" fillId="0" borderId="29" xfId="0" applyFont="1" applyFill="1" applyBorder="1" applyAlignment="1">
      <alignment horizontal="center" vertical="top"/>
    </xf>
    <xf numFmtId="0" fontId="36" fillId="0" borderId="41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42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4" fillId="0" borderId="5" xfId="1" applyFont="1" applyFill="1" applyBorder="1" applyAlignment="1">
      <alignment horizontal="center" vertical="top" wrapText="1"/>
    </xf>
    <xf numFmtId="0" fontId="37" fillId="7" borderId="5" xfId="0" applyFont="1" applyFill="1" applyBorder="1" applyAlignment="1">
      <alignment horizontal="center" vertical="top" wrapText="1"/>
    </xf>
    <xf numFmtId="0" fontId="36" fillId="0" borderId="25" xfId="0" applyFont="1" applyFill="1" applyBorder="1" applyAlignment="1">
      <alignment horizontal="center" vertical="top"/>
    </xf>
    <xf numFmtId="0" fontId="36" fillId="0" borderId="40" xfId="0" applyFont="1" applyFill="1" applyBorder="1" applyAlignment="1">
      <alignment horizontal="center" vertical="top"/>
    </xf>
    <xf numFmtId="0" fontId="36" fillId="0" borderId="29" xfId="0" applyFont="1" applyFill="1" applyBorder="1" applyAlignment="1">
      <alignment horizontal="center" vertical="top"/>
    </xf>
    <xf numFmtId="0" fontId="32" fillId="7" borderId="31" xfId="1" applyFont="1" applyFill="1" applyBorder="1" applyAlignment="1">
      <alignment horizontal="left" vertical="top" wrapText="1"/>
    </xf>
    <xf numFmtId="0" fontId="32" fillId="7" borderId="10" xfId="1" applyFont="1" applyFill="1" applyBorder="1" applyAlignment="1">
      <alignment horizontal="left" vertical="top" wrapText="1"/>
    </xf>
    <xf numFmtId="0" fontId="32" fillId="7" borderId="19" xfId="1" applyFont="1" applyFill="1" applyBorder="1" applyAlignment="1">
      <alignment horizontal="left" vertical="top" wrapText="1"/>
    </xf>
    <xf numFmtId="0" fontId="37" fillId="7" borderId="25" xfId="1" applyFont="1" applyFill="1" applyBorder="1" applyAlignment="1">
      <alignment vertical="center" wrapText="1"/>
    </xf>
    <xf numFmtId="0" fontId="37" fillId="7" borderId="29" xfId="1" applyFont="1" applyFill="1" applyBorder="1" applyAlignment="1">
      <alignment vertical="center" wrapText="1"/>
    </xf>
    <xf numFmtId="0" fontId="37" fillId="7" borderId="43" xfId="1" applyFont="1" applyFill="1" applyBorder="1" applyAlignment="1">
      <alignment horizontal="center" vertical="top" wrapText="1"/>
    </xf>
    <xf numFmtId="0" fontId="37" fillId="7" borderId="41" xfId="1" applyFont="1" applyFill="1" applyBorder="1" applyAlignment="1">
      <alignment horizontal="center" vertical="top" wrapText="1"/>
    </xf>
    <xf numFmtId="0" fontId="37" fillId="7" borderId="38" xfId="1" applyFont="1" applyFill="1" applyBorder="1" applyAlignment="1">
      <alignment horizontal="center" vertical="top" wrapText="1"/>
    </xf>
    <xf numFmtId="0" fontId="37" fillId="0" borderId="19" xfId="1" applyFont="1" applyBorder="1" applyAlignment="1">
      <alignment horizontal="left" vertical="top" wrapText="1"/>
    </xf>
    <xf numFmtId="0" fontId="37" fillId="0" borderId="10" xfId="1" applyFont="1" applyBorder="1" applyAlignment="1">
      <alignment horizontal="left" vertical="top" wrapText="1"/>
    </xf>
    <xf numFmtId="0" fontId="32" fillId="7" borderId="31" xfId="1" applyFont="1" applyFill="1" applyBorder="1" applyAlignment="1">
      <alignment horizontal="center" vertical="top" wrapText="1"/>
    </xf>
    <xf numFmtId="0" fontId="32" fillId="7" borderId="10" xfId="1" applyFont="1" applyFill="1" applyBorder="1" applyAlignment="1">
      <alignment horizontal="center" vertical="top" wrapText="1"/>
    </xf>
    <xf numFmtId="0" fontId="32" fillId="7" borderId="19" xfId="1" applyFont="1" applyFill="1" applyBorder="1" applyAlignment="1">
      <alignment horizontal="center" vertical="top" wrapText="1"/>
    </xf>
    <xf numFmtId="0" fontId="31" fillId="0" borderId="5" xfId="1" applyFont="1" applyFill="1" applyBorder="1" applyAlignment="1">
      <alignment horizontal="center" vertical="top"/>
    </xf>
    <xf numFmtId="0" fontId="36" fillId="0" borderId="5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 wrapText="1"/>
    </xf>
    <xf numFmtId="168" fontId="32" fillId="0" borderId="5" xfId="1" applyNumberFormat="1" applyFont="1" applyFill="1" applyBorder="1" applyAlignment="1">
      <alignment horizontal="center" vertical="top" wrapText="1"/>
    </xf>
    <xf numFmtId="1" fontId="32" fillId="0" borderId="5" xfId="1" applyNumberFormat="1" applyFont="1" applyFill="1" applyBorder="1" applyAlignment="1">
      <alignment horizontal="center" vertical="top" wrapText="1"/>
    </xf>
    <xf numFmtId="4" fontId="26" fillId="0" borderId="5" xfId="1" applyNumberFormat="1" applyFont="1" applyFill="1" applyBorder="1" applyAlignment="1">
      <alignment horizontal="center" vertical="top" wrapText="1"/>
    </xf>
    <xf numFmtId="9" fontId="26" fillId="0" borderId="5" xfId="1" applyNumberFormat="1" applyFont="1" applyFill="1" applyBorder="1" applyAlignment="1">
      <alignment horizontal="center" vertical="top" wrapText="1"/>
    </xf>
    <xf numFmtId="49" fontId="32" fillId="0" borderId="5" xfId="1" applyNumberFormat="1" applyFont="1" applyFill="1" applyBorder="1" applyAlignment="1">
      <alignment horizontal="center" vertical="top" wrapText="1"/>
    </xf>
    <xf numFmtId="49" fontId="26" fillId="0" borderId="5" xfId="1" applyNumberFormat="1" applyFont="1" applyFill="1" applyBorder="1" applyAlignment="1">
      <alignment horizontal="center" vertical="top" wrapText="1"/>
    </xf>
    <xf numFmtId="164" fontId="32" fillId="0" borderId="5" xfId="0" applyNumberFormat="1" applyFont="1" applyFill="1" applyBorder="1" applyAlignment="1" applyProtection="1">
      <alignment horizontal="center" vertical="top" wrapText="1"/>
      <protection locked="0"/>
    </xf>
    <xf numFmtId="167" fontId="26" fillId="0" borderId="5" xfId="1" applyNumberFormat="1" applyFont="1" applyFill="1" applyBorder="1" applyAlignment="1">
      <alignment horizontal="center" vertical="top" wrapText="1"/>
    </xf>
    <xf numFmtId="0" fontId="32" fillId="0" borderId="5" xfId="1" applyFont="1" applyFill="1" applyBorder="1" applyAlignment="1">
      <alignment horizontal="center" vertical="top" wrapText="1"/>
    </xf>
    <xf numFmtId="166" fontId="26" fillId="0" borderId="5" xfId="1" applyNumberFormat="1" applyFont="1" applyFill="1" applyBorder="1" applyAlignment="1">
      <alignment horizontal="center" vertical="top" wrapText="1"/>
    </xf>
    <xf numFmtId="0" fontId="56" fillId="0" borderId="31" xfId="0" applyNumberFormat="1" applyFont="1" applyFill="1" applyBorder="1" applyAlignment="1">
      <alignment horizontal="center" vertical="top" wrapText="1"/>
    </xf>
    <xf numFmtId="0" fontId="56" fillId="0" borderId="19" xfId="0" applyNumberFormat="1" applyFont="1" applyFill="1" applyBorder="1" applyAlignment="1">
      <alignment horizontal="center" vertical="top" wrapText="1"/>
    </xf>
    <xf numFmtId="0" fontId="32" fillId="0" borderId="31" xfId="0" applyNumberFormat="1" applyFont="1" applyFill="1" applyBorder="1" applyAlignment="1">
      <alignment horizontal="center" vertical="top" wrapText="1"/>
    </xf>
    <xf numFmtId="0" fontId="32" fillId="0" borderId="19" xfId="0" applyNumberFormat="1" applyFont="1" applyFill="1" applyBorder="1" applyAlignment="1">
      <alignment horizontal="center" vertical="top" wrapText="1"/>
    </xf>
    <xf numFmtId="0" fontId="36" fillId="0" borderId="5" xfId="1" applyFont="1" applyFill="1" applyBorder="1" applyAlignment="1">
      <alignment horizontal="center" vertical="top" wrapText="1"/>
    </xf>
    <xf numFmtId="0" fontId="28" fillId="0" borderId="0" xfId="0" applyFont="1" applyFill="1" applyAlignment="1" applyProtection="1">
      <alignment horizontal="center" wrapText="1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49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7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Border="1" applyAlignment="1">
      <alignment horizontal="center"/>
    </xf>
  </cellXfs>
  <cellStyles count="9">
    <cellStyle name="Обычный" xfId="0" builtinId="0"/>
    <cellStyle name="Обычный 2" xfId="1"/>
    <cellStyle name="Обычный 3" xfId="2"/>
    <cellStyle name="Обычный_План финансирования 2007г." xfId="7"/>
    <cellStyle name="Процентный" xfId="3" builtinId="5"/>
    <cellStyle name="Процентный 2" xfId="4"/>
    <cellStyle name="Процентный 2 2" xfId="6"/>
    <cellStyle name="Процентный 3" xfId="5"/>
    <cellStyle name="Процентный 3 2" xfId="8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CCECFF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CCECFF"/>
      </font>
    </dxf>
    <dxf>
      <font>
        <color rgb="FFFFFFCC"/>
      </font>
    </dxf>
    <dxf>
      <font>
        <color rgb="FFCCECFF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CCECFF"/>
      </font>
    </dxf>
    <dxf>
      <font>
        <color rgb="FFCCECFF"/>
      </font>
    </dxf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CC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kbaeva/AppData/Local/Temp/&#1064;&#1043;&#1055;&#1086;&#1090;&#1095;&#1077;&#1090;%20&#1087;&#1086;%20&#1073;&#1083;&#1072;&#1075;&#1086;&#1091;&#1089;&#1090;&#1088;.%2011.06.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 выполнении работ"/>
      <sheetName val="детские и спорт пл."/>
      <sheetName val="Лист3"/>
    </sheetNames>
    <sheetDataSet>
      <sheetData sheetId="0"/>
      <sheetData sheetId="1">
        <row r="22">
          <cell r="C22">
            <v>286.8</v>
          </cell>
          <cell r="F22">
            <v>0.18</v>
          </cell>
          <cell r="I22">
            <v>0</v>
          </cell>
          <cell r="L22">
            <v>0.14000000000000001</v>
          </cell>
          <cell r="O22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E52"/>
  <sheetViews>
    <sheetView topLeftCell="I1" zoomScale="36" zoomScaleNormal="36" zoomScaleSheetLayoutView="40" workbookViewId="0">
      <selection activeCell="R19" sqref="R19"/>
    </sheetView>
  </sheetViews>
  <sheetFormatPr defaultColWidth="17.109375" defaultRowHeight="32.4" outlineLevelCol="1"/>
  <cols>
    <col min="1" max="1" width="9.109375" style="3" customWidth="1"/>
    <col min="2" max="2" width="44.33203125" style="3" customWidth="1"/>
    <col min="3" max="3" width="35.44140625" style="3" customWidth="1"/>
    <col min="4" max="4" width="42.109375" style="3" customWidth="1"/>
    <col min="5" max="5" width="26.88671875" style="3" customWidth="1"/>
    <col min="6" max="6" width="26.109375" style="3" customWidth="1"/>
    <col min="7" max="7" width="39.109375" style="3" customWidth="1"/>
    <col min="8" max="9" width="25.88671875" style="3" customWidth="1"/>
    <col min="10" max="10" width="26.33203125" style="3" customWidth="1" outlineLevel="1"/>
    <col min="11" max="11" width="38.6640625" style="3" customWidth="1" outlineLevel="1"/>
    <col min="12" max="12" width="27.33203125" style="3" customWidth="1" outlineLevel="1"/>
    <col min="13" max="13" width="26.33203125" style="3" customWidth="1" outlineLevel="1"/>
    <col min="14" max="14" width="36.44140625" style="3" customWidth="1" outlineLevel="1"/>
    <col min="15" max="15" width="26.88671875" style="3" customWidth="1" outlineLevel="1"/>
    <col min="16" max="16" width="26.5546875" style="3" customWidth="1" outlineLevel="1"/>
    <col min="17" max="17" width="36.33203125" style="3" customWidth="1" outlineLevel="1"/>
    <col min="18" max="18" width="26.33203125" style="3" customWidth="1" outlineLevel="1"/>
    <col min="19" max="19" width="33.6640625" style="3" customWidth="1"/>
    <col min="20" max="20" width="25.88671875" style="3" customWidth="1"/>
    <col min="21" max="21" width="37.109375" style="3" customWidth="1"/>
    <col min="22" max="22" width="25.5546875" style="3" customWidth="1"/>
    <col min="23" max="23" width="26.33203125" style="3" customWidth="1"/>
    <col min="24" max="24" width="26.44140625" style="3" customWidth="1"/>
    <col min="25" max="25" width="39.33203125" style="3" customWidth="1"/>
    <col min="26" max="26" width="25.33203125" style="3" customWidth="1"/>
    <col min="27" max="27" width="26.5546875" style="3" customWidth="1"/>
    <col min="28" max="28" width="37.44140625" style="3" customWidth="1"/>
    <col min="29" max="29" width="29.88671875" style="3" customWidth="1"/>
    <col min="30" max="30" width="25.44140625" style="3" hidden="1" customWidth="1"/>
    <col min="31" max="31" width="17.109375" style="3" hidden="1" customWidth="1"/>
    <col min="32" max="16384" width="17.109375" style="3"/>
  </cols>
  <sheetData>
    <row r="1" spans="1:31" ht="90.75" customHeight="1">
      <c r="A1" s="830" t="s">
        <v>61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830"/>
      <c r="X1" s="830"/>
      <c r="Y1" s="830"/>
      <c r="Z1" s="830"/>
      <c r="AA1" s="830"/>
      <c r="AB1" s="830"/>
      <c r="AC1" s="830"/>
    </row>
    <row r="2" spans="1:31" ht="46.5" customHeight="1" thickBot="1">
      <c r="B2" s="843" t="s">
        <v>1307</v>
      </c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</row>
    <row r="3" spans="1:31" s="29" customFormat="1" ht="179.4" customHeight="1" thickBot="1">
      <c r="A3" s="810" t="s">
        <v>60</v>
      </c>
      <c r="B3" s="813" t="s">
        <v>14</v>
      </c>
      <c r="C3" s="816" t="s">
        <v>66</v>
      </c>
      <c r="D3" s="818" t="s">
        <v>68</v>
      </c>
      <c r="E3" s="827" t="s">
        <v>15</v>
      </c>
      <c r="F3" s="828"/>
      <c r="G3" s="828"/>
      <c r="H3" s="828"/>
      <c r="I3" s="829"/>
      <c r="J3" s="832" t="s">
        <v>16</v>
      </c>
      <c r="K3" s="833"/>
      <c r="L3" s="834"/>
      <c r="M3" s="845" t="s">
        <v>17</v>
      </c>
      <c r="N3" s="846"/>
      <c r="O3" s="818"/>
      <c r="P3" s="832" t="s">
        <v>18</v>
      </c>
      <c r="Q3" s="833"/>
      <c r="R3" s="834"/>
      <c r="S3" s="827" t="s">
        <v>19</v>
      </c>
      <c r="T3" s="828"/>
      <c r="U3" s="828"/>
      <c r="V3" s="828"/>
      <c r="W3" s="829"/>
      <c r="X3" s="835" t="s">
        <v>20</v>
      </c>
      <c r="Y3" s="836"/>
      <c r="Z3" s="836"/>
      <c r="AA3" s="836"/>
      <c r="AB3" s="836"/>
      <c r="AC3" s="837"/>
      <c r="AD3" s="27"/>
      <c r="AE3" s="28"/>
    </row>
    <row r="4" spans="1:31" s="29" customFormat="1" ht="26.25" customHeight="1">
      <c r="A4" s="811"/>
      <c r="B4" s="814"/>
      <c r="C4" s="817"/>
      <c r="D4" s="819"/>
      <c r="E4" s="851" t="s">
        <v>21</v>
      </c>
      <c r="F4" s="852"/>
      <c r="G4" s="821" t="s">
        <v>69</v>
      </c>
      <c r="H4" s="853" t="s">
        <v>51</v>
      </c>
      <c r="I4" s="854"/>
      <c r="J4" s="850" t="s">
        <v>21</v>
      </c>
      <c r="K4" s="824" t="s">
        <v>69</v>
      </c>
      <c r="L4" s="831" t="s">
        <v>51</v>
      </c>
      <c r="M4" s="809" t="s">
        <v>21</v>
      </c>
      <c r="N4" s="821" t="s">
        <v>69</v>
      </c>
      <c r="O4" s="819" t="s">
        <v>51</v>
      </c>
      <c r="P4" s="850" t="s">
        <v>21</v>
      </c>
      <c r="Q4" s="824" t="s">
        <v>69</v>
      </c>
      <c r="R4" s="831" t="s">
        <v>51</v>
      </c>
      <c r="S4" s="851" t="s">
        <v>21</v>
      </c>
      <c r="T4" s="852"/>
      <c r="U4" s="821" t="s">
        <v>69</v>
      </c>
      <c r="V4" s="853" t="s">
        <v>51</v>
      </c>
      <c r="W4" s="854"/>
      <c r="X4" s="832" t="s">
        <v>22</v>
      </c>
      <c r="Y4" s="833"/>
      <c r="Z4" s="834"/>
      <c r="AA4" s="838" t="s">
        <v>23</v>
      </c>
      <c r="AB4" s="839"/>
      <c r="AC4" s="840"/>
      <c r="AD4" s="30"/>
      <c r="AE4" s="31"/>
    </row>
    <row r="5" spans="1:31" s="29" customFormat="1" ht="56.25" customHeight="1">
      <c r="A5" s="811"/>
      <c r="B5" s="814"/>
      <c r="C5" s="817"/>
      <c r="D5" s="819"/>
      <c r="E5" s="851"/>
      <c r="F5" s="852"/>
      <c r="G5" s="822"/>
      <c r="H5" s="855"/>
      <c r="I5" s="856"/>
      <c r="J5" s="850"/>
      <c r="K5" s="825"/>
      <c r="L5" s="831"/>
      <c r="M5" s="809"/>
      <c r="N5" s="822"/>
      <c r="O5" s="819"/>
      <c r="P5" s="850"/>
      <c r="Q5" s="825"/>
      <c r="R5" s="831"/>
      <c r="S5" s="851"/>
      <c r="T5" s="852"/>
      <c r="U5" s="822"/>
      <c r="V5" s="855"/>
      <c r="W5" s="856"/>
      <c r="X5" s="850" t="s">
        <v>21</v>
      </c>
      <c r="Y5" s="824" t="s">
        <v>69</v>
      </c>
      <c r="Z5" s="831" t="s">
        <v>51</v>
      </c>
      <c r="AA5" s="842" t="s">
        <v>21</v>
      </c>
      <c r="AB5" s="847" t="s">
        <v>69</v>
      </c>
      <c r="AC5" s="841" t="s">
        <v>51</v>
      </c>
      <c r="AD5" s="30"/>
      <c r="AE5" s="31"/>
    </row>
    <row r="6" spans="1:31" s="29" customFormat="1" ht="162" customHeight="1">
      <c r="A6" s="811"/>
      <c r="B6" s="814"/>
      <c r="C6" s="817"/>
      <c r="D6" s="819"/>
      <c r="E6" s="746" t="s">
        <v>205</v>
      </c>
      <c r="F6" s="747" t="s">
        <v>1293</v>
      </c>
      <c r="G6" s="823"/>
      <c r="H6" s="806" t="s">
        <v>205</v>
      </c>
      <c r="I6" s="725" t="s">
        <v>1293</v>
      </c>
      <c r="J6" s="850"/>
      <c r="K6" s="826"/>
      <c r="L6" s="831"/>
      <c r="M6" s="809"/>
      <c r="N6" s="823"/>
      <c r="O6" s="819"/>
      <c r="P6" s="850"/>
      <c r="Q6" s="826"/>
      <c r="R6" s="831"/>
      <c r="S6" s="746" t="s">
        <v>205</v>
      </c>
      <c r="T6" s="725" t="s">
        <v>1300</v>
      </c>
      <c r="U6" s="823"/>
      <c r="V6" s="747" t="s">
        <v>205</v>
      </c>
      <c r="W6" s="725" t="s">
        <v>1300</v>
      </c>
      <c r="X6" s="850"/>
      <c r="Y6" s="825"/>
      <c r="Z6" s="831"/>
      <c r="AA6" s="842"/>
      <c r="AB6" s="848"/>
      <c r="AC6" s="841"/>
      <c r="AD6" s="30"/>
      <c r="AE6" s="32">
        <f>P27-AE27</f>
        <v>2073.4</v>
      </c>
    </row>
    <row r="7" spans="1:31" s="29" customFormat="1" ht="43.5" customHeight="1" thickBot="1">
      <c r="A7" s="812"/>
      <c r="B7" s="815"/>
      <c r="C7" s="33" t="s">
        <v>24</v>
      </c>
      <c r="D7" s="820"/>
      <c r="E7" s="34" t="s">
        <v>24</v>
      </c>
      <c r="F7" s="697"/>
      <c r="G7" s="22" t="s">
        <v>24</v>
      </c>
      <c r="H7" s="706" t="s">
        <v>25</v>
      </c>
      <c r="I7" s="726"/>
      <c r="J7" s="36" t="s">
        <v>24</v>
      </c>
      <c r="K7" s="24" t="s">
        <v>24</v>
      </c>
      <c r="L7" s="37" t="s">
        <v>25</v>
      </c>
      <c r="M7" s="38" t="s">
        <v>24</v>
      </c>
      <c r="N7" s="22" t="s">
        <v>24</v>
      </c>
      <c r="O7" s="35" t="s">
        <v>25</v>
      </c>
      <c r="P7" s="36" t="s">
        <v>24</v>
      </c>
      <c r="Q7" s="24" t="s">
        <v>24</v>
      </c>
      <c r="R7" s="37" t="s">
        <v>25</v>
      </c>
      <c r="S7" s="38" t="s">
        <v>24</v>
      </c>
      <c r="T7" s="707"/>
      <c r="U7" s="22" t="s">
        <v>24</v>
      </c>
      <c r="V7" s="706" t="s">
        <v>25</v>
      </c>
      <c r="W7" s="726"/>
      <c r="X7" s="36" t="s">
        <v>24</v>
      </c>
      <c r="Y7" s="24" t="s">
        <v>24</v>
      </c>
      <c r="Z7" s="37" t="s">
        <v>25</v>
      </c>
      <c r="AA7" s="788" t="s">
        <v>24</v>
      </c>
      <c r="AB7" s="53" t="s">
        <v>24</v>
      </c>
      <c r="AC7" s="786" t="s">
        <v>25</v>
      </c>
      <c r="AD7" s="39"/>
      <c r="AE7" s="40"/>
    </row>
    <row r="8" spans="1:31" s="42" customFormat="1" ht="151.19999999999999" hidden="1">
      <c r="A8" s="67">
        <v>1</v>
      </c>
      <c r="B8" s="794" t="s">
        <v>26</v>
      </c>
      <c r="C8" s="68">
        <v>649575.78156000003</v>
      </c>
      <c r="D8" s="775" t="s">
        <v>70</v>
      </c>
      <c r="E8" s="69">
        <v>114229.99932</v>
      </c>
      <c r="F8" s="698">
        <v>23000</v>
      </c>
      <c r="G8" s="70">
        <v>93634</v>
      </c>
      <c r="H8" s="715">
        <v>0.46</v>
      </c>
      <c r="I8" s="733">
        <v>0.17</v>
      </c>
      <c r="J8" s="604">
        <v>107080.90000000001</v>
      </c>
      <c r="K8" s="605">
        <v>73416</v>
      </c>
      <c r="L8" s="606">
        <v>0.54</v>
      </c>
      <c r="M8" s="607">
        <v>118576</v>
      </c>
      <c r="N8" s="608">
        <v>19653</v>
      </c>
      <c r="O8" s="609">
        <v>0.10730670624746998</v>
      </c>
      <c r="P8" s="604">
        <v>190293</v>
      </c>
      <c r="Q8" s="610">
        <v>144000</v>
      </c>
      <c r="R8" s="606">
        <v>0.38854293116404703</v>
      </c>
      <c r="S8" s="611">
        <v>70543</v>
      </c>
      <c r="T8" s="708">
        <v>10804</v>
      </c>
      <c r="U8" s="612">
        <v>27795.7</v>
      </c>
      <c r="V8" s="720">
        <v>0.7</v>
      </c>
      <c r="W8" s="727">
        <v>0.84</v>
      </c>
      <c r="X8" s="752">
        <v>26305.382239999999</v>
      </c>
      <c r="Y8" s="674">
        <v>22375.4</v>
      </c>
      <c r="Z8" s="676">
        <v>0.66</v>
      </c>
      <c r="AA8" s="789">
        <v>22547.5</v>
      </c>
      <c r="AB8" s="613">
        <v>392</v>
      </c>
      <c r="AC8" s="787">
        <v>0.02</v>
      </c>
      <c r="AD8" s="71">
        <v>22375.4</v>
      </c>
      <c r="AE8" s="71">
        <v>13782.616001999999</v>
      </c>
    </row>
    <row r="9" spans="1:31" s="42" customFormat="1" ht="100.8" hidden="1">
      <c r="A9" s="681">
        <v>2</v>
      </c>
      <c r="B9" s="792" t="s">
        <v>27</v>
      </c>
      <c r="C9" s="693">
        <v>248185.87999999998</v>
      </c>
      <c r="D9" s="776" t="s">
        <v>92</v>
      </c>
      <c r="E9" s="569">
        <v>31664.400000000001</v>
      </c>
      <c r="F9" s="699">
        <v>10246</v>
      </c>
      <c r="G9" s="683">
        <v>17567.7</v>
      </c>
      <c r="H9" s="716">
        <v>0.55480918634175924</v>
      </c>
      <c r="I9" s="729">
        <v>0.42</v>
      </c>
      <c r="J9" s="695">
        <v>119774</v>
      </c>
      <c r="K9" s="579">
        <v>0</v>
      </c>
      <c r="L9" s="601">
        <v>0</v>
      </c>
      <c r="M9" s="596">
        <v>18501</v>
      </c>
      <c r="N9" s="598">
        <v>1670.8</v>
      </c>
      <c r="O9" s="593">
        <v>9.0308631965839686E-2</v>
      </c>
      <c r="P9" s="695">
        <v>16200</v>
      </c>
      <c r="Q9" s="579">
        <v>7501.7</v>
      </c>
      <c r="R9" s="601">
        <v>0.46306790123456787</v>
      </c>
      <c r="S9" s="621">
        <v>24818.59</v>
      </c>
      <c r="T9" s="709" t="s">
        <v>1298</v>
      </c>
      <c r="U9" s="614">
        <v>9800</v>
      </c>
      <c r="V9" s="721">
        <v>0.39486530056703462</v>
      </c>
      <c r="W9" s="728" t="s">
        <v>1298</v>
      </c>
      <c r="X9" s="753">
        <v>24818.59</v>
      </c>
      <c r="Y9" s="678">
        <v>24818.6</v>
      </c>
      <c r="Z9" s="652">
        <v>0.1</v>
      </c>
      <c r="AA9" s="616">
        <v>12409.3</v>
      </c>
      <c r="AB9" s="625">
        <v>12409.3</v>
      </c>
      <c r="AC9" s="617">
        <v>10</v>
      </c>
      <c r="AD9" s="221">
        <v>248185.87999999998</v>
      </c>
      <c r="AE9" s="221">
        <v>0</v>
      </c>
    </row>
    <row r="10" spans="1:31" s="43" customFormat="1" ht="177" hidden="1">
      <c r="A10" s="85">
        <v>3</v>
      </c>
      <c r="B10" s="792" t="s">
        <v>28</v>
      </c>
      <c r="C10" s="84">
        <v>100889.60000000001</v>
      </c>
      <c r="D10" s="776" t="s">
        <v>161</v>
      </c>
      <c r="E10" s="682">
        <v>22047.200000000001</v>
      </c>
      <c r="F10" s="700">
        <v>14916.2</v>
      </c>
      <c r="G10" s="683">
        <v>7000</v>
      </c>
      <c r="H10" s="717">
        <v>0.56000000000000005</v>
      </c>
      <c r="I10" s="734">
        <v>0</v>
      </c>
      <c r="J10" s="618">
        <v>7908.4</v>
      </c>
      <c r="K10" s="619">
        <v>7908.4</v>
      </c>
      <c r="L10" s="620">
        <v>0.82</v>
      </c>
      <c r="M10" s="596">
        <v>1750</v>
      </c>
      <c r="N10" s="597">
        <v>500</v>
      </c>
      <c r="O10" s="593">
        <v>0</v>
      </c>
      <c r="P10" s="618">
        <v>39784</v>
      </c>
      <c r="Q10" s="619">
        <v>17877</v>
      </c>
      <c r="R10" s="620">
        <v>0.2</v>
      </c>
      <c r="S10" s="621">
        <v>14400</v>
      </c>
      <c r="T10" s="710">
        <f>3000+10783</f>
        <v>13783</v>
      </c>
      <c r="U10" s="614">
        <v>14400</v>
      </c>
      <c r="V10" s="721">
        <v>0.71699999999999997</v>
      </c>
      <c r="W10" s="728">
        <v>0.21</v>
      </c>
      <c r="X10" s="754">
        <v>10000</v>
      </c>
      <c r="Y10" s="623">
        <v>5967</v>
      </c>
      <c r="Z10" s="755">
        <v>0.22</v>
      </c>
      <c r="AA10" s="624">
        <v>5000</v>
      </c>
      <c r="AB10" s="625">
        <v>4670</v>
      </c>
      <c r="AC10" s="626" t="s">
        <v>1299</v>
      </c>
      <c r="AD10" s="83">
        <v>100889.59999999999</v>
      </c>
      <c r="AE10" s="83">
        <v>0</v>
      </c>
    </row>
    <row r="11" spans="1:31" s="42" customFormat="1" ht="91.8" hidden="1">
      <c r="A11" s="681">
        <v>4</v>
      </c>
      <c r="B11" s="792" t="s">
        <v>29</v>
      </c>
      <c r="C11" s="693">
        <v>124416.9</v>
      </c>
      <c r="D11" s="777" t="s">
        <v>154</v>
      </c>
      <c r="E11" s="569">
        <v>14342</v>
      </c>
      <c r="F11" s="701">
        <v>0</v>
      </c>
      <c r="G11" s="603" t="s">
        <v>56</v>
      </c>
      <c r="H11" s="716">
        <v>0.55000000000000004</v>
      </c>
      <c r="I11" s="729">
        <v>0</v>
      </c>
      <c r="J11" s="695">
        <v>31997.599999999999</v>
      </c>
      <c r="K11" s="579">
        <v>19074.2</v>
      </c>
      <c r="L11" s="601">
        <v>0.59</v>
      </c>
      <c r="M11" s="596">
        <v>500</v>
      </c>
      <c r="N11" s="599">
        <v>500</v>
      </c>
      <c r="O11" s="593">
        <v>1</v>
      </c>
      <c r="P11" s="695">
        <v>46618.2</v>
      </c>
      <c r="Q11" s="579" t="s">
        <v>100</v>
      </c>
      <c r="R11" s="601">
        <v>0.57999999999999996</v>
      </c>
      <c r="S11" s="627">
        <v>11520.1</v>
      </c>
      <c r="T11" s="711">
        <v>5000</v>
      </c>
      <c r="U11" s="628" t="s">
        <v>100</v>
      </c>
      <c r="V11" s="721">
        <v>0.6</v>
      </c>
      <c r="W11" s="728">
        <v>1</v>
      </c>
      <c r="X11" s="756">
        <v>13679</v>
      </c>
      <c r="Y11" s="651" t="s">
        <v>56</v>
      </c>
      <c r="Z11" s="652">
        <v>0.27</v>
      </c>
      <c r="AA11" s="629">
        <v>5760</v>
      </c>
      <c r="AB11" s="630" t="s">
        <v>58</v>
      </c>
      <c r="AC11" s="617">
        <v>0</v>
      </c>
      <c r="AD11" s="254">
        <v>124416.9</v>
      </c>
      <c r="AE11" s="254">
        <v>0</v>
      </c>
    </row>
    <row r="12" spans="1:31" s="42" customFormat="1" ht="277.2" hidden="1">
      <c r="A12" s="681">
        <v>5</v>
      </c>
      <c r="B12" s="792" t="s">
        <v>30</v>
      </c>
      <c r="C12" s="693">
        <f t="shared" ref="C12" si="0">E12+J12+M12+P12+S12+X12+AA12</f>
        <v>70632</v>
      </c>
      <c r="D12" s="778" t="s">
        <v>1278</v>
      </c>
      <c r="E12" s="569">
        <v>25040</v>
      </c>
      <c r="F12" s="699">
        <f>11000+3540+554.7+203.8+11.5+34+81+5015</f>
        <v>20440</v>
      </c>
      <c r="G12" s="72" t="s">
        <v>1279</v>
      </c>
      <c r="H12" s="716">
        <v>0.27</v>
      </c>
      <c r="I12" s="729">
        <v>0.63</v>
      </c>
      <c r="J12" s="695">
        <v>0</v>
      </c>
      <c r="K12" s="631"/>
      <c r="L12" s="601"/>
      <c r="M12" s="682">
        <v>1406.7</v>
      </c>
      <c r="N12" s="72" t="s">
        <v>1280</v>
      </c>
      <c r="O12" s="684">
        <v>0.28999999999999998</v>
      </c>
      <c r="P12" s="695">
        <v>28070.799999999999</v>
      </c>
      <c r="Q12" s="632">
        <v>21891</v>
      </c>
      <c r="R12" s="601">
        <v>0.59</v>
      </c>
      <c r="S12" s="621">
        <v>6163.2</v>
      </c>
      <c r="T12" s="710">
        <f>1648.9+4229.7</f>
        <v>5878.6</v>
      </c>
      <c r="U12" s="743" t="s">
        <v>1297</v>
      </c>
      <c r="V12" s="716">
        <v>0.28000000000000003</v>
      </c>
      <c r="W12" s="729">
        <v>0.2</v>
      </c>
      <c r="X12" s="753">
        <v>6164.3</v>
      </c>
      <c r="Y12" s="744" t="s">
        <v>1295</v>
      </c>
      <c r="Z12" s="601">
        <v>0</v>
      </c>
      <c r="AA12" s="616">
        <v>3787</v>
      </c>
      <c r="AB12" s="745" t="s">
        <v>1296</v>
      </c>
      <c r="AC12" s="635">
        <v>0</v>
      </c>
      <c r="AD12" s="41">
        <f t="shared" ref="AD12:AD27" si="1">AA12+X12+S12+P12+M12+J12+E12</f>
        <v>70632</v>
      </c>
      <c r="AE12" s="41">
        <f t="shared" ref="AE12:AE27" si="2">AD12-C12</f>
        <v>0</v>
      </c>
    </row>
    <row r="13" spans="1:31" s="43" customFormat="1" ht="126" hidden="1">
      <c r="A13" s="748">
        <v>6</v>
      </c>
      <c r="B13" s="793" t="s">
        <v>31</v>
      </c>
      <c r="C13" s="357">
        <v>78063.400000000009</v>
      </c>
      <c r="D13" s="779" t="s">
        <v>73</v>
      </c>
      <c r="E13" s="288">
        <v>9643.7999999999993</v>
      </c>
      <c r="F13" s="702">
        <v>2192.29</v>
      </c>
      <c r="G13" s="289">
        <v>9643.7999999999993</v>
      </c>
      <c r="H13" s="718">
        <v>0.46500000000000002</v>
      </c>
      <c r="I13" s="735">
        <v>0.5</v>
      </c>
      <c r="J13" s="636">
        <v>44765.4</v>
      </c>
      <c r="K13" s="637">
        <v>44765.4</v>
      </c>
      <c r="L13" s="638">
        <v>1</v>
      </c>
      <c r="M13" s="589">
        <v>982.2</v>
      </c>
      <c r="N13" s="639">
        <v>982.2</v>
      </c>
      <c r="O13" s="585">
        <v>0.5</v>
      </c>
      <c r="P13" s="636">
        <v>2463</v>
      </c>
      <c r="Q13" s="637">
        <v>2463</v>
      </c>
      <c r="R13" s="638">
        <v>1</v>
      </c>
      <c r="S13" s="640">
        <v>8354.7999999999993</v>
      </c>
      <c r="T13" s="712">
        <f>790.5+6931.4</f>
        <v>7721.9</v>
      </c>
      <c r="U13" s="675">
        <v>8354.7999999999993</v>
      </c>
      <c r="V13" s="722">
        <v>0.77</v>
      </c>
      <c r="W13" s="730">
        <v>0.5</v>
      </c>
      <c r="X13" s="757">
        <v>7951.1</v>
      </c>
      <c r="Y13" s="641">
        <v>7951.1</v>
      </c>
      <c r="Z13" s="758">
        <v>15</v>
      </c>
      <c r="AA13" s="642">
        <v>3903.1</v>
      </c>
      <c r="AB13" s="643">
        <v>3903.1</v>
      </c>
      <c r="AC13" s="647">
        <v>0.15</v>
      </c>
      <c r="AD13" s="41">
        <f t="shared" si="1"/>
        <v>78063.400000000009</v>
      </c>
      <c r="AE13" s="41">
        <f t="shared" si="2"/>
        <v>0</v>
      </c>
    </row>
    <row r="14" spans="1:31" s="43" customFormat="1" ht="89.25" hidden="1" customHeight="1">
      <c r="A14" s="85">
        <v>7</v>
      </c>
      <c r="B14" s="792" t="s">
        <v>32</v>
      </c>
      <c r="C14" s="84">
        <v>45775</v>
      </c>
      <c r="D14" s="780" t="s">
        <v>157</v>
      </c>
      <c r="E14" s="682">
        <v>12950</v>
      </c>
      <c r="F14" s="700" t="s">
        <v>1298</v>
      </c>
      <c r="G14" s="683">
        <v>12950</v>
      </c>
      <c r="H14" s="717">
        <v>0.64</v>
      </c>
      <c r="I14" s="734" t="s">
        <v>1298</v>
      </c>
      <c r="J14" s="580">
        <v>10453.6</v>
      </c>
      <c r="K14" s="644">
        <v>10453.6</v>
      </c>
      <c r="L14" s="595">
        <v>0.55000000000000004</v>
      </c>
      <c r="M14" s="596">
        <v>100</v>
      </c>
      <c r="N14" s="597" t="s">
        <v>41</v>
      </c>
      <c r="O14" s="593">
        <v>1</v>
      </c>
      <c r="P14" s="580">
        <v>8571.2000000000007</v>
      </c>
      <c r="Q14" s="580">
        <v>8571.2000000000007</v>
      </c>
      <c r="R14" s="595">
        <v>0.74</v>
      </c>
      <c r="S14" s="621">
        <v>4600.2</v>
      </c>
      <c r="T14" s="710">
        <v>4600.2</v>
      </c>
      <c r="U14" s="614">
        <v>4600.2</v>
      </c>
      <c r="V14" s="721">
        <v>1</v>
      </c>
      <c r="W14" s="728">
        <v>1</v>
      </c>
      <c r="X14" s="753">
        <v>4600</v>
      </c>
      <c r="Y14" s="615">
        <v>4600</v>
      </c>
      <c r="Z14" s="652">
        <v>0.3</v>
      </c>
      <c r="AA14" s="616">
        <v>4500</v>
      </c>
      <c r="AB14" s="646">
        <v>4500</v>
      </c>
      <c r="AC14" s="647">
        <v>0.35</v>
      </c>
      <c r="AD14" s="41">
        <v>45775</v>
      </c>
      <c r="AE14" s="41">
        <v>0</v>
      </c>
    </row>
    <row r="15" spans="1:31" s="43" customFormat="1" ht="78" hidden="1" customHeight="1">
      <c r="A15" s="85">
        <v>8</v>
      </c>
      <c r="B15" s="792" t="s">
        <v>33</v>
      </c>
      <c r="C15" s="693">
        <v>49012.1</v>
      </c>
      <c r="D15" s="776" t="s">
        <v>156</v>
      </c>
      <c r="E15" s="682">
        <v>13841</v>
      </c>
      <c r="F15" s="700">
        <f>1483.526+40.865</f>
        <v>1524.3910000000001</v>
      </c>
      <c r="G15" s="683">
        <v>12441.8</v>
      </c>
      <c r="H15" s="717">
        <v>0.81</v>
      </c>
      <c r="I15" s="734">
        <v>1</v>
      </c>
      <c r="J15" s="767">
        <v>1910</v>
      </c>
      <c r="K15" s="768">
        <v>847.34</v>
      </c>
      <c r="L15" s="769">
        <v>0.44</v>
      </c>
      <c r="M15" s="682">
        <v>11535.7</v>
      </c>
      <c r="N15" s="761">
        <v>4922.16</v>
      </c>
      <c r="O15" s="684">
        <v>0.68</v>
      </c>
      <c r="P15" s="767">
        <v>9471.9</v>
      </c>
      <c r="Q15" s="768">
        <v>5151.6000000000004</v>
      </c>
      <c r="R15" s="769">
        <v>0.63</v>
      </c>
      <c r="S15" s="762">
        <v>4901.2</v>
      </c>
      <c r="T15" s="763">
        <v>4901.2</v>
      </c>
      <c r="U15" s="683" t="s">
        <v>56</v>
      </c>
      <c r="V15" s="764">
        <v>0.71</v>
      </c>
      <c r="W15" s="765">
        <v>0.71</v>
      </c>
      <c r="X15" s="770">
        <v>4901.2</v>
      </c>
      <c r="Y15" s="771">
        <v>2398</v>
      </c>
      <c r="Z15" s="772">
        <v>0.49</v>
      </c>
      <c r="AA15" s="790">
        <v>2450.6</v>
      </c>
      <c r="AB15" s="773">
        <v>2450.6</v>
      </c>
      <c r="AC15" s="774">
        <v>0.91</v>
      </c>
      <c r="AD15" s="766">
        <f t="shared" si="1"/>
        <v>49011.600000000006</v>
      </c>
      <c r="AE15" s="766">
        <f t="shared" si="2"/>
        <v>-0.49999999999272404</v>
      </c>
    </row>
    <row r="16" spans="1:31" s="42" customFormat="1" ht="70.8" hidden="1">
      <c r="A16" s="85">
        <v>9</v>
      </c>
      <c r="B16" s="792" t="s">
        <v>34</v>
      </c>
      <c r="C16" s="84">
        <f t="shared" ref="C16:C27" si="3">E16+J16+M16+P16+S16+X16+AA16</f>
        <v>78005.64</v>
      </c>
      <c r="D16" s="777" t="s">
        <v>160</v>
      </c>
      <c r="E16" s="569">
        <v>11195.4</v>
      </c>
      <c r="F16" s="699">
        <v>5495</v>
      </c>
      <c r="G16" s="603">
        <v>11195.4</v>
      </c>
      <c r="H16" s="716">
        <v>0.69</v>
      </c>
      <c r="I16" s="729">
        <v>0.61</v>
      </c>
      <c r="J16" s="695">
        <v>38893</v>
      </c>
      <c r="K16" s="579">
        <v>27000</v>
      </c>
      <c r="L16" s="601">
        <v>0.69</v>
      </c>
      <c r="M16" s="596">
        <v>180</v>
      </c>
      <c r="N16" s="598">
        <v>147</v>
      </c>
      <c r="O16" s="593">
        <v>0.74</v>
      </c>
      <c r="P16" s="695">
        <v>8635.7999999999993</v>
      </c>
      <c r="Q16" s="579">
        <v>8523</v>
      </c>
      <c r="R16" s="601">
        <v>0.62</v>
      </c>
      <c r="S16" s="621">
        <v>7800.6</v>
      </c>
      <c r="T16" s="710">
        <f>188+200+99.9</f>
        <v>487.9</v>
      </c>
      <c r="U16" s="614">
        <v>7800.6</v>
      </c>
      <c r="V16" s="721">
        <v>0.12</v>
      </c>
      <c r="W16" s="728">
        <v>1</v>
      </c>
      <c r="X16" s="753">
        <f>'детские и спорт пл.'!I14</f>
        <v>7800.5600000000013</v>
      </c>
      <c r="Y16" s="634" t="s">
        <v>74</v>
      </c>
      <c r="Z16" s="755">
        <v>0.02</v>
      </c>
      <c r="AA16" s="616">
        <f>'детские и спорт пл.'!N14</f>
        <v>3500.28</v>
      </c>
      <c r="AB16" s="677" t="s">
        <v>58</v>
      </c>
      <c r="AC16" s="617">
        <v>0</v>
      </c>
      <c r="AD16" s="41">
        <f t="shared" si="1"/>
        <v>78005.64</v>
      </c>
      <c r="AE16" s="41">
        <f t="shared" si="2"/>
        <v>0</v>
      </c>
    </row>
    <row r="17" spans="1:31" s="43" customFormat="1" ht="106.2" hidden="1">
      <c r="A17" s="85">
        <v>10</v>
      </c>
      <c r="B17" s="796" t="s">
        <v>35</v>
      </c>
      <c r="C17" s="693">
        <v>48876.039999999994</v>
      </c>
      <c r="D17" s="780" t="s">
        <v>155</v>
      </c>
      <c r="E17" s="569">
        <v>10000</v>
      </c>
      <c r="F17" s="699" t="s">
        <v>1298</v>
      </c>
      <c r="G17" s="683">
        <v>10000</v>
      </c>
      <c r="H17" s="717">
        <v>0.34</v>
      </c>
      <c r="I17" s="734" t="s">
        <v>1298</v>
      </c>
      <c r="J17" s="580">
        <v>10177.034</v>
      </c>
      <c r="K17" s="644" t="s">
        <v>56</v>
      </c>
      <c r="L17" s="595">
        <v>0</v>
      </c>
      <c r="M17" s="596">
        <v>1715.27</v>
      </c>
      <c r="N17" s="599" t="s">
        <v>56</v>
      </c>
      <c r="O17" s="593">
        <v>0</v>
      </c>
      <c r="P17" s="580">
        <v>16431.169999999998</v>
      </c>
      <c r="Q17" s="644" t="s">
        <v>56</v>
      </c>
      <c r="R17" s="595">
        <v>0</v>
      </c>
      <c r="S17" s="621">
        <v>5574.5859999999993</v>
      </c>
      <c r="T17" s="710">
        <v>2760.096</v>
      </c>
      <c r="U17" s="614" t="s">
        <v>1288</v>
      </c>
      <c r="V17" s="721">
        <v>6.6000000000000003E-2</v>
      </c>
      <c r="W17" s="728">
        <v>0.81</v>
      </c>
      <c r="X17" s="753">
        <v>2814.49</v>
      </c>
      <c r="Y17" s="634" t="s">
        <v>1289</v>
      </c>
      <c r="Z17" s="652" t="s">
        <v>1290</v>
      </c>
      <c r="AA17" s="616">
        <v>2163.4899999999998</v>
      </c>
      <c r="AB17" s="677" t="s">
        <v>1289</v>
      </c>
      <c r="AC17" s="647" t="s">
        <v>1290</v>
      </c>
      <c r="AD17" s="41">
        <v>48876.039999999994</v>
      </c>
      <c r="AE17" s="41">
        <v>0</v>
      </c>
    </row>
    <row r="18" spans="1:31" s="42" customFormat="1" ht="409.6" hidden="1">
      <c r="A18" s="85">
        <v>11</v>
      </c>
      <c r="B18" s="796" t="s">
        <v>36</v>
      </c>
      <c r="C18" s="693">
        <f t="shared" si="3"/>
        <v>61031.1</v>
      </c>
      <c r="D18" s="780" t="s">
        <v>1285</v>
      </c>
      <c r="E18" s="682">
        <v>8007.7</v>
      </c>
      <c r="F18" s="700" t="s">
        <v>1298</v>
      </c>
      <c r="G18" s="683">
        <v>4200</v>
      </c>
      <c r="H18" s="717">
        <v>0.57999999999999996</v>
      </c>
      <c r="I18" s="734" t="s">
        <v>1298</v>
      </c>
      <c r="J18" s="695">
        <v>26784</v>
      </c>
      <c r="K18" s="594" t="s">
        <v>1286</v>
      </c>
      <c r="L18" s="601">
        <v>0.16</v>
      </c>
      <c r="M18" s="596">
        <v>3111.3</v>
      </c>
      <c r="N18" s="598">
        <v>2660</v>
      </c>
      <c r="O18" s="593">
        <v>0.42</v>
      </c>
      <c r="P18" s="695">
        <v>3030.1</v>
      </c>
      <c r="Q18" s="579">
        <v>3030.1</v>
      </c>
      <c r="R18" s="601">
        <v>0.86</v>
      </c>
      <c r="S18" s="621">
        <v>6099.5</v>
      </c>
      <c r="T18" s="710">
        <v>150</v>
      </c>
      <c r="U18" s="622">
        <v>2150</v>
      </c>
      <c r="V18" s="721" t="s">
        <v>1283</v>
      </c>
      <c r="W18" s="728">
        <v>1</v>
      </c>
      <c r="X18" s="753">
        <v>10200</v>
      </c>
      <c r="Y18" s="634">
        <v>0.25</v>
      </c>
      <c r="Z18" s="652">
        <v>0.15</v>
      </c>
      <c r="AA18" s="616">
        <v>3798.5</v>
      </c>
      <c r="AB18" s="630" t="s">
        <v>1287</v>
      </c>
      <c r="AC18" s="653">
        <v>0.17</v>
      </c>
      <c r="AD18" s="41">
        <f t="shared" si="1"/>
        <v>61031.099999999991</v>
      </c>
      <c r="AE18" s="41">
        <f t="shared" si="2"/>
        <v>0</v>
      </c>
    </row>
    <row r="19" spans="1:31" s="43" customFormat="1" ht="92.4" thickBot="1">
      <c r="A19" s="749">
        <v>12</v>
      </c>
      <c r="B19" s="795" t="s">
        <v>37</v>
      </c>
      <c r="C19" s="290">
        <v>28298.400000000001</v>
      </c>
      <c r="D19" s="781" t="s">
        <v>1078</v>
      </c>
      <c r="E19" s="583">
        <v>6230</v>
      </c>
      <c r="F19" s="703" t="s">
        <v>1298</v>
      </c>
      <c r="G19" s="584">
        <v>6230</v>
      </c>
      <c r="H19" s="719">
        <f>Выполнение!I424</f>
        <v>0.61499684668973054</v>
      </c>
      <c r="I19" s="736" t="s">
        <v>1298</v>
      </c>
      <c r="J19" s="586">
        <v>3888.9</v>
      </c>
      <c r="K19" s="587">
        <v>3888.9</v>
      </c>
      <c r="L19" s="588">
        <f>Выполнение!I431</f>
        <v>0.3083134048188434</v>
      </c>
      <c r="M19" s="589">
        <v>0</v>
      </c>
      <c r="N19" s="590"/>
      <c r="O19" s="585"/>
      <c r="P19" s="586">
        <v>10128</v>
      </c>
      <c r="Q19" s="587">
        <v>10128</v>
      </c>
      <c r="R19" s="588">
        <f>Выполнение!I444</f>
        <v>0.48538399630045487</v>
      </c>
      <c r="S19" s="654">
        <v>567.1</v>
      </c>
      <c r="T19" s="713">
        <v>567.1</v>
      </c>
      <c r="U19" s="655">
        <v>567.1</v>
      </c>
      <c r="V19" s="722">
        <v>1</v>
      </c>
      <c r="W19" s="730">
        <v>1</v>
      </c>
      <c r="X19" s="759">
        <v>3000</v>
      </c>
      <c r="Y19" s="656">
        <v>3</v>
      </c>
      <c r="Z19" s="760">
        <f>Выполнение!I433</f>
        <v>0.48476666666666668</v>
      </c>
      <c r="AA19" s="657">
        <v>4584.3999999999996</v>
      </c>
      <c r="AB19" s="658">
        <v>4584.3999999999996</v>
      </c>
      <c r="AC19" s="659">
        <f>Выполнение!I434</f>
        <v>0.33052272727272725</v>
      </c>
      <c r="AD19" s="41">
        <v>28398.400000000001</v>
      </c>
      <c r="AE19" s="41">
        <v>100</v>
      </c>
    </row>
    <row r="20" spans="1:31" s="42" customFormat="1" ht="89.25" hidden="1" customHeight="1">
      <c r="A20" s="85">
        <v>13</v>
      </c>
      <c r="B20" s="796" t="s">
        <v>38</v>
      </c>
      <c r="C20" s="693">
        <v>10653.9</v>
      </c>
      <c r="D20" s="782" t="s">
        <v>71</v>
      </c>
      <c r="E20" s="591">
        <v>2819</v>
      </c>
      <c r="F20" s="704">
        <v>2819</v>
      </c>
      <c r="G20" s="592" t="s">
        <v>58</v>
      </c>
      <c r="H20" s="592">
        <v>0</v>
      </c>
      <c r="I20" s="737">
        <v>0</v>
      </c>
      <c r="J20" s="580">
        <v>0</v>
      </c>
      <c r="K20" s="594"/>
      <c r="L20" s="595">
        <v>0</v>
      </c>
      <c r="M20" s="596">
        <v>400</v>
      </c>
      <c r="N20" s="597">
        <v>400</v>
      </c>
      <c r="O20" s="593">
        <v>0</v>
      </c>
      <c r="P20" s="580">
        <v>1269.5</v>
      </c>
      <c r="Q20" s="594" t="s">
        <v>58</v>
      </c>
      <c r="R20" s="595">
        <v>0.25</v>
      </c>
      <c r="S20" s="621">
        <v>1065.4000000000001</v>
      </c>
      <c r="T20" s="710">
        <v>1065.3900000000001</v>
      </c>
      <c r="U20" s="622" t="s">
        <v>58</v>
      </c>
      <c r="V20" s="721">
        <v>0.25</v>
      </c>
      <c r="W20" s="728">
        <v>0.25</v>
      </c>
      <c r="X20" s="753">
        <v>3779.6</v>
      </c>
      <c r="Y20" s="600" t="s">
        <v>56</v>
      </c>
      <c r="Z20" s="652">
        <v>0</v>
      </c>
      <c r="AA20" s="616">
        <v>1320.4</v>
      </c>
      <c r="AB20" s="677" t="s">
        <v>58</v>
      </c>
      <c r="AC20" s="647">
        <v>0</v>
      </c>
      <c r="AD20" s="41">
        <v>10653.9</v>
      </c>
      <c r="AE20" s="41">
        <v>0</v>
      </c>
    </row>
    <row r="21" spans="1:31" s="43" customFormat="1" ht="114" hidden="1">
      <c r="A21" s="85">
        <v>14</v>
      </c>
      <c r="B21" s="796" t="s">
        <v>63</v>
      </c>
      <c r="C21" s="693">
        <v>33012.621999999996</v>
      </c>
      <c r="D21" s="783" t="s">
        <v>158</v>
      </c>
      <c r="E21" s="591">
        <v>3070</v>
      </c>
      <c r="F21" s="704">
        <f>818.2-245.46</f>
        <v>572.74</v>
      </c>
      <c r="G21" s="598">
        <v>1551.8</v>
      </c>
      <c r="H21" s="592">
        <v>0.51</v>
      </c>
      <c r="I21" s="737">
        <v>0.43</v>
      </c>
      <c r="J21" s="580">
        <v>5911.4530000000004</v>
      </c>
      <c r="K21" s="644">
        <v>5911.4530000000004</v>
      </c>
      <c r="L21" s="595">
        <v>0.1</v>
      </c>
      <c r="M21" s="596">
        <v>2293.35</v>
      </c>
      <c r="N21" s="598">
        <v>2293.35</v>
      </c>
      <c r="O21" s="593">
        <v>0.24</v>
      </c>
      <c r="P21" s="695">
        <v>8720.7999999999993</v>
      </c>
      <c r="Q21" s="660" t="s">
        <v>58</v>
      </c>
      <c r="R21" s="595">
        <v>0.36</v>
      </c>
      <c r="S21" s="627">
        <v>2995.2</v>
      </c>
      <c r="T21" s="711">
        <f>85.177+96.745+99.24+98.634+97.56+71.4+90+45</f>
        <v>683.75600000000009</v>
      </c>
      <c r="U21" s="622">
        <v>3262.8</v>
      </c>
      <c r="V21" s="721">
        <v>0.32</v>
      </c>
      <c r="W21" s="728">
        <v>1</v>
      </c>
      <c r="X21" s="753">
        <v>7605.8220000000001</v>
      </c>
      <c r="Y21" s="634" t="s">
        <v>58</v>
      </c>
      <c r="Z21" s="652">
        <v>0.04</v>
      </c>
      <c r="AA21" s="629">
        <v>2398.9</v>
      </c>
      <c r="AB21" s="661">
        <v>2398.9</v>
      </c>
      <c r="AC21" s="647">
        <v>0.11</v>
      </c>
      <c r="AD21" s="41">
        <f t="shared" si="1"/>
        <v>32995.524999999994</v>
      </c>
      <c r="AE21" s="41">
        <f t="shared" si="2"/>
        <v>-17.097000000001572</v>
      </c>
    </row>
    <row r="22" spans="1:31" s="43" customFormat="1" ht="70.8" hidden="1">
      <c r="A22" s="85">
        <v>15</v>
      </c>
      <c r="B22" s="792" t="s">
        <v>39</v>
      </c>
      <c r="C22" s="693">
        <v>29515.599999999999</v>
      </c>
      <c r="D22" s="782" t="s">
        <v>156</v>
      </c>
      <c r="E22" s="591">
        <v>9950</v>
      </c>
      <c r="F22" s="704">
        <f>4578.413+100+1850</f>
        <v>6528.4129999999996</v>
      </c>
      <c r="G22" s="598">
        <v>9950</v>
      </c>
      <c r="H22" s="592">
        <v>0.21</v>
      </c>
      <c r="I22" s="737">
        <v>0.17</v>
      </c>
      <c r="J22" s="695">
        <v>1000</v>
      </c>
      <c r="K22" s="594" t="s">
        <v>58</v>
      </c>
      <c r="L22" s="595">
        <v>0</v>
      </c>
      <c r="M22" s="596">
        <v>1000</v>
      </c>
      <c r="N22" s="599">
        <v>1000</v>
      </c>
      <c r="O22" s="593">
        <v>0.2</v>
      </c>
      <c r="P22" s="695">
        <v>2950</v>
      </c>
      <c r="Q22" s="632">
        <v>2950</v>
      </c>
      <c r="R22" s="595">
        <v>0.31</v>
      </c>
      <c r="S22" s="627">
        <v>1200</v>
      </c>
      <c r="T22" s="711" t="s">
        <v>1298</v>
      </c>
      <c r="U22" s="648">
        <v>1200</v>
      </c>
      <c r="V22" s="721">
        <v>0.1</v>
      </c>
      <c r="W22" s="728" t="s">
        <v>1298</v>
      </c>
      <c r="X22" s="753">
        <v>11356</v>
      </c>
      <c r="Y22" s="615">
        <v>3750.9549999999999</v>
      </c>
      <c r="Z22" s="652">
        <v>0</v>
      </c>
      <c r="AA22" s="616">
        <v>2059.6</v>
      </c>
      <c r="AB22" s="649" t="s">
        <v>58</v>
      </c>
      <c r="AC22" s="647">
        <v>0</v>
      </c>
      <c r="AD22" s="41">
        <v>29515.599999999999</v>
      </c>
      <c r="AE22" s="41">
        <v>0</v>
      </c>
    </row>
    <row r="23" spans="1:31" s="42" customFormat="1" ht="84" hidden="1" customHeight="1">
      <c r="A23" s="85">
        <v>16</v>
      </c>
      <c r="B23" s="792" t="s">
        <v>40</v>
      </c>
      <c r="C23" s="693">
        <v>33525.699999999997</v>
      </c>
      <c r="D23" s="784" t="s">
        <v>72</v>
      </c>
      <c r="E23" s="591">
        <v>3858.3</v>
      </c>
      <c r="F23" s="704">
        <f>1608.248+82.567</f>
        <v>1690.8150000000001</v>
      </c>
      <c r="G23" s="598">
        <v>3940.8150000000001</v>
      </c>
      <c r="H23" s="592">
        <v>0.72</v>
      </c>
      <c r="I23" s="737">
        <v>0.55000000000000004</v>
      </c>
      <c r="J23" s="695">
        <v>12934.8</v>
      </c>
      <c r="K23" s="579">
        <v>18265.8</v>
      </c>
      <c r="L23" s="595">
        <v>1</v>
      </c>
      <c r="M23" s="596">
        <v>3930</v>
      </c>
      <c r="N23" s="598">
        <v>3930</v>
      </c>
      <c r="O23" s="593">
        <v>1</v>
      </c>
      <c r="P23" s="695">
        <v>4600</v>
      </c>
      <c r="Q23" s="579">
        <v>4600</v>
      </c>
      <c r="R23" s="595">
        <v>0.39</v>
      </c>
      <c r="S23" s="627">
        <v>3350</v>
      </c>
      <c r="T23" s="711">
        <f>S23</f>
        <v>3350</v>
      </c>
      <c r="U23" s="662">
        <v>3846.3009999999999</v>
      </c>
      <c r="V23" s="721">
        <v>0.8</v>
      </c>
      <c r="W23" s="728">
        <v>0.8</v>
      </c>
      <c r="X23" s="753">
        <v>3352.6</v>
      </c>
      <c r="Y23" s="663">
        <v>3443.9</v>
      </c>
      <c r="Z23" s="652">
        <v>0.5</v>
      </c>
      <c r="AA23" s="616">
        <v>1500</v>
      </c>
      <c r="AB23" s="664">
        <v>1500</v>
      </c>
      <c r="AC23" s="647">
        <v>0.47</v>
      </c>
      <c r="AD23" s="41">
        <v>33525.699999999997</v>
      </c>
      <c r="AE23" s="41">
        <v>0</v>
      </c>
    </row>
    <row r="24" spans="1:31" s="42" customFormat="1" ht="106.2" hidden="1">
      <c r="A24" s="85">
        <v>17</v>
      </c>
      <c r="B24" s="792" t="s">
        <v>42</v>
      </c>
      <c r="C24" s="693">
        <f t="shared" si="3"/>
        <v>24426.899999999998</v>
      </c>
      <c r="D24" s="780" t="s">
        <v>12</v>
      </c>
      <c r="E24" s="591">
        <v>3845.6</v>
      </c>
      <c r="F24" s="704">
        <f>E24</f>
        <v>3845.6</v>
      </c>
      <c r="G24" s="598">
        <v>3845.6</v>
      </c>
      <c r="H24" s="592">
        <v>0.71699999999999997</v>
      </c>
      <c r="I24" s="737">
        <v>0.71699999999999997</v>
      </c>
      <c r="J24" s="580">
        <v>0</v>
      </c>
      <c r="K24" s="579">
        <v>0</v>
      </c>
      <c r="L24" s="595">
        <v>0</v>
      </c>
      <c r="M24" s="596">
        <v>0</v>
      </c>
      <c r="N24" s="598">
        <v>0</v>
      </c>
      <c r="O24" s="593">
        <v>0</v>
      </c>
      <c r="P24" s="580">
        <v>20294.5</v>
      </c>
      <c r="Q24" s="579">
        <v>6000</v>
      </c>
      <c r="R24" s="595">
        <v>0.53600000000000003</v>
      </c>
      <c r="S24" s="621">
        <f>'[1]детские и спорт пл.'!C22</f>
        <v>286.8</v>
      </c>
      <c r="T24" s="710">
        <v>286.8</v>
      </c>
      <c r="U24" s="598" t="s">
        <v>13</v>
      </c>
      <c r="V24" s="721">
        <f>'[1]детские и спорт пл.'!F22</f>
        <v>0.18</v>
      </c>
      <c r="W24" s="728">
        <v>0.18</v>
      </c>
      <c r="X24" s="753">
        <f>'[1]детские и спорт пл.'!I22</f>
        <v>0</v>
      </c>
      <c r="Y24" s="579" t="s">
        <v>56</v>
      </c>
      <c r="Z24" s="652">
        <f>'[1]детские и спорт пл.'!L22</f>
        <v>0.14000000000000001</v>
      </c>
      <c r="AA24" s="616">
        <f>'[1]детские и спорт пл.'!O22</f>
        <v>0</v>
      </c>
      <c r="AB24" s="650" t="s">
        <v>56</v>
      </c>
      <c r="AC24" s="665">
        <v>0.36</v>
      </c>
      <c r="AD24" s="41">
        <f t="shared" si="1"/>
        <v>24426.899999999998</v>
      </c>
      <c r="AE24" s="41">
        <f t="shared" si="2"/>
        <v>0</v>
      </c>
    </row>
    <row r="25" spans="1:31" s="42" customFormat="1" ht="73.2" hidden="1">
      <c r="A25" s="85">
        <v>18</v>
      </c>
      <c r="B25" s="792" t="s">
        <v>64</v>
      </c>
      <c r="C25" s="693">
        <v>34229.369999999995</v>
      </c>
      <c r="D25" s="780" t="s">
        <v>1113</v>
      </c>
      <c r="E25" s="591">
        <v>1829.12</v>
      </c>
      <c r="F25" s="704" t="s">
        <v>1298</v>
      </c>
      <c r="G25" s="598">
        <v>1829.1</v>
      </c>
      <c r="H25" s="592">
        <v>0.7</v>
      </c>
      <c r="I25" s="737" t="s">
        <v>1298</v>
      </c>
      <c r="J25" s="695">
        <v>17135.8</v>
      </c>
      <c r="K25" s="600" t="s">
        <v>1292</v>
      </c>
      <c r="L25" s="601">
        <v>0.3</v>
      </c>
      <c r="M25" s="596">
        <v>0</v>
      </c>
      <c r="N25" s="597" t="s">
        <v>58</v>
      </c>
      <c r="O25" s="593"/>
      <c r="P25" s="695">
        <v>2438.1999999999998</v>
      </c>
      <c r="Q25" s="632">
        <v>2438.1999999999998</v>
      </c>
      <c r="R25" s="601">
        <v>1</v>
      </c>
      <c r="S25" s="627">
        <v>1200</v>
      </c>
      <c r="T25" s="711">
        <v>1200</v>
      </c>
      <c r="U25" s="622">
        <v>1200</v>
      </c>
      <c r="V25" s="721">
        <v>0.83</v>
      </c>
      <c r="W25" s="728">
        <v>0.83</v>
      </c>
      <c r="X25" s="756">
        <v>5626.25</v>
      </c>
      <c r="Y25" s="645">
        <v>5623.3</v>
      </c>
      <c r="Z25" s="652">
        <v>0.5</v>
      </c>
      <c r="AA25" s="629">
        <v>6000</v>
      </c>
      <c r="AB25" s="649">
        <v>6000</v>
      </c>
      <c r="AC25" s="665">
        <v>0.3</v>
      </c>
      <c r="AD25" s="41">
        <v>34229.370000000003</v>
      </c>
      <c r="AE25" s="41">
        <v>0</v>
      </c>
    </row>
    <row r="26" spans="1:31" s="42" customFormat="1" ht="109.8" hidden="1">
      <c r="A26" s="85">
        <v>19</v>
      </c>
      <c r="B26" s="792" t="s">
        <v>65</v>
      </c>
      <c r="C26" s="693">
        <v>3324.6</v>
      </c>
      <c r="D26" s="783" t="s">
        <v>159</v>
      </c>
      <c r="E26" s="569">
        <v>703.6</v>
      </c>
      <c r="F26" s="699" t="s">
        <v>1298</v>
      </c>
      <c r="G26" s="683">
        <v>232.4</v>
      </c>
      <c r="H26" s="716">
        <v>0.33</v>
      </c>
      <c r="I26" s="729" t="s">
        <v>1298</v>
      </c>
      <c r="J26" s="580">
        <v>150</v>
      </c>
      <c r="K26" s="579">
        <v>106.6</v>
      </c>
      <c r="L26" s="601">
        <v>0.67100000000000004</v>
      </c>
      <c r="M26" s="596">
        <v>350</v>
      </c>
      <c r="N26" s="598">
        <v>329.8</v>
      </c>
      <c r="O26" s="633">
        <v>0.94228571428571428</v>
      </c>
      <c r="P26" s="580">
        <v>1191</v>
      </c>
      <c r="Q26" s="579">
        <v>622.9</v>
      </c>
      <c r="R26" s="601">
        <v>0.52300000000000002</v>
      </c>
      <c r="S26" s="621">
        <v>340</v>
      </c>
      <c r="T26" s="710">
        <v>340</v>
      </c>
      <c r="U26" s="598">
        <v>80</v>
      </c>
      <c r="V26" s="723">
        <v>0.23499999999999999</v>
      </c>
      <c r="W26" s="731">
        <v>0.24</v>
      </c>
      <c r="X26" s="753">
        <v>340</v>
      </c>
      <c r="Y26" s="579">
        <v>282.2</v>
      </c>
      <c r="Z26" s="601">
        <v>0.83</v>
      </c>
      <c r="AA26" s="629">
        <v>250</v>
      </c>
      <c r="AB26" s="650">
        <v>243</v>
      </c>
      <c r="AC26" s="635">
        <v>0.97199999999999998</v>
      </c>
      <c r="AD26" s="41">
        <v>3324.6</v>
      </c>
      <c r="AE26" s="41">
        <v>0</v>
      </c>
    </row>
    <row r="27" spans="1:31" s="42" customFormat="1" ht="37.200000000000003" hidden="1" thickBot="1">
      <c r="A27" s="750">
        <v>20</v>
      </c>
      <c r="B27" s="44" t="s">
        <v>43</v>
      </c>
      <c r="C27" s="80">
        <f t="shared" si="3"/>
        <v>2841.4</v>
      </c>
      <c r="D27" s="785" t="s">
        <v>156</v>
      </c>
      <c r="E27" s="738">
        <v>768</v>
      </c>
      <c r="F27" s="739"/>
      <c r="G27" s="740">
        <v>768</v>
      </c>
      <c r="H27" s="741">
        <v>21</v>
      </c>
      <c r="I27" s="742"/>
      <c r="J27" s="580">
        <v>0</v>
      </c>
      <c r="K27" s="594">
        <v>0</v>
      </c>
      <c r="L27" s="595">
        <v>0</v>
      </c>
      <c r="M27" s="596">
        <v>0</v>
      </c>
      <c r="N27" s="597">
        <v>0</v>
      </c>
      <c r="O27" s="666"/>
      <c r="P27" s="667">
        <v>2073.4</v>
      </c>
      <c r="Q27" s="668">
        <v>2073.4</v>
      </c>
      <c r="R27" s="595">
        <v>0.21</v>
      </c>
      <c r="S27" s="669">
        <f>'детские и спорт пл.'!C25</f>
        <v>0</v>
      </c>
      <c r="T27" s="714"/>
      <c r="U27" s="670" t="str">
        <f>T('детские и спорт пл.'!E25)</f>
        <v/>
      </c>
      <c r="V27" s="724">
        <f>'детские и спорт пл.'!F25</f>
        <v>0</v>
      </c>
      <c r="W27" s="732"/>
      <c r="X27" s="753">
        <f>'детские и спорт пл.'!I25</f>
        <v>0</v>
      </c>
      <c r="Y27" s="645" t="e">
        <f>T('детские и спорт пл.'!#REF!)</f>
        <v>#REF!</v>
      </c>
      <c r="Z27" s="652">
        <f>'детские и спорт пл.'!K25</f>
        <v>0</v>
      </c>
      <c r="AA27" s="671">
        <f>'детские и спорт пл.'!N25</f>
        <v>0</v>
      </c>
      <c r="AB27" s="672" t="e">
        <f>T('детские и спорт пл.'!#REF!)</f>
        <v>#REF!</v>
      </c>
      <c r="AC27" s="673">
        <f>'детские и спорт пл.'!P25</f>
        <v>0</v>
      </c>
      <c r="AD27" s="41">
        <f t="shared" si="1"/>
        <v>2841.4</v>
      </c>
      <c r="AE27" s="41">
        <f t="shared" si="2"/>
        <v>0</v>
      </c>
    </row>
    <row r="28" spans="1:31" s="47" customFormat="1" ht="77.25" hidden="1" customHeight="1" thickBot="1">
      <c r="A28" s="807" t="s">
        <v>44</v>
      </c>
      <c r="B28" s="808"/>
      <c r="C28" s="45">
        <f>SUM(C8:C27)</f>
        <v>1754291.9335599998</v>
      </c>
      <c r="D28" s="78"/>
      <c r="E28" s="73">
        <f>SUM(E8:E27)</f>
        <v>306035.11931999994</v>
      </c>
      <c r="F28" s="77">
        <f>SUM(F8:F27)</f>
        <v>93270.449000000008</v>
      </c>
      <c r="G28" s="74"/>
      <c r="H28" s="74"/>
      <c r="I28" s="705"/>
      <c r="J28" s="73">
        <f>SUM(J8:J27)</f>
        <v>440764.88699999999</v>
      </c>
      <c r="K28" s="74"/>
      <c r="L28" s="75"/>
      <c r="M28" s="73">
        <f>SUM(M8:M27)</f>
        <v>166331.52000000002</v>
      </c>
      <c r="N28" s="74"/>
      <c r="O28" s="75"/>
      <c r="P28" s="73">
        <f>SUM(P8:P27)</f>
        <v>423234.57</v>
      </c>
      <c r="Q28" s="74"/>
      <c r="R28" s="75"/>
      <c r="S28" s="73">
        <f>SUM(S8:S27)</f>
        <v>175780.27600000004</v>
      </c>
      <c r="T28" s="77">
        <f>SUM(T8:T27)</f>
        <v>63579.941999999995</v>
      </c>
      <c r="U28" s="76"/>
      <c r="V28" s="76"/>
      <c r="W28" s="751"/>
      <c r="X28" s="73">
        <f>SUM(X8:X27)</f>
        <v>154294.89424000002</v>
      </c>
      <c r="Y28" s="74"/>
      <c r="Z28" s="75"/>
      <c r="AA28" s="77">
        <f>SUM(AA8:AA27)</f>
        <v>87933.069999999992</v>
      </c>
      <c r="AB28" s="74"/>
      <c r="AC28" s="78"/>
      <c r="AD28" s="46">
        <f>SUM(AD8:AD27)</f>
        <v>1127173.9550000001</v>
      </c>
    </row>
    <row r="29" spans="1:31">
      <c r="B29" s="57"/>
    </row>
    <row r="30" spans="1:31" ht="46.5" customHeight="1">
      <c r="B30" s="56"/>
      <c r="C30" s="849"/>
      <c r="D30" s="849"/>
      <c r="E30" s="849"/>
      <c r="F30" s="849"/>
      <c r="G30" s="849"/>
      <c r="H30" s="849"/>
      <c r="I30" s="849"/>
      <c r="J30" s="849"/>
      <c r="K30" s="849"/>
      <c r="L30" s="849"/>
      <c r="M30" s="849"/>
      <c r="N30" s="54"/>
      <c r="O30" s="54"/>
      <c r="P30" s="54"/>
      <c r="Q30" s="52"/>
      <c r="R30" s="52"/>
    </row>
    <row r="31" spans="1:31">
      <c r="B31" s="55"/>
      <c r="C31" s="5"/>
      <c r="D31" s="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2"/>
      <c r="R31" s="52"/>
    </row>
    <row r="32" spans="1:31">
      <c r="B32" s="4"/>
      <c r="C32" s="4"/>
      <c r="D32" s="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2"/>
      <c r="R32" s="52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52" spans="3:3">
      <c r="C52" s="7"/>
    </row>
  </sheetData>
  <mergeCells count="37">
    <mergeCell ref="C30:M30"/>
    <mergeCell ref="X5:X6"/>
    <mergeCell ref="Z5:Z6"/>
    <mergeCell ref="J4:J6"/>
    <mergeCell ref="L4:L6"/>
    <mergeCell ref="N4:N6"/>
    <mergeCell ref="X4:Z4"/>
    <mergeCell ref="O4:O6"/>
    <mergeCell ref="U4:U6"/>
    <mergeCell ref="P4:P6"/>
    <mergeCell ref="E4:F5"/>
    <mergeCell ref="H4:I5"/>
    <mergeCell ref="V4:W5"/>
    <mergeCell ref="S4:T5"/>
    <mergeCell ref="A1:AC1"/>
    <mergeCell ref="R4:R6"/>
    <mergeCell ref="P3:R3"/>
    <mergeCell ref="X3:AC3"/>
    <mergeCell ref="AA4:AC4"/>
    <mergeCell ref="AC5:AC6"/>
    <mergeCell ref="AA5:AA6"/>
    <mergeCell ref="Q4:Q6"/>
    <mergeCell ref="B2:AC2"/>
    <mergeCell ref="J3:L3"/>
    <mergeCell ref="M3:O3"/>
    <mergeCell ref="AB5:AB6"/>
    <mergeCell ref="S3:W3"/>
    <mergeCell ref="Y5:Y6"/>
    <mergeCell ref="A28:B28"/>
    <mergeCell ref="M4:M6"/>
    <mergeCell ref="A3:A7"/>
    <mergeCell ref="B3:B7"/>
    <mergeCell ref="C3:C6"/>
    <mergeCell ref="D3:D7"/>
    <mergeCell ref="G4:G6"/>
    <mergeCell ref="K4:K6"/>
    <mergeCell ref="E3:I3"/>
  </mergeCells>
  <phoneticPr fontId="0" type="noConversion"/>
  <conditionalFormatting sqref="V9:W11 V24:W27 V22:W22 V14:W20">
    <cfRule type="cellIs" dxfId="26" priority="20" operator="equal">
      <formula>0</formula>
    </cfRule>
  </conditionalFormatting>
  <conditionalFormatting sqref="Z9:Z11 Z24:Z27 Z22 Z14:Z20">
    <cfRule type="cellIs" dxfId="25" priority="19" operator="equal">
      <formula>0</formula>
    </cfRule>
  </conditionalFormatting>
  <conditionalFormatting sqref="AC9:AC11 AC22 AC24:AC27 AC14:AC20">
    <cfRule type="cellIs" dxfId="24" priority="18" operator="equal">
      <formula>0</formula>
    </cfRule>
  </conditionalFormatting>
  <conditionalFormatting sqref="AC23">
    <cfRule type="cellIs" dxfId="23" priority="15" operator="equal">
      <formula>0</formula>
    </cfRule>
  </conditionalFormatting>
  <conditionalFormatting sqref="V23:W23">
    <cfRule type="cellIs" dxfId="22" priority="14" operator="equal">
      <formula>0</formula>
    </cfRule>
  </conditionalFormatting>
  <conditionalFormatting sqref="Z23">
    <cfRule type="cellIs" dxfId="21" priority="13" operator="equal">
      <formula>0</formula>
    </cfRule>
  </conditionalFormatting>
  <conditionalFormatting sqref="V21:W21">
    <cfRule type="cellIs" dxfId="20" priority="9" operator="equal">
      <formula>0</formula>
    </cfRule>
  </conditionalFormatting>
  <conditionalFormatting sqref="Z21">
    <cfRule type="cellIs" dxfId="19" priority="8" operator="equal">
      <formula>0</formula>
    </cfRule>
  </conditionalFormatting>
  <conditionalFormatting sqref="AC21">
    <cfRule type="cellIs" dxfId="18" priority="7" operator="equal">
      <formula>0</formula>
    </cfRule>
  </conditionalFormatting>
  <conditionalFormatting sqref="Z12">
    <cfRule type="cellIs" dxfId="17" priority="6" operator="equal">
      <formula>0</formula>
    </cfRule>
  </conditionalFormatting>
  <conditionalFormatting sqref="AC12">
    <cfRule type="cellIs" dxfId="16" priority="5" operator="equal">
      <formula>0</formula>
    </cfRule>
  </conditionalFormatting>
  <conditionalFormatting sqref="V12:W12">
    <cfRule type="cellIs" dxfId="15" priority="4" operator="equal">
      <formula>0</formula>
    </cfRule>
  </conditionalFormatting>
  <conditionalFormatting sqref="V13:W13">
    <cfRule type="cellIs" dxfId="14" priority="3" operator="equal">
      <formula>0</formula>
    </cfRule>
  </conditionalFormatting>
  <conditionalFormatting sqref="Z13">
    <cfRule type="cellIs" dxfId="13" priority="2" operator="equal">
      <formula>0</formula>
    </cfRule>
  </conditionalFormatting>
  <conditionalFormatting sqref="AC13">
    <cfRule type="cellIs" dxfId="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54" scale="1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33"/>
  <sheetViews>
    <sheetView view="pageBreakPreview" topLeftCell="A2" zoomScale="40" zoomScaleNormal="40" zoomScaleSheetLayoutView="40" workbookViewId="0">
      <selection activeCell="O17" sqref="O17:O33"/>
    </sheetView>
  </sheetViews>
  <sheetFormatPr defaultColWidth="9.109375" defaultRowHeight="22.8"/>
  <cols>
    <col min="1" max="1" width="8.5546875" style="1" customWidth="1"/>
    <col min="2" max="2" width="34.6640625" style="2" customWidth="1"/>
    <col min="3" max="3" width="22.6640625" style="1" customWidth="1"/>
    <col min="4" max="4" width="29.44140625" style="1" customWidth="1"/>
    <col min="5" max="5" width="29.88671875" style="1" customWidth="1"/>
    <col min="6" max="6" width="26.5546875" style="1" customWidth="1"/>
    <col min="7" max="7" width="17.5546875" style="2" customWidth="1"/>
    <col min="8" max="8" width="14.88671875" style="1" customWidth="1"/>
    <col min="9" max="9" width="23.88671875" style="1" customWidth="1"/>
    <col min="10" max="10" width="21.109375" style="1" customWidth="1"/>
    <col min="11" max="11" width="25.88671875" style="1" customWidth="1"/>
    <col min="12" max="12" width="17.6640625" style="1" customWidth="1"/>
    <col min="13" max="13" width="19" style="1" customWidth="1"/>
    <col min="14" max="15" width="22.88671875" style="1" customWidth="1"/>
    <col min="16" max="16" width="26" style="1" customWidth="1"/>
    <col min="17" max="17" width="78.33203125" style="1" customWidth="1"/>
    <col min="18" max="16384" width="9.109375" style="1"/>
  </cols>
  <sheetData>
    <row r="1" spans="1:17" ht="75.75" customHeight="1">
      <c r="B1" s="862" t="s">
        <v>62</v>
      </c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</row>
    <row r="2" spans="1:17" ht="28.8" thickBot="1">
      <c r="B2" s="864" t="s">
        <v>1306</v>
      </c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</row>
    <row r="3" spans="1:17" s="8" customFormat="1" ht="87.75" customHeight="1">
      <c r="A3" s="866" t="s">
        <v>60</v>
      </c>
      <c r="B3" s="869" t="s">
        <v>14</v>
      </c>
      <c r="C3" s="872" t="s">
        <v>45</v>
      </c>
      <c r="D3" s="873"/>
      <c r="E3" s="873"/>
      <c r="F3" s="874"/>
      <c r="G3" s="875" t="s">
        <v>46</v>
      </c>
      <c r="H3" s="876"/>
      <c r="I3" s="876"/>
      <c r="J3" s="876"/>
      <c r="K3" s="877"/>
      <c r="L3" s="878" t="s">
        <v>47</v>
      </c>
      <c r="M3" s="879"/>
      <c r="N3" s="879"/>
      <c r="O3" s="879"/>
      <c r="P3" s="880"/>
      <c r="Q3" s="881" t="s">
        <v>48</v>
      </c>
    </row>
    <row r="4" spans="1:17" s="8" customFormat="1" ht="108" customHeight="1">
      <c r="A4" s="867"/>
      <c r="B4" s="870"/>
      <c r="C4" s="9" t="s">
        <v>49</v>
      </c>
      <c r="D4" s="49" t="s">
        <v>50</v>
      </c>
      <c r="E4" s="51" t="s">
        <v>67</v>
      </c>
      <c r="F4" s="10" t="s">
        <v>51</v>
      </c>
      <c r="G4" s="11" t="s">
        <v>52</v>
      </c>
      <c r="H4" s="12" t="s">
        <v>53</v>
      </c>
      <c r="I4" s="13" t="s">
        <v>49</v>
      </c>
      <c r="J4" s="13" t="s">
        <v>50</v>
      </c>
      <c r="K4" s="14" t="s">
        <v>51</v>
      </c>
      <c r="L4" s="15" t="s">
        <v>52</v>
      </c>
      <c r="M4" s="16" t="s">
        <v>53</v>
      </c>
      <c r="N4" s="17" t="s">
        <v>49</v>
      </c>
      <c r="O4" s="17" t="s">
        <v>50</v>
      </c>
      <c r="P4" s="18" t="s">
        <v>51</v>
      </c>
      <c r="Q4" s="882"/>
    </row>
    <row r="5" spans="1:17" s="8" customFormat="1" ht="30" customHeight="1" thickBot="1">
      <c r="A5" s="868"/>
      <c r="B5" s="871"/>
      <c r="C5" s="19" t="s">
        <v>24</v>
      </c>
      <c r="D5" s="50" t="s">
        <v>54</v>
      </c>
      <c r="E5" s="48" t="s">
        <v>24</v>
      </c>
      <c r="F5" s="20" t="s">
        <v>25</v>
      </c>
      <c r="G5" s="21" t="s">
        <v>55</v>
      </c>
      <c r="H5" s="22" t="s">
        <v>55</v>
      </c>
      <c r="I5" s="22" t="s">
        <v>24</v>
      </c>
      <c r="J5" s="22" t="s">
        <v>54</v>
      </c>
      <c r="K5" s="797" t="s">
        <v>55</v>
      </c>
      <c r="L5" s="23"/>
      <c r="M5" s="24" t="s">
        <v>55</v>
      </c>
      <c r="N5" s="24" t="s">
        <v>24</v>
      </c>
      <c r="O5" s="24" t="s">
        <v>54</v>
      </c>
      <c r="P5" s="797" t="s">
        <v>55</v>
      </c>
      <c r="Q5" s="883"/>
    </row>
    <row r="6" spans="1:17" s="25" customFormat="1" ht="68.400000000000006" hidden="1">
      <c r="A6" s="65">
        <v>1</v>
      </c>
      <c r="B6" s="62" t="s">
        <v>26</v>
      </c>
      <c r="C6" s="63">
        <v>70543</v>
      </c>
      <c r="D6" s="567">
        <v>0.11</v>
      </c>
      <c r="E6" s="564">
        <v>70543</v>
      </c>
      <c r="F6" s="82">
        <v>0.7</v>
      </c>
      <c r="G6" s="64">
        <v>123</v>
      </c>
      <c r="H6" s="66">
        <v>82</v>
      </c>
      <c r="I6" s="564">
        <v>26305.382239999999</v>
      </c>
      <c r="J6" s="567">
        <v>0.1</v>
      </c>
      <c r="K6" s="798"/>
      <c r="L6" s="64">
        <v>21</v>
      </c>
      <c r="M6" s="66">
        <v>12</v>
      </c>
      <c r="N6" s="564">
        <v>22547.5</v>
      </c>
      <c r="O6" s="567">
        <v>0.06</v>
      </c>
      <c r="P6" s="798"/>
      <c r="Q6" s="79" t="s">
        <v>1277</v>
      </c>
    </row>
    <row r="7" spans="1:17" s="25" customFormat="1" ht="91.2" hidden="1">
      <c r="A7" s="680">
        <v>2</v>
      </c>
      <c r="B7" s="691" t="s">
        <v>27</v>
      </c>
      <c r="C7" s="679">
        <v>24818.59</v>
      </c>
      <c r="D7" s="690">
        <v>0.10000000805847618</v>
      </c>
      <c r="E7" s="227">
        <v>24818.6</v>
      </c>
      <c r="F7" s="228">
        <v>0.15</v>
      </c>
      <c r="G7" s="226">
        <v>0</v>
      </c>
      <c r="H7" s="225">
        <v>53</v>
      </c>
      <c r="I7" s="224">
        <v>24818.59</v>
      </c>
      <c r="J7" s="223">
        <v>0.10000000805847618</v>
      </c>
      <c r="K7" s="800"/>
      <c r="L7" s="226">
        <v>0</v>
      </c>
      <c r="M7" s="222">
        <v>19</v>
      </c>
      <c r="N7" s="224">
        <v>12409.3</v>
      </c>
      <c r="O7" s="223">
        <v>5.0000024175428516E-2</v>
      </c>
      <c r="P7" s="799"/>
      <c r="Q7" s="566" t="s">
        <v>1294</v>
      </c>
    </row>
    <row r="8" spans="1:17" s="25" customFormat="1" ht="57.75" hidden="1" customHeight="1">
      <c r="A8" s="680">
        <v>3</v>
      </c>
      <c r="B8" s="691" t="s">
        <v>28</v>
      </c>
      <c r="C8" s="679">
        <v>14400</v>
      </c>
      <c r="D8" s="690">
        <v>0.14273027150469422</v>
      </c>
      <c r="E8" s="692">
        <v>14400</v>
      </c>
      <c r="F8" s="685">
        <v>0.71699999999999997</v>
      </c>
      <c r="G8" s="686">
        <v>57</v>
      </c>
      <c r="H8" s="687">
        <v>32</v>
      </c>
      <c r="I8" s="688">
        <v>10000</v>
      </c>
      <c r="J8" s="690">
        <v>0.100111824410048</v>
      </c>
      <c r="K8" s="800"/>
      <c r="L8" s="686">
        <v>18</v>
      </c>
      <c r="M8" s="689">
        <v>8</v>
      </c>
      <c r="N8" s="688">
        <v>5000</v>
      </c>
      <c r="O8" s="690">
        <v>0.05</v>
      </c>
      <c r="P8" s="800"/>
      <c r="Q8" s="563" t="s">
        <v>1299</v>
      </c>
    </row>
    <row r="9" spans="1:17" s="25" customFormat="1" ht="28.2" hidden="1">
      <c r="A9" s="694">
        <v>4</v>
      </c>
      <c r="B9" s="691" t="s">
        <v>29</v>
      </c>
      <c r="C9" s="568">
        <v>11520.1</v>
      </c>
      <c r="D9" s="690">
        <v>0.1</v>
      </c>
      <c r="E9" s="690" t="s">
        <v>99</v>
      </c>
      <c r="F9" s="685">
        <v>0.6</v>
      </c>
      <c r="G9" s="686">
        <v>39</v>
      </c>
      <c r="H9" s="687">
        <v>11</v>
      </c>
      <c r="I9" s="565">
        <v>13679</v>
      </c>
      <c r="J9" s="690">
        <v>0.11899999999999999</v>
      </c>
      <c r="K9" s="800"/>
      <c r="L9" s="686">
        <v>4</v>
      </c>
      <c r="M9" s="687">
        <v>3</v>
      </c>
      <c r="N9" s="688">
        <v>5760</v>
      </c>
      <c r="O9" s="690">
        <v>0.05</v>
      </c>
      <c r="P9" s="801"/>
      <c r="Q9" s="563"/>
    </row>
    <row r="10" spans="1:17" s="81" customFormat="1" ht="114" hidden="1">
      <c r="A10" s="694">
        <v>5</v>
      </c>
      <c r="B10" s="691" t="s">
        <v>30</v>
      </c>
      <c r="C10" s="679">
        <v>6163.2</v>
      </c>
      <c r="D10" s="690">
        <v>9.9999999999999992E-2</v>
      </c>
      <c r="E10" s="791" t="s">
        <v>1281</v>
      </c>
      <c r="F10" s="685">
        <v>0.27</v>
      </c>
      <c r="G10" s="686">
        <v>42</v>
      </c>
      <c r="H10" s="687">
        <v>14</v>
      </c>
      <c r="I10" s="688">
        <v>6164.3</v>
      </c>
      <c r="J10" s="690">
        <v>0.10001784787123573</v>
      </c>
      <c r="K10" s="800"/>
      <c r="L10" s="686">
        <v>18</v>
      </c>
      <c r="M10" s="689">
        <v>8</v>
      </c>
      <c r="N10" s="688">
        <v>3787</v>
      </c>
      <c r="O10" s="690">
        <v>6.144535306334372E-2</v>
      </c>
      <c r="P10" s="801"/>
      <c r="Q10" s="563"/>
    </row>
    <row r="11" spans="1:17" s="25" customFormat="1" ht="60" hidden="1" customHeight="1">
      <c r="A11" s="694">
        <v>6</v>
      </c>
      <c r="B11" s="691" t="s">
        <v>31</v>
      </c>
      <c r="C11" s="679">
        <v>8354.7999999999993</v>
      </c>
      <c r="D11" s="690">
        <v>0.107</v>
      </c>
      <c r="E11" s="692">
        <v>8354.7999999999993</v>
      </c>
      <c r="F11" s="685">
        <v>0.77</v>
      </c>
      <c r="G11" s="686">
        <v>18</v>
      </c>
      <c r="H11" s="687">
        <v>14</v>
      </c>
      <c r="I11" s="688">
        <v>7951.1</v>
      </c>
      <c r="J11" s="690">
        <v>0.10185433795897286</v>
      </c>
      <c r="K11" s="800"/>
      <c r="L11" s="686">
        <v>20</v>
      </c>
      <c r="M11" s="687">
        <v>12</v>
      </c>
      <c r="N11" s="688">
        <v>3903.1</v>
      </c>
      <c r="O11" s="690">
        <v>5.0099999999999999E-2</v>
      </c>
      <c r="P11" s="800"/>
      <c r="Q11" s="563"/>
    </row>
    <row r="12" spans="1:17" s="81" customFormat="1" ht="68.400000000000006" hidden="1">
      <c r="A12" s="694">
        <v>7</v>
      </c>
      <c r="B12" s="691" t="s">
        <v>32</v>
      </c>
      <c r="C12" s="679">
        <v>4600.2</v>
      </c>
      <c r="D12" s="690">
        <v>0.10100000000000001</v>
      </c>
      <c r="E12" s="692">
        <v>4600.2</v>
      </c>
      <c r="F12" s="685">
        <v>1</v>
      </c>
      <c r="G12" s="686">
        <v>32</v>
      </c>
      <c r="H12" s="58">
        <v>12</v>
      </c>
      <c r="I12" s="59">
        <v>4600</v>
      </c>
      <c r="J12" s="690">
        <v>0.10049153468050245</v>
      </c>
      <c r="K12" s="804"/>
      <c r="L12" s="60">
        <v>12</v>
      </c>
      <c r="M12" s="58">
        <v>1</v>
      </c>
      <c r="N12" s="59">
        <v>4500</v>
      </c>
      <c r="O12" s="690">
        <v>9.8306936100491529E-2</v>
      </c>
      <c r="P12" s="800"/>
      <c r="Q12" s="61" t="s">
        <v>1291</v>
      </c>
    </row>
    <row r="13" spans="1:17" s="81" customFormat="1" ht="68.400000000000006" hidden="1">
      <c r="A13" s="694">
        <v>8</v>
      </c>
      <c r="B13" s="691" t="s">
        <v>59</v>
      </c>
      <c r="C13" s="568">
        <v>4901.2</v>
      </c>
      <c r="D13" s="690">
        <v>9.9999999999999992E-2</v>
      </c>
      <c r="E13" s="791" t="s">
        <v>0</v>
      </c>
      <c r="F13" s="685">
        <v>0.71</v>
      </c>
      <c r="G13" s="686">
        <v>54</v>
      </c>
      <c r="H13" s="687">
        <v>28</v>
      </c>
      <c r="I13" s="688">
        <v>4901.2</v>
      </c>
      <c r="J13" s="690">
        <v>9.9999999999999992E-2</v>
      </c>
      <c r="K13" s="802"/>
      <c r="L13" s="686">
        <v>11</v>
      </c>
      <c r="M13" s="689">
        <v>3</v>
      </c>
      <c r="N13" s="688">
        <v>2450.6</v>
      </c>
      <c r="O13" s="690">
        <v>4.9999999999999996E-2</v>
      </c>
      <c r="P13" s="802"/>
      <c r="Q13" s="563"/>
    </row>
    <row r="14" spans="1:17" s="25" customFormat="1" ht="28.2" hidden="1">
      <c r="A14" s="694">
        <v>9</v>
      </c>
      <c r="B14" s="691" t="s">
        <v>34</v>
      </c>
      <c r="C14" s="679">
        <v>7800.5600000000013</v>
      </c>
      <c r="D14" s="690">
        <v>0.10000000000000003</v>
      </c>
      <c r="E14" s="688">
        <v>7800.5600000000013</v>
      </c>
      <c r="F14" s="685">
        <v>0.1</v>
      </c>
      <c r="G14" s="686">
        <v>43</v>
      </c>
      <c r="H14" s="687">
        <v>9</v>
      </c>
      <c r="I14" s="688">
        <v>7800.5600000000013</v>
      </c>
      <c r="J14" s="690">
        <v>0.10000000000000003</v>
      </c>
      <c r="K14" s="800"/>
      <c r="L14" s="686">
        <v>12</v>
      </c>
      <c r="M14" s="689">
        <v>2</v>
      </c>
      <c r="N14" s="688">
        <v>3500.28</v>
      </c>
      <c r="O14" s="690">
        <v>4.487216302419314E-2</v>
      </c>
      <c r="P14" s="801"/>
      <c r="Q14" s="563"/>
    </row>
    <row r="15" spans="1:17" s="81" customFormat="1" ht="28.2" hidden="1">
      <c r="A15" s="694">
        <v>10</v>
      </c>
      <c r="B15" s="691" t="s">
        <v>35</v>
      </c>
      <c r="C15" s="679">
        <v>5574.5859999999993</v>
      </c>
      <c r="D15" s="690">
        <v>0.10000010659136105</v>
      </c>
      <c r="E15" s="692">
        <v>2422.5169999999998</v>
      </c>
      <c r="F15" s="685">
        <v>0.43456446810579302</v>
      </c>
      <c r="G15" s="686">
        <v>18</v>
      </c>
      <c r="H15" s="687">
        <v>5</v>
      </c>
      <c r="I15" s="688">
        <v>2814.49</v>
      </c>
      <c r="J15" s="690">
        <v>0.10000010659136103</v>
      </c>
      <c r="K15" s="800"/>
      <c r="L15" s="686">
        <v>18</v>
      </c>
      <c r="M15" s="687">
        <v>5</v>
      </c>
      <c r="N15" s="688">
        <v>2163.4899999999998</v>
      </c>
      <c r="O15" s="690">
        <v>7.6869781242549687E-2</v>
      </c>
      <c r="P15" s="800"/>
      <c r="Q15" s="566"/>
    </row>
    <row r="16" spans="1:17" s="81" customFormat="1" ht="84.6" hidden="1">
      <c r="A16" s="694">
        <v>1</v>
      </c>
      <c r="B16" s="691" t="s">
        <v>1282</v>
      </c>
      <c r="C16" s="679">
        <v>6099.5</v>
      </c>
      <c r="D16" s="690">
        <v>0.1</v>
      </c>
      <c r="E16" s="692">
        <v>2150</v>
      </c>
      <c r="F16" s="696" t="s">
        <v>1283</v>
      </c>
      <c r="G16" s="686">
        <v>8</v>
      </c>
      <c r="H16" s="689">
        <v>20</v>
      </c>
      <c r="I16" s="688">
        <v>10200</v>
      </c>
      <c r="J16" s="690">
        <v>0.17</v>
      </c>
      <c r="K16" s="805"/>
      <c r="L16" s="686">
        <v>1</v>
      </c>
      <c r="M16" s="689">
        <v>17</v>
      </c>
      <c r="N16" s="688">
        <v>3798.5</v>
      </c>
      <c r="O16" s="690">
        <v>6.2E-2</v>
      </c>
      <c r="P16" s="803"/>
      <c r="Q16" s="566" t="s">
        <v>1284</v>
      </c>
    </row>
    <row r="17" spans="1:17" s="81" customFormat="1" ht="409.6" customHeight="1">
      <c r="A17" s="888">
        <v>12</v>
      </c>
      <c r="B17" s="887" t="s">
        <v>37</v>
      </c>
      <c r="C17" s="884">
        <v>567.1</v>
      </c>
      <c r="D17" s="885">
        <v>0.2</v>
      </c>
      <c r="E17" s="886">
        <v>567</v>
      </c>
      <c r="F17" s="885">
        <v>1</v>
      </c>
      <c r="G17" s="857">
        <v>12</v>
      </c>
      <c r="H17" s="857">
        <v>3</v>
      </c>
      <c r="I17" s="884">
        <v>3000</v>
      </c>
      <c r="J17" s="860">
        <v>0.10508479397110325</v>
      </c>
      <c r="K17" s="858">
        <v>0</v>
      </c>
      <c r="L17" s="857">
        <v>2</v>
      </c>
      <c r="M17" s="857">
        <v>1</v>
      </c>
      <c r="N17" s="861">
        <v>4584.3999999999996</v>
      </c>
      <c r="O17" s="860">
        <v>0.16058357649370858</v>
      </c>
      <c r="P17" s="858">
        <v>0</v>
      </c>
      <c r="Q17" s="859" t="s">
        <v>1303</v>
      </c>
    </row>
    <row r="18" spans="1:17" s="81" customFormat="1" ht="28.2" hidden="1" customHeight="1">
      <c r="A18" s="888"/>
      <c r="B18" s="887"/>
      <c r="C18" s="884"/>
      <c r="D18" s="885"/>
      <c r="E18" s="886"/>
      <c r="F18" s="885"/>
      <c r="G18" s="857"/>
      <c r="H18" s="857"/>
      <c r="I18" s="884"/>
      <c r="J18" s="860"/>
      <c r="K18" s="858"/>
      <c r="L18" s="857"/>
      <c r="M18" s="857"/>
      <c r="N18" s="861"/>
      <c r="O18" s="860"/>
      <c r="P18" s="858"/>
      <c r="Q18" s="859"/>
    </row>
    <row r="19" spans="1:17" s="81" customFormat="1" ht="84.6" hidden="1" customHeight="1">
      <c r="A19" s="888"/>
      <c r="B19" s="887"/>
      <c r="C19" s="884"/>
      <c r="D19" s="885"/>
      <c r="E19" s="886"/>
      <c r="F19" s="885"/>
      <c r="G19" s="857"/>
      <c r="H19" s="857"/>
      <c r="I19" s="884"/>
      <c r="J19" s="860"/>
      <c r="K19" s="858"/>
      <c r="L19" s="857"/>
      <c r="M19" s="857"/>
      <c r="N19" s="861"/>
      <c r="O19" s="860"/>
      <c r="P19" s="858"/>
      <c r="Q19" s="859"/>
    </row>
    <row r="20" spans="1:17" s="81" customFormat="1" ht="28.2" hidden="1" customHeight="1">
      <c r="A20" s="888"/>
      <c r="B20" s="887"/>
      <c r="C20" s="884"/>
      <c r="D20" s="885"/>
      <c r="E20" s="886"/>
      <c r="F20" s="885"/>
      <c r="G20" s="857"/>
      <c r="H20" s="857"/>
      <c r="I20" s="884"/>
      <c r="J20" s="860"/>
      <c r="K20" s="858"/>
      <c r="L20" s="857"/>
      <c r="M20" s="857"/>
      <c r="N20" s="861"/>
      <c r="O20" s="860"/>
      <c r="P20" s="858"/>
      <c r="Q20" s="859"/>
    </row>
    <row r="21" spans="1:17" s="81" customFormat="1" ht="28.2" hidden="1" customHeight="1">
      <c r="A21" s="888"/>
      <c r="B21" s="887"/>
      <c r="C21" s="884"/>
      <c r="D21" s="885"/>
      <c r="E21" s="886"/>
      <c r="F21" s="885"/>
      <c r="G21" s="857"/>
      <c r="H21" s="857"/>
      <c r="I21" s="884"/>
      <c r="J21" s="860"/>
      <c r="K21" s="858"/>
      <c r="L21" s="857"/>
      <c r="M21" s="857"/>
      <c r="N21" s="861"/>
      <c r="O21" s="860"/>
      <c r="P21" s="858"/>
      <c r="Q21" s="859"/>
    </row>
    <row r="22" spans="1:17" s="25" customFormat="1" ht="42" hidden="1" customHeight="1">
      <c r="A22" s="888"/>
      <c r="B22" s="887"/>
      <c r="C22" s="884"/>
      <c r="D22" s="885"/>
      <c r="E22" s="886"/>
      <c r="F22" s="885"/>
      <c r="G22" s="857"/>
      <c r="H22" s="857"/>
      <c r="I22" s="884"/>
      <c r="J22" s="860"/>
      <c r="K22" s="858"/>
      <c r="L22" s="857"/>
      <c r="M22" s="857"/>
      <c r="N22" s="861"/>
      <c r="O22" s="860"/>
      <c r="P22" s="858"/>
      <c r="Q22" s="859"/>
    </row>
    <row r="23" spans="1:17" s="25" customFormat="1" ht="56.4" hidden="1" customHeight="1">
      <c r="A23" s="888"/>
      <c r="B23" s="887"/>
      <c r="C23" s="884"/>
      <c r="D23" s="885"/>
      <c r="E23" s="886"/>
      <c r="F23" s="885"/>
      <c r="G23" s="857"/>
      <c r="H23" s="857"/>
      <c r="I23" s="884"/>
      <c r="J23" s="860"/>
      <c r="K23" s="858"/>
      <c r="L23" s="857"/>
      <c r="M23" s="857"/>
      <c r="N23" s="861"/>
      <c r="O23" s="860"/>
      <c r="P23" s="858"/>
      <c r="Q23" s="859"/>
    </row>
    <row r="24" spans="1:17" s="25" customFormat="1" ht="84.6" hidden="1" customHeight="1">
      <c r="A24" s="888"/>
      <c r="B24" s="887"/>
      <c r="C24" s="884"/>
      <c r="D24" s="885"/>
      <c r="E24" s="886"/>
      <c r="F24" s="885"/>
      <c r="G24" s="857"/>
      <c r="H24" s="857"/>
      <c r="I24" s="884"/>
      <c r="J24" s="860"/>
      <c r="K24" s="858"/>
      <c r="L24" s="857"/>
      <c r="M24" s="857"/>
      <c r="N24" s="861"/>
      <c r="O24" s="860"/>
      <c r="P24" s="858"/>
      <c r="Q24" s="859"/>
    </row>
    <row r="25" spans="1:17" s="25" customFormat="1" ht="28.8" hidden="1" customHeight="1" thickBot="1">
      <c r="A25" s="888"/>
      <c r="B25" s="887"/>
      <c r="C25" s="884"/>
      <c r="D25" s="885"/>
      <c r="E25" s="886"/>
      <c r="F25" s="885"/>
      <c r="G25" s="857"/>
      <c r="H25" s="857"/>
      <c r="I25" s="884"/>
      <c r="J25" s="860"/>
      <c r="K25" s="858"/>
      <c r="L25" s="857"/>
      <c r="M25" s="857"/>
      <c r="N25" s="861"/>
      <c r="O25" s="860"/>
      <c r="P25" s="858"/>
      <c r="Q25" s="859"/>
    </row>
    <row r="26" spans="1:17" s="25" customFormat="1" ht="28.2" hidden="1" customHeight="1">
      <c r="A26" s="888"/>
      <c r="B26" s="887"/>
      <c r="C26" s="884"/>
      <c r="D26" s="885"/>
      <c r="E26" s="886"/>
      <c r="F26" s="885"/>
      <c r="G26" s="857"/>
      <c r="H26" s="857"/>
      <c r="I26" s="884"/>
      <c r="J26" s="860"/>
      <c r="K26" s="858"/>
      <c r="L26" s="857"/>
      <c r="M26" s="857"/>
      <c r="N26" s="861"/>
      <c r="O26" s="860"/>
      <c r="P26" s="858"/>
      <c r="Q26" s="859"/>
    </row>
    <row r="27" spans="1:17" s="26" customFormat="1" ht="52.5" hidden="1" customHeight="1" thickBot="1">
      <c r="A27" s="888"/>
      <c r="B27" s="887"/>
      <c r="C27" s="884"/>
      <c r="D27" s="885"/>
      <c r="E27" s="886"/>
      <c r="F27" s="885"/>
      <c r="G27" s="857"/>
      <c r="H27" s="857"/>
      <c r="I27" s="884"/>
      <c r="J27" s="860"/>
      <c r="K27" s="858"/>
      <c r="L27" s="857"/>
      <c r="M27" s="857"/>
      <c r="N27" s="861"/>
      <c r="O27" s="860"/>
      <c r="P27" s="858"/>
      <c r="Q27" s="859"/>
    </row>
    <row r="28" spans="1:17">
      <c r="A28" s="888"/>
      <c r="B28" s="887"/>
      <c r="C28" s="884"/>
      <c r="D28" s="885"/>
      <c r="E28" s="886"/>
      <c r="F28" s="885"/>
      <c r="G28" s="857"/>
      <c r="H28" s="857"/>
      <c r="I28" s="884"/>
      <c r="J28" s="860"/>
      <c r="K28" s="858"/>
      <c r="L28" s="857"/>
      <c r="M28" s="857"/>
      <c r="N28" s="861"/>
      <c r="O28" s="860"/>
      <c r="P28" s="858"/>
      <c r="Q28" s="859"/>
    </row>
    <row r="29" spans="1:17">
      <c r="A29" s="888"/>
      <c r="B29" s="887"/>
      <c r="C29" s="884"/>
      <c r="D29" s="885"/>
      <c r="E29" s="886"/>
      <c r="F29" s="885"/>
      <c r="G29" s="857"/>
      <c r="H29" s="857"/>
      <c r="I29" s="884"/>
      <c r="J29" s="860"/>
      <c r="K29" s="858"/>
      <c r="L29" s="857"/>
      <c r="M29" s="857"/>
      <c r="N29" s="861"/>
      <c r="O29" s="860"/>
      <c r="P29" s="858"/>
      <c r="Q29" s="859"/>
    </row>
    <row r="30" spans="1:17">
      <c r="A30" s="888"/>
      <c r="B30" s="887"/>
      <c r="C30" s="884"/>
      <c r="D30" s="885"/>
      <c r="E30" s="886"/>
      <c r="F30" s="885"/>
      <c r="G30" s="857"/>
      <c r="H30" s="857"/>
      <c r="I30" s="884"/>
      <c r="J30" s="860"/>
      <c r="K30" s="858"/>
      <c r="L30" s="857"/>
      <c r="M30" s="857"/>
      <c r="N30" s="861"/>
      <c r="O30" s="860"/>
      <c r="P30" s="858"/>
      <c r="Q30" s="859"/>
    </row>
    <row r="31" spans="1:17">
      <c r="A31" s="888"/>
      <c r="B31" s="887"/>
      <c r="C31" s="884"/>
      <c r="D31" s="885"/>
      <c r="E31" s="886"/>
      <c r="F31" s="885"/>
      <c r="G31" s="857"/>
      <c r="H31" s="857"/>
      <c r="I31" s="884"/>
      <c r="J31" s="860"/>
      <c r="K31" s="858"/>
      <c r="L31" s="857"/>
      <c r="M31" s="857"/>
      <c r="N31" s="861"/>
      <c r="O31" s="860"/>
      <c r="P31" s="858"/>
      <c r="Q31" s="859"/>
    </row>
    <row r="32" spans="1:17" ht="129.6" customHeight="1">
      <c r="A32" s="888"/>
      <c r="B32" s="887"/>
      <c r="C32" s="884"/>
      <c r="D32" s="885"/>
      <c r="E32" s="886"/>
      <c r="F32" s="885"/>
      <c r="G32" s="857"/>
      <c r="H32" s="857"/>
      <c r="I32" s="884"/>
      <c r="J32" s="860"/>
      <c r="K32" s="858"/>
      <c r="L32" s="857"/>
      <c r="M32" s="857"/>
      <c r="N32" s="861"/>
      <c r="O32" s="860"/>
      <c r="P32" s="858"/>
      <c r="Q32" s="859"/>
    </row>
    <row r="33" spans="1:17" ht="76.8" customHeight="1">
      <c r="A33" s="888"/>
      <c r="B33" s="887"/>
      <c r="C33" s="884"/>
      <c r="D33" s="885"/>
      <c r="E33" s="886"/>
      <c r="F33" s="885"/>
      <c r="G33" s="857"/>
      <c r="H33" s="857"/>
      <c r="I33" s="884"/>
      <c r="J33" s="860"/>
      <c r="K33" s="858"/>
      <c r="L33" s="857"/>
      <c r="M33" s="857"/>
      <c r="N33" s="861"/>
      <c r="O33" s="860"/>
      <c r="P33" s="858"/>
      <c r="Q33" s="859"/>
    </row>
  </sheetData>
  <mergeCells count="25">
    <mergeCell ref="E17:E33"/>
    <mergeCell ref="D17:D33"/>
    <mergeCell ref="C17:C33"/>
    <mergeCell ref="B17:B33"/>
    <mergeCell ref="A17:A33"/>
    <mergeCell ref="J17:J33"/>
    <mergeCell ref="I17:I33"/>
    <mergeCell ref="H17:H33"/>
    <mergeCell ref="G17:G33"/>
    <mergeCell ref="F17:F33"/>
    <mergeCell ref="B1:P1"/>
    <mergeCell ref="B2:Q2"/>
    <mergeCell ref="A3:A5"/>
    <mergeCell ref="B3:B5"/>
    <mergeCell ref="C3:F3"/>
    <mergeCell ref="G3:K3"/>
    <mergeCell ref="L3:P3"/>
    <mergeCell ref="Q3:Q5"/>
    <mergeCell ref="L17:L33"/>
    <mergeCell ref="K17:K33"/>
    <mergeCell ref="Q17:Q33"/>
    <mergeCell ref="P17:P33"/>
    <mergeCell ref="O17:O33"/>
    <mergeCell ref="N17:N33"/>
    <mergeCell ref="M17:M33"/>
  </mergeCells>
  <phoneticPr fontId="0" type="noConversion"/>
  <conditionalFormatting sqref="D6:D9 D12:D15 D17">
    <cfRule type="cellIs" dxfId="11" priority="21" operator="lessThan">
      <formula>0.1</formula>
    </cfRule>
  </conditionalFormatting>
  <conditionalFormatting sqref="J7:J9 J12:J15">
    <cfRule type="cellIs" dxfId="10" priority="20" operator="lessThan">
      <formula>0.1</formula>
    </cfRule>
  </conditionalFormatting>
  <conditionalFormatting sqref="O7:O9 O12:O15 O17">
    <cfRule type="cellIs" dxfId="9" priority="19" operator="lessThan">
      <formula>0.05</formula>
    </cfRule>
  </conditionalFormatting>
  <conditionalFormatting sqref="D10">
    <cfRule type="cellIs" dxfId="8" priority="9" operator="lessThan">
      <formula>0.1</formula>
    </cfRule>
  </conditionalFormatting>
  <conditionalFormatting sqref="J10">
    <cfRule type="cellIs" dxfId="7" priority="8" operator="lessThan">
      <formula>0.1</formula>
    </cfRule>
  </conditionalFormatting>
  <conditionalFormatting sqref="O10">
    <cfRule type="cellIs" dxfId="6" priority="7" operator="lessThan">
      <formula>0.05</formula>
    </cfRule>
  </conditionalFormatting>
  <conditionalFormatting sqref="D11">
    <cfRule type="cellIs" dxfId="5" priority="6" operator="lessThan">
      <formula>0.1</formula>
    </cfRule>
  </conditionalFormatting>
  <conditionalFormatting sqref="J11">
    <cfRule type="cellIs" dxfId="4" priority="5" operator="lessThan">
      <formula>0.1</formula>
    </cfRule>
  </conditionalFormatting>
  <conditionalFormatting sqref="O11">
    <cfRule type="cellIs" dxfId="3" priority="4" operator="lessThan">
      <formula>0.05</formula>
    </cfRule>
  </conditionalFormatting>
  <conditionalFormatting sqref="D16">
    <cfRule type="cellIs" dxfId="2" priority="3" operator="lessThan">
      <formula>0.1</formula>
    </cfRule>
  </conditionalFormatting>
  <conditionalFormatting sqref="J16">
    <cfRule type="cellIs" dxfId="1" priority="2" operator="lessThan">
      <formula>0.1</formula>
    </cfRule>
  </conditionalFormatting>
  <conditionalFormatting sqref="O16">
    <cfRule type="cellIs" dxfId="0" priority="1" operator="lessThan">
      <formula>0.05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54" scale="29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42"/>
  <sheetViews>
    <sheetView tabSelected="1" zoomScale="60" zoomScaleNormal="60" workbookViewId="0">
      <selection activeCell="H428" sqref="H428"/>
    </sheetView>
  </sheetViews>
  <sheetFormatPr defaultColWidth="17.109375" defaultRowHeight="32.4"/>
  <cols>
    <col min="1" max="1" width="11.6640625" style="120" customWidth="1"/>
    <col min="2" max="2" width="57.109375" style="120" customWidth="1"/>
    <col min="3" max="3" width="17.33203125" style="120" customWidth="1"/>
    <col min="4" max="4" width="17.44140625" style="120" customWidth="1"/>
    <col min="5" max="5" width="15.88671875" style="120" customWidth="1"/>
    <col min="6" max="6" width="17.33203125" style="120" customWidth="1"/>
    <col min="7" max="7" width="17.5546875" style="120" customWidth="1"/>
    <col min="8" max="8" width="38.6640625" style="120" customWidth="1"/>
    <col min="9" max="9" width="20" style="120" customWidth="1"/>
    <col min="10" max="10" width="44.88671875" style="120" customWidth="1"/>
    <col min="11" max="11" width="36.44140625" style="120" customWidth="1"/>
    <col min="12" max="12" width="33.6640625" style="120" customWidth="1"/>
    <col min="13" max="13" width="25.44140625" style="120" hidden="1" customWidth="1"/>
    <col min="14" max="14" width="17.109375" style="120" hidden="1" customWidth="1"/>
    <col min="15" max="16384" width="17.109375" style="120"/>
  </cols>
  <sheetData>
    <row r="1" spans="1:12" ht="37.5" customHeight="1">
      <c r="A1" s="1016" t="s">
        <v>1308</v>
      </c>
      <c r="B1" s="1016"/>
      <c r="C1" s="1016"/>
      <c r="D1" s="1016"/>
      <c r="E1" s="1016"/>
      <c r="F1" s="1016"/>
      <c r="G1" s="1016"/>
      <c r="H1" s="1016"/>
      <c r="I1" s="1016"/>
      <c r="J1" s="1016"/>
      <c r="K1" s="1016"/>
      <c r="L1" s="1016"/>
    </row>
    <row r="2" spans="1:12" ht="19.5" customHeight="1">
      <c r="A2" s="1017" t="s">
        <v>1302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</row>
    <row r="3" spans="1:12">
      <c r="A3" s="939" t="s">
        <v>60</v>
      </c>
      <c r="B3" s="939" t="s">
        <v>75</v>
      </c>
      <c r="C3" s="939" t="s">
        <v>76</v>
      </c>
      <c r="D3" s="939"/>
      <c r="E3" s="939" t="s">
        <v>77</v>
      </c>
      <c r="F3" s="939" t="s">
        <v>78</v>
      </c>
      <c r="G3" s="1010" t="s">
        <v>79</v>
      </c>
      <c r="H3" s="939" t="s">
        <v>80</v>
      </c>
      <c r="I3" s="1004" t="s">
        <v>81</v>
      </c>
      <c r="J3" s="939" t="s">
        <v>82</v>
      </c>
      <c r="K3" s="1006" t="s">
        <v>83</v>
      </c>
      <c r="L3" s="939" t="s">
        <v>84</v>
      </c>
    </row>
    <row r="4" spans="1:12">
      <c r="A4" s="939"/>
      <c r="B4" s="939"/>
      <c r="C4" s="89" t="s">
        <v>85</v>
      </c>
      <c r="D4" s="89" t="s">
        <v>86</v>
      </c>
      <c r="E4" s="939"/>
      <c r="F4" s="939"/>
      <c r="G4" s="1010"/>
      <c r="H4" s="939"/>
      <c r="I4" s="1004"/>
      <c r="J4" s="939"/>
      <c r="K4" s="1006"/>
      <c r="L4" s="939"/>
    </row>
    <row r="5" spans="1:12" ht="74.25" hidden="1" customHeight="1">
      <c r="A5" s="1015" t="s">
        <v>162</v>
      </c>
      <c r="B5" s="1015"/>
      <c r="C5" s="938" t="s">
        <v>163</v>
      </c>
      <c r="D5" s="938"/>
      <c r="E5" s="938"/>
      <c r="F5" s="121">
        <v>561120.39956000005</v>
      </c>
      <c r="G5" s="121">
        <v>167251.77700200002</v>
      </c>
      <c r="H5" s="122"/>
      <c r="I5" s="123">
        <v>0.3</v>
      </c>
      <c r="J5" s="122"/>
      <c r="K5" s="122"/>
      <c r="L5" s="122"/>
    </row>
    <row r="6" spans="1:12" ht="39" hidden="1" customHeight="1">
      <c r="A6" s="89"/>
      <c r="B6" s="938" t="s">
        <v>87</v>
      </c>
      <c r="C6" s="938"/>
      <c r="D6" s="938"/>
      <c r="E6" s="938"/>
      <c r="F6" s="219">
        <v>112089.18132</v>
      </c>
      <c r="G6" s="125">
        <v>33620.699999999997</v>
      </c>
      <c r="H6" s="122"/>
      <c r="I6" s="123"/>
      <c r="J6" s="122"/>
      <c r="K6" s="126"/>
      <c r="L6" s="122"/>
    </row>
    <row r="7" spans="1:12" ht="33" hidden="1" customHeight="1">
      <c r="A7" s="939">
        <v>1</v>
      </c>
      <c r="B7" s="89" t="s">
        <v>164</v>
      </c>
      <c r="C7" s="89"/>
      <c r="D7" s="127">
        <v>4685</v>
      </c>
      <c r="E7" s="89"/>
      <c r="F7" s="128">
        <v>17011.18132</v>
      </c>
      <c r="G7" s="128">
        <v>0</v>
      </c>
      <c r="H7" s="89"/>
      <c r="I7" s="94">
        <v>0</v>
      </c>
      <c r="J7" s="89"/>
      <c r="K7" s="127"/>
      <c r="L7" s="89"/>
    </row>
    <row r="8" spans="1:12" hidden="1">
      <c r="A8" s="939"/>
      <c r="B8" s="129" t="s">
        <v>88</v>
      </c>
      <c r="C8" s="89"/>
      <c r="D8" s="127"/>
      <c r="E8" s="89"/>
      <c r="F8" s="128"/>
      <c r="G8" s="128"/>
      <c r="H8" s="89"/>
      <c r="I8" s="94"/>
      <c r="J8" s="89"/>
      <c r="K8" s="127"/>
      <c r="L8" s="89"/>
    </row>
    <row r="9" spans="1:12" ht="50.25" hidden="1" customHeight="1">
      <c r="A9" s="939"/>
      <c r="B9" s="130" t="s">
        <v>165</v>
      </c>
      <c r="C9" s="131" t="s">
        <v>166</v>
      </c>
      <c r="D9" s="132">
        <v>250</v>
      </c>
      <c r="E9" s="130" t="s">
        <v>167</v>
      </c>
      <c r="F9" s="128">
        <v>894.64031999999997</v>
      </c>
      <c r="G9" s="128">
        <v>0</v>
      </c>
      <c r="H9" s="89" t="s">
        <v>168</v>
      </c>
      <c r="I9" s="94">
        <v>0</v>
      </c>
      <c r="J9" s="89" t="s">
        <v>169</v>
      </c>
      <c r="K9" s="89" t="s">
        <v>89</v>
      </c>
      <c r="L9" s="89" t="s">
        <v>170</v>
      </c>
    </row>
    <row r="10" spans="1:12" ht="72" hidden="1">
      <c r="A10" s="939"/>
      <c r="B10" s="130" t="s">
        <v>171</v>
      </c>
      <c r="C10" s="131" t="s">
        <v>166</v>
      </c>
      <c r="D10" s="132">
        <v>365</v>
      </c>
      <c r="E10" s="130" t="s">
        <v>167</v>
      </c>
      <c r="F10" s="128">
        <v>1216.5409999999999</v>
      </c>
      <c r="G10" s="128">
        <v>0</v>
      </c>
      <c r="H10" s="89" t="s">
        <v>172</v>
      </c>
      <c r="I10" s="94">
        <v>0</v>
      </c>
      <c r="J10" s="89" t="s">
        <v>173</v>
      </c>
      <c r="K10" s="89"/>
      <c r="L10" s="89" t="s">
        <v>174</v>
      </c>
    </row>
    <row r="11" spans="1:12" ht="54" hidden="1">
      <c r="A11" s="939"/>
      <c r="B11" s="89" t="s">
        <v>175</v>
      </c>
      <c r="C11" s="131" t="s">
        <v>166</v>
      </c>
      <c r="D11" s="132">
        <v>2100</v>
      </c>
      <c r="E11" s="89" t="s">
        <v>176</v>
      </c>
      <c r="F11" s="128">
        <v>7600</v>
      </c>
      <c r="G11" s="128">
        <v>0</v>
      </c>
      <c r="H11" s="89" t="s">
        <v>177</v>
      </c>
      <c r="I11" s="133">
        <v>0</v>
      </c>
      <c r="J11" s="89"/>
      <c r="K11" s="89"/>
      <c r="L11" s="89" t="s">
        <v>178</v>
      </c>
    </row>
    <row r="12" spans="1:12" ht="36" hidden="1">
      <c r="A12" s="939"/>
      <c r="B12" s="89" t="s">
        <v>179</v>
      </c>
      <c r="C12" s="131" t="s">
        <v>166</v>
      </c>
      <c r="D12" s="132">
        <v>300</v>
      </c>
      <c r="E12" s="89" t="s">
        <v>176</v>
      </c>
      <c r="F12" s="128">
        <v>1200</v>
      </c>
      <c r="G12" s="128">
        <v>0</v>
      </c>
      <c r="H12" s="89" t="s">
        <v>180</v>
      </c>
      <c r="I12" s="133">
        <v>0</v>
      </c>
      <c r="J12" s="89"/>
      <c r="K12" s="89"/>
      <c r="L12" s="89" t="s">
        <v>181</v>
      </c>
    </row>
    <row r="13" spans="1:12" ht="36" hidden="1">
      <c r="A13" s="939"/>
      <c r="B13" s="89" t="s">
        <v>182</v>
      </c>
      <c r="C13" s="131" t="s">
        <v>166</v>
      </c>
      <c r="D13" s="132">
        <v>1670</v>
      </c>
      <c r="E13" s="89" t="s">
        <v>176</v>
      </c>
      <c r="F13" s="128">
        <v>6100</v>
      </c>
      <c r="G13" s="128">
        <v>0</v>
      </c>
      <c r="H13" s="89" t="s">
        <v>177</v>
      </c>
      <c r="I13" s="133">
        <v>0</v>
      </c>
      <c r="J13" s="89"/>
      <c r="K13" s="89"/>
      <c r="L13" s="89" t="s">
        <v>183</v>
      </c>
    </row>
    <row r="14" spans="1:12" hidden="1">
      <c r="A14" s="939"/>
      <c r="B14" s="89" t="s">
        <v>184</v>
      </c>
      <c r="C14" s="89" t="s">
        <v>185</v>
      </c>
      <c r="D14" s="128">
        <v>292.89999999999998</v>
      </c>
      <c r="E14" s="89" t="s">
        <v>186</v>
      </c>
      <c r="F14" s="128">
        <v>95078</v>
      </c>
      <c r="G14" s="128">
        <v>33620.699999999997</v>
      </c>
      <c r="H14" s="89" t="s">
        <v>187</v>
      </c>
      <c r="I14" s="133">
        <v>0.34</v>
      </c>
      <c r="J14" s="89" t="s">
        <v>188</v>
      </c>
      <c r="K14" s="89" t="s">
        <v>189</v>
      </c>
      <c r="L14" s="89"/>
    </row>
    <row r="15" spans="1:12" hidden="1">
      <c r="A15" s="939"/>
      <c r="B15" s="89" t="s">
        <v>190</v>
      </c>
      <c r="C15" s="89"/>
      <c r="D15" s="89"/>
      <c r="E15" s="89"/>
      <c r="F15" s="128">
        <v>0</v>
      </c>
      <c r="G15" s="128">
        <v>0</v>
      </c>
      <c r="H15" s="89"/>
      <c r="I15" s="133"/>
      <c r="J15" s="89"/>
      <c r="K15" s="89"/>
      <c r="L15" s="89"/>
    </row>
    <row r="16" spans="1:12" hidden="1">
      <c r="A16" s="89"/>
      <c r="B16" s="1009" t="s">
        <v>191</v>
      </c>
      <c r="C16" s="1009"/>
      <c r="D16" s="1009"/>
      <c r="E16" s="1009"/>
      <c r="F16" s="128"/>
      <c r="G16" s="128"/>
      <c r="H16" s="89"/>
      <c r="I16" s="133"/>
      <c r="J16" s="89"/>
      <c r="K16" s="89"/>
      <c r="L16" s="89"/>
    </row>
    <row r="17" spans="1:12" hidden="1">
      <c r="A17" s="939">
        <v>2</v>
      </c>
      <c r="B17" s="89" t="s">
        <v>192</v>
      </c>
      <c r="C17" s="89"/>
      <c r="D17" s="89"/>
      <c r="E17" s="89"/>
      <c r="F17" s="128"/>
      <c r="G17" s="128"/>
      <c r="H17" s="89"/>
      <c r="I17" s="133"/>
      <c r="J17" s="89"/>
      <c r="K17" s="89"/>
      <c r="L17" s="89"/>
    </row>
    <row r="18" spans="1:12" hidden="1">
      <c r="A18" s="939"/>
      <c r="B18" s="129" t="s">
        <v>88</v>
      </c>
      <c r="C18" s="89"/>
      <c r="D18" s="89"/>
      <c r="E18" s="89"/>
      <c r="F18" s="128"/>
      <c r="G18" s="128"/>
      <c r="H18" s="89"/>
      <c r="I18" s="133"/>
      <c r="J18" s="89"/>
      <c r="K18" s="89"/>
      <c r="L18" s="89"/>
    </row>
    <row r="19" spans="1:12" hidden="1">
      <c r="A19" s="939"/>
      <c r="B19" s="89" t="s">
        <v>193</v>
      </c>
      <c r="C19" s="89" t="s">
        <v>194</v>
      </c>
      <c r="D19" s="134">
        <v>175000</v>
      </c>
      <c r="E19" s="89"/>
      <c r="F19" s="1010">
        <v>10844</v>
      </c>
      <c r="G19" s="1010">
        <v>8862.6</v>
      </c>
      <c r="H19" s="939" t="s">
        <v>195</v>
      </c>
      <c r="I19" s="133">
        <v>0.82</v>
      </c>
      <c r="J19" s="939" t="s">
        <v>196</v>
      </c>
      <c r="K19" s="939" t="s">
        <v>197</v>
      </c>
      <c r="L19" s="89"/>
    </row>
    <row r="20" spans="1:12" hidden="1">
      <c r="A20" s="939"/>
      <c r="B20" s="89" t="s">
        <v>198</v>
      </c>
      <c r="C20" s="89" t="s">
        <v>194</v>
      </c>
      <c r="D20" s="134">
        <v>1366</v>
      </c>
      <c r="E20" s="89"/>
      <c r="F20" s="1010"/>
      <c r="G20" s="1010"/>
      <c r="H20" s="939"/>
      <c r="I20" s="133">
        <v>0.66</v>
      </c>
      <c r="J20" s="939"/>
      <c r="K20" s="939"/>
      <c r="L20" s="89"/>
    </row>
    <row r="21" spans="1:12" hidden="1">
      <c r="A21" s="939"/>
      <c r="B21" s="89" t="s">
        <v>199</v>
      </c>
      <c r="C21" s="89" t="s">
        <v>194</v>
      </c>
      <c r="D21" s="134">
        <v>91</v>
      </c>
      <c r="E21" s="89"/>
      <c r="F21" s="1010"/>
      <c r="G21" s="1010"/>
      <c r="H21" s="939"/>
      <c r="I21" s="133">
        <v>1</v>
      </c>
      <c r="J21" s="939"/>
      <c r="K21" s="939"/>
      <c r="L21" s="89"/>
    </row>
    <row r="22" spans="1:12" hidden="1">
      <c r="A22" s="939"/>
      <c r="B22" s="89" t="s">
        <v>200</v>
      </c>
      <c r="C22" s="89" t="s">
        <v>91</v>
      </c>
      <c r="D22" s="128">
        <v>514700</v>
      </c>
      <c r="E22" s="89"/>
      <c r="F22" s="128">
        <v>62376</v>
      </c>
      <c r="G22" s="128">
        <v>20448.900000000001</v>
      </c>
      <c r="H22" s="89" t="s">
        <v>187</v>
      </c>
      <c r="I22" s="133">
        <v>0.32700000000000001</v>
      </c>
      <c r="J22" s="89" t="s">
        <v>196</v>
      </c>
      <c r="K22" s="89" t="s">
        <v>197</v>
      </c>
      <c r="L22" s="89"/>
    </row>
    <row r="23" spans="1:12" hidden="1">
      <c r="A23" s="939"/>
      <c r="B23" s="89" t="s">
        <v>90</v>
      </c>
      <c r="C23" s="89"/>
      <c r="D23" s="89"/>
      <c r="E23" s="89"/>
      <c r="F23" s="128">
        <v>0</v>
      </c>
      <c r="G23" s="128">
        <v>0</v>
      </c>
      <c r="H23" s="89"/>
      <c r="I23" s="133"/>
      <c r="J23" s="89"/>
      <c r="K23" s="89"/>
      <c r="L23" s="89"/>
    </row>
    <row r="24" spans="1:12" hidden="1">
      <c r="A24" s="939"/>
      <c r="B24" s="122" t="s">
        <v>201</v>
      </c>
      <c r="C24" s="89"/>
      <c r="D24" s="89"/>
      <c r="E24" s="89"/>
      <c r="F24" s="125">
        <v>73220</v>
      </c>
      <c r="G24" s="125">
        <v>29311.5</v>
      </c>
      <c r="H24" s="125"/>
      <c r="I24" s="135">
        <v>0.40032095055995631</v>
      </c>
      <c r="J24" s="125"/>
      <c r="K24" s="125"/>
      <c r="L24" s="89"/>
    </row>
    <row r="25" spans="1:12" ht="33.75" hidden="1" customHeight="1">
      <c r="A25" s="89"/>
      <c r="B25" s="1009" t="s">
        <v>202</v>
      </c>
      <c r="C25" s="1009"/>
      <c r="D25" s="1009"/>
      <c r="E25" s="1009"/>
      <c r="F25" s="125"/>
      <c r="G25" s="125"/>
      <c r="H25" s="125"/>
      <c r="I25" s="135"/>
      <c r="J25" s="125"/>
      <c r="K25" s="125"/>
      <c r="L25" s="89"/>
    </row>
    <row r="26" spans="1:12" hidden="1">
      <c r="A26" s="939">
        <v>3</v>
      </c>
      <c r="B26" s="89" t="s">
        <v>203</v>
      </c>
      <c r="C26" s="89"/>
      <c r="D26" s="89"/>
      <c r="E26" s="89"/>
      <c r="F26" s="128"/>
      <c r="G26" s="128"/>
      <c r="H26" s="89"/>
      <c r="I26" s="133"/>
      <c r="J26" s="89"/>
      <c r="K26" s="89"/>
      <c r="L26" s="939" t="s">
        <v>204</v>
      </c>
    </row>
    <row r="27" spans="1:12" hidden="1">
      <c r="A27" s="939"/>
      <c r="B27" s="89" t="s">
        <v>184</v>
      </c>
      <c r="C27" s="89"/>
      <c r="D27" s="89"/>
      <c r="E27" s="89"/>
      <c r="F27" s="128"/>
      <c r="G27" s="128"/>
      <c r="H27" s="89"/>
      <c r="I27" s="133"/>
      <c r="J27" s="89"/>
      <c r="K27" s="89"/>
      <c r="L27" s="939"/>
    </row>
    <row r="28" spans="1:12" hidden="1">
      <c r="A28" s="939"/>
      <c r="B28" s="122" t="s">
        <v>205</v>
      </c>
      <c r="C28" s="89"/>
      <c r="D28" s="89"/>
      <c r="E28" s="89"/>
      <c r="F28" s="136"/>
      <c r="G28" s="136"/>
      <c r="H28" s="130"/>
      <c r="I28" s="95"/>
      <c r="J28" s="89"/>
      <c r="K28" s="89"/>
      <c r="L28" s="939"/>
    </row>
    <row r="29" spans="1:12" hidden="1">
      <c r="A29" s="89"/>
      <c r="B29" s="1009" t="s">
        <v>206</v>
      </c>
      <c r="C29" s="1009"/>
      <c r="D29" s="1009"/>
      <c r="E29" s="1009"/>
      <c r="F29" s="136"/>
      <c r="G29" s="136"/>
      <c r="H29" s="130"/>
      <c r="I29" s="95"/>
      <c r="J29" s="89"/>
      <c r="K29" s="89"/>
      <c r="L29" s="89"/>
    </row>
    <row r="30" spans="1:12" hidden="1">
      <c r="A30" s="939">
        <v>4</v>
      </c>
      <c r="B30" s="89" t="s">
        <v>203</v>
      </c>
      <c r="C30" s="89"/>
      <c r="D30" s="89"/>
      <c r="E30" s="89"/>
      <c r="F30" s="128"/>
      <c r="G30" s="128"/>
      <c r="H30" s="89"/>
      <c r="I30" s="133"/>
      <c r="J30" s="89"/>
      <c r="K30" s="89"/>
      <c r="L30" s="939" t="s">
        <v>207</v>
      </c>
    </row>
    <row r="31" spans="1:12" hidden="1">
      <c r="A31" s="939"/>
      <c r="B31" s="89" t="s">
        <v>184</v>
      </c>
      <c r="C31" s="89"/>
      <c r="D31" s="89"/>
      <c r="E31" s="89" t="s">
        <v>186</v>
      </c>
      <c r="F31" s="136">
        <v>10775</v>
      </c>
      <c r="G31" s="128">
        <v>5870.9</v>
      </c>
      <c r="H31" s="89" t="s">
        <v>187</v>
      </c>
      <c r="I31" s="133">
        <v>0.54</v>
      </c>
      <c r="J31" s="89" t="s">
        <v>208</v>
      </c>
      <c r="K31" s="89" t="s">
        <v>197</v>
      </c>
      <c r="L31" s="939"/>
    </row>
    <row r="32" spans="1:12" hidden="1">
      <c r="A32" s="939"/>
      <c r="B32" s="89" t="s">
        <v>209</v>
      </c>
      <c r="C32" s="89"/>
      <c r="D32" s="89"/>
      <c r="E32" s="89" t="s">
        <v>186</v>
      </c>
      <c r="F32" s="136">
        <v>23345</v>
      </c>
      <c r="G32" s="128">
        <v>0</v>
      </c>
      <c r="H32" s="89" t="s">
        <v>210</v>
      </c>
      <c r="I32" s="133">
        <v>0</v>
      </c>
      <c r="J32" s="89" t="s">
        <v>173</v>
      </c>
      <c r="K32" s="89"/>
      <c r="L32" s="939"/>
    </row>
    <row r="33" spans="1:12" hidden="1">
      <c r="A33" s="939"/>
      <c r="B33" s="122" t="s">
        <v>205</v>
      </c>
      <c r="C33" s="89"/>
      <c r="D33" s="89"/>
      <c r="E33" s="89"/>
      <c r="F33" s="125">
        <v>34120</v>
      </c>
      <c r="G33" s="125">
        <v>5870.9</v>
      </c>
      <c r="H33" s="125"/>
      <c r="I33" s="135">
        <v>0.17206623681125438</v>
      </c>
      <c r="J33" s="125"/>
      <c r="K33" s="125"/>
      <c r="L33" s="939"/>
    </row>
    <row r="34" spans="1:12" ht="37.5" hidden="1" customHeight="1">
      <c r="A34" s="89"/>
      <c r="B34" s="1009" t="s">
        <v>211</v>
      </c>
      <c r="C34" s="1009"/>
      <c r="D34" s="1009"/>
      <c r="E34" s="1009"/>
      <c r="F34" s="125"/>
      <c r="G34" s="125"/>
      <c r="H34" s="125"/>
      <c r="I34" s="135"/>
      <c r="J34" s="125"/>
      <c r="K34" s="125"/>
      <c r="L34" s="89"/>
    </row>
    <row r="35" spans="1:12" ht="33" hidden="1" customHeight="1">
      <c r="A35" s="939">
        <v>5</v>
      </c>
      <c r="B35" s="89" t="s">
        <v>212</v>
      </c>
      <c r="C35" s="89" t="s">
        <v>91</v>
      </c>
      <c r="D35" s="89">
        <v>4296.6000000000004</v>
      </c>
      <c r="E35" s="89"/>
      <c r="F35" s="128">
        <v>37500</v>
      </c>
      <c r="G35" s="128">
        <v>9503.7000000000007</v>
      </c>
      <c r="H35" s="125"/>
      <c r="I35" s="133">
        <v>0.25</v>
      </c>
      <c r="J35" s="125"/>
      <c r="K35" s="125"/>
      <c r="L35" s="89"/>
    </row>
    <row r="36" spans="1:12" hidden="1">
      <c r="A36" s="939"/>
      <c r="B36" s="129" t="s">
        <v>88</v>
      </c>
      <c r="C36" s="89"/>
      <c r="D36" s="89"/>
      <c r="E36" s="89"/>
      <c r="F36" s="125"/>
      <c r="G36" s="125"/>
      <c r="H36" s="125"/>
      <c r="I36" s="135"/>
      <c r="J36" s="125"/>
      <c r="K36" s="125"/>
      <c r="L36" s="89"/>
    </row>
    <row r="37" spans="1:12" ht="72" hidden="1">
      <c r="A37" s="939"/>
      <c r="B37" s="89" t="s">
        <v>213</v>
      </c>
      <c r="C37" s="89" t="s">
        <v>91</v>
      </c>
      <c r="D37" s="89">
        <v>3137</v>
      </c>
      <c r="E37" s="89" t="s">
        <v>214</v>
      </c>
      <c r="F37" s="128">
        <v>17667.26082</v>
      </c>
      <c r="G37" s="128">
        <v>0</v>
      </c>
      <c r="H37" s="128" t="s">
        <v>215</v>
      </c>
      <c r="I37" s="133">
        <v>0</v>
      </c>
      <c r="J37" s="128" t="s">
        <v>216</v>
      </c>
      <c r="K37" s="128" t="s">
        <v>217</v>
      </c>
      <c r="L37" s="89" t="s">
        <v>218</v>
      </c>
    </row>
    <row r="38" spans="1:12" ht="54" hidden="1">
      <c r="A38" s="939"/>
      <c r="B38" s="89" t="s">
        <v>219</v>
      </c>
      <c r="C38" s="89" t="s">
        <v>91</v>
      </c>
      <c r="D38" s="89">
        <v>1159.5999999999999</v>
      </c>
      <c r="E38" s="89" t="s">
        <v>214</v>
      </c>
      <c r="F38" s="128">
        <v>9304.5289999999986</v>
      </c>
      <c r="G38" s="128">
        <v>9304.5</v>
      </c>
      <c r="H38" s="128" t="s">
        <v>220</v>
      </c>
      <c r="I38" s="133">
        <v>1</v>
      </c>
      <c r="J38" s="128" t="s">
        <v>221</v>
      </c>
      <c r="K38" s="128" t="s">
        <v>222</v>
      </c>
      <c r="L38" s="89" t="s">
        <v>223</v>
      </c>
    </row>
    <row r="39" spans="1:12" ht="36" hidden="1">
      <c r="A39" s="939"/>
      <c r="B39" s="89" t="s">
        <v>224</v>
      </c>
      <c r="C39" s="89" t="s">
        <v>91</v>
      </c>
      <c r="D39" s="89" t="s">
        <v>225</v>
      </c>
      <c r="E39" s="89" t="s">
        <v>176</v>
      </c>
      <c r="F39" s="128">
        <v>10329.073180000001</v>
      </c>
      <c r="G39" s="128">
        <v>0</v>
      </c>
      <c r="H39" s="128" t="s">
        <v>226</v>
      </c>
      <c r="I39" s="133">
        <v>0</v>
      </c>
      <c r="J39" s="128" t="s">
        <v>173</v>
      </c>
      <c r="K39" s="125"/>
      <c r="L39" s="89" t="s">
        <v>227</v>
      </c>
    </row>
    <row r="40" spans="1:12" ht="36" hidden="1">
      <c r="A40" s="939"/>
      <c r="B40" s="89" t="s">
        <v>228</v>
      </c>
      <c r="C40" s="89" t="s">
        <v>91</v>
      </c>
      <c r="D40" s="89" t="s">
        <v>225</v>
      </c>
      <c r="E40" s="89" t="s">
        <v>176</v>
      </c>
      <c r="F40" s="128">
        <v>199.137</v>
      </c>
      <c r="G40" s="128">
        <v>199.2</v>
      </c>
      <c r="H40" s="128" t="s">
        <v>229</v>
      </c>
      <c r="I40" s="133">
        <v>0</v>
      </c>
      <c r="J40" s="128" t="s">
        <v>173</v>
      </c>
      <c r="K40" s="125"/>
      <c r="L40" s="89" t="s">
        <v>181</v>
      </c>
    </row>
    <row r="41" spans="1:12" hidden="1">
      <c r="A41" s="939"/>
      <c r="B41" s="89" t="s">
        <v>230</v>
      </c>
      <c r="C41" s="89" t="s">
        <v>91</v>
      </c>
      <c r="D41" s="128">
        <v>192321</v>
      </c>
      <c r="E41" s="89" t="s">
        <v>186</v>
      </c>
      <c r="F41" s="128">
        <v>35934</v>
      </c>
      <c r="G41" s="128">
        <v>23841.9</v>
      </c>
      <c r="H41" s="89" t="s">
        <v>187</v>
      </c>
      <c r="I41" s="133">
        <v>0.66</v>
      </c>
      <c r="J41" s="89" t="s">
        <v>208</v>
      </c>
      <c r="K41" s="128" t="s">
        <v>197</v>
      </c>
      <c r="L41" s="89"/>
    </row>
    <row r="42" spans="1:12" hidden="1">
      <c r="A42" s="939"/>
      <c r="B42" s="89" t="s">
        <v>231</v>
      </c>
      <c r="C42" s="89"/>
      <c r="D42" s="89"/>
      <c r="E42" s="89"/>
      <c r="F42" s="128"/>
      <c r="G42" s="128"/>
      <c r="H42" s="89"/>
      <c r="I42" s="133"/>
      <c r="J42" s="89"/>
      <c r="K42" s="89"/>
      <c r="L42" s="89"/>
    </row>
    <row r="43" spans="1:12" hidden="1">
      <c r="A43" s="939"/>
      <c r="B43" s="122" t="s">
        <v>232</v>
      </c>
      <c r="C43" s="89"/>
      <c r="D43" s="89"/>
      <c r="E43" s="89"/>
      <c r="F43" s="219">
        <v>73434</v>
      </c>
      <c r="G43" s="125">
        <v>33345.600000000006</v>
      </c>
      <c r="H43" s="125"/>
      <c r="I43" s="135">
        <v>0.45408938638777685</v>
      </c>
      <c r="J43" s="125"/>
      <c r="K43" s="125"/>
      <c r="L43" s="89"/>
    </row>
    <row r="44" spans="1:12" ht="33" hidden="1" customHeight="1">
      <c r="A44" s="89"/>
      <c r="B44" s="1009" t="s">
        <v>233</v>
      </c>
      <c r="C44" s="1009"/>
      <c r="D44" s="1009"/>
      <c r="E44" s="1009"/>
      <c r="F44" s="124"/>
      <c r="G44" s="125"/>
      <c r="H44" s="125"/>
      <c r="I44" s="135"/>
      <c r="J44" s="125"/>
      <c r="K44" s="125"/>
      <c r="L44" s="89"/>
    </row>
    <row r="45" spans="1:12" ht="33" hidden="1" customHeight="1">
      <c r="A45" s="939">
        <v>6</v>
      </c>
      <c r="B45" s="89" t="s">
        <v>234</v>
      </c>
      <c r="C45" s="89" t="s">
        <v>235</v>
      </c>
      <c r="D45" s="89"/>
      <c r="E45" s="89"/>
      <c r="F45" s="128"/>
      <c r="G45" s="128"/>
      <c r="H45" s="89"/>
      <c r="I45" s="133"/>
      <c r="J45" s="89"/>
      <c r="K45" s="89"/>
      <c r="L45" s="89"/>
    </row>
    <row r="46" spans="1:12" ht="90" hidden="1">
      <c r="A46" s="939"/>
      <c r="B46" s="89" t="s">
        <v>236</v>
      </c>
      <c r="C46" s="89" t="s">
        <v>237</v>
      </c>
      <c r="D46" s="137">
        <v>3000</v>
      </c>
      <c r="E46" s="89" t="s">
        <v>186</v>
      </c>
      <c r="F46" s="136">
        <v>45900</v>
      </c>
      <c r="G46" s="128">
        <v>0</v>
      </c>
      <c r="H46" s="89" t="s">
        <v>238</v>
      </c>
      <c r="I46" s="133">
        <v>0</v>
      </c>
      <c r="J46" s="89" t="s">
        <v>173</v>
      </c>
      <c r="K46" s="89"/>
      <c r="L46" s="89" t="s">
        <v>239</v>
      </c>
    </row>
    <row r="47" spans="1:12" hidden="1">
      <c r="A47" s="939"/>
      <c r="B47" s="89" t="s">
        <v>240</v>
      </c>
      <c r="C47" s="89" t="s">
        <v>235</v>
      </c>
      <c r="D47" s="134"/>
      <c r="E47" s="89"/>
      <c r="F47" s="128"/>
      <c r="G47" s="128"/>
      <c r="H47" s="89"/>
      <c r="I47" s="133"/>
      <c r="J47" s="89"/>
      <c r="K47" s="89"/>
      <c r="L47" s="89"/>
    </row>
    <row r="48" spans="1:12" hidden="1">
      <c r="A48" s="939"/>
      <c r="B48" s="89" t="s">
        <v>241</v>
      </c>
      <c r="C48" s="89" t="s">
        <v>237</v>
      </c>
      <c r="D48" s="134">
        <v>2089</v>
      </c>
      <c r="E48" s="89" t="s">
        <v>186</v>
      </c>
      <c r="F48" s="128">
        <v>1308</v>
      </c>
      <c r="G48" s="128">
        <v>584.9</v>
      </c>
      <c r="H48" s="128" t="s">
        <v>242</v>
      </c>
      <c r="I48" s="133">
        <v>0.45</v>
      </c>
      <c r="J48" s="128" t="s">
        <v>208</v>
      </c>
      <c r="K48" s="128" t="s">
        <v>197</v>
      </c>
      <c r="L48" s="89"/>
    </row>
    <row r="49" spans="1:12" hidden="1">
      <c r="A49" s="939"/>
      <c r="B49" s="89" t="s">
        <v>243</v>
      </c>
      <c r="C49" s="89" t="s">
        <v>235</v>
      </c>
      <c r="D49" s="134">
        <v>3</v>
      </c>
      <c r="E49" s="89" t="s">
        <v>186</v>
      </c>
      <c r="F49" s="128">
        <v>7570</v>
      </c>
      <c r="G49" s="128">
        <v>3803.1</v>
      </c>
      <c r="H49" s="128" t="s">
        <v>244</v>
      </c>
      <c r="I49" s="133">
        <v>0.5</v>
      </c>
      <c r="J49" s="128" t="s">
        <v>208</v>
      </c>
      <c r="K49" s="128" t="s">
        <v>197</v>
      </c>
      <c r="L49" s="89"/>
    </row>
    <row r="50" spans="1:12" hidden="1">
      <c r="A50" s="939"/>
      <c r="B50" s="89" t="s">
        <v>245</v>
      </c>
      <c r="C50" s="89"/>
      <c r="D50" s="89"/>
      <c r="E50" s="89"/>
      <c r="F50" s="128"/>
      <c r="G50" s="128"/>
      <c r="H50" s="89"/>
      <c r="I50" s="133"/>
      <c r="J50" s="89"/>
      <c r="K50" s="89"/>
      <c r="L50" s="89"/>
    </row>
    <row r="51" spans="1:12" hidden="1">
      <c r="A51" s="939"/>
      <c r="B51" s="122" t="s">
        <v>246</v>
      </c>
      <c r="C51" s="89"/>
      <c r="D51" s="89"/>
      <c r="E51" s="89"/>
      <c r="F51" s="125">
        <v>54778</v>
      </c>
      <c r="G51" s="125">
        <v>4388</v>
      </c>
      <c r="H51" s="125"/>
      <c r="I51" s="135">
        <v>0.08</v>
      </c>
      <c r="J51" s="125"/>
      <c r="K51" s="125"/>
      <c r="L51" s="89"/>
    </row>
    <row r="52" spans="1:12" hidden="1">
      <c r="A52" s="89"/>
      <c r="B52" s="938" t="s">
        <v>247</v>
      </c>
      <c r="C52" s="938"/>
      <c r="D52" s="938"/>
      <c r="E52" s="938"/>
      <c r="F52" s="125"/>
      <c r="G52" s="125"/>
      <c r="H52" s="125"/>
      <c r="I52" s="135"/>
      <c r="J52" s="125"/>
      <c r="K52" s="125"/>
      <c r="L52" s="89"/>
    </row>
    <row r="53" spans="1:12" hidden="1">
      <c r="A53" s="939">
        <v>7</v>
      </c>
      <c r="B53" s="89" t="s">
        <v>248</v>
      </c>
      <c r="C53" s="89" t="s">
        <v>235</v>
      </c>
      <c r="D53" s="89">
        <v>82</v>
      </c>
      <c r="E53" s="89"/>
      <c r="F53" s="128">
        <v>22375.382239999999</v>
      </c>
      <c r="G53" s="128">
        <v>13782.616001999999</v>
      </c>
      <c r="H53" s="138"/>
      <c r="I53" s="133">
        <v>0.46266666666666673</v>
      </c>
      <c r="J53" s="89"/>
      <c r="K53" s="89"/>
      <c r="L53" s="89"/>
    </row>
    <row r="54" spans="1:12" hidden="1">
      <c r="A54" s="939"/>
      <c r="B54" s="129" t="s">
        <v>88</v>
      </c>
      <c r="C54" s="89"/>
      <c r="D54" s="89"/>
      <c r="E54" s="89"/>
      <c r="F54" s="128"/>
      <c r="G54" s="128"/>
      <c r="H54" s="138"/>
      <c r="I54" s="133"/>
      <c r="J54" s="89"/>
      <c r="K54" s="89"/>
      <c r="L54" s="89"/>
    </row>
    <row r="55" spans="1:12" hidden="1">
      <c r="A55" s="939"/>
      <c r="B55" s="89" t="s">
        <v>249</v>
      </c>
      <c r="C55" s="89" t="s">
        <v>235</v>
      </c>
      <c r="D55" s="89">
        <v>16</v>
      </c>
      <c r="E55" s="89" t="s">
        <v>214</v>
      </c>
      <c r="F55" s="128">
        <v>7630.2142400000002</v>
      </c>
      <c r="G55" s="128">
        <v>3405.9102720000001</v>
      </c>
      <c r="H55" s="89" t="s">
        <v>250</v>
      </c>
      <c r="I55" s="133">
        <v>0.56000000000000005</v>
      </c>
      <c r="J55" s="89" t="s">
        <v>251</v>
      </c>
      <c r="K55" s="89" t="s">
        <v>252</v>
      </c>
      <c r="L55" s="89"/>
    </row>
    <row r="56" spans="1:12" hidden="1">
      <c r="A56" s="939"/>
      <c r="B56" s="89" t="s">
        <v>249</v>
      </c>
      <c r="C56" s="89" t="s">
        <v>235</v>
      </c>
      <c r="D56" s="89">
        <v>30</v>
      </c>
      <c r="E56" s="89" t="s">
        <v>214</v>
      </c>
      <c r="F56" s="128">
        <v>14745.168</v>
      </c>
      <c r="G56" s="128">
        <v>10376.70573</v>
      </c>
      <c r="H56" s="89" t="s">
        <v>250</v>
      </c>
      <c r="I56" s="133">
        <v>0.8</v>
      </c>
      <c r="J56" s="89" t="s">
        <v>253</v>
      </c>
      <c r="K56" s="89" t="s">
        <v>254</v>
      </c>
      <c r="L56" s="89"/>
    </row>
    <row r="57" spans="1:12" ht="126" hidden="1">
      <c r="A57" s="939"/>
      <c r="B57" s="89" t="s">
        <v>255</v>
      </c>
      <c r="C57" s="89" t="s">
        <v>235</v>
      </c>
      <c r="D57" s="89">
        <v>36</v>
      </c>
      <c r="E57" s="89" t="s">
        <v>214</v>
      </c>
      <c r="F57" s="128"/>
      <c r="G57" s="128"/>
      <c r="H57" s="138" t="s">
        <v>256</v>
      </c>
      <c r="I57" s="94">
        <v>2.8000000000000001E-2</v>
      </c>
      <c r="J57" s="89" t="s">
        <v>257</v>
      </c>
      <c r="K57" s="89" t="s">
        <v>258</v>
      </c>
      <c r="L57" s="89" t="s">
        <v>259</v>
      </c>
    </row>
    <row r="58" spans="1:12" hidden="1">
      <c r="A58" s="939"/>
      <c r="B58" s="89" t="s">
        <v>260</v>
      </c>
      <c r="C58" s="89" t="s">
        <v>235</v>
      </c>
      <c r="D58" s="134">
        <v>72</v>
      </c>
      <c r="E58" s="89" t="s">
        <v>186</v>
      </c>
      <c r="F58" s="128">
        <v>8000</v>
      </c>
      <c r="G58" s="128">
        <v>0</v>
      </c>
      <c r="H58" s="89" t="s">
        <v>177</v>
      </c>
      <c r="I58" s="133">
        <v>0</v>
      </c>
      <c r="J58" s="89" t="s">
        <v>173</v>
      </c>
      <c r="K58" s="89"/>
      <c r="L58" s="89" t="s">
        <v>57</v>
      </c>
    </row>
    <row r="59" spans="1:12" hidden="1">
      <c r="A59" s="939"/>
      <c r="B59" s="89" t="s">
        <v>231</v>
      </c>
      <c r="C59" s="89"/>
      <c r="D59" s="89"/>
      <c r="E59" s="89"/>
      <c r="F59" s="128"/>
      <c r="G59" s="128"/>
      <c r="H59" s="89"/>
      <c r="I59" s="133"/>
      <c r="J59" s="89"/>
      <c r="K59" s="89"/>
      <c r="L59" s="89"/>
    </row>
    <row r="60" spans="1:12" hidden="1">
      <c r="A60" s="939"/>
      <c r="B60" s="122" t="s">
        <v>261</v>
      </c>
      <c r="C60" s="89"/>
      <c r="D60" s="89"/>
      <c r="E60" s="89"/>
      <c r="F60" s="219">
        <v>30375.382239999999</v>
      </c>
      <c r="G60" s="125">
        <v>13782.616001999999</v>
      </c>
      <c r="H60" s="125"/>
      <c r="I60" s="135">
        <v>0.45374296504655276</v>
      </c>
      <c r="J60" s="125"/>
      <c r="K60" s="125"/>
      <c r="L60" s="89"/>
    </row>
    <row r="61" spans="1:12" hidden="1">
      <c r="A61" s="89"/>
      <c r="B61" s="938" t="s">
        <v>262</v>
      </c>
      <c r="C61" s="938"/>
      <c r="D61" s="938"/>
      <c r="E61" s="938"/>
      <c r="F61" s="124"/>
      <c r="G61" s="125"/>
      <c r="H61" s="125"/>
      <c r="I61" s="135"/>
      <c r="J61" s="125"/>
      <c r="K61" s="125"/>
      <c r="L61" s="89"/>
    </row>
    <row r="62" spans="1:12" hidden="1">
      <c r="A62" s="939">
        <v>8</v>
      </c>
      <c r="B62" s="89" t="s">
        <v>263</v>
      </c>
      <c r="C62" s="89" t="s">
        <v>235</v>
      </c>
      <c r="D62" s="89">
        <v>7</v>
      </c>
      <c r="E62" s="89"/>
      <c r="F62" s="128">
        <v>14500</v>
      </c>
      <c r="G62" s="128">
        <v>0</v>
      </c>
      <c r="H62" s="89"/>
      <c r="I62" s="133">
        <v>0</v>
      </c>
      <c r="J62" s="89"/>
      <c r="K62" s="89"/>
      <c r="L62" s="89"/>
    </row>
    <row r="63" spans="1:12" hidden="1">
      <c r="A63" s="939"/>
      <c r="B63" s="129" t="s">
        <v>88</v>
      </c>
      <c r="C63" s="89"/>
      <c r="D63" s="89"/>
      <c r="E63" s="89"/>
      <c r="F63" s="128"/>
      <c r="G63" s="128"/>
      <c r="H63" s="89"/>
      <c r="I63" s="133"/>
      <c r="J63" s="89"/>
      <c r="K63" s="89"/>
      <c r="L63" s="89"/>
    </row>
    <row r="64" spans="1:12" ht="126" hidden="1">
      <c r="A64" s="939"/>
      <c r="B64" s="89" t="s">
        <v>264</v>
      </c>
      <c r="C64" s="89" t="s">
        <v>235</v>
      </c>
      <c r="D64" s="89">
        <v>3</v>
      </c>
      <c r="E64" s="89" t="s">
        <v>214</v>
      </c>
      <c r="F64" s="128"/>
      <c r="G64" s="128"/>
      <c r="H64" s="138" t="s">
        <v>256</v>
      </c>
      <c r="I64" s="133">
        <v>0</v>
      </c>
      <c r="J64" s="89" t="s">
        <v>265</v>
      </c>
      <c r="K64" s="89" t="s">
        <v>266</v>
      </c>
      <c r="L64" s="89" t="s">
        <v>267</v>
      </c>
    </row>
    <row r="65" spans="1:14" ht="126" hidden="1">
      <c r="A65" s="939"/>
      <c r="B65" s="89" t="s">
        <v>268</v>
      </c>
      <c r="C65" s="89" t="s">
        <v>235</v>
      </c>
      <c r="D65" s="89">
        <v>2</v>
      </c>
      <c r="E65" s="89" t="s">
        <v>214</v>
      </c>
      <c r="F65" s="128"/>
      <c r="G65" s="128"/>
      <c r="H65" s="138" t="s">
        <v>256</v>
      </c>
      <c r="I65" s="133">
        <v>0</v>
      </c>
      <c r="J65" s="89" t="s">
        <v>269</v>
      </c>
      <c r="K65" s="89" t="s">
        <v>270</v>
      </c>
      <c r="L65" s="89" t="s">
        <v>271</v>
      </c>
    </row>
    <row r="66" spans="1:14" ht="36" hidden="1">
      <c r="A66" s="939"/>
      <c r="B66" s="89" t="s">
        <v>272</v>
      </c>
      <c r="C66" s="89" t="s">
        <v>91</v>
      </c>
      <c r="D66" s="89">
        <v>1445</v>
      </c>
      <c r="E66" s="89" t="s">
        <v>176</v>
      </c>
      <c r="F66" s="128">
        <v>7500</v>
      </c>
      <c r="G66" s="128">
        <v>0</v>
      </c>
      <c r="H66" s="89" t="s">
        <v>195</v>
      </c>
      <c r="I66" s="133">
        <v>0</v>
      </c>
      <c r="J66" s="89" t="s">
        <v>173</v>
      </c>
      <c r="K66" s="89"/>
      <c r="L66" s="89" t="s">
        <v>273</v>
      </c>
    </row>
    <row r="67" spans="1:14" ht="36" hidden="1">
      <c r="A67" s="939"/>
      <c r="B67" s="89" t="s">
        <v>274</v>
      </c>
      <c r="C67" s="89" t="s">
        <v>91</v>
      </c>
      <c r="D67" s="89">
        <v>800</v>
      </c>
      <c r="E67" s="89" t="s">
        <v>176</v>
      </c>
      <c r="F67" s="128">
        <v>7000</v>
      </c>
      <c r="G67" s="128">
        <v>0</v>
      </c>
      <c r="H67" s="89" t="s">
        <v>195</v>
      </c>
      <c r="I67" s="133">
        <v>0</v>
      </c>
      <c r="J67" s="89" t="s">
        <v>173</v>
      </c>
      <c r="K67" s="89"/>
      <c r="L67" s="89" t="s">
        <v>273</v>
      </c>
    </row>
    <row r="68" spans="1:14" hidden="1">
      <c r="A68" s="939"/>
      <c r="B68" s="89" t="s">
        <v>275</v>
      </c>
      <c r="C68" s="89" t="s">
        <v>235</v>
      </c>
      <c r="D68" s="89"/>
      <c r="E68" s="89"/>
      <c r="F68" s="128"/>
      <c r="G68" s="128"/>
      <c r="H68" s="89"/>
      <c r="I68" s="133"/>
      <c r="J68" s="89"/>
      <c r="K68" s="89"/>
      <c r="L68" s="89"/>
    </row>
    <row r="69" spans="1:14" hidden="1">
      <c r="A69" s="939"/>
      <c r="B69" s="89" t="s">
        <v>231</v>
      </c>
      <c r="C69" s="89"/>
      <c r="D69" s="89"/>
      <c r="E69" s="89"/>
      <c r="F69" s="128"/>
      <c r="G69" s="128"/>
      <c r="H69" s="89"/>
      <c r="I69" s="133"/>
      <c r="J69" s="89"/>
      <c r="K69" s="89"/>
      <c r="L69" s="89"/>
    </row>
    <row r="70" spans="1:14" hidden="1">
      <c r="A70" s="939"/>
      <c r="B70" s="122" t="s">
        <v>276</v>
      </c>
      <c r="C70" s="89"/>
      <c r="D70" s="89"/>
      <c r="E70" s="89"/>
      <c r="F70" s="219">
        <v>14500</v>
      </c>
      <c r="G70" s="125">
        <v>0</v>
      </c>
      <c r="H70" s="125"/>
      <c r="I70" s="135">
        <v>0</v>
      </c>
      <c r="J70" s="125"/>
      <c r="K70" s="125"/>
      <c r="L70" s="89"/>
    </row>
    <row r="71" spans="1:14" hidden="1">
      <c r="A71" s="89">
        <v>9</v>
      </c>
      <c r="B71" s="89"/>
      <c r="C71" s="89"/>
      <c r="D71" s="89"/>
      <c r="E71" s="89"/>
      <c r="F71" s="220"/>
      <c r="G71" s="128"/>
      <c r="H71" s="89"/>
      <c r="I71" s="133"/>
      <c r="J71" s="89"/>
      <c r="K71" s="89"/>
      <c r="L71" s="89"/>
    </row>
    <row r="72" spans="1:14" ht="33" hidden="1" customHeight="1">
      <c r="A72" s="89">
        <v>10</v>
      </c>
      <c r="B72" s="89"/>
      <c r="C72" s="89" t="s">
        <v>277</v>
      </c>
      <c r="D72" s="89"/>
      <c r="E72" s="89"/>
      <c r="F72" s="219">
        <v>50105</v>
      </c>
      <c r="G72" s="139">
        <v>36781</v>
      </c>
      <c r="H72" s="125"/>
      <c r="I72" s="135">
        <v>0.73407843528589956</v>
      </c>
      <c r="J72" s="125"/>
      <c r="K72" s="125"/>
      <c r="L72" s="89"/>
    </row>
    <row r="73" spans="1:14" hidden="1">
      <c r="A73" s="89"/>
      <c r="B73" s="939" t="s">
        <v>278</v>
      </c>
      <c r="C73" s="939"/>
      <c r="D73" s="939"/>
      <c r="E73" s="939"/>
      <c r="F73" s="219">
        <v>118498.83600000001</v>
      </c>
      <c r="G73" s="125">
        <v>10151.460999999999</v>
      </c>
      <c r="H73" s="125"/>
      <c r="I73" s="135">
        <v>0.09</v>
      </c>
      <c r="J73" s="125"/>
      <c r="K73" s="125"/>
      <c r="L73" s="89"/>
    </row>
    <row r="74" spans="1:14" hidden="1">
      <c r="A74" s="939">
        <v>11</v>
      </c>
      <c r="B74" s="89" t="s">
        <v>279</v>
      </c>
      <c r="C74" s="89"/>
      <c r="D74" s="89"/>
      <c r="E74" s="89" t="s">
        <v>186</v>
      </c>
      <c r="F74" s="220">
        <v>25000</v>
      </c>
      <c r="G74" s="128">
        <v>4136</v>
      </c>
      <c r="H74" s="128" t="s">
        <v>280</v>
      </c>
      <c r="I74" s="133">
        <v>0.16</v>
      </c>
      <c r="J74" s="128"/>
      <c r="K74" s="128" t="s">
        <v>281</v>
      </c>
      <c r="L74" s="89"/>
    </row>
    <row r="75" spans="1:14" ht="36" hidden="1">
      <c r="A75" s="939"/>
      <c r="B75" s="89" t="s">
        <v>282</v>
      </c>
      <c r="C75" s="89" t="s">
        <v>235</v>
      </c>
      <c r="D75" s="134">
        <v>6</v>
      </c>
      <c r="E75" s="89" t="s">
        <v>186</v>
      </c>
      <c r="F75" s="128">
        <v>22778</v>
      </c>
      <c r="G75" s="128">
        <v>0</v>
      </c>
      <c r="H75" s="128" t="s">
        <v>283</v>
      </c>
      <c r="I75" s="133">
        <v>0</v>
      </c>
      <c r="J75" s="133" t="s">
        <v>284</v>
      </c>
      <c r="K75" s="89" t="s">
        <v>285</v>
      </c>
      <c r="L75" s="89"/>
    </row>
    <row r="76" spans="1:14" ht="90" hidden="1">
      <c r="A76" s="939"/>
      <c r="B76" s="89" t="s">
        <v>286</v>
      </c>
      <c r="C76" s="89" t="s">
        <v>235</v>
      </c>
      <c r="D76" s="137">
        <v>15</v>
      </c>
      <c r="E76" s="89" t="s">
        <v>186</v>
      </c>
      <c r="F76" s="136">
        <v>5436</v>
      </c>
      <c r="G76" s="128">
        <v>0</v>
      </c>
      <c r="H76" s="89" t="s">
        <v>287</v>
      </c>
      <c r="I76" s="133">
        <v>0</v>
      </c>
      <c r="J76" s="89" t="s">
        <v>173</v>
      </c>
      <c r="K76" s="89"/>
      <c r="L76" s="89" t="s">
        <v>288</v>
      </c>
    </row>
    <row r="77" spans="1:14" hidden="1">
      <c r="A77" s="939"/>
      <c r="B77" s="89" t="s">
        <v>289</v>
      </c>
      <c r="C77" s="89"/>
      <c r="D77" s="136"/>
      <c r="E77" s="89" t="s">
        <v>186</v>
      </c>
      <c r="F77" s="136">
        <v>65284.836000000003</v>
      </c>
      <c r="G77" s="136">
        <v>6015.4610000000002</v>
      </c>
      <c r="H77" s="128" t="s">
        <v>280</v>
      </c>
      <c r="I77" s="140">
        <v>0.08</v>
      </c>
      <c r="J77" s="89" t="s">
        <v>290</v>
      </c>
      <c r="K77" s="89" t="s">
        <v>291</v>
      </c>
      <c r="L77" s="89"/>
    </row>
    <row r="78" spans="1:14" hidden="1">
      <c r="A78" s="939"/>
      <c r="B78" s="122" t="s">
        <v>292</v>
      </c>
      <c r="C78" s="89" t="s">
        <v>293</v>
      </c>
      <c r="D78" s="89"/>
      <c r="E78" s="89"/>
      <c r="F78" s="141"/>
      <c r="G78" s="141"/>
      <c r="H78" s="125"/>
      <c r="I78" s="135">
        <v>8.5667179043007635E-2</v>
      </c>
      <c r="J78" s="125"/>
      <c r="K78" s="125"/>
      <c r="L78" s="89"/>
    </row>
    <row r="79" spans="1:14" ht="48.75" hidden="1" customHeight="1">
      <c r="A79" s="142"/>
      <c r="B79" s="253" t="s">
        <v>294</v>
      </c>
      <c r="C79" s="1007" t="s">
        <v>92</v>
      </c>
      <c r="D79" s="1007"/>
      <c r="E79" s="1007"/>
      <c r="F79" s="143">
        <v>248185.87999999998</v>
      </c>
      <c r="G79" s="144"/>
      <c r="H79" s="145"/>
      <c r="I79" s="145"/>
      <c r="J79" s="89"/>
      <c r="K79" s="145"/>
      <c r="L79" s="142"/>
      <c r="M79" s="146"/>
      <c r="N79" s="146"/>
    </row>
    <row r="80" spans="1:14" hidden="1">
      <c r="A80" s="244"/>
      <c r="B80" s="913" t="s">
        <v>87</v>
      </c>
      <c r="C80" s="913"/>
      <c r="D80" s="913"/>
      <c r="E80" s="913"/>
      <c r="F80" s="219">
        <v>31664.400000000001</v>
      </c>
      <c r="G80" s="219">
        <v>16357.82079</v>
      </c>
      <c r="H80" s="243"/>
      <c r="I80" s="242">
        <v>0.51659973945503468</v>
      </c>
      <c r="J80" s="243"/>
      <c r="K80" s="241"/>
      <c r="L80" s="243"/>
      <c r="M80" s="146"/>
      <c r="N80" s="146"/>
    </row>
    <row r="81" spans="1:14" ht="36" hidden="1">
      <c r="A81" s="913">
        <v>1</v>
      </c>
      <c r="B81" s="244" t="s">
        <v>295</v>
      </c>
      <c r="C81" s="244"/>
      <c r="D81" s="243"/>
      <c r="E81" s="243"/>
      <c r="F81" s="219">
        <v>21418.400000000001</v>
      </c>
      <c r="G81" s="219">
        <v>12336</v>
      </c>
      <c r="H81" s="240" t="s">
        <v>93</v>
      </c>
      <c r="I81" s="242">
        <v>0.57595338587382805</v>
      </c>
      <c r="J81" s="239" t="s">
        <v>296</v>
      </c>
      <c r="K81" s="240" t="s">
        <v>297</v>
      </c>
      <c r="L81" s="243"/>
      <c r="M81" s="147"/>
      <c r="N81" s="147"/>
    </row>
    <row r="82" spans="1:14" ht="34.799999999999997" hidden="1">
      <c r="A82" s="913"/>
      <c r="B82" s="244" t="s">
        <v>298</v>
      </c>
      <c r="C82" s="244"/>
      <c r="D82" s="243"/>
      <c r="E82" s="243"/>
      <c r="F82" s="219">
        <v>10246</v>
      </c>
      <c r="G82" s="219">
        <v>4021.8207899999998</v>
      </c>
      <c r="H82" s="240" t="s">
        <v>93</v>
      </c>
      <c r="I82" s="242">
        <v>0.39252594085496778</v>
      </c>
      <c r="J82" s="239"/>
      <c r="K82" s="240"/>
      <c r="L82" s="243"/>
      <c r="M82" s="147"/>
      <c r="N82" s="147"/>
    </row>
    <row r="83" spans="1:14" ht="36" hidden="1">
      <c r="A83" s="913"/>
      <c r="B83" s="243" t="s">
        <v>299</v>
      </c>
      <c r="C83" s="243"/>
      <c r="D83" s="243"/>
      <c r="E83" s="243"/>
      <c r="F83" s="238">
        <v>98.801000000000002</v>
      </c>
      <c r="G83" s="220">
        <v>98.801000000000002</v>
      </c>
      <c r="H83" s="243" t="s">
        <v>300</v>
      </c>
      <c r="I83" s="242">
        <v>1</v>
      </c>
      <c r="J83" s="245" t="s">
        <v>301</v>
      </c>
      <c r="K83" s="238" t="s">
        <v>302</v>
      </c>
      <c r="L83" s="243"/>
      <c r="M83" s="147"/>
      <c r="N83" s="147"/>
    </row>
    <row r="84" spans="1:14" ht="36" hidden="1">
      <c r="A84" s="913"/>
      <c r="B84" s="243" t="s">
        <v>303</v>
      </c>
      <c r="C84" s="243"/>
      <c r="D84" s="243"/>
      <c r="E84" s="243"/>
      <c r="F84" s="238">
        <v>672.71750999999995</v>
      </c>
      <c r="G84" s="238">
        <v>672.71750999999995</v>
      </c>
      <c r="H84" s="243" t="s">
        <v>304</v>
      </c>
      <c r="I84" s="242">
        <v>1</v>
      </c>
      <c r="J84" s="245" t="s">
        <v>305</v>
      </c>
      <c r="K84" s="238" t="s">
        <v>306</v>
      </c>
      <c r="L84" s="243"/>
      <c r="M84" s="147"/>
      <c r="N84" s="147"/>
    </row>
    <row r="85" spans="1:14" ht="36" hidden="1">
      <c r="A85" s="913"/>
      <c r="B85" s="243" t="s">
        <v>307</v>
      </c>
      <c r="C85" s="243"/>
      <c r="D85" s="243"/>
      <c r="E85" s="243"/>
      <c r="F85" s="238">
        <v>498.71289999999999</v>
      </c>
      <c r="G85" s="238">
        <v>498.71289999999999</v>
      </c>
      <c r="H85" s="243" t="s">
        <v>304</v>
      </c>
      <c r="I85" s="242">
        <v>1</v>
      </c>
      <c r="J85" s="245" t="s">
        <v>308</v>
      </c>
      <c r="K85" s="238" t="s">
        <v>306</v>
      </c>
      <c r="L85" s="243"/>
      <c r="M85" s="147"/>
      <c r="N85" s="147"/>
    </row>
    <row r="86" spans="1:14" ht="54" hidden="1">
      <c r="A86" s="913"/>
      <c r="B86" s="243" t="s">
        <v>309</v>
      </c>
      <c r="C86" s="243"/>
      <c r="D86" s="243"/>
      <c r="E86" s="243"/>
      <c r="F86" s="238">
        <v>217</v>
      </c>
      <c r="G86" s="220">
        <v>217</v>
      </c>
      <c r="H86" s="243" t="s">
        <v>310</v>
      </c>
      <c r="I86" s="242">
        <v>1</v>
      </c>
      <c r="J86" s="245" t="s">
        <v>311</v>
      </c>
      <c r="K86" s="246" t="s">
        <v>312</v>
      </c>
      <c r="L86" s="243"/>
      <c r="M86" s="147"/>
      <c r="N86" s="147"/>
    </row>
    <row r="87" spans="1:14" ht="36" hidden="1">
      <c r="A87" s="913"/>
      <c r="B87" s="243" t="s">
        <v>313</v>
      </c>
      <c r="C87" s="243"/>
      <c r="D87" s="243"/>
      <c r="E87" s="243"/>
      <c r="F87" s="238">
        <v>1487.9488699999999</v>
      </c>
      <c r="G87" s="220"/>
      <c r="H87" s="243" t="s">
        <v>314</v>
      </c>
      <c r="I87" s="242">
        <v>0</v>
      </c>
      <c r="J87" s="245" t="s">
        <v>315</v>
      </c>
      <c r="K87" s="246" t="s">
        <v>316</v>
      </c>
      <c r="L87" s="243"/>
      <c r="M87" s="147"/>
      <c r="N87" s="147"/>
    </row>
    <row r="88" spans="1:14" ht="36" hidden="1">
      <c r="A88" s="913"/>
      <c r="B88" s="243" t="s">
        <v>317</v>
      </c>
      <c r="C88" s="243"/>
      <c r="D88" s="243"/>
      <c r="E88" s="243"/>
      <c r="F88" s="238">
        <v>1607.64912</v>
      </c>
      <c r="G88" s="220"/>
      <c r="H88" s="243" t="s">
        <v>314</v>
      </c>
      <c r="I88" s="242">
        <v>0</v>
      </c>
      <c r="J88" s="245" t="s">
        <v>318</v>
      </c>
      <c r="K88" s="246" t="s">
        <v>319</v>
      </c>
      <c r="L88" s="243"/>
      <c r="M88" s="147"/>
      <c r="N88" s="147"/>
    </row>
    <row r="89" spans="1:14" ht="54" hidden="1">
      <c r="A89" s="913"/>
      <c r="B89" s="243" t="s">
        <v>320</v>
      </c>
      <c r="C89" s="243"/>
      <c r="D89" s="243"/>
      <c r="E89" s="243"/>
      <c r="F89" s="238">
        <v>258.93900000000002</v>
      </c>
      <c r="G89" s="220">
        <v>258.93900000000002</v>
      </c>
      <c r="H89" s="243" t="s">
        <v>310</v>
      </c>
      <c r="I89" s="242">
        <v>1</v>
      </c>
      <c r="J89" s="245" t="s">
        <v>321</v>
      </c>
      <c r="K89" s="246" t="s">
        <v>322</v>
      </c>
      <c r="L89" s="243"/>
      <c r="M89" s="147"/>
      <c r="N89" s="147"/>
    </row>
    <row r="90" spans="1:14" ht="36" hidden="1">
      <c r="A90" s="913"/>
      <c r="B90" s="243" t="s">
        <v>323</v>
      </c>
      <c r="C90" s="243"/>
      <c r="D90" s="243"/>
      <c r="E90" s="243"/>
      <c r="F90" s="238">
        <v>205</v>
      </c>
      <c r="G90" s="220">
        <v>205</v>
      </c>
      <c r="H90" s="243" t="s">
        <v>310</v>
      </c>
      <c r="I90" s="242">
        <v>1</v>
      </c>
      <c r="J90" s="245" t="s">
        <v>324</v>
      </c>
      <c r="K90" s="246" t="s">
        <v>312</v>
      </c>
      <c r="L90" s="243"/>
      <c r="M90" s="147"/>
      <c r="N90" s="147"/>
    </row>
    <row r="91" spans="1:14" ht="54" hidden="1">
      <c r="A91" s="913"/>
      <c r="B91" s="243" t="s">
        <v>325</v>
      </c>
      <c r="C91" s="243"/>
      <c r="D91" s="243"/>
      <c r="E91" s="243"/>
      <c r="F91" s="238">
        <v>189</v>
      </c>
      <c r="G91" s="220">
        <v>189</v>
      </c>
      <c r="H91" s="243" t="s">
        <v>310</v>
      </c>
      <c r="I91" s="242">
        <v>1</v>
      </c>
      <c r="J91" s="245" t="s">
        <v>326</v>
      </c>
      <c r="K91" s="246" t="s">
        <v>322</v>
      </c>
      <c r="L91" s="243"/>
      <c r="M91" s="147"/>
      <c r="N91" s="147"/>
    </row>
    <row r="92" spans="1:14" ht="54" hidden="1">
      <c r="A92" s="913"/>
      <c r="B92" s="243" t="s">
        <v>327</v>
      </c>
      <c r="C92" s="243"/>
      <c r="D92" s="243"/>
      <c r="E92" s="243"/>
      <c r="F92" s="238">
        <v>638.95119</v>
      </c>
      <c r="G92" s="238">
        <v>638.95119</v>
      </c>
      <c r="H92" s="243" t="s">
        <v>314</v>
      </c>
      <c r="I92" s="242">
        <v>1</v>
      </c>
      <c r="J92" s="245" t="s">
        <v>328</v>
      </c>
      <c r="K92" s="238" t="s">
        <v>306</v>
      </c>
      <c r="L92" s="243"/>
      <c r="M92" s="147"/>
      <c r="N92" s="147"/>
    </row>
    <row r="93" spans="1:14" ht="54" hidden="1">
      <c r="A93" s="913"/>
      <c r="B93" s="243" t="s">
        <v>329</v>
      </c>
      <c r="C93" s="243"/>
      <c r="D93" s="243"/>
      <c r="E93" s="243"/>
      <c r="F93" s="238">
        <v>160</v>
      </c>
      <c r="G93" s="220">
        <v>160</v>
      </c>
      <c r="H93" s="243" t="s">
        <v>310</v>
      </c>
      <c r="I93" s="242">
        <v>1</v>
      </c>
      <c r="J93" s="245" t="s">
        <v>330</v>
      </c>
      <c r="K93" s="246" t="s">
        <v>312</v>
      </c>
      <c r="L93" s="243"/>
      <c r="M93" s="147"/>
      <c r="N93" s="147"/>
    </row>
    <row r="94" spans="1:14" ht="54" hidden="1">
      <c r="A94" s="913"/>
      <c r="B94" s="243" t="s">
        <v>331</v>
      </c>
      <c r="C94" s="243"/>
      <c r="D94" s="243"/>
      <c r="E94" s="243"/>
      <c r="F94" s="238">
        <v>115</v>
      </c>
      <c r="G94" s="220">
        <v>115</v>
      </c>
      <c r="H94" s="243" t="s">
        <v>304</v>
      </c>
      <c r="I94" s="242">
        <v>1</v>
      </c>
      <c r="J94" s="245" t="s">
        <v>332</v>
      </c>
      <c r="K94" s="246" t="s">
        <v>333</v>
      </c>
      <c r="L94" s="243"/>
      <c r="M94" s="147"/>
      <c r="N94" s="147"/>
    </row>
    <row r="95" spans="1:14" ht="36" hidden="1">
      <c r="A95" s="913"/>
      <c r="B95" s="243" t="s">
        <v>334</v>
      </c>
      <c r="C95" s="243"/>
      <c r="D95" s="243"/>
      <c r="E95" s="243"/>
      <c r="F95" s="238">
        <v>100</v>
      </c>
      <c r="G95" s="220"/>
      <c r="H95" s="243" t="s">
        <v>314</v>
      </c>
      <c r="I95" s="242">
        <v>0</v>
      </c>
      <c r="J95" s="243"/>
      <c r="K95" s="246" t="s">
        <v>302</v>
      </c>
      <c r="L95" s="243" t="s">
        <v>335</v>
      </c>
      <c r="M95" s="147"/>
      <c r="N95" s="147"/>
    </row>
    <row r="96" spans="1:14" ht="54" hidden="1">
      <c r="A96" s="913"/>
      <c r="B96" s="243" t="s">
        <v>336</v>
      </c>
      <c r="C96" s="243"/>
      <c r="D96" s="243"/>
      <c r="E96" s="243"/>
      <c r="F96" s="238">
        <v>967.69919000000004</v>
      </c>
      <c r="G96" s="238">
        <v>967.69919000000004</v>
      </c>
      <c r="H96" s="243" t="s">
        <v>314</v>
      </c>
      <c r="I96" s="242">
        <v>1</v>
      </c>
      <c r="J96" s="245" t="s">
        <v>337</v>
      </c>
      <c r="K96" s="246" t="s">
        <v>333</v>
      </c>
      <c r="L96" s="243"/>
      <c r="M96" s="147"/>
      <c r="N96" s="147"/>
    </row>
    <row r="97" spans="1:14" ht="36" hidden="1">
      <c r="A97" s="913"/>
      <c r="B97" s="243" t="s">
        <v>338</v>
      </c>
      <c r="C97" s="243"/>
      <c r="D97" s="243"/>
      <c r="E97" s="243"/>
      <c r="F97" s="246">
        <v>2689.7869999999998</v>
      </c>
      <c r="G97" s="220"/>
      <c r="H97" s="243" t="s">
        <v>339</v>
      </c>
      <c r="I97" s="242">
        <v>0</v>
      </c>
      <c r="J97" s="243"/>
      <c r="K97" s="246" t="s">
        <v>1044</v>
      </c>
      <c r="L97" s="243" t="s">
        <v>1045</v>
      </c>
      <c r="M97" s="147"/>
      <c r="N97" s="147"/>
    </row>
    <row r="98" spans="1:14" hidden="1">
      <c r="A98" s="913">
        <v>1</v>
      </c>
      <c r="B98" s="913" t="s">
        <v>94</v>
      </c>
      <c r="C98" s="913"/>
      <c r="D98" s="913"/>
      <c r="E98" s="913"/>
      <c r="F98" s="219">
        <v>24818.6</v>
      </c>
      <c r="G98" s="219">
        <v>3845.8</v>
      </c>
      <c r="H98" s="247"/>
      <c r="I98" s="248">
        <v>0.15495636337263183</v>
      </c>
      <c r="J98" s="249"/>
      <c r="K98" s="247"/>
      <c r="L98" s="244"/>
      <c r="M98" s="150"/>
      <c r="N98" s="150"/>
    </row>
    <row r="99" spans="1:14" ht="36" hidden="1">
      <c r="A99" s="913"/>
      <c r="B99" s="243" t="s">
        <v>340</v>
      </c>
      <c r="C99" s="243"/>
      <c r="D99" s="243"/>
      <c r="E99" s="243"/>
      <c r="F99" s="220">
        <v>5000</v>
      </c>
      <c r="G99" s="220"/>
      <c r="H99" s="243" t="s">
        <v>341</v>
      </c>
      <c r="I99" s="242"/>
      <c r="J99" s="240"/>
      <c r="K99" s="240" t="s">
        <v>1046</v>
      </c>
      <c r="L99" s="243" t="s">
        <v>1045</v>
      </c>
      <c r="M99" s="147"/>
      <c r="N99" s="147"/>
    </row>
    <row r="100" spans="1:14" ht="45.75" hidden="1" customHeight="1">
      <c r="A100" s="913"/>
      <c r="B100" s="243" t="s">
        <v>342</v>
      </c>
      <c r="C100" s="243"/>
      <c r="D100" s="243"/>
      <c r="E100" s="243"/>
      <c r="F100" s="220">
        <v>19818.599999999999</v>
      </c>
      <c r="G100" s="220">
        <v>3845.8</v>
      </c>
      <c r="H100" s="240" t="s">
        <v>343</v>
      </c>
      <c r="I100" s="242">
        <v>0.19405003380662611</v>
      </c>
      <c r="J100" s="240" t="s">
        <v>344</v>
      </c>
      <c r="K100" s="240" t="s">
        <v>345</v>
      </c>
      <c r="L100" s="243" t="s">
        <v>346</v>
      </c>
      <c r="M100" s="147"/>
      <c r="N100" s="147"/>
    </row>
    <row r="101" spans="1:14" ht="33" hidden="1" customHeight="1">
      <c r="A101" s="244">
        <v>2</v>
      </c>
      <c r="B101" s="913" t="s">
        <v>202</v>
      </c>
      <c r="C101" s="913"/>
      <c r="D101" s="913"/>
      <c r="E101" s="913"/>
      <c r="F101" s="219">
        <v>200</v>
      </c>
      <c r="G101" s="219">
        <v>0</v>
      </c>
      <c r="H101" s="247"/>
      <c r="I101" s="248"/>
      <c r="J101" s="247"/>
      <c r="K101" s="247"/>
      <c r="L101" s="244"/>
      <c r="M101" s="150"/>
      <c r="N101" s="150"/>
    </row>
    <row r="102" spans="1:14" hidden="1">
      <c r="A102" s="913">
        <v>3</v>
      </c>
      <c r="B102" s="913" t="s">
        <v>95</v>
      </c>
      <c r="C102" s="913"/>
      <c r="D102" s="913"/>
      <c r="E102" s="913"/>
      <c r="F102" s="219">
        <v>18501</v>
      </c>
      <c r="G102" s="219">
        <v>1670.8</v>
      </c>
      <c r="H102" s="244"/>
      <c r="I102" s="248">
        <v>9.0308631965839686E-2</v>
      </c>
      <c r="J102" s="247"/>
      <c r="K102" s="250"/>
      <c r="L102" s="244"/>
      <c r="M102" s="150"/>
      <c r="N102" s="150"/>
    </row>
    <row r="103" spans="1:14" hidden="1">
      <c r="A103" s="913"/>
      <c r="B103" s="243" t="s">
        <v>347</v>
      </c>
      <c r="C103" s="243"/>
      <c r="D103" s="243"/>
      <c r="E103" s="243"/>
      <c r="F103" s="220">
        <v>250</v>
      </c>
      <c r="G103" s="220">
        <v>68.099999999999994</v>
      </c>
      <c r="H103" s="240" t="s">
        <v>96</v>
      </c>
      <c r="I103" s="242">
        <v>0.27239999999999998</v>
      </c>
      <c r="J103" s="240" t="s">
        <v>97</v>
      </c>
      <c r="K103" s="243"/>
      <c r="L103" s="243"/>
      <c r="M103" s="147"/>
      <c r="N103" s="147"/>
    </row>
    <row r="104" spans="1:14" hidden="1">
      <c r="A104" s="913"/>
      <c r="B104" s="243" t="s">
        <v>348</v>
      </c>
      <c r="C104" s="243"/>
      <c r="D104" s="243"/>
      <c r="E104" s="243"/>
      <c r="F104" s="220">
        <v>574.6</v>
      </c>
      <c r="G104" s="220">
        <v>0</v>
      </c>
      <c r="H104" s="240"/>
      <c r="I104" s="242"/>
      <c r="J104" s="240"/>
      <c r="K104" s="243"/>
      <c r="L104" s="243"/>
      <c r="M104" s="147"/>
      <c r="N104" s="147"/>
    </row>
    <row r="105" spans="1:14" ht="54" hidden="1">
      <c r="A105" s="913"/>
      <c r="B105" s="243" t="s">
        <v>349</v>
      </c>
      <c r="C105" s="243"/>
      <c r="D105" s="243"/>
      <c r="E105" s="243"/>
      <c r="F105" s="220">
        <v>14097</v>
      </c>
      <c r="G105" s="220">
        <v>0</v>
      </c>
      <c r="H105" s="240" t="s">
        <v>339</v>
      </c>
      <c r="I105" s="242"/>
      <c r="J105" s="240" t="s">
        <v>1047</v>
      </c>
      <c r="K105" s="243"/>
      <c r="L105" s="243" t="s">
        <v>1048</v>
      </c>
      <c r="M105" s="147"/>
      <c r="N105" s="147"/>
    </row>
    <row r="106" spans="1:14" hidden="1">
      <c r="A106" s="913"/>
      <c r="B106" s="243" t="s">
        <v>350</v>
      </c>
      <c r="C106" s="243"/>
      <c r="D106" s="243"/>
      <c r="E106" s="243"/>
      <c r="F106" s="220">
        <v>1079.4000000000001</v>
      </c>
      <c r="G106" s="220">
        <v>0</v>
      </c>
      <c r="H106" s="240"/>
      <c r="I106" s="242"/>
      <c r="J106" s="240"/>
      <c r="K106" s="243"/>
      <c r="L106" s="243" t="s">
        <v>57</v>
      </c>
      <c r="M106" s="147"/>
      <c r="N106" s="147"/>
    </row>
    <row r="107" spans="1:14" hidden="1">
      <c r="A107" s="913"/>
      <c r="B107" s="243" t="s">
        <v>351</v>
      </c>
      <c r="C107" s="243"/>
      <c r="D107" s="243"/>
      <c r="E107" s="243"/>
      <c r="F107" s="220">
        <v>2500</v>
      </c>
      <c r="G107" s="220">
        <v>1602.7</v>
      </c>
      <c r="H107" s="243"/>
      <c r="I107" s="242">
        <v>0.64107999999999998</v>
      </c>
      <c r="J107" s="240" t="s">
        <v>352</v>
      </c>
      <c r="K107" s="240" t="s">
        <v>345</v>
      </c>
      <c r="L107" s="243"/>
      <c r="M107" s="147"/>
      <c r="N107" s="147"/>
    </row>
    <row r="108" spans="1:14" ht="37.5" hidden="1" customHeight="1">
      <c r="A108" s="913">
        <v>4</v>
      </c>
      <c r="B108" s="913" t="s">
        <v>16</v>
      </c>
      <c r="C108" s="913"/>
      <c r="D108" s="913"/>
      <c r="E108" s="913"/>
      <c r="F108" s="219">
        <v>119774</v>
      </c>
      <c r="G108" s="219">
        <v>17820.2</v>
      </c>
      <c r="H108" s="243"/>
      <c r="I108" s="242">
        <v>0.15</v>
      </c>
      <c r="J108" s="240"/>
      <c r="K108" s="243"/>
      <c r="L108" s="243"/>
      <c r="M108" s="152"/>
      <c r="N108" s="147"/>
    </row>
    <row r="109" spans="1:14" hidden="1">
      <c r="A109" s="913"/>
      <c r="B109" s="243" t="s">
        <v>353</v>
      </c>
      <c r="C109" s="243"/>
      <c r="D109" s="243"/>
      <c r="E109" s="243"/>
      <c r="F109" s="220">
        <v>44709</v>
      </c>
      <c r="G109" s="220">
        <v>0</v>
      </c>
      <c r="H109" s="243" t="s">
        <v>341</v>
      </c>
      <c r="I109" s="242">
        <v>0.24</v>
      </c>
      <c r="J109" s="240" t="s">
        <v>354</v>
      </c>
      <c r="K109" s="243" t="s">
        <v>355</v>
      </c>
      <c r="L109" s="243"/>
      <c r="M109" s="147"/>
      <c r="N109" s="147"/>
    </row>
    <row r="110" spans="1:14" hidden="1">
      <c r="A110" s="913"/>
      <c r="B110" s="243" t="s">
        <v>356</v>
      </c>
      <c r="C110" s="244"/>
      <c r="D110" s="244"/>
      <c r="E110" s="244"/>
      <c r="F110" s="220">
        <v>75065</v>
      </c>
      <c r="G110" s="220">
        <v>17820.2</v>
      </c>
      <c r="H110" s="243" t="s">
        <v>357</v>
      </c>
      <c r="I110" s="248">
        <v>0</v>
      </c>
      <c r="J110" s="244"/>
      <c r="K110" s="244"/>
      <c r="L110" s="243" t="s">
        <v>58</v>
      </c>
      <c r="M110" s="150"/>
      <c r="N110" s="150"/>
    </row>
    <row r="111" spans="1:14" ht="36" hidden="1">
      <c r="A111" s="244">
        <v>5</v>
      </c>
      <c r="B111" s="243" t="s">
        <v>358</v>
      </c>
      <c r="C111" s="243" t="s">
        <v>359</v>
      </c>
      <c r="D111" s="243"/>
      <c r="E111" s="243"/>
      <c r="F111" s="220">
        <v>0</v>
      </c>
      <c r="G111" s="220">
        <v>0</v>
      </c>
      <c r="H111" s="243"/>
      <c r="I111" s="242"/>
      <c r="J111" s="243"/>
      <c r="K111" s="243"/>
      <c r="L111" s="243"/>
      <c r="M111" s="147"/>
      <c r="N111" s="147"/>
    </row>
    <row r="112" spans="1:14" ht="36" hidden="1">
      <c r="A112" s="913">
        <v>6</v>
      </c>
      <c r="B112" s="913" t="s">
        <v>1050</v>
      </c>
      <c r="C112" s="913"/>
      <c r="D112" s="913"/>
      <c r="E112" s="913"/>
      <c r="F112" s="219">
        <v>24818.6</v>
      </c>
      <c r="G112" s="219">
        <v>0</v>
      </c>
      <c r="H112" s="243"/>
      <c r="I112" s="242">
        <v>0</v>
      </c>
      <c r="J112" s="240" t="s">
        <v>601</v>
      </c>
      <c r="K112" s="243"/>
      <c r="L112" s="243" t="s">
        <v>1049</v>
      </c>
      <c r="M112" s="147"/>
      <c r="N112" s="147"/>
    </row>
    <row r="113" spans="1:14" ht="27.6" hidden="1" customHeight="1">
      <c r="A113" s="913"/>
      <c r="B113" s="244"/>
      <c r="C113" s="243"/>
      <c r="D113" s="243"/>
      <c r="E113" s="243"/>
      <c r="F113" s="220"/>
      <c r="G113" s="220"/>
      <c r="H113" s="243"/>
      <c r="I113" s="242"/>
      <c r="J113" s="240"/>
      <c r="K113" s="243"/>
      <c r="L113" s="244"/>
      <c r="M113" s="147"/>
      <c r="N113" s="147"/>
    </row>
    <row r="114" spans="1:14" ht="31.2" hidden="1" customHeight="1">
      <c r="A114" s="913"/>
      <c r="B114" s="244"/>
      <c r="C114" s="244"/>
      <c r="D114" s="244"/>
      <c r="E114" s="244"/>
      <c r="F114" s="219"/>
      <c r="G114" s="219"/>
      <c r="H114" s="244"/>
      <c r="I114" s="248"/>
      <c r="J114" s="247"/>
      <c r="K114" s="244"/>
      <c r="L114" s="244"/>
      <c r="M114" s="150"/>
      <c r="N114" s="150"/>
    </row>
    <row r="115" spans="1:14" ht="38.25" hidden="1" customHeight="1">
      <c r="A115" s="244">
        <v>7</v>
      </c>
      <c r="B115" s="913" t="s">
        <v>361</v>
      </c>
      <c r="C115" s="913"/>
      <c r="D115" s="913"/>
      <c r="E115" s="913"/>
      <c r="F115" s="219">
        <v>12409.3</v>
      </c>
      <c r="G115" s="219">
        <v>0</v>
      </c>
      <c r="H115" s="244"/>
      <c r="I115" s="248">
        <v>0</v>
      </c>
      <c r="J115" s="247"/>
      <c r="K115" s="244"/>
      <c r="L115" s="243" t="s">
        <v>1043</v>
      </c>
      <c r="M115" s="153"/>
      <c r="N115" s="153"/>
    </row>
    <row r="116" spans="1:14" ht="46.2" hidden="1" customHeight="1">
      <c r="A116" s="244">
        <v>8</v>
      </c>
      <c r="B116" s="243" t="s">
        <v>362</v>
      </c>
      <c r="C116" s="244"/>
      <c r="D116" s="244"/>
      <c r="E116" s="244"/>
      <c r="F116" s="219">
        <v>16000</v>
      </c>
      <c r="G116" s="219">
        <v>6912.3</v>
      </c>
      <c r="H116" s="244"/>
      <c r="I116" s="242">
        <v>0.43201875000000001</v>
      </c>
      <c r="J116" s="247"/>
      <c r="K116" s="244"/>
      <c r="L116" s="244"/>
      <c r="M116" s="153"/>
      <c r="N116" s="153"/>
    </row>
    <row r="117" spans="1:14" ht="46.2" hidden="1" customHeight="1">
      <c r="A117" s="913">
        <v>9</v>
      </c>
      <c r="B117" s="243" t="s">
        <v>363</v>
      </c>
      <c r="C117" s="251"/>
      <c r="D117" s="243"/>
      <c r="E117" s="243"/>
      <c r="F117" s="220">
        <v>13000</v>
      </c>
      <c r="G117" s="220">
        <v>6912.3</v>
      </c>
      <c r="H117" s="243" t="s">
        <v>93</v>
      </c>
      <c r="I117" s="242">
        <v>0.53171538461538459</v>
      </c>
      <c r="J117" s="240" t="s">
        <v>364</v>
      </c>
      <c r="K117" s="240" t="s">
        <v>345</v>
      </c>
      <c r="L117" s="243" t="s">
        <v>365</v>
      </c>
      <c r="M117" s="147"/>
      <c r="N117" s="147"/>
    </row>
    <row r="118" spans="1:14" hidden="1">
      <c r="A118" s="913"/>
      <c r="B118" s="244"/>
      <c r="C118" s="251"/>
      <c r="D118" s="243"/>
      <c r="E118" s="243"/>
      <c r="F118" s="220">
        <v>3000</v>
      </c>
      <c r="G118" s="220">
        <v>0</v>
      </c>
      <c r="H118" s="243" t="s">
        <v>93</v>
      </c>
      <c r="I118" s="242">
        <v>0</v>
      </c>
      <c r="J118" s="240" t="s">
        <v>97</v>
      </c>
      <c r="K118" s="240"/>
      <c r="L118" s="243"/>
      <c r="M118" s="147"/>
      <c r="N118" s="147"/>
    </row>
    <row r="119" spans="1:14" hidden="1">
      <c r="A119" s="244">
        <v>10</v>
      </c>
      <c r="B119" s="252" t="s">
        <v>278</v>
      </c>
      <c r="C119" s="243"/>
      <c r="D119" s="243"/>
      <c r="E119" s="243"/>
      <c r="F119" s="220">
        <v>0</v>
      </c>
      <c r="G119" s="220">
        <v>0</v>
      </c>
      <c r="H119" s="243"/>
      <c r="I119" s="242"/>
      <c r="J119" s="240"/>
      <c r="K119" s="243"/>
      <c r="L119" s="243"/>
      <c r="M119" s="147"/>
      <c r="N119" s="147"/>
    </row>
    <row r="120" spans="1:14" s="231" customFormat="1" hidden="1">
      <c r="A120" s="233"/>
      <c r="B120" s="235"/>
      <c r="C120" s="232"/>
      <c r="D120" s="232"/>
      <c r="E120" s="232"/>
      <c r="F120" s="234"/>
      <c r="G120" s="234"/>
      <c r="H120" s="232"/>
      <c r="I120" s="230"/>
      <c r="J120" s="229"/>
      <c r="K120" s="232"/>
      <c r="L120" s="232"/>
      <c r="M120" s="236"/>
      <c r="N120" s="236"/>
    </row>
    <row r="121" spans="1:14" hidden="1">
      <c r="A121" s="142"/>
      <c r="B121" s="237" t="s">
        <v>366</v>
      </c>
      <c r="C121" s="145"/>
      <c r="D121" s="145"/>
      <c r="E121" s="145"/>
      <c r="F121" s="154">
        <v>100889.60000000001</v>
      </c>
      <c r="G121" s="145"/>
      <c r="H121" s="145"/>
      <c r="I121" s="145"/>
      <c r="J121" s="145"/>
      <c r="K121" s="145"/>
      <c r="L121" s="142"/>
    </row>
    <row r="122" spans="1:14" hidden="1">
      <c r="A122" s="142"/>
      <c r="B122" s="941" t="s">
        <v>87</v>
      </c>
      <c r="C122" s="941"/>
      <c r="D122" s="941"/>
      <c r="E122" s="941"/>
      <c r="F122" s="155">
        <v>21916.2</v>
      </c>
      <c r="G122" s="155">
        <v>3058.93</v>
      </c>
      <c r="H122" s="145"/>
      <c r="I122" s="145"/>
      <c r="J122" s="145"/>
      <c r="K122" s="145"/>
      <c r="L122" s="142"/>
    </row>
    <row r="123" spans="1:14" hidden="1">
      <c r="A123" s="939">
        <v>1</v>
      </c>
      <c r="B123" s="89" t="s">
        <v>367</v>
      </c>
      <c r="C123" s="89" t="s">
        <v>185</v>
      </c>
      <c r="D123" s="89">
        <v>33.42</v>
      </c>
      <c r="E123" s="89" t="s">
        <v>368</v>
      </c>
      <c r="F123" s="155">
        <v>7000</v>
      </c>
      <c r="G123" s="155">
        <v>3058.93</v>
      </c>
      <c r="H123" s="91" t="s">
        <v>369</v>
      </c>
      <c r="I123" s="95">
        <v>0.43698999999999999</v>
      </c>
      <c r="J123" s="90" t="s">
        <v>370</v>
      </c>
      <c r="K123" s="91" t="s">
        <v>371</v>
      </c>
      <c r="L123" s="142"/>
    </row>
    <row r="124" spans="1:14" ht="36" hidden="1">
      <c r="A124" s="939"/>
      <c r="B124" s="89" t="s">
        <v>372</v>
      </c>
      <c r="C124" s="89" t="s">
        <v>185</v>
      </c>
      <c r="D124" s="89">
        <v>4.3</v>
      </c>
      <c r="E124" s="89" t="s">
        <v>368</v>
      </c>
      <c r="F124" s="155">
        <v>14916.2</v>
      </c>
      <c r="G124" s="155"/>
      <c r="H124" s="91" t="s">
        <v>369</v>
      </c>
      <c r="I124" s="95">
        <v>0</v>
      </c>
      <c r="J124" s="90"/>
      <c r="K124" s="91"/>
      <c r="L124" s="145" t="s">
        <v>373</v>
      </c>
    </row>
    <row r="125" spans="1:14" hidden="1">
      <c r="A125" s="939">
        <v>2</v>
      </c>
      <c r="B125" s="130" t="s">
        <v>94</v>
      </c>
      <c r="C125" s="148"/>
      <c r="D125" s="130"/>
      <c r="E125" s="130"/>
      <c r="F125" s="134">
        <v>14400</v>
      </c>
      <c r="G125" s="89">
        <v>955.58</v>
      </c>
      <c r="H125" s="91"/>
      <c r="I125" s="95">
        <v>0</v>
      </c>
      <c r="J125" s="90" t="s">
        <v>173</v>
      </c>
      <c r="K125" s="91"/>
      <c r="L125" s="142"/>
    </row>
    <row r="126" spans="1:14" ht="36" hidden="1">
      <c r="A126" s="939"/>
      <c r="B126" s="89" t="s">
        <v>374</v>
      </c>
      <c r="C126" s="89" t="s">
        <v>55</v>
      </c>
      <c r="D126" s="89" t="s">
        <v>375</v>
      </c>
      <c r="E126" s="89" t="s">
        <v>368</v>
      </c>
      <c r="F126" s="134">
        <v>3000</v>
      </c>
      <c r="G126" s="130">
        <v>955.58</v>
      </c>
      <c r="H126" s="91" t="s">
        <v>376</v>
      </c>
      <c r="I126" s="95">
        <v>0.21</v>
      </c>
      <c r="J126" s="91" t="s">
        <v>377</v>
      </c>
      <c r="K126" s="91" t="s">
        <v>378</v>
      </c>
      <c r="L126" s="145"/>
    </row>
    <row r="127" spans="1:14" ht="54" hidden="1">
      <c r="A127" s="939"/>
      <c r="B127" s="89" t="s">
        <v>379</v>
      </c>
      <c r="C127" s="89"/>
      <c r="D127" s="149" t="s">
        <v>380</v>
      </c>
      <c r="E127" s="89" t="s">
        <v>381</v>
      </c>
      <c r="F127" s="134">
        <v>8380.2000000000007</v>
      </c>
      <c r="G127" s="89"/>
      <c r="H127" s="91" t="s">
        <v>382</v>
      </c>
      <c r="I127" s="95"/>
      <c r="J127" s="91" t="s">
        <v>98</v>
      </c>
      <c r="K127" s="91"/>
      <c r="L127" s="145" t="s">
        <v>383</v>
      </c>
    </row>
    <row r="128" spans="1:14" hidden="1">
      <c r="A128" s="93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145"/>
    </row>
    <row r="129" spans="1:12" ht="52.95" hidden="1" customHeight="1">
      <c r="A129" s="89">
        <v>3</v>
      </c>
      <c r="B129" s="130" t="s">
        <v>206</v>
      </c>
      <c r="C129" s="89" t="s">
        <v>384</v>
      </c>
      <c r="D129" s="89"/>
      <c r="E129" s="89"/>
      <c r="F129" s="149">
        <v>1250</v>
      </c>
      <c r="G129" s="149"/>
      <c r="H129" s="89" t="s">
        <v>385</v>
      </c>
      <c r="I129" s="95">
        <v>0</v>
      </c>
      <c r="J129" s="89"/>
      <c r="K129" s="89"/>
      <c r="L129" s="145" t="s">
        <v>383</v>
      </c>
    </row>
    <row r="130" spans="1:12" hidden="1">
      <c r="A130" s="89"/>
      <c r="B130" s="941" t="s">
        <v>16</v>
      </c>
      <c r="C130" s="941"/>
      <c r="D130" s="941"/>
      <c r="E130" s="941"/>
      <c r="F130" s="149"/>
      <c r="G130" s="149"/>
      <c r="H130" s="89"/>
      <c r="I130" s="95"/>
      <c r="J130" s="89"/>
      <c r="K130" s="89"/>
      <c r="L130" s="145"/>
    </row>
    <row r="131" spans="1:12" ht="36" hidden="1">
      <c r="A131" s="939">
        <v>4</v>
      </c>
      <c r="B131" s="89" t="s">
        <v>386</v>
      </c>
      <c r="C131" s="141"/>
      <c r="D131" s="89"/>
      <c r="E131" s="89" t="s">
        <v>381</v>
      </c>
      <c r="F131" s="89">
        <v>6374</v>
      </c>
      <c r="G131" s="89">
        <v>6374</v>
      </c>
      <c r="H131" s="89" t="s">
        <v>387</v>
      </c>
      <c r="I131" s="95">
        <v>1</v>
      </c>
      <c r="J131" s="89" t="s">
        <v>388</v>
      </c>
      <c r="K131" s="89" t="s">
        <v>389</v>
      </c>
      <c r="L131" s="145"/>
    </row>
    <row r="132" spans="1:12" hidden="1">
      <c r="A132" s="939"/>
      <c r="B132" s="89" t="s">
        <v>390</v>
      </c>
      <c r="C132" s="141"/>
      <c r="D132" s="89"/>
      <c r="E132" s="89" t="s">
        <v>368</v>
      </c>
      <c r="F132" s="149">
        <v>1534.4</v>
      </c>
      <c r="G132" s="149">
        <v>1447.6</v>
      </c>
      <c r="H132" s="89" t="s">
        <v>391</v>
      </c>
      <c r="I132" s="95">
        <v>0.94</v>
      </c>
      <c r="J132" s="89" t="s">
        <v>392</v>
      </c>
      <c r="K132" s="89" t="s">
        <v>393</v>
      </c>
      <c r="L132" s="145"/>
    </row>
    <row r="133" spans="1:12" ht="36" hidden="1">
      <c r="A133" s="89">
        <v>5</v>
      </c>
      <c r="B133" s="89" t="s">
        <v>358</v>
      </c>
      <c r="C133" s="89" t="s">
        <v>243</v>
      </c>
      <c r="D133" s="89"/>
      <c r="E133" s="89" t="s">
        <v>368</v>
      </c>
      <c r="F133" s="155">
        <v>500</v>
      </c>
      <c r="G133" s="89">
        <v>0</v>
      </c>
      <c r="H133" s="89" t="s">
        <v>394</v>
      </c>
      <c r="I133" s="95">
        <v>0</v>
      </c>
      <c r="J133" s="89"/>
      <c r="K133" s="89"/>
      <c r="L133" s="145" t="s">
        <v>395</v>
      </c>
    </row>
    <row r="134" spans="1:12" hidden="1">
      <c r="A134" s="89"/>
      <c r="B134" s="938" t="s">
        <v>360</v>
      </c>
      <c r="C134" s="938"/>
      <c r="D134" s="938"/>
      <c r="E134" s="938"/>
      <c r="F134" s="155"/>
      <c r="G134" s="89"/>
      <c r="H134" s="89"/>
      <c r="I134" s="95"/>
      <c r="J134" s="89"/>
      <c r="K134" s="89"/>
      <c r="L134" s="145"/>
    </row>
    <row r="135" spans="1:12" ht="72" hidden="1">
      <c r="A135" s="89">
        <v>6</v>
      </c>
      <c r="B135" s="89" t="s">
        <v>360</v>
      </c>
      <c r="C135" s="89" t="s">
        <v>396</v>
      </c>
      <c r="D135" s="89"/>
      <c r="E135" s="89" t="s">
        <v>368</v>
      </c>
      <c r="F135" s="134">
        <v>10000</v>
      </c>
      <c r="G135" s="89">
        <v>0</v>
      </c>
      <c r="H135" s="89" t="s">
        <v>397</v>
      </c>
      <c r="I135" s="156">
        <v>0.06</v>
      </c>
      <c r="J135" s="89" t="s">
        <v>398</v>
      </c>
      <c r="K135" s="89" t="s">
        <v>399</v>
      </c>
      <c r="L135" s="145" t="s">
        <v>383</v>
      </c>
    </row>
    <row r="136" spans="1:12" hidden="1">
      <c r="A136" s="89"/>
      <c r="B136" s="938" t="s">
        <v>361</v>
      </c>
      <c r="C136" s="938"/>
      <c r="D136" s="938"/>
      <c r="E136" s="938"/>
      <c r="F136" s="134"/>
      <c r="G136" s="89"/>
      <c r="H136" s="89"/>
      <c r="I136" s="157"/>
      <c r="J136" s="89"/>
      <c r="K136" s="89"/>
      <c r="L136" s="145"/>
    </row>
    <row r="137" spans="1:12" ht="90" hidden="1">
      <c r="A137" s="89">
        <v>7</v>
      </c>
      <c r="B137" s="89" t="s">
        <v>361</v>
      </c>
      <c r="C137" s="89" t="s">
        <v>400</v>
      </c>
      <c r="D137" s="89"/>
      <c r="E137" s="89" t="s">
        <v>368</v>
      </c>
      <c r="F137" s="134">
        <v>5000</v>
      </c>
      <c r="G137" s="89">
        <v>0</v>
      </c>
      <c r="H137" s="89" t="s">
        <v>397</v>
      </c>
      <c r="I137" s="133"/>
      <c r="J137" s="89"/>
      <c r="K137" s="89"/>
      <c r="L137" s="145" t="s">
        <v>383</v>
      </c>
    </row>
    <row r="138" spans="1:12" hidden="1">
      <c r="A138" s="939">
        <v>8</v>
      </c>
      <c r="B138" s="939" t="s">
        <v>401</v>
      </c>
      <c r="C138" s="939" t="s">
        <v>402</v>
      </c>
      <c r="D138" s="89"/>
      <c r="E138" s="89"/>
      <c r="F138" s="155">
        <v>130.69999999999999</v>
      </c>
      <c r="G138" s="155">
        <v>130.69999999999999</v>
      </c>
      <c r="H138" s="89" t="s">
        <v>403</v>
      </c>
      <c r="I138" s="95">
        <v>1</v>
      </c>
      <c r="J138" s="89"/>
      <c r="K138" s="89"/>
      <c r="L138" s="145"/>
    </row>
    <row r="139" spans="1:12" ht="49.95" hidden="1" customHeight="1">
      <c r="A139" s="939"/>
      <c r="B139" s="939"/>
      <c r="C139" s="939"/>
      <c r="D139" s="89"/>
      <c r="E139" s="89"/>
      <c r="F139" s="155"/>
      <c r="G139" s="155"/>
      <c r="H139" s="89"/>
      <c r="I139" s="95"/>
      <c r="J139" s="89"/>
      <c r="K139" s="89"/>
      <c r="L139" s="142"/>
    </row>
    <row r="140" spans="1:12" hidden="1">
      <c r="A140" s="89">
        <v>9</v>
      </c>
      <c r="B140" s="89" t="s">
        <v>278</v>
      </c>
      <c r="C140" s="130"/>
      <c r="D140" s="130"/>
      <c r="E140" s="130"/>
      <c r="F140" s="155">
        <v>39784.300000000003</v>
      </c>
      <c r="G140" s="89"/>
      <c r="H140" s="89"/>
      <c r="I140" s="95"/>
      <c r="J140" s="89"/>
      <c r="K140" s="89"/>
      <c r="L140" s="142"/>
    </row>
    <row r="141" spans="1:12" hidden="1">
      <c r="A141" s="89"/>
      <c r="B141" s="939" t="s">
        <v>404</v>
      </c>
      <c r="C141" s="939"/>
      <c r="D141" s="89"/>
      <c r="E141" s="89"/>
      <c r="F141" s="155">
        <v>100889.60000000001</v>
      </c>
      <c r="G141" s="89">
        <v>11011.2</v>
      </c>
      <c r="H141" s="89"/>
      <c r="I141" s="95">
        <v>0.11</v>
      </c>
      <c r="J141" s="89"/>
      <c r="K141" s="89"/>
      <c r="L141" s="142"/>
    </row>
    <row r="142" spans="1:12" hidden="1">
      <c r="A142" s="89"/>
      <c r="B142" s="158" t="s">
        <v>151</v>
      </c>
      <c r="C142" s="89"/>
      <c r="D142" s="89"/>
      <c r="E142" s="89"/>
      <c r="F142" s="159">
        <v>124416.9</v>
      </c>
      <c r="G142" s="89"/>
      <c r="H142" s="89"/>
      <c r="I142" s="89"/>
      <c r="J142" s="89"/>
      <c r="K142" s="93"/>
      <c r="L142" s="89"/>
    </row>
    <row r="143" spans="1:12" hidden="1">
      <c r="A143" s="939">
        <v>1</v>
      </c>
      <c r="B143" s="941" t="s">
        <v>87</v>
      </c>
      <c r="C143" s="941"/>
      <c r="D143" s="941"/>
      <c r="E143" s="941"/>
      <c r="F143" s="261">
        <v>14842</v>
      </c>
      <c r="G143" s="261">
        <v>7376.5</v>
      </c>
      <c r="H143" s="260"/>
      <c r="I143" s="260"/>
      <c r="J143" s="260"/>
      <c r="K143" s="258"/>
      <c r="L143" s="260"/>
    </row>
    <row r="144" spans="1:12" ht="54" hidden="1">
      <c r="A144" s="939"/>
      <c r="B144" s="260" t="s">
        <v>101</v>
      </c>
      <c r="C144" s="263" t="s">
        <v>150</v>
      </c>
      <c r="D144" s="260">
        <v>46719</v>
      </c>
      <c r="E144" s="260"/>
      <c r="F144" s="261">
        <v>7294.3</v>
      </c>
      <c r="G144" s="261">
        <v>3039.3</v>
      </c>
      <c r="H144" s="257" t="s">
        <v>93</v>
      </c>
      <c r="I144" s="259">
        <v>0.65</v>
      </c>
      <c r="J144" s="256" t="s">
        <v>102</v>
      </c>
      <c r="K144" s="257" t="s">
        <v>103</v>
      </c>
      <c r="L144" s="266"/>
    </row>
    <row r="145" spans="1:12" ht="36" hidden="1">
      <c r="A145" s="939"/>
      <c r="B145" s="260" t="s">
        <v>104</v>
      </c>
      <c r="C145" s="263" t="s">
        <v>150</v>
      </c>
      <c r="D145" s="260">
        <v>250</v>
      </c>
      <c r="E145" s="260"/>
      <c r="F145" s="261">
        <v>246.6</v>
      </c>
      <c r="G145" s="261">
        <v>246.6</v>
      </c>
      <c r="H145" s="257" t="s">
        <v>105</v>
      </c>
      <c r="I145" s="259">
        <v>1</v>
      </c>
      <c r="J145" s="256" t="s">
        <v>106</v>
      </c>
      <c r="K145" s="257" t="s">
        <v>107</v>
      </c>
      <c r="L145" s="266"/>
    </row>
    <row r="146" spans="1:12" ht="36" hidden="1">
      <c r="A146" s="939"/>
      <c r="B146" s="260" t="s">
        <v>104</v>
      </c>
      <c r="C146" s="263" t="s">
        <v>150</v>
      </c>
      <c r="D146" s="260">
        <v>250</v>
      </c>
      <c r="E146" s="260"/>
      <c r="F146" s="261">
        <v>679.8</v>
      </c>
      <c r="G146" s="261">
        <v>679.8</v>
      </c>
      <c r="H146" s="257" t="s">
        <v>105</v>
      </c>
      <c r="I146" s="259">
        <v>1</v>
      </c>
      <c r="J146" s="256" t="s">
        <v>108</v>
      </c>
      <c r="K146" s="257" t="s">
        <v>103</v>
      </c>
      <c r="L146" s="266"/>
    </row>
    <row r="147" spans="1:12" hidden="1">
      <c r="A147" s="939"/>
      <c r="B147" s="260" t="s">
        <v>109</v>
      </c>
      <c r="C147" s="263"/>
      <c r="D147" s="260"/>
      <c r="E147" s="260"/>
      <c r="F147" s="261">
        <v>500</v>
      </c>
      <c r="G147" s="261">
        <v>208.3</v>
      </c>
      <c r="H147" s="257" t="s">
        <v>110</v>
      </c>
      <c r="I147" s="259">
        <v>0.5</v>
      </c>
      <c r="J147" s="256" t="s">
        <v>111</v>
      </c>
      <c r="K147" s="257" t="s">
        <v>89</v>
      </c>
      <c r="L147" s="266"/>
    </row>
    <row r="148" spans="1:12" ht="72" hidden="1">
      <c r="A148" s="939"/>
      <c r="B148" s="260" t="s">
        <v>112</v>
      </c>
      <c r="C148" s="263"/>
      <c r="D148" s="260"/>
      <c r="E148" s="260"/>
      <c r="F148" s="261">
        <v>6121.3</v>
      </c>
      <c r="G148" s="261">
        <v>3202.5</v>
      </c>
      <c r="H148" s="257" t="s">
        <v>113</v>
      </c>
      <c r="I148" s="259">
        <v>0.52317318216718667</v>
      </c>
      <c r="J148" s="256" t="s">
        <v>114</v>
      </c>
      <c r="K148" s="257" t="s">
        <v>115</v>
      </c>
      <c r="L148" s="255" t="s">
        <v>116</v>
      </c>
    </row>
    <row r="149" spans="1:12" ht="26.25" hidden="1" customHeight="1">
      <c r="A149" s="939">
        <v>2</v>
      </c>
      <c r="B149" s="941" t="s">
        <v>94</v>
      </c>
      <c r="C149" s="941"/>
      <c r="D149" s="941"/>
      <c r="E149" s="941"/>
      <c r="F149" s="261"/>
      <c r="G149" s="261"/>
      <c r="H149" s="257"/>
      <c r="I149" s="259"/>
      <c r="J149" s="256"/>
      <c r="K149" s="257"/>
      <c r="L149" s="255"/>
    </row>
    <row r="150" spans="1:12" ht="54" hidden="1">
      <c r="A150" s="939"/>
      <c r="B150" s="262" t="s">
        <v>94</v>
      </c>
      <c r="C150" s="263"/>
      <c r="D150" s="262"/>
      <c r="E150" s="262"/>
      <c r="F150" s="261">
        <v>11520.1</v>
      </c>
      <c r="G150" s="261">
        <v>978.9</v>
      </c>
      <c r="H150" s="257" t="s">
        <v>117</v>
      </c>
      <c r="I150" s="259">
        <v>0.6</v>
      </c>
      <c r="J150" s="256" t="s">
        <v>118</v>
      </c>
      <c r="K150" s="257" t="s">
        <v>119</v>
      </c>
      <c r="L150" s="255" t="s">
        <v>120</v>
      </c>
    </row>
    <row r="151" spans="1:12" hidden="1">
      <c r="A151" s="939"/>
      <c r="B151" s="260" t="s">
        <v>88</v>
      </c>
      <c r="C151" s="263"/>
      <c r="D151" s="260"/>
      <c r="E151" s="260"/>
      <c r="F151" s="261"/>
      <c r="G151" s="261"/>
      <c r="H151" s="257"/>
      <c r="I151" s="259"/>
      <c r="J151" s="257"/>
      <c r="K151" s="257"/>
      <c r="L151" s="266"/>
    </row>
    <row r="152" spans="1:12" ht="36" hidden="1">
      <c r="A152" s="939"/>
      <c r="B152" s="260" t="s">
        <v>90</v>
      </c>
      <c r="C152" s="263"/>
      <c r="D152" s="260"/>
      <c r="E152" s="260"/>
      <c r="F152" s="261">
        <v>978.9</v>
      </c>
      <c r="G152" s="261">
        <v>0</v>
      </c>
      <c r="H152" s="257" t="s">
        <v>121</v>
      </c>
      <c r="I152" s="259">
        <v>1</v>
      </c>
      <c r="J152" s="257" t="s">
        <v>97</v>
      </c>
      <c r="K152" s="257"/>
      <c r="L152" s="255" t="s">
        <v>122</v>
      </c>
    </row>
    <row r="153" spans="1:12" ht="108" hidden="1">
      <c r="A153" s="260">
        <v>3</v>
      </c>
      <c r="B153" s="260" t="s">
        <v>123</v>
      </c>
      <c r="C153" s="260"/>
      <c r="D153" s="260" t="s">
        <v>124</v>
      </c>
      <c r="E153" s="260"/>
      <c r="F153" s="261">
        <v>36023</v>
      </c>
      <c r="G153" s="261">
        <v>17998.2</v>
      </c>
      <c r="H153" s="257" t="s">
        <v>110</v>
      </c>
      <c r="I153" s="259">
        <v>0.6</v>
      </c>
      <c r="J153" s="257" t="s">
        <v>118</v>
      </c>
      <c r="K153" s="257" t="s">
        <v>119</v>
      </c>
      <c r="L153" s="255" t="s">
        <v>125</v>
      </c>
    </row>
    <row r="154" spans="1:12" hidden="1">
      <c r="A154" s="260"/>
      <c r="B154" s="941" t="s">
        <v>95</v>
      </c>
      <c r="C154" s="941"/>
      <c r="D154" s="941"/>
      <c r="E154" s="941"/>
      <c r="F154" s="261">
        <v>500</v>
      </c>
      <c r="G154" s="261">
        <v>142.1</v>
      </c>
      <c r="H154" s="257"/>
      <c r="I154" s="259"/>
      <c r="J154" s="257"/>
      <c r="K154" s="257"/>
      <c r="L154" s="255"/>
    </row>
    <row r="155" spans="1:12" ht="54" hidden="1">
      <c r="A155" s="260">
        <v>4</v>
      </c>
      <c r="B155" s="260"/>
      <c r="C155" s="260"/>
      <c r="D155" s="260"/>
      <c r="E155" s="260"/>
      <c r="F155" s="261">
        <v>500</v>
      </c>
      <c r="G155" s="261">
        <v>142.1</v>
      </c>
      <c r="H155" s="257" t="s">
        <v>96</v>
      </c>
      <c r="I155" s="259">
        <v>0.65</v>
      </c>
      <c r="J155" s="257" t="s">
        <v>126</v>
      </c>
      <c r="K155" s="260" t="s">
        <v>127</v>
      </c>
      <c r="L155" s="255" t="s">
        <v>128</v>
      </c>
    </row>
    <row r="156" spans="1:12" ht="33" hidden="1" customHeight="1">
      <c r="A156" s="260"/>
      <c r="B156" s="941" t="s">
        <v>16</v>
      </c>
      <c r="C156" s="941"/>
      <c r="D156" s="941"/>
      <c r="E156" s="941"/>
      <c r="F156" s="261"/>
      <c r="G156" s="261"/>
      <c r="H156" s="257"/>
      <c r="I156" s="259"/>
      <c r="J156" s="257"/>
      <c r="K156" s="260"/>
      <c r="L156" s="255"/>
    </row>
    <row r="157" spans="1:12" ht="36" hidden="1">
      <c r="A157" s="939">
        <v>5</v>
      </c>
      <c r="B157" s="260" t="s">
        <v>129</v>
      </c>
      <c r="C157" s="260" t="s">
        <v>91</v>
      </c>
      <c r="D157" s="264">
        <v>1091660</v>
      </c>
      <c r="E157" s="260"/>
      <c r="F157" s="261">
        <v>3382</v>
      </c>
      <c r="G157" s="261">
        <v>3382</v>
      </c>
      <c r="H157" s="260" t="s">
        <v>130</v>
      </c>
      <c r="I157" s="259">
        <v>1</v>
      </c>
      <c r="J157" s="257" t="s">
        <v>118</v>
      </c>
      <c r="K157" s="260" t="s">
        <v>119</v>
      </c>
      <c r="L157" s="266"/>
    </row>
    <row r="158" spans="1:12" ht="93.75" hidden="1" customHeight="1">
      <c r="A158" s="939"/>
      <c r="B158" s="260" t="s">
        <v>131</v>
      </c>
      <c r="C158" s="260" t="s">
        <v>91</v>
      </c>
      <c r="D158" s="260">
        <v>20557.2</v>
      </c>
      <c r="E158" s="260"/>
      <c r="F158" s="261">
        <v>38097.599999999999</v>
      </c>
      <c r="G158" s="261">
        <v>2541.6</v>
      </c>
      <c r="H158" s="260" t="s">
        <v>132</v>
      </c>
      <c r="I158" s="259">
        <v>0.47</v>
      </c>
      <c r="J158" s="257" t="s">
        <v>98</v>
      </c>
      <c r="K158" s="260"/>
      <c r="L158" s="255" t="s">
        <v>133</v>
      </c>
    </row>
    <row r="159" spans="1:12" ht="36" hidden="1">
      <c r="A159" s="260">
        <v>6</v>
      </c>
      <c r="B159" s="260" t="s">
        <v>134</v>
      </c>
      <c r="C159" s="260"/>
      <c r="D159" s="260"/>
      <c r="E159" s="260"/>
      <c r="F159" s="261">
        <v>10325</v>
      </c>
      <c r="G159" s="261">
        <v>120</v>
      </c>
      <c r="H159" s="260" t="s">
        <v>110</v>
      </c>
      <c r="I159" s="259">
        <v>0.4</v>
      </c>
      <c r="J159" s="260" t="s">
        <v>118</v>
      </c>
      <c r="K159" s="260" t="s">
        <v>119</v>
      </c>
      <c r="L159" s="255"/>
    </row>
    <row r="160" spans="1:12" hidden="1">
      <c r="A160" s="260">
        <v>7</v>
      </c>
      <c r="B160" s="938" t="s">
        <v>135</v>
      </c>
      <c r="C160" s="938"/>
      <c r="D160" s="938"/>
      <c r="E160" s="938"/>
      <c r="F160" s="261">
        <v>22235.9</v>
      </c>
      <c r="G160" s="261"/>
      <c r="H160" s="260"/>
      <c r="I160" s="259"/>
      <c r="J160" s="260"/>
      <c r="K160" s="260"/>
      <c r="L160" s="255"/>
    </row>
    <row r="161" spans="1:14" ht="108" hidden="1">
      <c r="A161" s="264"/>
      <c r="B161" s="262" t="s">
        <v>1</v>
      </c>
      <c r="C161" s="262" t="s">
        <v>137</v>
      </c>
      <c r="D161" s="257">
        <v>15</v>
      </c>
      <c r="E161" s="257"/>
      <c r="F161" s="267">
        <v>4228331</v>
      </c>
      <c r="G161" s="257"/>
      <c r="H161" s="257" t="s">
        <v>139</v>
      </c>
      <c r="I161" s="259">
        <v>0</v>
      </c>
      <c r="J161" s="260" t="s">
        <v>136</v>
      </c>
      <c r="K161" s="257"/>
      <c r="L161" s="262" t="s">
        <v>1052</v>
      </c>
    </row>
    <row r="162" spans="1:14" ht="54" hidden="1">
      <c r="A162" s="264"/>
      <c r="B162" s="262" t="s">
        <v>2</v>
      </c>
      <c r="C162" s="262" t="s">
        <v>141</v>
      </c>
      <c r="D162" s="257">
        <v>6</v>
      </c>
      <c r="E162" s="257"/>
      <c r="F162" s="267">
        <v>3383910</v>
      </c>
      <c r="G162" s="257"/>
      <c r="H162" s="257" t="s">
        <v>139</v>
      </c>
      <c r="I162" s="259">
        <v>0</v>
      </c>
      <c r="J162" s="260" t="s">
        <v>136</v>
      </c>
      <c r="K162" s="257"/>
      <c r="L162" s="262" t="s">
        <v>1052</v>
      </c>
    </row>
    <row r="163" spans="1:14" ht="72" hidden="1">
      <c r="A163" s="264"/>
      <c r="B163" s="262" t="s">
        <v>3</v>
      </c>
      <c r="C163" s="262" t="s">
        <v>142</v>
      </c>
      <c r="D163" s="257">
        <v>4</v>
      </c>
      <c r="E163" s="257"/>
      <c r="F163" s="267">
        <v>1098352</v>
      </c>
      <c r="G163" s="257"/>
      <c r="H163" s="257" t="s">
        <v>139</v>
      </c>
      <c r="I163" s="259">
        <v>0</v>
      </c>
      <c r="J163" s="260" t="s">
        <v>136</v>
      </c>
      <c r="K163" s="257"/>
      <c r="L163" s="262" t="s">
        <v>1051</v>
      </c>
    </row>
    <row r="164" spans="1:14" ht="72" hidden="1">
      <c r="A164" s="264"/>
      <c r="B164" s="262" t="s">
        <v>143</v>
      </c>
      <c r="C164" s="262" t="s">
        <v>144</v>
      </c>
      <c r="D164" s="257">
        <v>4</v>
      </c>
      <c r="E164" s="257"/>
      <c r="F164" s="267">
        <v>916206</v>
      </c>
      <c r="G164" s="257"/>
      <c r="H164" s="257" t="s">
        <v>139</v>
      </c>
      <c r="I164" s="259">
        <v>0</v>
      </c>
      <c r="J164" s="260" t="s">
        <v>136</v>
      </c>
      <c r="K164" s="257"/>
      <c r="L164" s="262" t="s">
        <v>1051</v>
      </c>
    </row>
    <row r="165" spans="1:14" ht="72" hidden="1">
      <c r="A165" s="264"/>
      <c r="B165" s="262" t="s">
        <v>4</v>
      </c>
      <c r="C165" s="262" t="s">
        <v>145</v>
      </c>
      <c r="D165" s="257">
        <v>4</v>
      </c>
      <c r="E165" s="257"/>
      <c r="F165" s="267">
        <v>2308028</v>
      </c>
      <c r="G165" s="257"/>
      <c r="H165" s="257" t="s">
        <v>139</v>
      </c>
      <c r="I165" s="259">
        <v>0</v>
      </c>
      <c r="J165" s="260" t="s">
        <v>136</v>
      </c>
      <c r="K165" s="257"/>
      <c r="L165" s="262" t="s">
        <v>1051</v>
      </c>
    </row>
    <row r="166" spans="1:14" ht="90" hidden="1">
      <c r="A166" s="264"/>
      <c r="B166" s="262" t="s">
        <v>5</v>
      </c>
      <c r="C166" s="262" t="s">
        <v>146</v>
      </c>
      <c r="D166" s="257">
        <v>5</v>
      </c>
      <c r="E166" s="257"/>
      <c r="F166" s="267">
        <v>1688073</v>
      </c>
      <c r="G166" s="257"/>
      <c r="H166" s="257" t="s">
        <v>139</v>
      </c>
      <c r="I166" s="259">
        <v>0</v>
      </c>
      <c r="J166" s="260" t="s">
        <v>136</v>
      </c>
      <c r="K166" s="257"/>
      <c r="L166" s="262" t="s">
        <v>1051</v>
      </c>
    </row>
    <row r="167" spans="1:14" ht="72" hidden="1">
      <c r="A167" s="264"/>
      <c r="B167" s="262" t="s">
        <v>6</v>
      </c>
      <c r="C167" s="262" t="s">
        <v>145</v>
      </c>
      <c r="D167" s="257">
        <v>4</v>
      </c>
      <c r="E167" s="257"/>
      <c r="F167" s="267">
        <v>1275814</v>
      </c>
      <c r="G167" s="257"/>
      <c r="H167" s="257" t="s">
        <v>139</v>
      </c>
      <c r="I167" s="259">
        <v>0</v>
      </c>
      <c r="J167" s="260" t="s">
        <v>136</v>
      </c>
      <c r="K167" s="257"/>
      <c r="L167" s="262" t="s">
        <v>1051</v>
      </c>
    </row>
    <row r="168" spans="1:14" ht="90" hidden="1">
      <c r="A168" s="264"/>
      <c r="B168" s="262" t="s">
        <v>7</v>
      </c>
      <c r="C168" s="262" t="s">
        <v>146</v>
      </c>
      <c r="D168" s="257">
        <v>8</v>
      </c>
      <c r="E168" s="257"/>
      <c r="F168" s="267">
        <v>3688961</v>
      </c>
      <c r="G168" s="257"/>
      <c r="H168" s="257" t="s">
        <v>139</v>
      </c>
      <c r="I168" s="259">
        <v>0</v>
      </c>
      <c r="J168" s="260" t="s">
        <v>136</v>
      </c>
      <c r="K168" s="257"/>
      <c r="L168" s="262" t="s">
        <v>1051</v>
      </c>
    </row>
    <row r="169" spans="1:14" ht="54" hidden="1">
      <c r="A169" s="264"/>
      <c r="B169" s="262" t="s">
        <v>8</v>
      </c>
      <c r="C169" s="262" t="s">
        <v>147</v>
      </c>
      <c r="D169" s="257">
        <v>7</v>
      </c>
      <c r="E169" s="257"/>
      <c r="F169" s="267">
        <v>272064</v>
      </c>
      <c r="G169" s="257"/>
      <c r="H169" s="257" t="s">
        <v>139</v>
      </c>
      <c r="I169" s="259">
        <v>0</v>
      </c>
      <c r="J169" s="260" t="s">
        <v>136</v>
      </c>
      <c r="K169" s="257"/>
      <c r="L169" s="262" t="s">
        <v>1051</v>
      </c>
    </row>
    <row r="170" spans="1:14" ht="72" hidden="1">
      <c r="A170" s="264"/>
      <c r="B170" s="262" t="s">
        <v>9</v>
      </c>
      <c r="C170" s="262" t="s">
        <v>145</v>
      </c>
      <c r="D170" s="257">
        <v>6</v>
      </c>
      <c r="E170" s="257"/>
      <c r="F170" s="267">
        <v>1688073</v>
      </c>
      <c r="G170" s="257"/>
      <c r="H170" s="257" t="s">
        <v>139</v>
      </c>
      <c r="I170" s="259">
        <v>0</v>
      </c>
      <c r="J170" s="260" t="s">
        <v>136</v>
      </c>
      <c r="K170" s="257"/>
      <c r="L170" s="262" t="s">
        <v>1052</v>
      </c>
    </row>
    <row r="171" spans="1:14" ht="72" hidden="1">
      <c r="A171" s="264"/>
      <c r="B171" s="262" t="s">
        <v>10</v>
      </c>
      <c r="C171" s="262" t="s">
        <v>145</v>
      </c>
      <c r="D171" s="257">
        <v>6</v>
      </c>
      <c r="E171" s="257"/>
      <c r="F171" s="268">
        <v>1688073</v>
      </c>
      <c r="G171" s="257"/>
      <c r="H171" s="257" t="s">
        <v>139</v>
      </c>
      <c r="I171" s="259">
        <v>0</v>
      </c>
      <c r="J171" s="260" t="s">
        <v>136</v>
      </c>
      <c r="K171" s="257"/>
      <c r="L171" s="262" t="s">
        <v>1051</v>
      </c>
    </row>
    <row r="172" spans="1:14" hidden="1">
      <c r="A172" s="260">
        <v>8</v>
      </c>
      <c r="B172" s="939" t="s">
        <v>152</v>
      </c>
      <c r="C172" s="939"/>
      <c r="D172" s="939"/>
      <c r="E172" s="939"/>
      <c r="F172" s="261"/>
      <c r="G172" s="261"/>
      <c r="H172" s="260"/>
      <c r="I172" s="259"/>
      <c r="J172" s="260"/>
      <c r="K172" s="260"/>
      <c r="L172" s="255"/>
    </row>
    <row r="173" spans="1:14" hidden="1">
      <c r="A173" s="265"/>
      <c r="B173" s="264" t="s">
        <v>11</v>
      </c>
      <c r="C173" s="260"/>
      <c r="D173" s="260">
        <v>15</v>
      </c>
      <c r="E173" s="264"/>
      <c r="F173" s="257" t="s">
        <v>138</v>
      </c>
      <c r="G173" s="257" t="s">
        <v>148</v>
      </c>
      <c r="H173" s="257" t="s">
        <v>148</v>
      </c>
      <c r="I173" s="259">
        <v>0</v>
      </c>
      <c r="J173" s="956">
        <v>5760</v>
      </c>
      <c r="K173" s="257" t="s">
        <v>140</v>
      </c>
      <c r="L173" s="265"/>
    </row>
    <row r="174" spans="1:14" hidden="1">
      <c r="A174" s="264"/>
      <c r="B174" s="262" t="s">
        <v>149</v>
      </c>
      <c r="C174" s="260"/>
      <c r="D174" s="260">
        <v>15</v>
      </c>
      <c r="E174" s="257"/>
      <c r="F174" s="257" t="s">
        <v>138</v>
      </c>
      <c r="G174" s="257" t="s">
        <v>148</v>
      </c>
      <c r="H174" s="257" t="s">
        <v>148</v>
      </c>
      <c r="I174" s="259">
        <v>0</v>
      </c>
      <c r="J174" s="956"/>
      <c r="K174" s="257" t="s">
        <v>140</v>
      </c>
      <c r="L174" s="262"/>
    </row>
    <row r="175" spans="1:14" hidden="1">
      <c r="A175" s="145"/>
      <c r="B175" s="130"/>
      <c r="C175" s="89"/>
      <c r="D175" s="89"/>
      <c r="E175" s="91"/>
      <c r="F175" s="91"/>
      <c r="G175" s="91"/>
      <c r="H175" s="91"/>
      <c r="I175" s="95"/>
      <c r="J175" s="145"/>
      <c r="K175" s="91"/>
      <c r="L175" s="130"/>
    </row>
    <row r="176" spans="1:14" hidden="1">
      <c r="A176" s="89"/>
      <c r="B176" s="602" t="s">
        <v>405</v>
      </c>
      <c r="C176" s="89"/>
      <c r="D176" s="89"/>
      <c r="E176" s="89"/>
      <c r="F176" s="161">
        <v>28070.785999999996</v>
      </c>
      <c r="G176" s="161">
        <v>6899.2</v>
      </c>
      <c r="H176" s="89"/>
      <c r="I176" s="92">
        <v>0.24577865400705207</v>
      </c>
      <c r="J176" s="89"/>
      <c r="K176" s="93"/>
      <c r="L176" s="89"/>
      <c r="M176" s="146"/>
      <c r="N176" s="146"/>
    </row>
    <row r="177" spans="1:15" hidden="1">
      <c r="A177" s="939">
        <v>1</v>
      </c>
      <c r="B177" s="941" t="s">
        <v>87</v>
      </c>
      <c r="C177" s="941"/>
      <c r="D177" s="941"/>
      <c r="E177" s="941"/>
      <c r="F177" s="155">
        <v>16040.013000000001</v>
      </c>
      <c r="G177" s="155">
        <v>6645</v>
      </c>
      <c r="H177" s="94"/>
      <c r="I177" s="94">
        <v>0.41427647221981678</v>
      </c>
      <c r="J177" s="89"/>
      <c r="K177" s="93"/>
      <c r="L177" s="89"/>
      <c r="M177" s="146"/>
      <c r="N177" s="146"/>
    </row>
    <row r="178" spans="1:15" ht="54" hidden="1">
      <c r="A178" s="939"/>
      <c r="B178" s="89" t="s">
        <v>112</v>
      </c>
      <c r="C178" s="162"/>
      <c r="D178" s="89"/>
      <c r="E178" s="89"/>
      <c r="F178" s="155">
        <v>5015</v>
      </c>
      <c r="G178" s="155">
        <v>1588.2</v>
      </c>
      <c r="H178" s="91" t="s">
        <v>280</v>
      </c>
      <c r="I178" s="95">
        <v>0.317</v>
      </c>
      <c r="J178" s="90" t="s">
        <v>406</v>
      </c>
      <c r="K178" s="91" t="s">
        <v>407</v>
      </c>
      <c r="L178" s="163"/>
      <c r="M178" s="146"/>
      <c r="N178" s="146"/>
    </row>
    <row r="179" spans="1:15" ht="36" hidden="1">
      <c r="A179" s="939"/>
      <c r="B179" s="89" t="s">
        <v>408</v>
      </c>
      <c r="C179" s="162"/>
      <c r="D179" s="89"/>
      <c r="E179" s="89"/>
      <c r="F179" s="155">
        <v>4600</v>
      </c>
      <c r="G179" s="155">
        <v>1435.8</v>
      </c>
      <c r="H179" s="91" t="s">
        <v>280</v>
      </c>
      <c r="I179" s="95">
        <v>0.312</v>
      </c>
      <c r="J179" s="90" t="s">
        <v>409</v>
      </c>
      <c r="K179" s="91" t="s">
        <v>410</v>
      </c>
      <c r="L179" s="163"/>
      <c r="M179" s="146"/>
      <c r="N179" s="146"/>
    </row>
    <row r="180" spans="1:15" hidden="1">
      <c r="A180" s="939"/>
      <c r="B180" s="89" t="s">
        <v>411</v>
      </c>
      <c r="C180" s="162"/>
      <c r="D180" s="89" t="s">
        <v>412</v>
      </c>
      <c r="E180" s="89"/>
      <c r="F180" s="155">
        <v>81</v>
      </c>
      <c r="G180" s="155">
        <v>81</v>
      </c>
      <c r="H180" s="91" t="s">
        <v>413</v>
      </c>
      <c r="I180" s="95">
        <v>1</v>
      </c>
      <c r="J180" s="90" t="s">
        <v>414</v>
      </c>
      <c r="K180" s="91" t="s">
        <v>415</v>
      </c>
      <c r="L180" s="163"/>
      <c r="M180" s="146"/>
      <c r="N180" s="146"/>
    </row>
    <row r="181" spans="1:15" ht="54" hidden="1">
      <c r="A181" s="939"/>
      <c r="B181" s="89" t="s">
        <v>416</v>
      </c>
      <c r="C181" s="162"/>
      <c r="D181" s="89" t="s">
        <v>417</v>
      </c>
      <c r="E181" s="89"/>
      <c r="F181" s="155">
        <v>33.987000000000002</v>
      </c>
      <c r="G181" s="155"/>
      <c r="H181" s="91" t="s">
        <v>418</v>
      </c>
      <c r="I181" s="95"/>
      <c r="J181" s="90" t="s">
        <v>419</v>
      </c>
      <c r="K181" s="91" t="s">
        <v>407</v>
      </c>
      <c r="L181" s="91" t="s">
        <v>420</v>
      </c>
      <c r="M181" s="146"/>
      <c r="N181" s="146"/>
    </row>
    <row r="182" spans="1:15" ht="36" hidden="1">
      <c r="A182" s="939"/>
      <c r="B182" s="89" t="s">
        <v>421</v>
      </c>
      <c r="C182" s="162"/>
      <c r="D182" s="89" t="s">
        <v>422</v>
      </c>
      <c r="E182" s="89"/>
      <c r="F182" s="155">
        <v>11.521000000000001</v>
      </c>
      <c r="G182" s="89"/>
      <c r="H182" s="91"/>
      <c r="I182" s="95"/>
      <c r="J182" s="90"/>
      <c r="K182" s="91"/>
      <c r="L182" s="91" t="s">
        <v>420</v>
      </c>
      <c r="M182" s="146"/>
      <c r="N182" s="146"/>
    </row>
    <row r="183" spans="1:15" ht="54" hidden="1">
      <c r="A183" s="939"/>
      <c r="B183" s="89" t="s">
        <v>423</v>
      </c>
      <c r="C183" s="162"/>
      <c r="D183" s="89" t="s">
        <v>424</v>
      </c>
      <c r="E183" s="89"/>
      <c r="F183" s="155">
        <v>203.80500000000001</v>
      </c>
      <c r="G183" s="89"/>
      <c r="H183" s="91"/>
      <c r="I183" s="95"/>
      <c r="J183" s="90"/>
      <c r="K183" s="91"/>
      <c r="L183" s="91" t="s">
        <v>425</v>
      </c>
      <c r="M183" s="146"/>
      <c r="N183" s="146"/>
    </row>
    <row r="184" spans="1:15" ht="36" hidden="1">
      <c r="A184" s="939"/>
      <c r="B184" s="89" t="s">
        <v>426</v>
      </c>
      <c r="C184" s="162"/>
      <c r="D184" s="89"/>
      <c r="E184" s="89"/>
      <c r="F184" s="89">
        <v>554.70000000000005</v>
      </c>
      <c r="G184" s="89"/>
      <c r="H184" s="91"/>
      <c r="I184" s="95"/>
      <c r="J184" s="90"/>
      <c r="K184" s="91"/>
      <c r="L184" s="91" t="s">
        <v>427</v>
      </c>
      <c r="M184" s="146"/>
      <c r="N184" s="146"/>
    </row>
    <row r="185" spans="1:15" ht="54" hidden="1">
      <c r="A185" s="939"/>
      <c r="B185" s="89" t="s">
        <v>428</v>
      </c>
      <c r="C185" s="162"/>
      <c r="D185" s="122"/>
      <c r="E185" s="122"/>
      <c r="F185" s="155">
        <v>3540</v>
      </c>
      <c r="G185" s="155">
        <v>3540</v>
      </c>
      <c r="H185" s="91" t="s">
        <v>429</v>
      </c>
      <c r="I185" s="95">
        <v>1</v>
      </c>
      <c r="J185" s="90" t="s">
        <v>430</v>
      </c>
      <c r="K185" s="91" t="s">
        <v>407</v>
      </c>
      <c r="L185" s="91" t="s">
        <v>431</v>
      </c>
      <c r="M185" s="146"/>
      <c r="N185" s="146"/>
    </row>
    <row r="186" spans="1:15" hidden="1">
      <c r="A186" s="89"/>
      <c r="B186" s="89" t="s">
        <v>432</v>
      </c>
      <c r="C186" s="162"/>
      <c r="D186" s="122"/>
      <c r="E186" s="122"/>
      <c r="F186" s="155">
        <v>2000</v>
      </c>
      <c r="G186" s="155"/>
      <c r="H186" s="91"/>
      <c r="I186" s="95"/>
      <c r="J186" s="90"/>
      <c r="K186" s="91"/>
      <c r="L186" s="91"/>
      <c r="M186" s="146"/>
      <c r="N186" s="146"/>
    </row>
    <row r="187" spans="1:15" hidden="1">
      <c r="A187" s="89"/>
      <c r="B187" s="941" t="s">
        <v>94</v>
      </c>
      <c r="C187" s="941"/>
      <c r="D187" s="941"/>
      <c r="E187" s="941"/>
      <c r="F187" s="164">
        <v>6163.2</v>
      </c>
      <c r="G187" s="164">
        <v>0</v>
      </c>
      <c r="H187" s="91"/>
      <c r="I187" s="135">
        <v>0</v>
      </c>
      <c r="J187" s="90"/>
      <c r="K187" s="91"/>
      <c r="L187" s="91"/>
      <c r="M187" s="146"/>
      <c r="N187" s="146"/>
    </row>
    <row r="188" spans="1:15" ht="54" hidden="1">
      <c r="A188" s="939">
        <v>2</v>
      </c>
      <c r="B188" s="130" t="s">
        <v>433</v>
      </c>
      <c r="C188" s="130"/>
      <c r="D188" s="130" t="s">
        <v>434</v>
      </c>
      <c r="E188" s="130"/>
      <c r="F188" s="155">
        <v>1648.9059999999999</v>
      </c>
      <c r="G188" s="89"/>
      <c r="H188" s="91" t="s">
        <v>435</v>
      </c>
      <c r="I188" s="133">
        <v>0</v>
      </c>
      <c r="J188" s="91" t="s">
        <v>436</v>
      </c>
      <c r="K188" s="91" t="s">
        <v>437</v>
      </c>
      <c r="L188" s="163"/>
      <c r="M188" s="146"/>
      <c r="N188" s="146"/>
    </row>
    <row r="189" spans="1:15" ht="54" hidden="1">
      <c r="A189" s="939"/>
      <c r="B189" s="89" t="s">
        <v>438</v>
      </c>
      <c r="C189" s="89"/>
      <c r="D189" s="89" t="s">
        <v>439</v>
      </c>
      <c r="E189" s="89"/>
      <c r="F189" s="155">
        <v>147.69399999999999</v>
      </c>
      <c r="G189" s="89"/>
      <c r="H189" s="91" t="s">
        <v>440</v>
      </c>
      <c r="I189" s="133">
        <v>0</v>
      </c>
      <c r="J189" s="91" t="s">
        <v>436</v>
      </c>
      <c r="K189" s="91" t="s">
        <v>437</v>
      </c>
      <c r="L189" s="91"/>
      <c r="M189" s="146"/>
      <c r="N189" s="146"/>
      <c r="O189" s="146"/>
    </row>
    <row r="190" spans="1:15" ht="54" hidden="1">
      <c r="A190" s="939"/>
      <c r="B190" s="89" t="s">
        <v>441</v>
      </c>
      <c r="C190" s="89"/>
      <c r="D190" s="89" t="s">
        <v>442</v>
      </c>
      <c r="E190" s="89"/>
      <c r="F190" s="155">
        <v>136.9</v>
      </c>
      <c r="G190" s="89"/>
      <c r="H190" s="91" t="s">
        <v>443</v>
      </c>
      <c r="I190" s="133">
        <v>0</v>
      </c>
      <c r="J190" s="91" t="s">
        <v>444</v>
      </c>
      <c r="K190" s="91" t="s">
        <v>437</v>
      </c>
      <c r="L190" s="91"/>
      <c r="M190" s="146"/>
      <c r="N190" s="146"/>
      <c r="O190" s="146"/>
    </row>
    <row r="191" spans="1:15" hidden="1">
      <c r="A191" s="939"/>
      <c r="B191" s="89" t="s">
        <v>445</v>
      </c>
      <c r="C191" s="89"/>
      <c r="D191" s="89"/>
      <c r="E191" s="89"/>
      <c r="F191" s="1008">
        <v>4229.7</v>
      </c>
      <c r="G191" s="89"/>
      <c r="H191" s="91"/>
      <c r="I191" s="95"/>
      <c r="J191" s="91"/>
      <c r="K191" s="91"/>
      <c r="L191" s="1002" t="s">
        <v>446</v>
      </c>
      <c r="M191" s="146"/>
      <c r="N191" s="146"/>
      <c r="O191" s="146"/>
    </row>
    <row r="192" spans="1:15" hidden="1">
      <c r="A192" s="939"/>
      <c r="B192" s="89" t="s">
        <v>447</v>
      </c>
      <c r="C192" s="89"/>
      <c r="D192" s="89"/>
      <c r="E192" s="89"/>
      <c r="F192" s="1008"/>
      <c r="G192" s="89"/>
      <c r="H192" s="91"/>
      <c r="I192" s="95"/>
      <c r="J192" s="91"/>
      <c r="K192" s="91"/>
      <c r="L192" s="1002"/>
      <c r="M192" s="146"/>
      <c r="N192" s="146"/>
      <c r="O192" s="146"/>
    </row>
    <row r="193" spans="1:15" hidden="1">
      <c r="A193" s="939"/>
      <c r="B193" s="89" t="s">
        <v>448</v>
      </c>
      <c r="C193" s="89"/>
      <c r="D193" s="89"/>
      <c r="E193" s="89"/>
      <c r="F193" s="1008"/>
      <c r="G193" s="89"/>
      <c r="H193" s="91"/>
      <c r="I193" s="95"/>
      <c r="J193" s="91"/>
      <c r="K193" s="91"/>
      <c r="L193" s="1002"/>
      <c r="M193" s="146"/>
      <c r="N193" s="146"/>
      <c r="O193" s="146"/>
    </row>
    <row r="194" spans="1:15" hidden="1">
      <c r="A194" s="89"/>
      <c r="B194" s="941" t="s">
        <v>206</v>
      </c>
      <c r="C194" s="941"/>
      <c r="D194" s="941"/>
      <c r="E194" s="941"/>
      <c r="F194" s="155">
        <v>1406.7</v>
      </c>
      <c r="G194" s="89">
        <v>307</v>
      </c>
      <c r="H194" s="91"/>
      <c r="I194" s="95">
        <v>0.21824127390346199</v>
      </c>
      <c r="J194" s="91"/>
      <c r="K194" s="91"/>
      <c r="L194" s="91"/>
      <c r="M194" s="146"/>
      <c r="N194" s="146"/>
      <c r="O194" s="146"/>
    </row>
    <row r="195" spans="1:15" ht="54" hidden="1">
      <c r="A195" s="939">
        <v>3</v>
      </c>
      <c r="B195" s="89" t="s">
        <v>449</v>
      </c>
      <c r="C195" s="89"/>
      <c r="D195" s="89" t="s">
        <v>450</v>
      </c>
      <c r="E195" s="89"/>
      <c r="F195" s="128">
        <v>307.012</v>
      </c>
      <c r="G195" s="149">
        <v>307</v>
      </c>
      <c r="H195" s="138">
        <v>42156</v>
      </c>
      <c r="I195" s="95">
        <v>1</v>
      </c>
      <c r="J195" s="91" t="s">
        <v>436</v>
      </c>
      <c r="K195" s="91" t="s">
        <v>437</v>
      </c>
      <c r="L195" s="163"/>
      <c r="M195" s="146"/>
      <c r="N195" s="146"/>
      <c r="O195" s="146">
        <v>159</v>
      </c>
    </row>
    <row r="196" spans="1:15" ht="72" hidden="1">
      <c r="A196" s="939"/>
      <c r="B196" s="89" t="s">
        <v>451</v>
      </c>
      <c r="C196" s="89"/>
      <c r="D196" s="89" t="s">
        <v>452</v>
      </c>
      <c r="E196" s="89"/>
      <c r="F196" s="128">
        <v>99.688000000000002</v>
      </c>
      <c r="G196" s="149"/>
      <c r="H196" s="89"/>
      <c r="I196" s="133">
        <v>0</v>
      </c>
      <c r="J196" s="89"/>
      <c r="K196" s="89"/>
      <c r="L196" s="91" t="s">
        <v>453</v>
      </c>
      <c r="M196" s="146"/>
      <c r="N196" s="146"/>
      <c r="O196" s="146"/>
    </row>
    <row r="197" spans="1:15" ht="54" hidden="1">
      <c r="A197" s="939"/>
      <c r="B197" s="89" t="s">
        <v>454</v>
      </c>
      <c r="C197" s="89"/>
      <c r="D197" s="89" t="s">
        <v>455</v>
      </c>
      <c r="E197" s="89"/>
      <c r="F197" s="149">
        <v>1000</v>
      </c>
      <c r="G197" s="149"/>
      <c r="H197" s="89"/>
      <c r="I197" s="133">
        <v>0</v>
      </c>
      <c r="J197" s="89"/>
      <c r="K197" s="89"/>
      <c r="L197" s="91" t="s">
        <v>456</v>
      </c>
      <c r="M197" s="146"/>
      <c r="N197" s="146"/>
      <c r="O197" s="146"/>
    </row>
    <row r="198" spans="1:15" hidden="1">
      <c r="A198" s="89">
        <v>4</v>
      </c>
      <c r="B198" s="941" t="s">
        <v>16</v>
      </c>
      <c r="C198" s="941"/>
      <c r="D198" s="941"/>
      <c r="E198" s="941"/>
      <c r="F198" s="89"/>
      <c r="G198" s="89"/>
      <c r="H198" s="89"/>
      <c r="I198" s="133"/>
      <c r="J198" s="89"/>
      <c r="K198" s="89"/>
      <c r="L198" s="163"/>
      <c r="M198" s="146"/>
      <c r="N198" s="146"/>
      <c r="O198" s="146"/>
    </row>
    <row r="199" spans="1:15" hidden="1">
      <c r="A199" s="89">
        <v>5</v>
      </c>
      <c r="B199" s="938" t="s">
        <v>358</v>
      </c>
      <c r="C199" s="938"/>
      <c r="D199" s="938"/>
      <c r="E199" s="938"/>
      <c r="F199" s="155"/>
      <c r="G199" s="89"/>
      <c r="H199" s="89"/>
      <c r="I199" s="133"/>
      <c r="J199" s="89"/>
      <c r="K199" s="89"/>
      <c r="L199" s="163"/>
      <c r="M199" s="146"/>
      <c r="N199" s="146"/>
      <c r="O199" s="146"/>
    </row>
    <row r="200" spans="1:15" hidden="1">
      <c r="A200" s="939">
        <v>4</v>
      </c>
      <c r="B200" s="941" t="s">
        <v>360</v>
      </c>
      <c r="C200" s="941"/>
      <c r="D200" s="941"/>
      <c r="E200" s="941"/>
      <c r="F200" s="122">
        <v>6164.3</v>
      </c>
      <c r="G200" s="122">
        <v>0</v>
      </c>
      <c r="H200" s="89"/>
      <c r="I200" s="135">
        <v>0</v>
      </c>
      <c r="J200" s="89"/>
      <c r="K200" s="89"/>
      <c r="L200" s="163"/>
      <c r="M200" s="146"/>
      <c r="N200" s="146"/>
      <c r="O200" s="146"/>
    </row>
    <row r="201" spans="1:15" ht="54" hidden="1">
      <c r="A201" s="939"/>
      <c r="B201" s="89" t="s">
        <v>457</v>
      </c>
      <c r="C201" s="89"/>
      <c r="D201" s="89" t="s">
        <v>458</v>
      </c>
      <c r="E201" s="89"/>
      <c r="F201" s="89">
        <v>1549</v>
      </c>
      <c r="G201" s="89"/>
      <c r="H201" s="89"/>
      <c r="I201" s="133">
        <v>0</v>
      </c>
      <c r="J201" s="89"/>
      <c r="K201" s="89"/>
      <c r="L201" s="91" t="s">
        <v>459</v>
      </c>
      <c r="M201" s="146"/>
      <c r="N201" s="146"/>
    </row>
    <row r="202" spans="1:15" ht="36" hidden="1">
      <c r="A202" s="939"/>
      <c r="B202" s="89" t="s">
        <v>460</v>
      </c>
      <c r="C202" s="89"/>
      <c r="D202" s="89" t="s">
        <v>461</v>
      </c>
      <c r="E202" s="89"/>
      <c r="F202" s="89">
        <v>1116</v>
      </c>
      <c r="G202" s="89"/>
      <c r="H202" s="89"/>
      <c r="I202" s="133">
        <v>0</v>
      </c>
      <c r="J202" s="89"/>
      <c r="K202" s="89"/>
      <c r="L202" s="91" t="s">
        <v>462</v>
      </c>
      <c r="M202" s="146"/>
      <c r="N202" s="146"/>
    </row>
    <row r="203" spans="1:15" ht="36" hidden="1">
      <c r="A203" s="939"/>
      <c r="B203" s="89" t="s">
        <v>463</v>
      </c>
      <c r="C203" s="89"/>
      <c r="D203" s="89" t="s">
        <v>464</v>
      </c>
      <c r="E203" s="89"/>
      <c r="F203" s="89">
        <v>3499.3</v>
      </c>
      <c r="G203" s="89"/>
      <c r="H203" s="89"/>
      <c r="I203" s="133">
        <v>0</v>
      </c>
      <c r="J203" s="89"/>
      <c r="K203" s="89"/>
      <c r="L203" s="91" t="s">
        <v>465</v>
      </c>
      <c r="M203" s="146"/>
      <c r="N203" s="146"/>
    </row>
    <row r="204" spans="1:15" hidden="1">
      <c r="A204" s="939">
        <v>5</v>
      </c>
      <c r="B204" s="938" t="s">
        <v>361</v>
      </c>
      <c r="C204" s="938"/>
      <c r="D204" s="938"/>
      <c r="E204" s="938"/>
      <c r="F204" s="122">
        <v>3787</v>
      </c>
      <c r="G204" s="122">
        <v>0</v>
      </c>
      <c r="H204" s="89"/>
      <c r="I204" s="133">
        <v>0</v>
      </c>
      <c r="J204" s="89"/>
      <c r="K204" s="89"/>
      <c r="L204" s="163"/>
      <c r="M204" s="146"/>
      <c r="N204" s="146"/>
    </row>
    <row r="205" spans="1:15" ht="63" hidden="1" customHeight="1">
      <c r="A205" s="939"/>
      <c r="B205" s="89" t="s">
        <v>466</v>
      </c>
      <c r="C205" s="89"/>
      <c r="D205" s="89" t="s">
        <v>467</v>
      </c>
      <c r="E205" s="89"/>
      <c r="F205" s="89">
        <v>576</v>
      </c>
      <c r="G205" s="89"/>
      <c r="H205" s="89"/>
      <c r="I205" s="133">
        <v>0</v>
      </c>
      <c r="J205" s="89"/>
      <c r="K205" s="89"/>
      <c r="L205" s="91" t="s">
        <v>459</v>
      </c>
      <c r="M205" s="146"/>
      <c r="N205" s="146"/>
    </row>
    <row r="206" spans="1:15" ht="36" hidden="1">
      <c r="A206" s="939"/>
      <c r="B206" s="89" t="s">
        <v>468</v>
      </c>
      <c r="C206" s="89"/>
      <c r="D206" s="89" t="s">
        <v>469</v>
      </c>
      <c r="E206" s="89"/>
      <c r="F206" s="89">
        <v>384</v>
      </c>
      <c r="G206" s="89"/>
      <c r="H206" s="89"/>
      <c r="I206" s="133">
        <v>0</v>
      </c>
      <c r="J206" s="89"/>
      <c r="K206" s="89"/>
      <c r="L206" s="91" t="s">
        <v>462</v>
      </c>
      <c r="M206" s="146"/>
      <c r="N206" s="146"/>
    </row>
    <row r="207" spans="1:15" ht="36" hidden="1">
      <c r="A207" s="89"/>
      <c r="B207" s="89" t="s">
        <v>470</v>
      </c>
      <c r="C207" s="89"/>
      <c r="D207" s="89" t="s">
        <v>471</v>
      </c>
      <c r="E207" s="89"/>
      <c r="F207" s="89">
        <v>2827</v>
      </c>
      <c r="G207" s="89"/>
      <c r="H207" s="89"/>
      <c r="I207" s="133">
        <v>0</v>
      </c>
      <c r="J207" s="89"/>
      <c r="K207" s="89"/>
      <c r="L207" s="91" t="s">
        <v>465</v>
      </c>
      <c r="M207" s="146"/>
      <c r="N207" s="146"/>
    </row>
    <row r="208" spans="1:15" hidden="1">
      <c r="A208" s="89"/>
      <c r="B208" s="938" t="s">
        <v>278</v>
      </c>
      <c r="C208" s="938"/>
      <c r="D208" s="938"/>
      <c r="E208" s="938"/>
      <c r="F208" s="89"/>
      <c r="G208" s="89"/>
      <c r="H208" s="89"/>
      <c r="I208" s="133"/>
      <c r="J208" s="89"/>
      <c r="K208" s="89"/>
      <c r="L208" s="163"/>
      <c r="M208" s="146"/>
      <c r="N208" s="146"/>
    </row>
    <row r="209" spans="1:14" ht="54" hidden="1">
      <c r="A209" s="89">
        <v>6</v>
      </c>
      <c r="B209" s="89" t="s">
        <v>401</v>
      </c>
      <c r="C209" s="89"/>
      <c r="D209" s="89"/>
      <c r="E209" s="89"/>
      <c r="F209" s="165">
        <v>3283.4</v>
      </c>
      <c r="G209" s="155">
        <v>1660.3</v>
      </c>
      <c r="H209" s="89" t="s">
        <v>472</v>
      </c>
      <c r="I209" s="95">
        <v>0.51</v>
      </c>
      <c r="J209" s="91" t="s">
        <v>436</v>
      </c>
      <c r="K209" s="91" t="s">
        <v>437</v>
      </c>
      <c r="L209" s="163"/>
      <c r="M209" s="146" t="s">
        <v>473</v>
      </c>
      <c r="N209" s="146"/>
    </row>
    <row r="210" spans="1:14" ht="36" hidden="1">
      <c r="A210" s="89"/>
      <c r="B210" s="939" t="s">
        <v>474</v>
      </c>
      <c r="C210" s="939"/>
      <c r="D210" s="89"/>
      <c r="E210" s="89"/>
      <c r="F210" s="155">
        <v>297.48599999999999</v>
      </c>
      <c r="G210" s="166"/>
      <c r="H210" s="138">
        <v>42180</v>
      </c>
      <c r="I210" s="89"/>
      <c r="J210" s="91" t="s">
        <v>475</v>
      </c>
      <c r="K210" s="89" t="s">
        <v>476</v>
      </c>
      <c r="L210" s="163"/>
      <c r="M210" s="146" t="s">
        <v>477</v>
      </c>
      <c r="N210" s="146"/>
    </row>
    <row r="211" spans="1:14" ht="36" hidden="1">
      <c r="A211" s="89"/>
      <c r="B211" s="939"/>
      <c r="C211" s="939"/>
      <c r="D211" s="89"/>
      <c r="E211" s="89"/>
      <c r="F211" s="155">
        <v>488.3</v>
      </c>
      <c r="G211" s="166"/>
      <c r="H211" s="167">
        <v>42248</v>
      </c>
      <c r="I211" s="89"/>
      <c r="J211" s="91" t="s">
        <v>478</v>
      </c>
      <c r="K211" s="89"/>
      <c r="L211" s="163"/>
      <c r="M211" s="146"/>
      <c r="N211" s="146"/>
    </row>
    <row r="212" spans="1:14" ht="36" hidden="1">
      <c r="A212" s="89"/>
      <c r="B212" s="939"/>
      <c r="C212" s="939"/>
      <c r="D212" s="89"/>
      <c r="E212" s="89"/>
      <c r="F212" s="155">
        <v>537.6</v>
      </c>
      <c r="G212" s="166"/>
      <c r="H212" s="167">
        <v>42156</v>
      </c>
      <c r="I212" s="89"/>
      <c r="J212" s="91" t="s">
        <v>479</v>
      </c>
      <c r="K212" s="89"/>
      <c r="L212" s="163"/>
      <c r="M212" s="146"/>
      <c r="N212" s="146"/>
    </row>
    <row r="213" spans="1:14" hidden="1">
      <c r="A213" s="89"/>
      <c r="B213" s="939"/>
      <c r="C213" s="939"/>
      <c r="D213" s="89"/>
      <c r="E213" s="89"/>
      <c r="F213" s="155">
        <v>100</v>
      </c>
      <c r="G213" s="166"/>
      <c r="H213" s="89"/>
      <c r="I213" s="89"/>
      <c r="J213" s="91"/>
      <c r="K213" s="89"/>
      <c r="L213" s="91" t="s">
        <v>480</v>
      </c>
      <c r="M213" s="146"/>
      <c r="N213" s="146"/>
    </row>
    <row r="214" spans="1:14" hidden="1">
      <c r="A214" s="89"/>
      <c r="B214" s="939" t="s">
        <v>481</v>
      </c>
      <c r="C214" s="939"/>
      <c r="D214" s="89"/>
      <c r="E214" s="89"/>
      <c r="F214" s="168">
        <v>2500</v>
      </c>
      <c r="G214" s="166"/>
      <c r="H214" s="89"/>
      <c r="I214" s="89"/>
      <c r="J214" s="91"/>
      <c r="K214" s="89"/>
      <c r="L214" s="91" t="s">
        <v>482</v>
      </c>
      <c r="M214" s="146" t="s">
        <v>483</v>
      </c>
      <c r="N214" s="146"/>
    </row>
    <row r="215" spans="1:14" ht="36" hidden="1">
      <c r="A215" s="89"/>
      <c r="B215" s="939"/>
      <c r="C215" s="939"/>
      <c r="D215" s="89"/>
      <c r="E215" s="89"/>
      <c r="F215" s="155">
        <v>5058.6000000000004</v>
      </c>
      <c r="G215" s="155">
        <v>5058</v>
      </c>
      <c r="H215" s="89"/>
      <c r="I215" s="95">
        <v>1</v>
      </c>
      <c r="J215" s="91" t="s">
        <v>484</v>
      </c>
      <c r="K215" s="89" t="s">
        <v>485</v>
      </c>
      <c r="L215" s="91" t="s">
        <v>486</v>
      </c>
      <c r="M215" s="146"/>
      <c r="N215" s="146"/>
    </row>
    <row r="216" spans="1:14" ht="36" hidden="1">
      <c r="A216" s="89"/>
      <c r="B216" s="89" t="s">
        <v>487</v>
      </c>
      <c r="C216" s="89"/>
      <c r="D216" s="89"/>
      <c r="E216" s="89"/>
      <c r="F216" s="155">
        <v>2500</v>
      </c>
      <c r="G216" s="166"/>
      <c r="H216" s="89"/>
      <c r="I216" s="95"/>
      <c r="J216" s="89"/>
      <c r="K216" s="89"/>
      <c r="L216" s="91" t="s">
        <v>482</v>
      </c>
      <c r="M216" s="146" t="s">
        <v>488</v>
      </c>
      <c r="N216" s="146"/>
    </row>
    <row r="217" spans="1:14" ht="36" hidden="1">
      <c r="A217" s="89"/>
      <c r="B217" s="89" t="s">
        <v>489</v>
      </c>
      <c r="C217" s="89"/>
      <c r="D217" s="89"/>
      <c r="E217" s="89"/>
      <c r="F217" s="155">
        <v>2303.6999999999998</v>
      </c>
      <c r="G217" s="166"/>
      <c r="H217" s="167">
        <v>42339</v>
      </c>
      <c r="I217" s="95"/>
      <c r="J217" s="89"/>
      <c r="K217" s="89"/>
      <c r="L217" s="91" t="s">
        <v>482</v>
      </c>
      <c r="M217" s="146" t="s">
        <v>490</v>
      </c>
      <c r="N217" s="146"/>
    </row>
    <row r="218" spans="1:14" ht="36" hidden="1">
      <c r="A218" s="89"/>
      <c r="B218" s="89" t="s">
        <v>491</v>
      </c>
      <c r="C218" s="89"/>
      <c r="D218" s="89"/>
      <c r="E218" s="89"/>
      <c r="F218" s="155">
        <v>5226.3999999999996</v>
      </c>
      <c r="G218" s="166"/>
      <c r="H218" s="89"/>
      <c r="I218" s="95"/>
      <c r="J218" s="89"/>
      <c r="K218" s="89"/>
      <c r="L218" s="91" t="s">
        <v>482</v>
      </c>
      <c r="M218" s="146" t="s">
        <v>492</v>
      </c>
      <c r="N218" s="146"/>
    </row>
    <row r="219" spans="1:14" ht="36" hidden="1">
      <c r="A219" s="89"/>
      <c r="B219" s="89" t="s">
        <v>493</v>
      </c>
      <c r="C219" s="89"/>
      <c r="D219" s="89"/>
      <c r="E219" s="89"/>
      <c r="F219" s="155">
        <v>49.1</v>
      </c>
      <c r="G219" s="166"/>
      <c r="H219" s="89" t="s">
        <v>494</v>
      </c>
      <c r="I219" s="95"/>
      <c r="J219" s="89"/>
      <c r="K219" s="89"/>
      <c r="L219" s="163"/>
      <c r="M219" s="146" t="s">
        <v>495</v>
      </c>
      <c r="N219" s="146"/>
    </row>
    <row r="220" spans="1:14" ht="36" hidden="1">
      <c r="A220" s="89"/>
      <c r="B220" s="89" t="s">
        <v>496</v>
      </c>
      <c r="C220" s="89"/>
      <c r="D220" s="89"/>
      <c r="E220" s="89"/>
      <c r="F220" s="155">
        <v>643.29999999999995</v>
      </c>
      <c r="G220" s="155">
        <v>180.9</v>
      </c>
      <c r="H220" s="91" t="s">
        <v>280</v>
      </c>
      <c r="I220" s="95">
        <v>0.28000000000000003</v>
      </c>
      <c r="J220" s="91" t="s">
        <v>497</v>
      </c>
      <c r="K220" s="89" t="s">
        <v>498</v>
      </c>
      <c r="L220" s="163"/>
      <c r="M220" s="146" t="s">
        <v>499</v>
      </c>
      <c r="N220" s="146"/>
    </row>
    <row r="221" spans="1:14" ht="54" hidden="1">
      <c r="A221" s="89"/>
      <c r="B221" s="89" t="s">
        <v>500</v>
      </c>
      <c r="C221" s="89"/>
      <c r="D221" s="89"/>
      <c r="E221" s="89"/>
      <c r="F221" s="155">
        <v>2890.9</v>
      </c>
      <c r="G221" s="166"/>
      <c r="H221" s="89"/>
      <c r="I221" s="95"/>
      <c r="J221" s="89"/>
      <c r="K221" s="89"/>
      <c r="L221" s="91" t="s">
        <v>482</v>
      </c>
      <c r="M221" s="146" t="s">
        <v>501</v>
      </c>
      <c r="N221" s="146"/>
    </row>
    <row r="222" spans="1:14" ht="36" hidden="1">
      <c r="A222" s="89"/>
      <c r="B222" s="89" t="s">
        <v>502</v>
      </c>
      <c r="C222" s="89"/>
      <c r="D222" s="89"/>
      <c r="E222" s="89"/>
      <c r="F222" s="155">
        <v>279.8</v>
      </c>
      <c r="G222" s="166"/>
      <c r="H222" s="89"/>
      <c r="I222" s="95"/>
      <c r="J222" s="89"/>
      <c r="K222" s="89"/>
      <c r="L222" s="91" t="s">
        <v>482</v>
      </c>
      <c r="M222" s="146" t="s">
        <v>503</v>
      </c>
      <c r="N222" s="146"/>
    </row>
    <row r="223" spans="1:14" hidden="1">
      <c r="A223" s="89"/>
      <c r="B223" s="89" t="s">
        <v>504</v>
      </c>
      <c r="C223" s="89"/>
      <c r="D223" s="89"/>
      <c r="E223" s="89"/>
      <c r="F223" s="155">
        <v>1112.2</v>
      </c>
      <c r="G223" s="166"/>
      <c r="H223" s="89"/>
      <c r="I223" s="95"/>
      <c r="J223" s="89"/>
      <c r="K223" s="89"/>
      <c r="L223" s="91" t="s">
        <v>482</v>
      </c>
      <c r="M223" s="146" t="s">
        <v>505</v>
      </c>
      <c r="N223" s="146"/>
    </row>
    <row r="224" spans="1:14" ht="36" hidden="1">
      <c r="A224" s="89"/>
      <c r="B224" s="89" t="s">
        <v>506</v>
      </c>
      <c r="C224" s="89"/>
      <c r="D224" s="89"/>
      <c r="E224" s="89"/>
      <c r="F224" s="155">
        <v>800</v>
      </c>
      <c r="G224" s="166"/>
      <c r="H224" s="89"/>
      <c r="I224" s="95"/>
      <c r="J224" s="89"/>
      <c r="K224" s="89"/>
      <c r="L224" s="91" t="s">
        <v>482</v>
      </c>
      <c r="M224" s="146" t="s">
        <v>507</v>
      </c>
      <c r="N224" s="146"/>
    </row>
    <row r="225" spans="1:14" hidden="1">
      <c r="A225" s="89"/>
      <c r="B225" s="939" t="s">
        <v>404</v>
      </c>
      <c r="C225" s="939"/>
      <c r="D225" s="89"/>
      <c r="E225" s="89"/>
      <c r="F225" s="155">
        <v>28070.785999999996</v>
      </c>
      <c r="G225" s="155">
        <v>6899.2</v>
      </c>
      <c r="H225" s="89"/>
      <c r="I225" s="95">
        <v>0.24577865400705207</v>
      </c>
      <c r="J225" s="89"/>
      <c r="K225" s="89"/>
      <c r="L225" s="163"/>
      <c r="M225" s="146">
        <v>61632</v>
      </c>
      <c r="N225" s="146"/>
    </row>
    <row r="226" spans="1:14" ht="75.75" hidden="1" customHeight="1">
      <c r="A226" s="122"/>
      <c r="B226" s="287" t="s">
        <v>508</v>
      </c>
      <c r="C226" s="1007" t="s">
        <v>73</v>
      </c>
      <c r="D226" s="1007"/>
      <c r="E226" s="1007"/>
      <c r="F226" s="122">
        <v>78063.400000000009</v>
      </c>
      <c r="G226" s="122"/>
      <c r="H226" s="122"/>
      <c r="I226" s="122"/>
      <c r="J226" s="122"/>
      <c r="K226" s="169"/>
      <c r="L226" s="122"/>
      <c r="M226" s="146"/>
      <c r="N226" s="146"/>
    </row>
    <row r="227" spans="1:14" hidden="1">
      <c r="A227" s="277"/>
      <c r="B227" s="980" t="s">
        <v>87</v>
      </c>
      <c r="C227" s="980"/>
      <c r="D227" s="980"/>
      <c r="E227" s="980"/>
      <c r="F227" s="270">
        <v>9643.8329999999987</v>
      </c>
      <c r="G227" s="277"/>
      <c r="H227" s="277"/>
      <c r="I227" s="277"/>
      <c r="J227" s="277"/>
      <c r="K227" s="269"/>
      <c r="L227" s="277"/>
      <c r="M227" s="146"/>
      <c r="N227" s="146"/>
    </row>
    <row r="228" spans="1:14" ht="36" hidden="1">
      <c r="A228" s="939">
        <v>1</v>
      </c>
      <c r="B228" s="276" t="s">
        <v>509</v>
      </c>
      <c r="C228" s="281"/>
      <c r="D228" s="276"/>
      <c r="E228" s="276"/>
      <c r="F228" s="283">
        <v>924.75</v>
      </c>
      <c r="G228" s="286">
        <v>369.19600000000003</v>
      </c>
      <c r="H228" s="276">
        <v>2015</v>
      </c>
      <c r="I228" s="275">
        <v>0.4</v>
      </c>
      <c r="J228" s="276" t="s">
        <v>510</v>
      </c>
      <c r="K228" s="276" t="s">
        <v>511</v>
      </c>
      <c r="L228" s="285"/>
      <c r="M228" s="146"/>
      <c r="N228" s="146"/>
    </row>
    <row r="229" spans="1:14" ht="36" hidden="1">
      <c r="A229" s="939"/>
      <c r="B229" s="276" t="s">
        <v>512</v>
      </c>
      <c r="C229" s="281"/>
      <c r="D229" s="276"/>
      <c r="E229" s="276"/>
      <c r="F229" s="283">
        <v>720</v>
      </c>
      <c r="G229" s="286">
        <v>296.73500000000001</v>
      </c>
      <c r="H229" s="276">
        <v>2015</v>
      </c>
      <c r="I229" s="275">
        <v>0.41</v>
      </c>
      <c r="J229" s="276" t="s">
        <v>513</v>
      </c>
      <c r="K229" s="276" t="s">
        <v>514</v>
      </c>
      <c r="L229" s="285"/>
      <c r="M229" s="146"/>
      <c r="N229" s="146"/>
    </row>
    <row r="230" spans="1:14" ht="36" hidden="1">
      <c r="A230" s="939"/>
      <c r="B230" s="276" t="s">
        <v>515</v>
      </c>
      <c r="C230" s="281"/>
      <c r="D230" s="276"/>
      <c r="E230" s="276"/>
      <c r="F230" s="283">
        <v>5219.2</v>
      </c>
      <c r="G230" s="286">
        <v>1826.7</v>
      </c>
      <c r="H230" s="276">
        <v>2015</v>
      </c>
      <c r="I230" s="275">
        <v>0.35</v>
      </c>
      <c r="J230" s="276" t="s">
        <v>516</v>
      </c>
      <c r="K230" s="276" t="s">
        <v>517</v>
      </c>
      <c r="L230" s="285"/>
      <c r="M230" s="146"/>
      <c r="N230" s="146"/>
    </row>
    <row r="231" spans="1:14" ht="36" hidden="1">
      <c r="A231" s="939"/>
      <c r="B231" s="276" t="s">
        <v>518</v>
      </c>
      <c r="C231" s="281"/>
      <c r="D231" s="276"/>
      <c r="E231" s="276"/>
      <c r="F231" s="283">
        <v>160</v>
      </c>
      <c r="G231" s="286">
        <v>56.2</v>
      </c>
      <c r="H231" s="276">
        <v>2015</v>
      </c>
      <c r="I231" s="275">
        <v>0.35</v>
      </c>
      <c r="J231" s="276" t="s">
        <v>519</v>
      </c>
      <c r="K231" s="276" t="s">
        <v>520</v>
      </c>
      <c r="L231" s="285"/>
      <c r="M231" s="146"/>
      <c r="N231" s="146"/>
    </row>
    <row r="232" spans="1:14" ht="36" hidden="1">
      <c r="A232" s="939"/>
      <c r="B232" s="276" t="s">
        <v>521</v>
      </c>
      <c r="C232" s="281"/>
      <c r="D232" s="276"/>
      <c r="E232" s="276"/>
      <c r="F232" s="283">
        <v>147</v>
      </c>
      <c r="G232" s="286">
        <v>49.9</v>
      </c>
      <c r="H232" s="276">
        <v>2015</v>
      </c>
      <c r="I232" s="275">
        <v>0.34</v>
      </c>
      <c r="J232" s="276" t="s">
        <v>522</v>
      </c>
      <c r="K232" s="276" t="s">
        <v>523</v>
      </c>
      <c r="L232" s="285"/>
      <c r="M232" s="146"/>
      <c r="N232" s="146"/>
    </row>
    <row r="233" spans="1:14" ht="36" hidden="1">
      <c r="A233" s="939"/>
      <c r="B233" s="276" t="s">
        <v>524</v>
      </c>
      <c r="C233" s="281"/>
      <c r="D233" s="276"/>
      <c r="E233" s="276"/>
      <c r="F233" s="283">
        <v>75.19</v>
      </c>
      <c r="G233" s="286">
        <v>30.1</v>
      </c>
      <c r="H233" s="276">
        <v>2015</v>
      </c>
      <c r="I233" s="275">
        <v>0.39800000000000002</v>
      </c>
      <c r="J233" s="276" t="s">
        <v>525</v>
      </c>
      <c r="K233" s="276" t="s">
        <v>526</v>
      </c>
      <c r="L233" s="285"/>
      <c r="M233" s="146"/>
      <c r="N233" s="146"/>
    </row>
    <row r="234" spans="1:14" ht="36" hidden="1">
      <c r="A234" s="939"/>
      <c r="B234" s="276" t="s">
        <v>527</v>
      </c>
      <c r="C234" s="281"/>
      <c r="D234" s="276"/>
      <c r="E234" s="276"/>
      <c r="F234" s="284">
        <v>205.4</v>
      </c>
      <c r="G234" s="286">
        <v>75.900000000000006</v>
      </c>
      <c r="H234" s="276" t="s">
        <v>528</v>
      </c>
      <c r="I234" s="275">
        <v>0.37</v>
      </c>
      <c r="J234" s="276" t="s">
        <v>529</v>
      </c>
      <c r="K234" s="276" t="s">
        <v>530</v>
      </c>
      <c r="L234" s="285"/>
      <c r="M234" s="146"/>
      <c r="N234" s="146"/>
    </row>
    <row r="235" spans="1:14" ht="54" hidden="1">
      <c r="A235" s="939"/>
      <c r="B235" s="279" t="s">
        <v>531</v>
      </c>
      <c r="C235" s="281"/>
      <c r="D235" s="271"/>
      <c r="E235" s="279"/>
      <c r="F235" s="283">
        <v>2192.2930000000001</v>
      </c>
      <c r="G235" s="279"/>
      <c r="H235" s="274" t="s">
        <v>1053</v>
      </c>
      <c r="I235" s="275"/>
      <c r="J235" s="273" t="s">
        <v>1054</v>
      </c>
      <c r="K235" s="274" t="s">
        <v>532</v>
      </c>
      <c r="L235" s="279"/>
      <c r="M235" s="146"/>
      <c r="N235" s="146"/>
    </row>
    <row r="236" spans="1:14" hidden="1">
      <c r="A236" s="939">
        <v>2</v>
      </c>
      <c r="B236" s="941" t="s">
        <v>94</v>
      </c>
      <c r="C236" s="941"/>
      <c r="D236" s="941"/>
      <c r="E236" s="941"/>
      <c r="F236" s="278">
        <v>8354.7999999999993</v>
      </c>
      <c r="G236" s="279"/>
      <c r="H236" s="274"/>
      <c r="I236" s="275"/>
      <c r="J236" s="273"/>
      <c r="K236" s="274"/>
      <c r="L236" s="279"/>
      <c r="M236" s="146"/>
      <c r="N236" s="146"/>
    </row>
    <row r="237" spans="1:14" ht="54" hidden="1">
      <c r="A237" s="939"/>
      <c r="B237" s="279" t="s">
        <v>534</v>
      </c>
      <c r="C237" s="279"/>
      <c r="D237" s="279" t="s">
        <v>535</v>
      </c>
      <c r="E237" s="279"/>
      <c r="F237" s="283">
        <v>790.5</v>
      </c>
      <c r="G237" s="279">
        <v>790.5</v>
      </c>
      <c r="H237" s="274" t="s">
        <v>1055</v>
      </c>
      <c r="I237" s="275">
        <v>1</v>
      </c>
      <c r="J237" s="273" t="s">
        <v>536</v>
      </c>
      <c r="K237" s="274" t="s">
        <v>537</v>
      </c>
      <c r="L237" s="271"/>
      <c r="M237" s="146"/>
      <c r="N237" s="146"/>
    </row>
    <row r="238" spans="1:14" ht="41.25" hidden="1" customHeight="1">
      <c r="A238" s="939"/>
      <c r="B238" s="276" t="s">
        <v>538</v>
      </c>
      <c r="C238" s="276"/>
      <c r="D238" s="276"/>
      <c r="E238" s="276"/>
      <c r="F238" s="284">
        <v>700</v>
      </c>
      <c r="G238" s="286">
        <v>700</v>
      </c>
      <c r="H238" s="274" t="s">
        <v>1056</v>
      </c>
      <c r="I238" s="275">
        <v>1</v>
      </c>
      <c r="J238" s="274" t="s">
        <v>1057</v>
      </c>
      <c r="K238" s="274" t="s">
        <v>537</v>
      </c>
      <c r="L238" s="276"/>
      <c r="M238" s="146"/>
      <c r="N238" s="146"/>
    </row>
    <row r="239" spans="1:14" ht="54" hidden="1">
      <c r="A239" s="939"/>
      <c r="B239" s="276" t="s">
        <v>539</v>
      </c>
      <c r="C239" s="276"/>
      <c r="D239" s="276" t="s">
        <v>540</v>
      </c>
      <c r="E239" s="276"/>
      <c r="F239" s="284">
        <v>6931.4</v>
      </c>
      <c r="G239" s="276"/>
      <c r="H239" s="274" t="s">
        <v>1058</v>
      </c>
      <c r="I239" s="275">
        <v>0.2</v>
      </c>
      <c r="J239" s="274" t="s">
        <v>1059</v>
      </c>
      <c r="K239" s="274" t="s">
        <v>1060</v>
      </c>
      <c r="L239" s="276"/>
      <c r="M239" s="146"/>
      <c r="N239" s="146"/>
    </row>
    <row r="240" spans="1:14" hidden="1">
      <c r="A240" s="939">
        <v>3</v>
      </c>
      <c r="B240" s="938" t="s">
        <v>206</v>
      </c>
      <c r="C240" s="938"/>
      <c r="D240" s="938"/>
      <c r="E240" s="938"/>
      <c r="F240" s="270">
        <v>245.52</v>
      </c>
      <c r="G240" s="276"/>
      <c r="H240" s="274"/>
      <c r="I240" s="275"/>
      <c r="J240" s="274"/>
      <c r="K240" s="274"/>
      <c r="L240" s="276"/>
      <c r="M240" s="146"/>
      <c r="N240" s="146"/>
    </row>
    <row r="241" spans="1:14" ht="36" hidden="1">
      <c r="A241" s="939"/>
      <c r="B241" s="279" t="s">
        <v>541</v>
      </c>
      <c r="C241" s="279"/>
      <c r="D241" s="276" t="s">
        <v>542</v>
      </c>
      <c r="E241" s="276"/>
      <c r="F241" s="284">
        <v>245.52</v>
      </c>
      <c r="G241" s="284">
        <v>245.52</v>
      </c>
      <c r="H241" s="276" t="s">
        <v>543</v>
      </c>
      <c r="I241" s="275">
        <v>1</v>
      </c>
      <c r="J241" s="276" t="s">
        <v>544</v>
      </c>
      <c r="K241" s="276" t="s">
        <v>545</v>
      </c>
      <c r="L241" s="276"/>
      <c r="M241" s="146"/>
      <c r="N241" s="146"/>
    </row>
    <row r="242" spans="1:14" ht="33" hidden="1" customHeight="1">
      <c r="A242" s="939">
        <v>4</v>
      </c>
      <c r="B242" s="941" t="s">
        <v>16</v>
      </c>
      <c r="C242" s="941"/>
      <c r="D242" s="941"/>
      <c r="E242" s="941"/>
      <c r="F242" s="270">
        <v>44765.4</v>
      </c>
      <c r="G242" s="284"/>
      <c r="H242" s="276"/>
      <c r="I242" s="275"/>
      <c r="J242" s="276"/>
      <c r="K242" s="276"/>
      <c r="L242" s="276"/>
      <c r="M242" s="146"/>
      <c r="N242" s="146"/>
    </row>
    <row r="243" spans="1:14" ht="36" hidden="1">
      <c r="A243" s="939"/>
      <c r="B243" s="276" t="s">
        <v>546</v>
      </c>
      <c r="C243" s="276"/>
      <c r="D243" s="276" t="s">
        <v>547</v>
      </c>
      <c r="E243" s="276"/>
      <c r="F243" s="284">
        <v>2860</v>
      </c>
      <c r="G243" s="284">
        <v>2860</v>
      </c>
      <c r="H243" s="276" t="s">
        <v>548</v>
      </c>
      <c r="I243" s="275">
        <v>1</v>
      </c>
      <c r="J243" s="276" t="s">
        <v>549</v>
      </c>
      <c r="K243" s="276" t="s">
        <v>550</v>
      </c>
      <c r="L243" s="285"/>
      <c r="M243" s="146"/>
      <c r="N243" s="146"/>
    </row>
    <row r="244" spans="1:14" hidden="1">
      <c r="A244" s="939"/>
      <c r="B244" s="276" t="s">
        <v>551</v>
      </c>
      <c r="C244" s="276"/>
      <c r="D244" s="276" t="s">
        <v>552</v>
      </c>
      <c r="E244" s="276"/>
      <c r="F244" s="284">
        <v>41905.4</v>
      </c>
      <c r="G244" s="284">
        <v>35062.1</v>
      </c>
      <c r="H244" s="276" t="s">
        <v>553</v>
      </c>
      <c r="I244" s="275">
        <v>1</v>
      </c>
      <c r="J244" s="276" t="s">
        <v>554</v>
      </c>
      <c r="K244" s="276" t="s">
        <v>555</v>
      </c>
      <c r="L244" s="285"/>
      <c r="M244" s="146"/>
      <c r="N244" s="146"/>
    </row>
    <row r="245" spans="1:14" hidden="1">
      <c r="A245" s="276"/>
      <c r="B245" s="938" t="s">
        <v>358</v>
      </c>
      <c r="C245" s="938"/>
      <c r="D245" s="938"/>
      <c r="E245" s="938"/>
      <c r="F245" s="284">
        <v>736.7</v>
      </c>
      <c r="G245" s="284"/>
      <c r="H245" s="276"/>
      <c r="I245" s="275"/>
      <c r="J245" s="276"/>
      <c r="K245" s="276"/>
      <c r="L245" s="285"/>
      <c r="M245" s="146"/>
      <c r="N245" s="146"/>
    </row>
    <row r="246" spans="1:14" ht="36" hidden="1">
      <c r="A246" s="276">
        <v>5</v>
      </c>
      <c r="B246" s="276" t="s">
        <v>556</v>
      </c>
      <c r="C246" s="276"/>
      <c r="D246" s="276" t="s">
        <v>557</v>
      </c>
      <c r="E246" s="276"/>
      <c r="F246" s="286">
        <v>736.7</v>
      </c>
      <c r="G246" s="276"/>
      <c r="H246" s="276" t="s">
        <v>1061</v>
      </c>
      <c r="I246" s="275"/>
      <c r="J246" s="276" t="s">
        <v>1062</v>
      </c>
      <c r="K246" s="276" t="s">
        <v>1063</v>
      </c>
      <c r="L246" s="276"/>
      <c r="M246" s="146"/>
      <c r="N246" s="146"/>
    </row>
    <row r="247" spans="1:14" hidden="1">
      <c r="A247" s="276"/>
      <c r="B247" s="938" t="s">
        <v>360</v>
      </c>
      <c r="C247" s="938"/>
      <c r="D247" s="938"/>
      <c r="E247" s="938"/>
      <c r="F247" s="278">
        <v>7951.0499999999993</v>
      </c>
      <c r="G247" s="277"/>
      <c r="H247" s="276"/>
      <c r="I247" s="275"/>
      <c r="J247" s="276"/>
      <c r="K247" s="276"/>
      <c r="L247" s="285"/>
      <c r="M247" s="146"/>
      <c r="N247" s="146"/>
    </row>
    <row r="248" spans="1:14" hidden="1">
      <c r="A248" s="939">
        <v>6</v>
      </c>
      <c r="B248" s="276" t="s">
        <v>558</v>
      </c>
      <c r="C248" s="281"/>
      <c r="D248" s="276" t="s">
        <v>559</v>
      </c>
      <c r="E248" s="276"/>
      <c r="F248" s="284">
        <v>4852.7299999999996</v>
      </c>
      <c r="G248" s="276"/>
      <c r="H248" s="276" t="s">
        <v>1064</v>
      </c>
      <c r="I248" s="275"/>
      <c r="J248" s="276" t="s">
        <v>1065</v>
      </c>
      <c r="K248" s="276" t="s">
        <v>560</v>
      </c>
      <c r="L248" s="276"/>
      <c r="M248" s="146"/>
      <c r="N248" s="146"/>
    </row>
    <row r="249" spans="1:14" ht="36" hidden="1">
      <c r="A249" s="939"/>
      <c r="B249" s="276" t="s">
        <v>561</v>
      </c>
      <c r="C249" s="281"/>
      <c r="D249" s="276" t="s">
        <v>562</v>
      </c>
      <c r="E249" s="276"/>
      <c r="F249" s="284">
        <v>898.47</v>
      </c>
      <c r="G249" s="276"/>
      <c r="H249" s="276" t="s">
        <v>1066</v>
      </c>
      <c r="I249" s="275">
        <v>0.5</v>
      </c>
      <c r="J249" s="276" t="s">
        <v>1067</v>
      </c>
      <c r="K249" s="276" t="s">
        <v>563</v>
      </c>
      <c r="L249" s="276"/>
      <c r="M249" s="146"/>
      <c r="N249" s="146"/>
    </row>
    <row r="250" spans="1:14" ht="36" hidden="1">
      <c r="A250" s="939"/>
      <c r="B250" s="276" t="s">
        <v>564</v>
      </c>
      <c r="C250" s="281"/>
      <c r="D250" s="276"/>
      <c r="E250" s="276"/>
      <c r="F250" s="284">
        <v>1317.2</v>
      </c>
      <c r="G250" s="276"/>
      <c r="H250" s="276" t="s">
        <v>1068</v>
      </c>
      <c r="I250" s="275"/>
      <c r="J250" s="276" t="s">
        <v>1069</v>
      </c>
      <c r="K250" s="276" t="s">
        <v>1070</v>
      </c>
      <c r="L250" s="276"/>
      <c r="M250" s="146"/>
      <c r="N250" s="146"/>
    </row>
    <row r="251" spans="1:14" ht="36" hidden="1">
      <c r="A251" s="939"/>
      <c r="B251" s="276" t="s">
        <v>558</v>
      </c>
      <c r="C251" s="281"/>
      <c r="D251" s="276" t="s">
        <v>565</v>
      </c>
      <c r="E251" s="276"/>
      <c r="F251" s="284">
        <v>882.65</v>
      </c>
      <c r="G251" s="276"/>
      <c r="H251" s="276"/>
      <c r="I251" s="275"/>
      <c r="J251" s="276"/>
      <c r="K251" s="276"/>
      <c r="L251" s="276" t="s">
        <v>1071</v>
      </c>
      <c r="M251" s="146"/>
      <c r="N251" s="146"/>
    </row>
    <row r="252" spans="1:14" hidden="1">
      <c r="A252" s="276"/>
      <c r="B252" s="938" t="s">
        <v>361</v>
      </c>
      <c r="C252" s="938"/>
      <c r="D252" s="938"/>
      <c r="E252" s="938"/>
      <c r="F252" s="270">
        <v>3903.1</v>
      </c>
      <c r="G252" s="276"/>
      <c r="H252" s="276"/>
      <c r="I252" s="275"/>
      <c r="J252" s="276"/>
      <c r="K252" s="276"/>
      <c r="L252" s="276"/>
      <c r="M252" s="146"/>
      <c r="N252" s="146"/>
    </row>
    <row r="253" spans="1:14" ht="72" hidden="1">
      <c r="A253" s="276">
        <v>7</v>
      </c>
      <c r="B253" s="276" t="s">
        <v>566</v>
      </c>
      <c r="C253" s="276" t="s">
        <v>566</v>
      </c>
      <c r="D253" s="276" t="s">
        <v>567</v>
      </c>
      <c r="E253" s="276"/>
      <c r="F253" s="282">
        <v>3903.1</v>
      </c>
      <c r="G253" s="276"/>
      <c r="H253" s="276" t="s">
        <v>1072</v>
      </c>
      <c r="I253" s="280"/>
      <c r="J253" s="276" t="s">
        <v>1073</v>
      </c>
      <c r="K253" s="276" t="s">
        <v>1074</v>
      </c>
      <c r="L253" s="276"/>
      <c r="M253" s="146"/>
      <c r="N253" s="146"/>
    </row>
    <row r="254" spans="1:14" ht="108" hidden="1">
      <c r="A254" s="939">
        <v>8</v>
      </c>
      <c r="B254" s="939" t="s">
        <v>401</v>
      </c>
      <c r="C254" s="276" t="s">
        <v>568</v>
      </c>
      <c r="D254" s="276" t="s">
        <v>569</v>
      </c>
      <c r="E254" s="276"/>
      <c r="F254" s="284">
        <v>1207.8</v>
      </c>
      <c r="G254" s="284">
        <v>1207.8</v>
      </c>
      <c r="H254" s="276" t="s">
        <v>570</v>
      </c>
      <c r="I254" s="275">
        <v>1</v>
      </c>
      <c r="J254" s="276" t="s">
        <v>571</v>
      </c>
      <c r="K254" s="276" t="s">
        <v>572</v>
      </c>
      <c r="L254" s="285"/>
      <c r="M254" s="146"/>
      <c r="N254" s="146"/>
    </row>
    <row r="255" spans="1:14" ht="36" hidden="1">
      <c r="A255" s="939"/>
      <c r="B255" s="939"/>
      <c r="C255" s="276" t="s">
        <v>573</v>
      </c>
      <c r="D255" s="276"/>
      <c r="E255" s="276"/>
      <c r="F255" s="284">
        <v>500</v>
      </c>
      <c r="G255" s="272"/>
      <c r="H255" s="276" t="s">
        <v>1075</v>
      </c>
      <c r="I255" s="275"/>
      <c r="J255" s="276" t="s">
        <v>1076</v>
      </c>
      <c r="K255" s="276" t="s">
        <v>537</v>
      </c>
      <c r="L255" s="276"/>
      <c r="M255" s="146"/>
      <c r="N255" s="146"/>
    </row>
    <row r="256" spans="1:14" ht="54" hidden="1">
      <c r="A256" s="939"/>
      <c r="B256" s="939"/>
      <c r="C256" s="276" t="s">
        <v>574</v>
      </c>
      <c r="D256" s="276"/>
      <c r="E256" s="276"/>
      <c r="F256" s="284">
        <v>755.2</v>
      </c>
      <c r="G256" s="272"/>
      <c r="H256" s="276" t="s">
        <v>1077</v>
      </c>
      <c r="I256" s="275">
        <v>1</v>
      </c>
      <c r="J256" s="276"/>
      <c r="K256" s="276"/>
      <c r="L256" s="276" t="s">
        <v>575</v>
      </c>
      <c r="M256" s="146"/>
      <c r="N256" s="146"/>
    </row>
    <row r="257" spans="1:12" hidden="1">
      <c r="A257" s="89"/>
      <c r="B257" s="158" t="s">
        <v>576</v>
      </c>
      <c r="C257" s="89"/>
      <c r="D257" s="89"/>
      <c r="E257" s="89"/>
      <c r="F257" s="143">
        <v>52969.200000000004</v>
      </c>
      <c r="G257" s="89">
        <v>16341.300000000001</v>
      </c>
      <c r="H257" s="89"/>
      <c r="I257" s="95">
        <v>0.33213127413127402</v>
      </c>
      <c r="J257" s="89"/>
      <c r="K257" s="93"/>
      <c r="L257" s="89"/>
    </row>
    <row r="258" spans="1:12" hidden="1">
      <c r="A258" s="89"/>
      <c r="B258" s="941" t="s">
        <v>87</v>
      </c>
      <c r="C258" s="941"/>
      <c r="D258" s="941"/>
      <c r="E258" s="941"/>
      <c r="F258" s="155">
        <v>12950</v>
      </c>
      <c r="G258" s="155">
        <v>5984.6</v>
      </c>
      <c r="H258" s="89"/>
      <c r="I258" s="89"/>
      <c r="J258" s="89"/>
      <c r="K258" s="93"/>
      <c r="L258" s="89"/>
    </row>
    <row r="259" spans="1:12" hidden="1">
      <c r="A259" s="939">
        <v>1</v>
      </c>
      <c r="B259" s="89" t="s">
        <v>577</v>
      </c>
      <c r="C259" s="89"/>
      <c r="D259" s="89"/>
      <c r="E259" s="89"/>
      <c r="F259" s="89"/>
      <c r="G259" s="89"/>
      <c r="H259" s="89"/>
      <c r="I259" s="89"/>
      <c r="J259" s="89"/>
      <c r="K259" s="93"/>
      <c r="L259" s="89"/>
    </row>
    <row r="260" spans="1:12" ht="72" hidden="1">
      <c r="A260" s="939"/>
      <c r="B260" s="89" t="s">
        <v>578</v>
      </c>
      <c r="C260" s="89"/>
      <c r="D260" s="89"/>
      <c r="E260" s="89"/>
      <c r="F260" s="155">
        <v>12950</v>
      </c>
      <c r="G260" s="155">
        <v>5984.6</v>
      </c>
      <c r="H260" s="91" t="s">
        <v>369</v>
      </c>
      <c r="I260" s="95">
        <v>0.46213127413127414</v>
      </c>
      <c r="J260" s="90"/>
      <c r="K260" s="91"/>
      <c r="L260" s="89" t="s">
        <v>579</v>
      </c>
    </row>
    <row r="261" spans="1:12" hidden="1">
      <c r="A261" s="939"/>
      <c r="B261" s="89" t="s">
        <v>580</v>
      </c>
      <c r="C261" s="89"/>
      <c r="D261" s="89"/>
      <c r="E261" s="89"/>
      <c r="F261" s="89">
        <v>0</v>
      </c>
      <c r="G261" s="89">
        <v>0</v>
      </c>
      <c r="H261" s="91"/>
      <c r="I261" s="95"/>
      <c r="J261" s="90"/>
      <c r="K261" s="91"/>
      <c r="L261" s="89"/>
    </row>
    <row r="262" spans="1:12" hidden="1">
      <c r="A262" s="939"/>
      <c r="B262" s="89" t="s">
        <v>190</v>
      </c>
      <c r="C262" s="89"/>
      <c r="D262" s="89"/>
      <c r="E262" s="89"/>
      <c r="F262" s="89">
        <v>0</v>
      </c>
      <c r="G262" s="89">
        <v>0</v>
      </c>
      <c r="H262" s="91"/>
      <c r="I262" s="95"/>
      <c r="J262" s="90"/>
      <c r="K262" s="91"/>
      <c r="L262" s="89"/>
    </row>
    <row r="263" spans="1:12" ht="34.950000000000003" hidden="1" customHeight="1">
      <c r="A263" s="939"/>
      <c r="B263" s="941" t="s">
        <v>94</v>
      </c>
      <c r="C263" s="941"/>
      <c r="D263" s="941"/>
      <c r="E263" s="941"/>
      <c r="F263" s="89"/>
      <c r="G263" s="155"/>
      <c r="H263" s="91"/>
      <c r="I263" s="95">
        <v>0.46213127413127414</v>
      </c>
      <c r="J263" s="90"/>
      <c r="K263" s="91"/>
      <c r="L263" s="89"/>
    </row>
    <row r="264" spans="1:12" hidden="1">
      <c r="A264" s="939">
        <v>2</v>
      </c>
      <c r="B264" s="130" t="s">
        <v>94</v>
      </c>
      <c r="C264" s="130"/>
      <c r="D264" s="130"/>
      <c r="E264" s="130"/>
      <c r="F264" s="1003">
        <v>5565.2</v>
      </c>
      <c r="G264" s="89"/>
      <c r="H264" s="91"/>
      <c r="I264" s="95">
        <v>0.52434773233666354</v>
      </c>
      <c r="J264" s="90"/>
      <c r="K264" s="91"/>
      <c r="L264" s="939" t="s">
        <v>579</v>
      </c>
    </row>
    <row r="265" spans="1:12" hidden="1">
      <c r="A265" s="939"/>
      <c r="B265" s="89"/>
      <c r="C265" s="89"/>
      <c r="D265" s="89"/>
      <c r="E265" s="89"/>
      <c r="F265" s="939"/>
      <c r="G265" s="89"/>
      <c r="H265" s="91"/>
      <c r="I265" s="95"/>
      <c r="J265" s="91"/>
      <c r="K265" s="91"/>
      <c r="L265" s="939"/>
    </row>
    <row r="266" spans="1:12" ht="36" hidden="1">
      <c r="A266" s="939"/>
      <c r="B266" s="89" t="s">
        <v>581</v>
      </c>
      <c r="C266" s="89"/>
      <c r="D266" s="89" t="s">
        <v>582</v>
      </c>
      <c r="E266" s="89"/>
      <c r="F266" s="939"/>
      <c r="G266" s="89"/>
      <c r="H266" s="1005" t="s">
        <v>583</v>
      </c>
      <c r="I266" s="95"/>
      <c r="J266" s="1002" t="s">
        <v>584</v>
      </c>
      <c r="K266" s="1002" t="s">
        <v>585</v>
      </c>
      <c r="L266" s="939"/>
    </row>
    <row r="267" spans="1:12" ht="54" hidden="1">
      <c r="A267" s="939"/>
      <c r="B267" s="89" t="s">
        <v>586</v>
      </c>
      <c r="C267" s="89"/>
      <c r="D267" s="89" t="s">
        <v>587</v>
      </c>
      <c r="E267" s="89"/>
      <c r="F267" s="939"/>
      <c r="G267" s="89"/>
      <c r="H267" s="1006"/>
      <c r="I267" s="95"/>
      <c r="J267" s="939"/>
      <c r="K267" s="939"/>
      <c r="L267" s="939"/>
    </row>
    <row r="268" spans="1:12" hidden="1">
      <c r="A268" s="939"/>
      <c r="B268" s="89" t="s">
        <v>588</v>
      </c>
      <c r="C268" s="89"/>
      <c r="D268" s="89">
        <v>1</v>
      </c>
      <c r="E268" s="89"/>
      <c r="F268" s="939"/>
      <c r="G268" s="89"/>
      <c r="H268" s="1006"/>
      <c r="I268" s="89"/>
      <c r="J268" s="939"/>
      <c r="K268" s="939"/>
      <c r="L268" s="939"/>
    </row>
    <row r="269" spans="1:12" hidden="1">
      <c r="A269" s="89"/>
      <c r="B269" s="941" t="s">
        <v>206</v>
      </c>
      <c r="C269" s="941"/>
      <c r="D269" s="941"/>
      <c r="E269" s="941"/>
      <c r="F269" s="149">
        <v>100</v>
      </c>
      <c r="G269" s="89"/>
      <c r="H269" s="127"/>
      <c r="I269" s="89"/>
      <c r="J269" s="89"/>
      <c r="K269" s="89"/>
      <c r="L269" s="89"/>
    </row>
    <row r="270" spans="1:12" ht="36" hidden="1">
      <c r="A270" s="89">
        <v>3</v>
      </c>
      <c r="B270" s="89" t="s">
        <v>589</v>
      </c>
      <c r="C270" s="89" t="s">
        <v>194</v>
      </c>
      <c r="D270" s="89">
        <v>22</v>
      </c>
      <c r="E270" s="89"/>
      <c r="F270" s="149">
        <v>100</v>
      </c>
      <c r="G270" s="149">
        <v>100</v>
      </c>
      <c r="H270" s="89" t="s">
        <v>590</v>
      </c>
      <c r="I270" s="95">
        <v>1</v>
      </c>
      <c r="J270" s="89" t="s">
        <v>591</v>
      </c>
      <c r="K270" s="89" t="s">
        <v>592</v>
      </c>
      <c r="L270" s="89" t="s">
        <v>593</v>
      </c>
    </row>
    <row r="271" spans="1:12" hidden="1">
      <c r="A271" s="89"/>
      <c r="B271" s="941" t="s">
        <v>16</v>
      </c>
      <c r="C271" s="941"/>
      <c r="D271" s="941"/>
      <c r="E271" s="941"/>
      <c r="F271" s="89">
        <v>10453.6</v>
      </c>
      <c r="G271" s="149"/>
      <c r="H271" s="89"/>
      <c r="I271" s="95"/>
      <c r="J271" s="89"/>
      <c r="K271" s="89"/>
      <c r="L271" s="89"/>
    </row>
    <row r="272" spans="1:12" ht="36" hidden="1">
      <c r="A272" s="939">
        <v>4</v>
      </c>
      <c r="B272" s="89" t="s">
        <v>594</v>
      </c>
      <c r="C272" s="89"/>
      <c r="D272" s="89"/>
      <c r="E272" s="89"/>
      <c r="F272" s="89">
        <v>10453.6</v>
      </c>
      <c r="G272" s="89"/>
      <c r="H272" s="89" t="s">
        <v>595</v>
      </c>
      <c r="I272" s="95">
        <v>0</v>
      </c>
      <c r="J272" s="89" t="s">
        <v>596</v>
      </c>
      <c r="K272" s="89" t="s">
        <v>597</v>
      </c>
      <c r="L272" s="89"/>
    </row>
    <row r="273" spans="1:12" hidden="1">
      <c r="A273" s="939"/>
      <c r="B273" s="89" t="s">
        <v>598</v>
      </c>
      <c r="C273" s="89"/>
      <c r="D273" s="89"/>
      <c r="E273" s="89"/>
      <c r="F273" s="89"/>
      <c r="G273" s="89">
        <v>0</v>
      </c>
      <c r="H273" s="89"/>
      <c r="I273" s="95"/>
      <c r="J273" s="89"/>
      <c r="K273" s="89"/>
      <c r="L273" s="89"/>
    </row>
    <row r="274" spans="1:12" hidden="1">
      <c r="A274" s="89">
        <v>5</v>
      </c>
      <c r="B274" s="938" t="s">
        <v>358</v>
      </c>
      <c r="C274" s="938"/>
      <c r="D274" s="938"/>
      <c r="E274" s="938"/>
      <c r="F274" s="155">
        <v>0</v>
      </c>
      <c r="G274" s="89">
        <v>0</v>
      </c>
      <c r="H274" s="89"/>
      <c r="I274" s="95"/>
      <c r="J274" s="89"/>
      <c r="K274" s="89"/>
      <c r="L274" s="89"/>
    </row>
    <row r="275" spans="1:12" ht="126" hidden="1">
      <c r="A275" s="89">
        <v>6</v>
      </c>
      <c r="B275" s="89" t="s">
        <v>360</v>
      </c>
      <c r="C275" s="89" t="s">
        <v>599</v>
      </c>
      <c r="D275" s="89" t="s">
        <v>562</v>
      </c>
      <c r="E275" s="89"/>
      <c r="F275" s="89">
        <v>1900</v>
      </c>
      <c r="G275" s="89"/>
      <c r="H275" s="89"/>
      <c r="I275" s="95">
        <v>0</v>
      </c>
      <c r="J275" s="89" t="s">
        <v>600</v>
      </c>
      <c r="K275" s="89" t="s">
        <v>601</v>
      </c>
      <c r="L275" s="89"/>
    </row>
    <row r="276" spans="1:12" ht="36" hidden="1">
      <c r="A276" s="939">
        <v>7</v>
      </c>
      <c r="B276" s="939" t="s">
        <v>361</v>
      </c>
      <c r="C276" s="939" t="s">
        <v>602</v>
      </c>
      <c r="D276" s="939">
        <v>2</v>
      </c>
      <c r="E276" s="939"/>
      <c r="F276" s="1003">
        <v>4500</v>
      </c>
      <c r="G276" s="939">
        <v>0</v>
      </c>
      <c r="H276" s="89" t="s">
        <v>603</v>
      </c>
      <c r="I276" s="1004">
        <v>0</v>
      </c>
      <c r="J276" s="89"/>
      <c r="K276" s="89" t="s">
        <v>604</v>
      </c>
      <c r="L276" s="89" t="s">
        <v>605</v>
      </c>
    </row>
    <row r="277" spans="1:12" ht="36" hidden="1">
      <c r="A277" s="939"/>
      <c r="B277" s="939"/>
      <c r="C277" s="939"/>
      <c r="D277" s="939"/>
      <c r="E277" s="939"/>
      <c r="F277" s="939"/>
      <c r="G277" s="939"/>
      <c r="H277" s="89"/>
      <c r="I277" s="939"/>
      <c r="J277" s="89"/>
      <c r="K277" s="89"/>
      <c r="L277" s="89" t="s">
        <v>606</v>
      </c>
    </row>
    <row r="278" spans="1:12" hidden="1">
      <c r="A278" s="89"/>
      <c r="B278" s="938" t="s">
        <v>278</v>
      </c>
      <c r="C278" s="938"/>
      <c r="D278" s="938"/>
      <c r="E278" s="938"/>
      <c r="F278" s="89"/>
      <c r="G278" s="89"/>
      <c r="H278" s="89"/>
      <c r="I278" s="89"/>
      <c r="J278" s="89"/>
      <c r="K278" s="89"/>
      <c r="L278" s="89"/>
    </row>
    <row r="279" spans="1:12" ht="54" hidden="1">
      <c r="A279" s="939">
        <v>9</v>
      </c>
      <c r="B279" s="130" t="s">
        <v>607</v>
      </c>
      <c r="C279" s="141"/>
      <c r="D279" s="130" t="s">
        <v>608</v>
      </c>
      <c r="E279" s="130"/>
      <c r="F279" s="155">
        <v>590</v>
      </c>
      <c r="G279" s="89">
        <v>0</v>
      </c>
      <c r="H279" s="138">
        <v>42165</v>
      </c>
      <c r="I279" s="95"/>
      <c r="J279" s="89" t="s">
        <v>609</v>
      </c>
      <c r="K279" s="89" t="s">
        <v>610</v>
      </c>
      <c r="L279" s="89" t="s">
        <v>611</v>
      </c>
    </row>
    <row r="280" spans="1:12" ht="36" hidden="1">
      <c r="A280" s="939"/>
      <c r="B280" s="130" t="s">
        <v>612</v>
      </c>
      <c r="C280" s="141"/>
      <c r="D280" s="130"/>
      <c r="E280" s="130"/>
      <c r="F280" s="155">
        <v>36</v>
      </c>
      <c r="G280" s="89">
        <v>1.5</v>
      </c>
      <c r="H280" s="89"/>
      <c r="I280" s="95"/>
      <c r="J280" s="89" t="s">
        <v>613</v>
      </c>
      <c r="K280" s="89" t="s">
        <v>614</v>
      </c>
      <c r="L280" s="89"/>
    </row>
    <row r="281" spans="1:12" hidden="1">
      <c r="A281" s="939"/>
      <c r="B281" s="130" t="s">
        <v>615</v>
      </c>
      <c r="C281" s="141"/>
      <c r="D281" s="130"/>
      <c r="E281" s="130"/>
      <c r="F281" s="155">
        <v>582</v>
      </c>
      <c r="G281" s="89"/>
      <c r="H281" s="89"/>
      <c r="I281" s="95"/>
      <c r="J281" s="89"/>
      <c r="K281" s="89"/>
      <c r="L281" s="939" t="s">
        <v>579</v>
      </c>
    </row>
    <row r="282" spans="1:12" ht="54" hidden="1">
      <c r="A282" s="939"/>
      <c r="B282" s="130" t="s">
        <v>616</v>
      </c>
      <c r="C282" s="141"/>
      <c r="D282" s="130"/>
      <c r="E282" s="130"/>
      <c r="F282" s="155">
        <v>16112.6</v>
      </c>
      <c r="G282" s="89">
        <v>7337.1</v>
      </c>
      <c r="H282" s="89"/>
      <c r="I282" s="95"/>
      <c r="J282" s="89"/>
      <c r="K282" s="89"/>
      <c r="L282" s="939"/>
    </row>
    <row r="283" spans="1:12" ht="36" hidden="1">
      <c r="A283" s="939"/>
      <c r="B283" s="130" t="s">
        <v>617</v>
      </c>
      <c r="C283" s="141"/>
      <c r="D283" s="130"/>
      <c r="E283" s="130"/>
      <c r="F283" s="155">
        <v>179.8</v>
      </c>
      <c r="G283" s="89"/>
      <c r="H283" s="89"/>
      <c r="I283" s="95"/>
      <c r="J283" s="89"/>
      <c r="K283" s="89"/>
      <c r="L283" s="89" t="s">
        <v>618</v>
      </c>
    </row>
    <row r="284" spans="1:12" hidden="1">
      <c r="A284" s="998" t="s">
        <v>619</v>
      </c>
      <c r="B284" s="998"/>
      <c r="C284" s="998"/>
      <c r="D284" s="998"/>
      <c r="E284" s="998"/>
      <c r="F284" s="151">
        <v>4600</v>
      </c>
      <c r="G284" s="151"/>
      <c r="H284" s="151"/>
      <c r="I284" s="151"/>
      <c r="J284" s="151"/>
      <c r="K284" s="151"/>
      <c r="L284" s="151"/>
    </row>
    <row r="285" spans="1:12" hidden="1">
      <c r="A285" s="145">
        <v>1</v>
      </c>
      <c r="B285" s="130" t="s">
        <v>620</v>
      </c>
      <c r="C285" s="130"/>
      <c r="D285" s="162"/>
      <c r="E285" s="91" t="s">
        <v>621</v>
      </c>
      <c r="F285" s="1001">
        <v>4600000</v>
      </c>
      <c r="G285" s="1001">
        <v>2000000</v>
      </c>
      <c r="H285" s="91" t="s">
        <v>440</v>
      </c>
      <c r="I285" s="160"/>
      <c r="J285" s="160"/>
      <c r="K285" s="1002" t="s">
        <v>622</v>
      </c>
      <c r="L285" s="130"/>
    </row>
    <row r="286" spans="1:12" hidden="1">
      <c r="A286" s="145">
        <v>2</v>
      </c>
      <c r="B286" s="130" t="s">
        <v>623</v>
      </c>
      <c r="C286" s="130"/>
      <c r="D286" s="162"/>
      <c r="E286" s="91" t="s">
        <v>621</v>
      </c>
      <c r="F286" s="1001"/>
      <c r="G286" s="1001"/>
      <c r="H286" s="91" t="s">
        <v>440</v>
      </c>
      <c r="I286" s="160"/>
      <c r="J286" s="160"/>
      <c r="K286" s="1002"/>
      <c r="L286" s="130"/>
    </row>
    <row r="287" spans="1:12" hidden="1">
      <c r="A287" s="145">
        <v>3</v>
      </c>
      <c r="B287" s="130" t="s">
        <v>624</v>
      </c>
      <c r="C287" s="130"/>
      <c r="D287" s="162"/>
      <c r="E287" s="91" t="s">
        <v>621</v>
      </c>
      <c r="F287" s="1001"/>
      <c r="G287" s="1001"/>
      <c r="H287" s="91" t="s">
        <v>440</v>
      </c>
      <c r="I287" s="160"/>
      <c r="J287" s="160"/>
      <c r="K287" s="1002"/>
      <c r="L287" s="130"/>
    </row>
    <row r="288" spans="1:12" hidden="1">
      <c r="A288" s="145">
        <v>4</v>
      </c>
      <c r="B288" s="130" t="s">
        <v>625</v>
      </c>
      <c r="C288" s="130"/>
      <c r="D288" s="162"/>
      <c r="E288" s="91" t="s">
        <v>621</v>
      </c>
      <c r="F288" s="1001"/>
      <c r="G288" s="1001"/>
      <c r="H288" s="91" t="s">
        <v>440</v>
      </c>
      <c r="I288" s="160"/>
      <c r="J288" s="160"/>
      <c r="K288" s="1002"/>
      <c r="L288" s="130"/>
    </row>
    <row r="289" spans="1:12" hidden="1">
      <c r="A289" s="145">
        <v>5</v>
      </c>
      <c r="B289" s="130" t="s">
        <v>626</v>
      </c>
      <c r="C289" s="130"/>
      <c r="D289" s="162"/>
      <c r="E289" s="91" t="s">
        <v>621</v>
      </c>
      <c r="F289" s="1001"/>
      <c r="G289" s="1001"/>
      <c r="H289" s="91" t="s">
        <v>440</v>
      </c>
      <c r="I289" s="89"/>
      <c r="J289" s="160"/>
      <c r="K289" s="939"/>
      <c r="L289" s="130"/>
    </row>
    <row r="290" spans="1:12" hidden="1">
      <c r="A290" s="145">
        <v>6</v>
      </c>
      <c r="B290" s="130" t="s">
        <v>627</v>
      </c>
      <c r="C290" s="130"/>
      <c r="D290" s="162"/>
      <c r="E290" s="91" t="s">
        <v>621</v>
      </c>
      <c r="F290" s="1001"/>
      <c r="G290" s="1001"/>
      <c r="H290" s="91" t="s">
        <v>440</v>
      </c>
      <c r="I290" s="89"/>
      <c r="J290" s="160"/>
      <c r="K290" s="939"/>
      <c r="L290" s="130"/>
    </row>
    <row r="291" spans="1:12" hidden="1">
      <c r="A291" s="145"/>
      <c r="B291" s="145"/>
      <c r="C291" s="145"/>
      <c r="D291" s="130"/>
      <c r="E291" s="91"/>
      <c r="F291" s="91"/>
      <c r="G291" s="91"/>
      <c r="H291" s="95"/>
      <c r="I291" s="160"/>
      <c r="J291" s="160"/>
      <c r="K291" s="91"/>
      <c r="L291" s="130"/>
    </row>
    <row r="292" spans="1:12" hidden="1">
      <c r="A292" s="998" t="s">
        <v>628</v>
      </c>
      <c r="B292" s="998"/>
      <c r="C292" s="998"/>
      <c r="D292" s="998"/>
      <c r="E292" s="998"/>
      <c r="F292" s="151">
        <v>4500</v>
      </c>
      <c r="G292" s="151"/>
      <c r="H292" s="151"/>
      <c r="I292" s="151"/>
      <c r="J292" s="151"/>
      <c r="K292" s="151"/>
      <c r="L292" s="151"/>
    </row>
    <row r="293" spans="1:12" ht="72" hidden="1">
      <c r="A293" s="145">
        <v>1</v>
      </c>
      <c r="B293" s="145" t="s">
        <v>629</v>
      </c>
      <c r="C293" s="130" t="s">
        <v>630</v>
      </c>
      <c r="D293" s="130"/>
      <c r="E293" s="91" t="s">
        <v>621</v>
      </c>
      <c r="F293" s="91"/>
      <c r="G293" s="91"/>
      <c r="H293" s="91" t="s">
        <v>440</v>
      </c>
      <c r="I293" s="91"/>
      <c r="J293" s="91"/>
      <c r="K293" s="91" t="s">
        <v>631</v>
      </c>
      <c r="L293" s="130"/>
    </row>
    <row r="294" spans="1:12" ht="36" hidden="1">
      <c r="A294" s="145">
        <v>2</v>
      </c>
      <c r="B294" s="145" t="s">
        <v>632</v>
      </c>
      <c r="C294" s="130" t="s">
        <v>633</v>
      </c>
      <c r="D294" s="130"/>
      <c r="E294" s="91" t="s">
        <v>621</v>
      </c>
      <c r="F294" s="91"/>
      <c r="G294" s="91"/>
      <c r="H294" s="91" t="s">
        <v>634</v>
      </c>
      <c r="I294" s="91"/>
      <c r="J294" s="91"/>
      <c r="K294" s="91"/>
      <c r="L294" s="130" t="s">
        <v>635</v>
      </c>
    </row>
    <row r="295" spans="1:12" ht="51" hidden="1" customHeight="1">
      <c r="A295" s="101"/>
      <c r="B295" s="170" t="s">
        <v>636</v>
      </c>
      <c r="C295" s="999"/>
      <c r="D295" s="999"/>
      <c r="E295" s="999"/>
      <c r="F295" s="171">
        <v>49012.056379999995</v>
      </c>
      <c r="G295" s="171">
        <v>13951.89963</v>
      </c>
      <c r="H295" s="118"/>
      <c r="I295" s="172">
        <v>0.28466260468298271</v>
      </c>
      <c r="J295" s="118"/>
      <c r="K295" s="96"/>
      <c r="L295" s="101"/>
    </row>
    <row r="296" spans="1:12" ht="45" hidden="1" customHeight="1">
      <c r="A296" s="892">
        <v>1</v>
      </c>
      <c r="B296" s="1000" t="s">
        <v>87</v>
      </c>
      <c r="C296" s="1000"/>
      <c r="D296" s="1000"/>
      <c r="E296" s="1000"/>
      <c r="F296" s="171">
        <v>13841.004379999998</v>
      </c>
      <c r="G296" s="171">
        <v>2806.3928799999994</v>
      </c>
      <c r="H296" s="118"/>
      <c r="I296" s="172">
        <v>0.20275933761390802</v>
      </c>
      <c r="J296" s="118"/>
      <c r="K296" s="96"/>
      <c r="L296" s="101"/>
    </row>
    <row r="297" spans="1:12" hidden="1">
      <c r="A297" s="892"/>
      <c r="B297" s="118" t="s">
        <v>637</v>
      </c>
      <c r="C297" s="99" t="s">
        <v>638</v>
      </c>
      <c r="D297" s="99"/>
      <c r="E297" s="118"/>
      <c r="F297" s="86">
        <v>8770</v>
      </c>
      <c r="G297" s="86">
        <v>2190.2489999999998</v>
      </c>
      <c r="H297" s="88" t="s">
        <v>369</v>
      </c>
      <c r="I297" s="97">
        <f t="shared" ref="I297:I303" si="0">G297/F297</f>
        <v>0.24974332953249712</v>
      </c>
      <c r="J297" s="87" t="s">
        <v>639</v>
      </c>
      <c r="K297" s="88" t="s">
        <v>640</v>
      </c>
      <c r="L297" s="101"/>
    </row>
    <row r="298" spans="1:12" ht="36" hidden="1">
      <c r="A298" s="892"/>
      <c r="B298" s="118" t="s">
        <v>641</v>
      </c>
      <c r="C298" s="118" t="s">
        <v>642</v>
      </c>
      <c r="D298" s="118"/>
      <c r="E298" s="118"/>
      <c r="F298" s="86">
        <v>1960</v>
      </c>
      <c r="G298" s="86">
        <v>500</v>
      </c>
      <c r="H298" s="88" t="s">
        <v>369</v>
      </c>
      <c r="I298" s="97">
        <f t="shared" si="0"/>
        <v>0.25510204081632654</v>
      </c>
      <c r="J298" s="87" t="s">
        <v>643</v>
      </c>
      <c r="K298" s="88" t="s">
        <v>640</v>
      </c>
      <c r="L298" s="101"/>
    </row>
    <row r="299" spans="1:12" hidden="1">
      <c r="A299" s="892"/>
      <c r="B299" s="892" t="s">
        <v>644</v>
      </c>
      <c r="C299" s="892">
        <v>10.62</v>
      </c>
      <c r="D299" s="118"/>
      <c r="E299" s="892"/>
      <c r="F299" s="86">
        <v>99.239189999999994</v>
      </c>
      <c r="G299" s="86">
        <v>72.49691</v>
      </c>
      <c r="H299" s="88" t="s">
        <v>645</v>
      </c>
      <c r="I299" s="97">
        <f t="shared" si="0"/>
        <v>0.7305270226409547</v>
      </c>
      <c r="J299" s="87" t="s">
        <v>646</v>
      </c>
      <c r="K299" s="88" t="s">
        <v>647</v>
      </c>
      <c r="L299" s="101"/>
    </row>
    <row r="300" spans="1:12" ht="46.95" hidden="1" customHeight="1">
      <c r="A300" s="892"/>
      <c r="B300" s="892"/>
      <c r="C300" s="892"/>
      <c r="D300" s="118"/>
      <c r="E300" s="892"/>
      <c r="F300" s="86">
        <v>88.838949999999997</v>
      </c>
      <c r="G300" s="86">
        <v>43.646970000000003</v>
      </c>
      <c r="H300" s="88" t="s">
        <v>369</v>
      </c>
      <c r="I300" s="97">
        <f t="shared" si="0"/>
        <v>0.49130443347203007</v>
      </c>
      <c r="J300" s="87" t="s">
        <v>648</v>
      </c>
      <c r="K300" s="88" t="s">
        <v>647</v>
      </c>
      <c r="L300" s="101"/>
    </row>
    <row r="301" spans="1:12" hidden="1">
      <c r="A301" s="892"/>
      <c r="B301" s="118" t="s">
        <v>649</v>
      </c>
      <c r="C301" s="118" t="s">
        <v>650</v>
      </c>
      <c r="D301" s="118"/>
      <c r="E301" s="118"/>
      <c r="F301" s="118">
        <v>1483.5262399999999</v>
      </c>
      <c r="G301" s="118">
        <v>0</v>
      </c>
      <c r="H301" s="88" t="s">
        <v>651</v>
      </c>
      <c r="I301" s="97">
        <f t="shared" si="0"/>
        <v>0</v>
      </c>
      <c r="J301" s="87" t="s">
        <v>652</v>
      </c>
      <c r="K301" s="88" t="s">
        <v>653</v>
      </c>
      <c r="L301" s="101"/>
    </row>
    <row r="302" spans="1:12" hidden="1">
      <c r="A302" s="892"/>
      <c r="B302" s="118" t="s">
        <v>190</v>
      </c>
      <c r="C302" s="118"/>
      <c r="D302" s="118"/>
      <c r="E302" s="118"/>
      <c r="F302" s="118">
        <v>1439.4</v>
      </c>
      <c r="G302" s="118">
        <v>0</v>
      </c>
      <c r="H302" s="88"/>
      <c r="I302" s="97">
        <f t="shared" si="0"/>
        <v>0</v>
      </c>
      <c r="J302" s="87" t="s">
        <v>173</v>
      </c>
      <c r="K302" s="88"/>
      <c r="L302" s="101"/>
    </row>
    <row r="303" spans="1:12" hidden="1">
      <c r="A303" s="118">
        <v>2</v>
      </c>
      <c r="B303" s="896" t="s">
        <v>94</v>
      </c>
      <c r="C303" s="896"/>
      <c r="D303" s="896"/>
      <c r="E303" s="896"/>
      <c r="F303" s="118">
        <v>4901.2</v>
      </c>
      <c r="G303" s="118">
        <v>540</v>
      </c>
      <c r="H303" s="88"/>
      <c r="I303" s="97">
        <f t="shared" si="0"/>
        <v>0.1101770994858402</v>
      </c>
      <c r="J303" s="87"/>
      <c r="K303" s="88"/>
      <c r="L303" s="101"/>
    </row>
    <row r="304" spans="1:12" hidden="1">
      <c r="A304" s="892"/>
      <c r="B304" s="118" t="s">
        <v>88</v>
      </c>
      <c r="C304" s="118"/>
      <c r="D304" s="118"/>
      <c r="E304" s="118"/>
      <c r="F304" s="118"/>
      <c r="G304" s="118"/>
      <c r="H304" s="88"/>
      <c r="I304" s="97"/>
      <c r="J304" s="88"/>
      <c r="K304" s="88"/>
      <c r="L304" s="101"/>
    </row>
    <row r="305" spans="1:12" ht="36" hidden="1">
      <c r="A305" s="892"/>
      <c r="B305" s="118" t="s">
        <v>654</v>
      </c>
      <c r="C305" s="118" t="s">
        <v>655</v>
      </c>
      <c r="D305" s="118"/>
      <c r="E305" s="118"/>
      <c r="F305" s="118"/>
      <c r="G305" s="118"/>
      <c r="H305" s="88"/>
      <c r="I305" s="97"/>
      <c r="J305" s="88"/>
      <c r="K305" s="88"/>
      <c r="L305" s="101"/>
    </row>
    <row r="306" spans="1:12" ht="36" hidden="1">
      <c r="A306" s="892"/>
      <c r="B306" s="118" t="s">
        <v>656</v>
      </c>
      <c r="C306" s="118" t="s">
        <v>657</v>
      </c>
      <c r="D306" s="118"/>
      <c r="E306" s="118"/>
      <c r="F306" s="118"/>
      <c r="G306" s="118"/>
      <c r="H306" s="118"/>
      <c r="I306" s="118"/>
      <c r="J306" s="118"/>
      <c r="K306" s="118"/>
      <c r="L306" s="101"/>
    </row>
    <row r="307" spans="1:12" hidden="1">
      <c r="A307" s="892">
        <v>3</v>
      </c>
      <c r="B307" s="896" t="s">
        <v>206</v>
      </c>
      <c r="C307" s="896"/>
      <c r="D307" s="896"/>
      <c r="E307" s="896"/>
      <c r="F307" s="98">
        <v>5891.3</v>
      </c>
      <c r="G307" s="98">
        <v>4032.17425</v>
      </c>
      <c r="H307" s="118"/>
      <c r="I307" s="97">
        <v>0.68442860658937754</v>
      </c>
      <c r="J307" s="118"/>
      <c r="K307" s="118"/>
      <c r="L307" s="101"/>
    </row>
    <row r="308" spans="1:12" hidden="1">
      <c r="A308" s="892"/>
      <c r="B308" s="118" t="s">
        <v>658</v>
      </c>
      <c r="C308" s="99"/>
      <c r="D308" s="99"/>
      <c r="E308" s="162"/>
      <c r="F308" s="98">
        <v>27.66</v>
      </c>
      <c r="G308" s="98">
        <v>27.66</v>
      </c>
      <c r="H308" s="118" t="s">
        <v>310</v>
      </c>
      <c r="I308" s="97">
        <f t="shared" ref="I308:I319" si="1">G308/F308</f>
        <v>1</v>
      </c>
      <c r="J308" s="118" t="s">
        <v>659</v>
      </c>
      <c r="K308" s="118" t="s">
        <v>660</v>
      </c>
      <c r="L308" s="101"/>
    </row>
    <row r="309" spans="1:12" hidden="1">
      <c r="A309" s="892"/>
      <c r="B309" s="892" t="s">
        <v>661</v>
      </c>
      <c r="C309" s="118"/>
      <c r="D309" s="118"/>
      <c r="E309" s="162"/>
      <c r="F309" s="98">
        <v>430</v>
      </c>
      <c r="G309" s="98">
        <v>430</v>
      </c>
      <c r="H309" s="118" t="s">
        <v>310</v>
      </c>
      <c r="I309" s="97">
        <f t="shared" si="1"/>
        <v>1</v>
      </c>
      <c r="J309" s="118" t="s">
        <v>662</v>
      </c>
      <c r="K309" s="118" t="s">
        <v>663</v>
      </c>
      <c r="L309" s="101"/>
    </row>
    <row r="310" spans="1:12" hidden="1">
      <c r="A310" s="892"/>
      <c r="B310" s="892"/>
      <c r="C310" s="118"/>
      <c r="D310" s="118"/>
      <c r="E310" s="162"/>
      <c r="F310" s="98">
        <v>20.984249999999999</v>
      </c>
      <c r="G310" s="98">
        <v>20.984249999999999</v>
      </c>
      <c r="H310" s="118" t="s">
        <v>310</v>
      </c>
      <c r="I310" s="97">
        <f t="shared" si="1"/>
        <v>1</v>
      </c>
      <c r="J310" s="118" t="s">
        <v>664</v>
      </c>
      <c r="K310" s="118" t="s">
        <v>665</v>
      </c>
      <c r="L310" s="101"/>
    </row>
    <row r="311" spans="1:12" hidden="1">
      <c r="A311" s="892"/>
      <c r="B311" s="892"/>
      <c r="C311" s="118"/>
      <c r="D311" s="118"/>
      <c r="E311" s="162"/>
      <c r="F311" s="98">
        <v>350</v>
      </c>
      <c r="G311" s="98">
        <v>350</v>
      </c>
      <c r="H311" s="118" t="s">
        <v>310</v>
      </c>
      <c r="I311" s="97">
        <f t="shared" si="1"/>
        <v>1</v>
      </c>
      <c r="J311" s="118" t="s">
        <v>666</v>
      </c>
      <c r="K311" s="118" t="s">
        <v>667</v>
      </c>
      <c r="L311" s="101"/>
    </row>
    <row r="312" spans="1:12" hidden="1">
      <c r="A312" s="892"/>
      <c r="B312" s="892"/>
      <c r="C312" s="118"/>
      <c r="D312" s="118"/>
      <c r="E312" s="162"/>
      <c r="F312" s="98">
        <v>446.83</v>
      </c>
      <c r="G312" s="98">
        <v>446.83</v>
      </c>
      <c r="H312" s="118" t="s">
        <v>310</v>
      </c>
      <c r="I312" s="97">
        <f t="shared" si="1"/>
        <v>1</v>
      </c>
      <c r="J312" s="118" t="s">
        <v>668</v>
      </c>
      <c r="K312" s="118" t="s">
        <v>663</v>
      </c>
      <c r="L312" s="101"/>
    </row>
    <row r="313" spans="1:12" hidden="1">
      <c r="A313" s="892"/>
      <c r="B313" s="892"/>
      <c r="C313" s="118"/>
      <c r="D313" s="118"/>
      <c r="E313" s="162"/>
      <c r="F313" s="98">
        <v>440</v>
      </c>
      <c r="G313" s="98">
        <v>440</v>
      </c>
      <c r="H313" s="118" t="s">
        <v>310</v>
      </c>
      <c r="I313" s="97">
        <f t="shared" si="1"/>
        <v>1</v>
      </c>
      <c r="J313" s="118" t="s">
        <v>669</v>
      </c>
      <c r="K313" s="118" t="s">
        <v>663</v>
      </c>
      <c r="L313" s="101"/>
    </row>
    <row r="314" spans="1:12" hidden="1">
      <c r="A314" s="892"/>
      <c r="B314" s="892"/>
      <c r="C314" s="118"/>
      <c r="D314" s="118"/>
      <c r="E314" s="162"/>
      <c r="F314" s="98">
        <v>380</v>
      </c>
      <c r="G314" s="98">
        <v>380</v>
      </c>
      <c r="H314" s="118" t="s">
        <v>310</v>
      </c>
      <c r="I314" s="97">
        <f t="shared" si="1"/>
        <v>1</v>
      </c>
      <c r="J314" s="118" t="s">
        <v>670</v>
      </c>
      <c r="K314" s="118" t="s">
        <v>671</v>
      </c>
      <c r="L314" s="101"/>
    </row>
    <row r="315" spans="1:12" hidden="1">
      <c r="A315" s="892"/>
      <c r="B315" s="892"/>
      <c r="C315" s="118"/>
      <c r="D315" s="118"/>
      <c r="E315" s="162"/>
      <c r="F315" s="98">
        <v>399</v>
      </c>
      <c r="G315" s="98">
        <v>399</v>
      </c>
      <c r="H315" s="118" t="s">
        <v>310</v>
      </c>
      <c r="I315" s="97">
        <f t="shared" si="1"/>
        <v>1</v>
      </c>
      <c r="J315" s="118" t="s">
        <v>672</v>
      </c>
      <c r="K315" s="118" t="s">
        <v>663</v>
      </c>
      <c r="L315" s="101"/>
    </row>
    <row r="316" spans="1:12" hidden="1">
      <c r="A316" s="892"/>
      <c r="B316" s="892"/>
      <c r="C316" s="118"/>
      <c r="D316" s="118"/>
      <c r="E316" s="162"/>
      <c r="F316" s="98">
        <v>420</v>
      </c>
      <c r="G316" s="98">
        <v>420</v>
      </c>
      <c r="H316" s="118" t="s">
        <v>310</v>
      </c>
      <c r="I316" s="97">
        <f t="shared" si="1"/>
        <v>1</v>
      </c>
      <c r="J316" s="118" t="s">
        <v>673</v>
      </c>
      <c r="K316" s="118" t="s">
        <v>667</v>
      </c>
      <c r="L316" s="101"/>
    </row>
    <row r="317" spans="1:12" hidden="1">
      <c r="A317" s="892"/>
      <c r="B317" s="892"/>
      <c r="C317" s="118"/>
      <c r="D317" s="118"/>
      <c r="E317" s="162"/>
      <c r="F317" s="98">
        <v>489</v>
      </c>
      <c r="G317" s="98">
        <v>489</v>
      </c>
      <c r="H317" s="118" t="s">
        <v>310</v>
      </c>
      <c r="I317" s="97">
        <f t="shared" si="1"/>
        <v>1</v>
      </c>
      <c r="J317" s="118" t="s">
        <v>674</v>
      </c>
      <c r="K317" s="118" t="s">
        <v>663</v>
      </c>
      <c r="L317" s="101"/>
    </row>
    <row r="318" spans="1:12" hidden="1">
      <c r="A318" s="892"/>
      <c r="B318" s="118" t="s">
        <v>675</v>
      </c>
      <c r="C318" s="118"/>
      <c r="D318" s="118"/>
      <c r="E318" s="162"/>
      <c r="F318" s="98">
        <v>309.7</v>
      </c>
      <c r="G318" s="98">
        <v>309.7</v>
      </c>
      <c r="H318" s="118" t="s">
        <v>310</v>
      </c>
      <c r="I318" s="97">
        <f t="shared" si="1"/>
        <v>1</v>
      </c>
      <c r="J318" s="118" t="s">
        <v>676</v>
      </c>
      <c r="K318" s="118" t="s">
        <v>677</v>
      </c>
      <c r="L318" s="101"/>
    </row>
    <row r="319" spans="1:12" ht="36" hidden="1">
      <c r="A319" s="892"/>
      <c r="B319" s="118" t="s">
        <v>675</v>
      </c>
      <c r="C319" s="118"/>
      <c r="D319" s="118"/>
      <c r="E319" s="162"/>
      <c r="F319" s="98">
        <v>319</v>
      </c>
      <c r="G319" s="98">
        <v>319</v>
      </c>
      <c r="H319" s="118" t="s">
        <v>310</v>
      </c>
      <c r="I319" s="97">
        <f t="shared" si="1"/>
        <v>1</v>
      </c>
      <c r="J319" s="118" t="s">
        <v>678</v>
      </c>
      <c r="K319" s="118" t="s">
        <v>679</v>
      </c>
      <c r="L319" s="101"/>
    </row>
    <row r="320" spans="1:12" hidden="1">
      <c r="A320" s="892"/>
      <c r="B320" s="118" t="s">
        <v>206</v>
      </c>
      <c r="C320" s="118"/>
      <c r="D320" s="118"/>
      <c r="E320" s="162"/>
      <c r="F320" s="118">
        <v>1859.13</v>
      </c>
      <c r="G320" s="118">
        <v>0</v>
      </c>
      <c r="H320" s="118"/>
      <c r="I320" s="97"/>
      <c r="J320" s="118" t="s">
        <v>173</v>
      </c>
      <c r="K320" s="101"/>
      <c r="L320" s="101"/>
    </row>
    <row r="321" spans="1:12" hidden="1">
      <c r="A321" s="892">
        <v>4</v>
      </c>
      <c r="B321" s="99" t="s">
        <v>16</v>
      </c>
      <c r="C321" s="118"/>
      <c r="D321" s="118"/>
      <c r="E321" s="162"/>
      <c r="F321" s="118">
        <v>1910.5</v>
      </c>
      <c r="G321" s="118">
        <v>369.33499999999998</v>
      </c>
      <c r="H321" s="118"/>
      <c r="I321" s="97">
        <v>0.19331850300968331</v>
      </c>
      <c r="J321" s="118"/>
      <c r="K321" s="101"/>
      <c r="L321" s="101"/>
    </row>
    <row r="322" spans="1:12" hidden="1">
      <c r="A322" s="892"/>
      <c r="B322" s="118" t="s">
        <v>680</v>
      </c>
      <c r="C322" s="99" t="s">
        <v>681</v>
      </c>
      <c r="D322" s="99"/>
      <c r="E322" s="118"/>
      <c r="F322" s="118">
        <v>99.334999999999994</v>
      </c>
      <c r="G322" s="118">
        <v>99.334999999999994</v>
      </c>
      <c r="H322" s="118" t="s">
        <v>132</v>
      </c>
      <c r="I322" s="97">
        <f>G322/F322</f>
        <v>1</v>
      </c>
      <c r="J322" s="118" t="s">
        <v>682</v>
      </c>
      <c r="K322" s="118" t="s">
        <v>683</v>
      </c>
      <c r="L322" s="101"/>
    </row>
    <row r="323" spans="1:12" ht="36" hidden="1">
      <c r="A323" s="892"/>
      <c r="B323" s="118" t="s">
        <v>684</v>
      </c>
      <c r="C323" s="118" t="s">
        <v>681</v>
      </c>
      <c r="D323" s="118"/>
      <c r="E323" s="118"/>
      <c r="F323" s="98">
        <v>270</v>
      </c>
      <c r="G323" s="98">
        <v>270</v>
      </c>
      <c r="H323" s="118" t="s">
        <v>310</v>
      </c>
      <c r="I323" s="97">
        <f>G323/F323</f>
        <v>1</v>
      </c>
      <c r="J323" s="118" t="s">
        <v>685</v>
      </c>
      <c r="K323" s="118" t="s">
        <v>686</v>
      </c>
      <c r="L323" s="101"/>
    </row>
    <row r="324" spans="1:12" hidden="1">
      <c r="A324" s="892"/>
      <c r="B324" s="118" t="s">
        <v>598</v>
      </c>
      <c r="C324" s="118"/>
      <c r="D324" s="118"/>
      <c r="E324" s="118"/>
      <c r="F324" s="118">
        <v>1541.165</v>
      </c>
      <c r="G324" s="118">
        <v>0</v>
      </c>
      <c r="H324" s="118"/>
      <c r="I324" s="97"/>
      <c r="J324" s="118" t="s">
        <v>173</v>
      </c>
      <c r="K324" s="118"/>
      <c r="L324" s="101"/>
    </row>
    <row r="325" spans="1:12" hidden="1">
      <c r="A325" s="118">
        <v>5</v>
      </c>
      <c r="B325" s="118" t="s">
        <v>358</v>
      </c>
      <c r="C325" s="118" t="s">
        <v>687</v>
      </c>
      <c r="D325" s="118"/>
      <c r="E325" s="118"/>
      <c r="F325" s="86">
        <v>1343</v>
      </c>
      <c r="G325" s="118">
        <v>0</v>
      </c>
      <c r="H325" s="118" t="s">
        <v>688</v>
      </c>
      <c r="I325" s="97">
        <f>G325/F325</f>
        <v>0</v>
      </c>
      <c r="J325" s="118" t="s">
        <v>173</v>
      </c>
      <c r="K325" s="118"/>
      <c r="L325" s="101"/>
    </row>
    <row r="326" spans="1:12" hidden="1">
      <c r="A326" s="892">
        <v>6</v>
      </c>
      <c r="B326" s="907" t="s">
        <v>360</v>
      </c>
      <c r="C326" s="907"/>
      <c r="D326" s="907"/>
      <c r="E326" s="907"/>
      <c r="F326" s="86"/>
      <c r="G326" s="118"/>
      <c r="H326" s="118"/>
      <c r="I326" s="97"/>
      <c r="J326" s="118"/>
      <c r="K326" s="118"/>
      <c r="L326" s="101"/>
    </row>
    <row r="327" spans="1:12" hidden="1">
      <c r="A327" s="892"/>
      <c r="B327" s="118" t="s">
        <v>689</v>
      </c>
      <c r="C327" s="892">
        <v>28</v>
      </c>
      <c r="D327" s="118"/>
      <c r="E327" s="162"/>
      <c r="F327" s="892">
        <v>4901.2</v>
      </c>
      <c r="G327" s="118">
        <v>2398.02</v>
      </c>
      <c r="H327" s="118" t="s">
        <v>41</v>
      </c>
      <c r="I327" s="97">
        <v>1</v>
      </c>
      <c r="J327" s="118" t="s">
        <v>690</v>
      </c>
      <c r="K327" s="118" t="s">
        <v>691</v>
      </c>
      <c r="L327" s="101"/>
    </row>
    <row r="328" spans="1:12" ht="36" hidden="1">
      <c r="A328" s="892"/>
      <c r="B328" s="118" t="s">
        <v>692</v>
      </c>
      <c r="C328" s="892"/>
      <c r="D328" s="118"/>
      <c r="E328" s="162"/>
      <c r="F328" s="892"/>
      <c r="G328" s="118"/>
      <c r="H328" s="118" t="s">
        <v>693</v>
      </c>
      <c r="I328" s="97"/>
      <c r="J328" s="118" t="s">
        <v>173</v>
      </c>
      <c r="K328" s="118"/>
      <c r="L328" s="101"/>
    </row>
    <row r="329" spans="1:12" hidden="1">
      <c r="A329" s="892">
        <v>7</v>
      </c>
      <c r="B329" s="907" t="s">
        <v>361</v>
      </c>
      <c r="C329" s="907"/>
      <c r="D329" s="907"/>
      <c r="E329" s="907"/>
      <c r="F329" s="118"/>
      <c r="G329" s="118"/>
      <c r="H329" s="118"/>
      <c r="I329" s="97"/>
      <c r="J329" s="118"/>
      <c r="K329" s="118"/>
      <c r="L329" s="101"/>
    </row>
    <row r="330" spans="1:12" ht="36" hidden="1">
      <c r="A330" s="892"/>
      <c r="B330" s="118" t="s">
        <v>694</v>
      </c>
      <c r="C330" s="892" t="s">
        <v>695</v>
      </c>
      <c r="D330" s="118"/>
      <c r="E330" s="118"/>
      <c r="F330" s="892">
        <v>2450.6</v>
      </c>
      <c r="G330" s="118">
        <v>2238.75</v>
      </c>
      <c r="H330" s="118" t="s">
        <v>41</v>
      </c>
      <c r="I330" s="172">
        <v>0.91</v>
      </c>
      <c r="J330" s="118" t="s">
        <v>696</v>
      </c>
      <c r="K330" s="118" t="s">
        <v>697</v>
      </c>
      <c r="L330" s="101"/>
    </row>
    <row r="331" spans="1:12" ht="36" hidden="1">
      <c r="A331" s="892"/>
      <c r="B331" s="118" t="s">
        <v>698</v>
      </c>
      <c r="C331" s="892"/>
      <c r="D331" s="118"/>
      <c r="E331" s="118"/>
      <c r="F331" s="892"/>
      <c r="G331" s="118"/>
      <c r="H331" s="118" t="s">
        <v>693</v>
      </c>
      <c r="I331" s="172"/>
      <c r="J331" s="118" t="s">
        <v>173</v>
      </c>
      <c r="K331" s="118"/>
      <c r="L331" s="101"/>
    </row>
    <row r="332" spans="1:12" hidden="1">
      <c r="A332" s="892">
        <v>8</v>
      </c>
      <c r="B332" s="907" t="s">
        <v>401</v>
      </c>
      <c r="C332" s="907"/>
      <c r="D332" s="907"/>
      <c r="E332" s="907"/>
      <c r="F332" s="86">
        <v>9471.9</v>
      </c>
      <c r="G332" s="86">
        <f>SUM(G310:G331)</f>
        <v>8949.9542500000007</v>
      </c>
      <c r="H332" s="118"/>
      <c r="I332" s="97">
        <f t="shared" ref="I332:I337" si="2">G332/F332</f>
        <v>0.94489534834616085</v>
      </c>
      <c r="J332" s="118"/>
      <c r="K332" s="118"/>
      <c r="L332" s="101"/>
    </row>
    <row r="333" spans="1:12" hidden="1">
      <c r="A333" s="892"/>
      <c r="B333" s="892" t="s">
        <v>699</v>
      </c>
      <c r="C333" s="892" t="s">
        <v>700</v>
      </c>
      <c r="D333" s="118"/>
      <c r="E333" s="892"/>
      <c r="F333" s="86">
        <v>100</v>
      </c>
      <c r="G333" s="86">
        <v>100</v>
      </c>
      <c r="H333" s="118" t="s">
        <v>701</v>
      </c>
      <c r="I333" s="97">
        <f t="shared" si="2"/>
        <v>1</v>
      </c>
      <c r="J333" s="118" t="s">
        <v>702</v>
      </c>
      <c r="K333" s="118" t="s">
        <v>703</v>
      </c>
      <c r="L333" s="101"/>
    </row>
    <row r="334" spans="1:12" hidden="1">
      <c r="A334" s="892"/>
      <c r="B334" s="892"/>
      <c r="C334" s="892"/>
      <c r="D334" s="118"/>
      <c r="E334" s="892"/>
      <c r="F334" s="86">
        <v>100</v>
      </c>
      <c r="G334" s="86">
        <v>100</v>
      </c>
      <c r="H334" s="118" t="s">
        <v>701</v>
      </c>
      <c r="I334" s="97">
        <f t="shared" si="2"/>
        <v>1</v>
      </c>
      <c r="J334" s="118" t="s">
        <v>704</v>
      </c>
      <c r="K334" s="118" t="s">
        <v>703</v>
      </c>
      <c r="L334" s="101"/>
    </row>
    <row r="335" spans="1:12" hidden="1">
      <c r="A335" s="892"/>
      <c r="B335" s="892"/>
      <c r="C335" s="892"/>
      <c r="D335" s="118"/>
      <c r="E335" s="892"/>
      <c r="F335" s="86">
        <v>100</v>
      </c>
      <c r="G335" s="86">
        <v>100</v>
      </c>
      <c r="H335" s="118" t="s">
        <v>701</v>
      </c>
      <c r="I335" s="97">
        <f t="shared" si="2"/>
        <v>1</v>
      </c>
      <c r="J335" s="118" t="s">
        <v>705</v>
      </c>
      <c r="K335" s="118" t="s">
        <v>703</v>
      </c>
      <c r="L335" s="101"/>
    </row>
    <row r="336" spans="1:12" hidden="1">
      <c r="A336" s="892"/>
      <c r="B336" s="892"/>
      <c r="C336" s="892"/>
      <c r="D336" s="118"/>
      <c r="E336" s="892"/>
      <c r="F336" s="173">
        <v>2000</v>
      </c>
      <c r="G336" s="173">
        <v>1999.3530000000001</v>
      </c>
      <c r="H336" s="118" t="s">
        <v>706</v>
      </c>
      <c r="I336" s="97">
        <f t="shared" si="2"/>
        <v>0.99967650000000008</v>
      </c>
      <c r="J336" s="118" t="s">
        <v>643</v>
      </c>
      <c r="K336" s="118" t="s">
        <v>703</v>
      </c>
      <c r="L336" s="101"/>
    </row>
    <row r="337" spans="1:12" hidden="1">
      <c r="A337" s="892"/>
      <c r="B337" s="892"/>
      <c r="C337" s="892"/>
      <c r="D337" s="118"/>
      <c r="E337" s="892"/>
      <c r="F337" s="173">
        <v>1000</v>
      </c>
      <c r="G337" s="173">
        <v>327.15899999999999</v>
      </c>
      <c r="H337" s="118" t="s">
        <v>707</v>
      </c>
      <c r="I337" s="97">
        <f t="shared" si="2"/>
        <v>0.32715899999999998</v>
      </c>
      <c r="J337" s="118" t="s">
        <v>643</v>
      </c>
      <c r="K337" s="118" t="s">
        <v>703</v>
      </c>
      <c r="L337" s="101"/>
    </row>
    <row r="338" spans="1:12" hidden="1">
      <c r="A338" s="892"/>
      <c r="B338" s="892"/>
      <c r="C338" s="892"/>
      <c r="D338" s="118"/>
      <c r="E338" s="892"/>
      <c r="F338" s="173">
        <v>2700</v>
      </c>
      <c r="G338" s="173"/>
      <c r="H338" s="118"/>
      <c r="I338" s="118"/>
      <c r="J338" s="118" t="s">
        <v>173</v>
      </c>
      <c r="K338" s="118"/>
      <c r="L338" s="101"/>
    </row>
    <row r="339" spans="1:12" ht="36" hidden="1">
      <c r="A339" s="892"/>
      <c r="B339" s="118" t="s">
        <v>708</v>
      </c>
      <c r="C339" s="892" t="s">
        <v>709</v>
      </c>
      <c r="D339" s="118"/>
      <c r="E339" s="118"/>
      <c r="F339" s="173">
        <v>950</v>
      </c>
      <c r="G339" s="173">
        <v>684.19100000000003</v>
      </c>
      <c r="H339" s="118" t="s">
        <v>710</v>
      </c>
      <c r="I339" s="97">
        <f t="shared" ref="I339:I354" si="3">G339/F339</f>
        <v>0.72020105263157896</v>
      </c>
      <c r="J339" s="118" t="s">
        <v>711</v>
      </c>
      <c r="K339" s="118" t="s">
        <v>647</v>
      </c>
      <c r="L339" s="101"/>
    </row>
    <row r="340" spans="1:12" hidden="1">
      <c r="A340" s="892"/>
      <c r="B340" s="118"/>
      <c r="C340" s="892"/>
      <c r="D340" s="118"/>
      <c r="E340" s="118"/>
      <c r="F340" s="173">
        <v>39.332000000000001</v>
      </c>
      <c r="G340" s="173">
        <v>39.332000000000001</v>
      </c>
      <c r="H340" s="118" t="s">
        <v>701</v>
      </c>
      <c r="I340" s="97">
        <f t="shared" si="3"/>
        <v>1</v>
      </c>
      <c r="J340" s="118" t="s">
        <v>712</v>
      </c>
      <c r="K340" s="118" t="s">
        <v>647</v>
      </c>
      <c r="L340" s="101"/>
    </row>
    <row r="341" spans="1:12" hidden="1">
      <c r="A341" s="892"/>
      <c r="B341" s="118"/>
      <c r="C341" s="892"/>
      <c r="D341" s="118"/>
      <c r="E341" s="118"/>
      <c r="F341" s="173">
        <v>99.153000000000006</v>
      </c>
      <c r="G341" s="173">
        <v>99.153000000000006</v>
      </c>
      <c r="H341" s="118" t="s">
        <v>701</v>
      </c>
      <c r="I341" s="97">
        <f t="shared" si="3"/>
        <v>1</v>
      </c>
      <c r="J341" s="118" t="s">
        <v>713</v>
      </c>
      <c r="K341" s="118" t="s">
        <v>647</v>
      </c>
      <c r="L341" s="101"/>
    </row>
    <row r="342" spans="1:12" hidden="1">
      <c r="A342" s="892"/>
      <c r="B342" s="118"/>
      <c r="C342" s="892"/>
      <c r="D342" s="118"/>
      <c r="E342" s="118"/>
      <c r="F342" s="173">
        <v>88.953000000000003</v>
      </c>
      <c r="G342" s="173">
        <v>46.076999999999998</v>
      </c>
      <c r="H342" s="118" t="s">
        <v>714</v>
      </c>
      <c r="I342" s="97">
        <f t="shared" si="3"/>
        <v>0.51799264780277221</v>
      </c>
      <c r="J342" s="118" t="s">
        <v>715</v>
      </c>
      <c r="K342" s="118" t="s">
        <v>647</v>
      </c>
      <c r="L342" s="101"/>
    </row>
    <row r="343" spans="1:12" hidden="1">
      <c r="A343" s="892"/>
      <c r="B343" s="118"/>
      <c r="C343" s="892"/>
      <c r="D343" s="118"/>
      <c r="E343" s="118"/>
      <c r="F343" s="173">
        <v>68.622</v>
      </c>
      <c r="G343" s="173">
        <v>33.131</v>
      </c>
      <c r="H343" s="118" t="s">
        <v>716</v>
      </c>
      <c r="I343" s="97">
        <f t="shared" si="3"/>
        <v>0.48280434845967768</v>
      </c>
      <c r="J343" s="118" t="s">
        <v>717</v>
      </c>
      <c r="K343" s="118" t="s">
        <v>647</v>
      </c>
      <c r="L343" s="101"/>
    </row>
    <row r="344" spans="1:12" hidden="1">
      <c r="A344" s="892"/>
      <c r="B344" s="118"/>
      <c r="C344" s="892"/>
      <c r="D344" s="118"/>
      <c r="E344" s="118"/>
      <c r="F344" s="173">
        <v>34.557000000000002</v>
      </c>
      <c r="G344" s="173">
        <v>12.798999999999999</v>
      </c>
      <c r="H344" s="118" t="s">
        <v>718</v>
      </c>
      <c r="I344" s="97">
        <f t="shared" si="3"/>
        <v>0.37037358567005235</v>
      </c>
      <c r="J344" s="118" t="s">
        <v>719</v>
      </c>
      <c r="K344" s="118" t="s">
        <v>647</v>
      </c>
      <c r="L344" s="101"/>
    </row>
    <row r="345" spans="1:12" hidden="1">
      <c r="A345" s="892"/>
      <c r="B345" s="118"/>
      <c r="C345" s="892"/>
      <c r="D345" s="118"/>
      <c r="E345" s="118"/>
      <c r="F345" s="173">
        <v>42.875999999999998</v>
      </c>
      <c r="G345" s="173">
        <v>10.239000000000001</v>
      </c>
      <c r="H345" s="118" t="s">
        <v>718</v>
      </c>
      <c r="I345" s="97">
        <f t="shared" si="3"/>
        <v>0.23880492583263369</v>
      </c>
      <c r="J345" s="118" t="s">
        <v>720</v>
      </c>
      <c r="K345" s="118" t="s">
        <v>647</v>
      </c>
      <c r="L345" s="101"/>
    </row>
    <row r="346" spans="1:12" hidden="1">
      <c r="A346" s="892"/>
      <c r="B346" s="118"/>
      <c r="C346" s="892"/>
      <c r="D346" s="118"/>
      <c r="E346" s="118"/>
      <c r="F346" s="173">
        <v>93.134</v>
      </c>
      <c r="G346" s="173">
        <v>16.212</v>
      </c>
      <c r="H346" s="118" t="s">
        <v>716</v>
      </c>
      <c r="I346" s="97">
        <f t="shared" si="3"/>
        <v>0.17407176756071896</v>
      </c>
      <c r="J346" s="118" t="s">
        <v>721</v>
      </c>
      <c r="K346" s="118" t="s">
        <v>647</v>
      </c>
      <c r="L346" s="101"/>
    </row>
    <row r="347" spans="1:12" hidden="1">
      <c r="A347" s="892"/>
      <c r="B347" s="118"/>
      <c r="C347" s="892"/>
      <c r="D347" s="118"/>
      <c r="E347" s="118"/>
      <c r="F347" s="173">
        <v>85.536000000000001</v>
      </c>
      <c r="G347" s="173">
        <v>14.938499999999999</v>
      </c>
      <c r="H347" s="118" t="s">
        <v>722</v>
      </c>
      <c r="I347" s="97">
        <f t="shared" si="3"/>
        <v>0.17464576318742983</v>
      </c>
      <c r="J347" s="118" t="s">
        <v>723</v>
      </c>
      <c r="K347" s="118" t="s">
        <v>647</v>
      </c>
      <c r="L347" s="101"/>
    </row>
    <row r="348" spans="1:12" ht="33" hidden="1" customHeight="1">
      <c r="A348" s="892"/>
      <c r="B348" s="892" t="s">
        <v>724</v>
      </c>
      <c r="C348" s="892" t="s">
        <v>725</v>
      </c>
      <c r="D348" s="118"/>
      <c r="E348" s="892"/>
      <c r="F348" s="86">
        <v>99.486999999999995</v>
      </c>
      <c r="G348" s="86">
        <v>99.486999999999995</v>
      </c>
      <c r="H348" s="118" t="s">
        <v>726</v>
      </c>
      <c r="I348" s="97">
        <f t="shared" si="3"/>
        <v>1</v>
      </c>
      <c r="J348" s="118" t="s">
        <v>727</v>
      </c>
      <c r="K348" s="118" t="s">
        <v>728</v>
      </c>
      <c r="L348" s="101"/>
    </row>
    <row r="349" spans="1:12" hidden="1">
      <c r="A349" s="892"/>
      <c r="B349" s="892"/>
      <c r="C349" s="892"/>
      <c r="D349" s="118"/>
      <c r="E349" s="892"/>
      <c r="F349" s="86">
        <v>99.486999999999995</v>
      </c>
      <c r="G349" s="86">
        <v>99.486999999999995</v>
      </c>
      <c r="H349" s="118" t="s">
        <v>729</v>
      </c>
      <c r="I349" s="97">
        <f t="shared" si="3"/>
        <v>1</v>
      </c>
      <c r="J349" s="118" t="s">
        <v>730</v>
      </c>
      <c r="K349" s="118" t="s">
        <v>728</v>
      </c>
      <c r="L349" s="101"/>
    </row>
    <row r="350" spans="1:12" ht="33" hidden="1" customHeight="1">
      <c r="A350" s="892"/>
      <c r="B350" s="892" t="s">
        <v>731</v>
      </c>
      <c r="C350" s="892" t="s">
        <v>732</v>
      </c>
      <c r="D350" s="118"/>
      <c r="E350" s="892"/>
      <c r="F350" s="173">
        <v>49.848999999999997</v>
      </c>
      <c r="G350" s="173">
        <v>49.848999999999997</v>
      </c>
      <c r="H350" s="118" t="s">
        <v>701</v>
      </c>
      <c r="I350" s="97">
        <f t="shared" si="3"/>
        <v>1</v>
      </c>
      <c r="J350" s="118" t="s">
        <v>733</v>
      </c>
      <c r="K350" s="118" t="s">
        <v>703</v>
      </c>
      <c r="L350" s="101"/>
    </row>
    <row r="351" spans="1:12" hidden="1">
      <c r="A351" s="892"/>
      <c r="B351" s="892"/>
      <c r="C351" s="892"/>
      <c r="D351" s="118"/>
      <c r="E351" s="892"/>
      <c r="F351" s="173">
        <v>49.848999999999997</v>
      </c>
      <c r="G351" s="173">
        <v>49.848999999999997</v>
      </c>
      <c r="H351" s="118" t="s">
        <v>729</v>
      </c>
      <c r="I351" s="97">
        <f t="shared" si="3"/>
        <v>1</v>
      </c>
      <c r="J351" s="118" t="s">
        <v>734</v>
      </c>
      <c r="K351" s="118" t="s">
        <v>703</v>
      </c>
      <c r="L351" s="101"/>
    </row>
    <row r="352" spans="1:12" hidden="1">
      <c r="A352" s="892"/>
      <c r="B352" s="892"/>
      <c r="C352" s="892"/>
      <c r="D352" s="118"/>
      <c r="E352" s="892"/>
      <c r="F352" s="173">
        <v>27.992999999999999</v>
      </c>
      <c r="G352" s="173">
        <v>27.992999999999999</v>
      </c>
      <c r="H352" s="118" t="s">
        <v>300</v>
      </c>
      <c r="I352" s="97">
        <f t="shared" si="3"/>
        <v>1</v>
      </c>
      <c r="J352" s="118" t="s">
        <v>735</v>
      </c>
      <c r="K352" s="118" t="s">
        <v>703</v>
      </c>
      <c r="L352" s="101"/>
    </row>
    <row r="353" spans="1:12" hidden="1">
      <c r="A353" s="892"/>
      <c r="B353" s="892"/>
      <c r="C353" s="892"/>
      <c r="D353" s="118"/>
      <c r="E353" s="892"/>
      <c r="F353" s="173">
        <v>27.998999999999999</v>
      </c>
      <c r="G353" s="173">
        <v>27.998999999999999</v>
      </c>
      <c r="H353" s="118" t="s">
        <v>310</v>
      </c>
      <c r="I353" s="97">
        <f t="shared" si="3"/>
        <v>1</v>
      </c>
      <c r="J353" s="118" t="s">
        <v>736</v>
      </c>
      <c r="K353" s="118" t="s">
        <v>703</v>
      </c>
      <c r="L353" s="101"/>
    </row>
    <row r="354" spans="1:12" hidden="1">
      <c r="A354" s="892"/>
      <c r="B354" s="892"/>
      <c r="C354" s="892"/>
      <c r="D354" s="118"/>
      <c r="E354" s="892"/>
      <c r="F354" s="173">
        <v>27.998999999999999</v>
      </c>
      <c r="G354" s="173">
        <v>27.998999999999999</v>
      </c>
      <c r="H354" s="118" t="s">
        <v>304</v>
      </c>
      <c r="I354" s="97">
        <f t="shared" si="3"/>
        <v>1</v>
      </c>
      <c r="J354" s="118" t="s">
        <v>737</v>
      </c>
      <c r="K354" s="118" t="s">
        <v>703</v>
      </c>
      <c r="L354" s="101"/>
    </row>
    <row r="355" spans="1:12" hidden="1">
      <c r="A355" s="892">
        <v>9</v>
      </c>
      <c r="B355" s="907" t="s">
        <v>278</v>
      </c>
      <c r="C355" s="907"/>
      <c r="D355" s="907"/>
      <c r="E355" s="907"/>
      <c r="F355" s="173"/>
      <c r="G355" s="173"/>
      <c r="H355" s="118"/>
      <c r="I355" s="97"/>
      <c r="J355" s="118"/>
      <c r="K355" s="118"/>
      <c r="L355" s="101"/>
    </row>
    <row r="356" spans="1:12" hidden="1">
      <c r="A356" s="892"/>
      <c r="B356" s="99" t="s">
        <v>738</v>
      </c>
      <c r="C356" s="118"/>
      <c r="D356" s="118"/>
      <c r="E356" s="162"/>
      <c r="F356" s="86">
        <v>4301.3519999999999</v>
      </c>
      <c r="G356" s="118">
        <v>0</v>
      </c>
      <c r="H356" s="118" t="s">
        <v>688</v>
      </c>
      <c r="I356" s="97" t="s">
        <v>173</v>
      </c>
      <c r="J356" s="118" t="s">
        <v>173</v>
      </c>
      <c r="K356" s="118"/>
      <c r="L356" s="101"/>
    </row>
    <row r="357" spans="1:12" s="413" customFormat="1" hidden="1">
      <c r="A357" s="317"/>
      <c r="B357" s="963" t="s">
        <v>404</v>
      </c>
      <c r="C357" s="964"/>
      <c r="D357" s="355"/>
      <c r="E357" s="355"/>
      <c r="F357" s="506">
        <v>78110.7</v>
      </c>
      <c r="G357" s="506">
        <f>G359+G361+G362+G363+G364+G365+G366+G367+G368+G369+G372+G373+G374+G379+G381+G384+G385+G386+G388+G389+G390+G391+G392</f>
        <v>38580.170999999995</v>
      </c>
      <c r="H357" s="317"/>
      <c r="I357" s="391">
        <f>G357/F357</f>
        <v>0.49391659529360249</v>
      </c>
      <c r="J357" s="497"/>
      <c r="K357" s="497"/>
      <c r="L357" s="304"/>
    </row>
    <row r="358" spans="1:12" s="413" customFormat="1" hidden="1">
      <c r="A358" s="475"/>
      <c r="B358" s="507" t="s">
        <v>1249</v>
      </c>
      <c r="C358" s="475"/>
      <c r="D358" s="475"/>
      <c r="E358" s="475"/>
      <c r="F358" s="475"/>
      <c r="G358" s="475"/>
      <c r="H358" s="476"/>
      <c r="I358" s="476"/>
      <c r="J358" s="476"/>
      <c r="K358" s="477"/>
      <c r="L358" s="476"/>
    </row>
    <row r="359" spans="1:12" s="413" customFormat="1" ht="126" hidden="1">
      <c r="A359" s="925">
        <v>1</v>
      </c>
      <c r="B359" s="919" t="s">
        <v>87</v>
      </c>
      <c r="C359" s="354" t="s">
        <v>1172</v>
      </c>
      <c r="D359" s="354"/>
      <c r="E359" s="354"/>
      <c r="F359" s="478">
        <v>2940</v>
      </c>
      <c r="G359" s="479" t="s">
        <v>1173</v>
      </c>
      <c r="H359" s="392" t="s">
        <v>369</v>
      </c>
      <c r="I359" s="391">
        <f>G359/F359</f>
        <v>0.40816326530612246</v>
      </c>
      <c r="J359" s="480" t="s">
        <v>1174</v>
      </c>
      <c r="K359" s="481" t="s">
        <v>1175</v>
      </c>
      <c r="L359" s="304"/>
    </row>
    <row r="360" spans="1:12" s="413" customFormat="1" ht="90" hidden="1">
      <c r="A360" s="926"/>
      <c r="B360" s="920"/>
      <c r="C360" s="305" t="s">
        <v>1176</v>
      </c>
      <c r="D360" s="354"/>
      <c r="E360" s="354"/>
      <c r="F360" s="479" t="s">
        <v>1177</v>
      </c>
      <c r="G360" s="479"/>
      <c r="H360" s="392"/>
      <c r="I360" s="391"/>
      <c r="J360" s="480"/>
      <c r="K360" s="481"/>
      <c r="L360" s="304"/>
    </row>
    <row r="361" spans="1:12" s="413" customFormat="1" ht="180" hidden="1">
      <c r="A361" s="926"/>
      <c r="B361" s="920"/>
      <c r="C361" s="305" t="s">
        <v>1178</v>
      </c>
      <c r="D361" s="354"/>
      <c r="E361" s="354"/>
      <c r="F361" s="311">
        <v>882.80799999999999</v>
      </c>
      <c r="G361" s="311">
        <v>882.80799999999999</v>
      </c>
      <c r="H361" s="392" t="s">
        <v>651</v>
      </c>
      <c r="I361" s="391">
        <v>1</v>
      </c>
      <c r="J361" s="480" t="s">
        <v>1179</v>
      </c>
      <c r="K361" s="481" t="s">
        <v>1175</v>
      </c>
      <c r="L361" s="304"/>
    </row>
    <row r="362" spans="1:12" s="413" customFormat="1" ht="144" hidden="1">
      <c r="A362" s="931"/>
      <c r="B362" s="933"/>
      <c r="C362" s="305" t="s">
        <v>1180</v>
      </c>
      <c r="D362" s="305"/>
      <c r="E362" s="305"/>
      <c r="F362" s="311">
        <v>217.001</v>
      </c>
      <c r="G362" s="311">
        <v>0</v>
      </c>
      <c r="H362" s="392" t="s">
        <v>651</v>
      </c>
      <c r="I362" s="391">
        <v>0</v>
      </c>
      <c r="J362" s="480" t="s">
        <v>1181</v>
      </c>
      <c r="K362" s="481" t="s">
        <v>1182</v>
      </c>
      <c r="L362" s="304"/>
    </row>
    <row r="363" spans="1:12" s="413" customFormat="1" ht="126" hidden="1">
      <c r="A363" s="931"/>
      <c r="B363" s="933"/>
      <c r="C363" s="305" t="s">
        <v>1183</v>
      </c>
      <c r="D363" s="354"/>
      <c r="E363" s="354"/>
      <c r="F363" s="311">
        <v>209.04599999999999</v>
      </c>
      <c r="G363" s="311">
        <v>209.04599999999999</v>
      </c>
      <c r="H363" s="392" t="s">
        <v>651</v>
      </c>
      <c r="I363" s="391">
        <v>1</v>
      </c>
      <c r="J363" s="480" t="s">
        <v>1184</v>
      </c>
      <c r="K363" s="481" t="s">
        <v>1182</v>
      </c>
      <c r="L363" s="304"/>
    </row>
    <row r="364" spans="1:12" s="413" customFormat="1" ht="126" hidden="1">
      <c r="A364" s="931"/>
      <c r="B364" s="933"/>
      <c r="C364" s="305" t="s">
        <v>1185</v>
      </c>
      <c r="D364" s="305"/>
      <c r="E364" s="305"/>
      <c r="F364" s="311">
        <v>951.55700000000002</v>
      </c>
      <c r="G364" s="311">
        <v>951.95699999999999</v>
      </c>
      <c r="H364" s="392" t="s">
        <v>651</v>
      </c>
      <c r="I364" s="391">
        <v>1</v>
      </c>
      <c r="J364" s="480" t="s">
        <v>1186</v>
      </c>
      <c r="K364" s="481" t="s">
        <v>1182</v>
      </c>
      <c r="L364" s="304"/>
    </row>
    <row r="365" spans="1:12" s="413" customFormat="1" ht="126" hidden="1">
      <c r="A365" s="931"/>
      <c r="B365" s="933"/>
      <c r="C365" s="305" t="s">
        <v>1187</v>
      </c>
      <c r="D365" s="305"/>
      <c r="E365" s="305"/>
      <c r="F365" s="311">
        <v>1497.49</v>
      </c>
      <c r="G365" s="311">
        <v>0</v>
      </c>
      <c r="H365" s="392" t="s">
        <v>651</v>
      </c>
      <c r="I365" s="391">
        <v>0</v>
      </c>
      <c r="J365" s="480" t="s">
        <v>1188</v>
      </c>
      <c r="K365" s="481" t="s">
        <v>1182</v>
      </c>
      <c r="L365" s="304"/>
    </row>
    <row r="366" spans="1:12" s="413" customFormat="1" ht="144" hidden="1">
      <c r="A366" s="931"/>
      <c r="B366" s="933"/>
      <c r="C366" s="305" t="s">
        <v>1189</v>
      </c>
      <c r="D366" s="305"/>
      <c r="E366" s="305"/>
      <c r="F366" s="311">
        <v>342.07600000000002</v>
      </c>
      <c r="G366" s="311">
        <v>0</v>
      </c>
      <c r="H366" s="392" t="s">
        <v>651</v>
      </c>
      <c r="I366" s="391">
        <v>0</v>
      </c>
      <c r="J366" s="480" t="s">
        <v>1190</v>
      </c>
      <c r="K366" s="481"/>
      <c r="L366" s="482"/>
    </row>
    <row r="367" spans="1:12" s="413" customFormat="1" ht="108" hidden="1">
      <c r="A367" s="931"/>
      <c r="B367" s="933"/>
      <c r="C367" s="305" t="s">
        <v>1191</v>
      </c>
      <c r="D367" s="305"/>
      <c r="E367" s="305"/>
      <c r="F367" s="311">
        <v>402.62</v>
      </c>
      <c r="G367" s="311">
        <v>0</v>
      </c>
      <c r="H367" s="392" t="s">
        <v>651</v>
      </c>
      <c r="I367" s="391">
        <v>0</v>
      </c>
      <c r="J367" s="480" t="s">
        <v>1190</v>
      </c>
      <c r="K367" s="481"/>
      <c r="L367" s="482"/>
    </row>
    <row r="368" spans="1:12" s="413" customFormat="1" ht="126" hidden="1">
      <c r="A368" s="931"/>
      <c r="B368" s="933"/>
      <c r="C368" s="305" t="s">
        <v>1192</v>
      </c>
      <c r="D368" s="305"/>
      <c r="E368" s="305"/>
      <c r="F368" s="311">
        <v>126.517</v>
      </c>
      <c r="G368" s="311">
        <v>0</v>
      </c>
      <c r="H368" s="392" t="s">
        <v>651</v>
      </c>
      <c r="I368" s="391">
        <v>0</v>
      </c>
      <c r="J368" s="480" t="s">
        <v>1193</v>
      </c>
      <c r="K368" s="481"/>
      <c r="L368" s="314"/>
    </row>
    <row r="369" spans="1:12" s="413" customFormat="1" ht="54" hidden="1">
      <c r="A369" s="931"/>
      <c r="B369" s="933"/>
      <c r="C369" s="305" t="s">
        <v>1194</v>
      </c>
      <c r="D369" s="305"/>
      <c r="E369" s="305"/>
      <c r="F369" s="311">
        <v>3626.28</v>
      </c>
      <c r="G369" s="311">
        <v>1400</v>
      </c>
      <c r="H369" s="392" t="s">
        <v>369</v>
      </c>
      <c r="I369" s="391">
        <f>G369/F369</f>
        <v>0.3860705737008725</v>
      </c>
      <c r="J369" s="480"/>
      <c r="K369" s="481"/>
      <c r="L369" s="314"/>
    </row>
    <row r="370" spans="1:12" s="413" customFormat="1" ht="72" hidden="1">
      <c r="A370" s="931"/>
      <c r="B370" s="933"/>
      <c r="C370" s="483" t="s">
        <v>1195</v>
      </c>
      <c r="D370" s="305"/>
      <c r="E370" s="305"/>
      <c r="F370" s="479" t="s">
        <v>1196</v>
      </c>
      <c r="G370" s="311">
        <v>0</v>
      </c>
      <c r="H370" s="392" t="s">
        <v>651</v>
      </c>
      <c r="I370" s="391">
        <v>0</v>
      </c>
      <c r="J370" s="480" t="s">
        <v>1197</v>
      </c>
      <c r="K370" s="481" t="s">
        <v>1182</v>
      </c>
      <c r="L370" s="314"/>
    </row>
    <row r="371" spans="1:12" s="413" customFormat="1" ht="34.799999999999997" hidden="1">
      <c r="A371" s="932"/>
      <c r="B371" s="934"/>
      <c r="C371" s="484" t="s">
        <v>1086</v>
      </c>
      <c r="D371" s="484"/>
      <c r="E371" s="484"/>
      <c r="F371" s="485">
        <f>F359+F361+F362+F363+F364+F365+F366+F367+F368+F369</f>
        <v>11195.395</v>
      </c>
      <c r="G371" s="479">
        <f>G359+G361+G362+G363+G364+G365+G366+G367+G368+G369</f>
        <v>4643.8109999999997</v>
      </c>
      <c r="H371" s="392"/>
      <c r="I371" s="391">
        <f>G371/F371</f>
        <v>0.41479653018048934</v>
      </c>
      <c r="J371" s="480"/>
      <c r="K371" s="481"/>
      <c r="L371" s="304"/>
    </row>
    <row r="372" spans="1:12" s="413" customFormat="1" ht="54" hidden="1">
      <c r="A372" s="925">
        <v>2</v>
      </c>
      <c r="B372" s="935" t="s">
        <v>94</v>
      </c>
      <c r="C372" s="308" t="s">
        <v>1198</v>
      </c>
      <c r="D372" s="308" t="s">
        <v>1199</v>
      </c>
      <c r="E372" s="308"/>
      <c r="F372" s="486">
        <v>188</v>
      </c>
      <c r="G372" s="486">
        <v>188</v>
      </c>
      <c r="H372" s="487" t="s">
        <v>1200</v>
      </c>
      <c r="I372" s="391">
        <v>1</v>
      </c>
      <c r="J372" s="488" t="s">
        <v>1201</v>
      </c>
      <c r="K372" s="481" t="s">
        <v>1202</v>
      </c>
      <c r="L372" s="489"/>
    </row>
    <row r="373" spans="1:12" s="413" customFormat="1" ht="54" hidden="1">
      <c r="A373" s="926"/>
      <c r="B373" s="936"/>
      <c r="C373" s="308" t="s">
        <v>1198</v>
      </c>
      <c r="D373" s="305" t="s">
        <v>1203</v>
      </c>
      <c r="E373" s="305"/>
      <c r="F373" s="486">
        <v>200</v>
      </c>
      <c r="G373" s="486">
        <v>200</v>
      </c>
      <c r="H373" s="487" t="s">
        <v>1204</v>
      </c>
      <c r="I373" s="391">
        <v>1</v>
      </c>
      <c r="J373" s="392" t="s">
        <v>1205</v>
      </c>
      <c r="K373" s="392" t="s">
        <v>1206</v>
      </c>
      <c r="L373" s="304"/>
    </row>
    <row r="374" spans="1:12" s="413" customFormat="1" ht="54" hidden="1">
      <c r="A374" s="926"/>
      <c r="B374" s="936"/>
      <c r="C374" s="308" t="s">
        <v>1198</v>
      </c>
      <c r="D374" s="305" t="s">
        <v>1207</v>
      </c>
      <c r="E374" s="305"/>
      <c r="F374" s="486">
        <v>99.9</v>
      </c>
      <c r="G374" s="486">
        <v>99.9</v>
      </c>
      <c r="H374" s="487" t="s">
        <v>1208</v>
      </c>
      <c r="I374" s="391">
        <v>1</v>
      </c>
      <c r="J374" s="490" t="s">
        <v>1209</v>
      </c>
      <c r="K374" s="392" t="s">
        <v>782</v>
      </c>
      <c r="L374" s="489"/>
    </row>
    <row r="375" spans="1:12" s="413" customFormat="1" ht="108" hidden="1">
      <c r="A375" s="926"/>
      <c r="B375" s="936"/>
      <c r="C375" s="353" t="s">
        <v>1210</v>
      </c>
      <c r="D375" s="305"/>
      <c r="E375" s="305"/>
      <c r="F375" s="486">
        <v>7400</v>
      </c>
      <c r="G375" s="486"/>
      <c r="H375" s="491" t="s">
        <v>1211</v>
      </c>
      <c r="I375" s="391">
        <f>G375/F375</f>
        <v>0</v>
      </c>
      <c r="J375" s="490" t="s">
        <v>1212</v>
      </c>
      <c r="K375" s="392"/>
      <c r="L375" s="489" t="s">
        <v>1213</v>
      </c>
    </row>
    <row r="376" spans="1:12" s="413" customFormat="1" hidden="1">
      <c r="A376" s="926"/>
      <c r="B376" s="936"/>
      <c r="C376" s="492" t="s">
        <v>1006</v>
      </c>
      <c r="D376" s="305"/>
      <c r="E376" s="305"/>
      <c r="F376" s="486">
        <f>F372+F373+F374+F375</f>
        <v>7887.9</v>
      </c>
      <c r="G376" s="486">
        <f>G372+G373+G374+G375</f>
        <v>487.9</v>
      </c>
      <c r="H376" s="390"/>
      <c r="I376" s="391">
        <f>G376/F376</f>
        <v>6.185423243195274E-2</v>
      </c>
      <c r="J376" s="493"/>
      <c r="K376" s="392"/>
      <c r="L376" s="489"/>
    </row>
    <row r="377" spans="1:12" s="413" customFormat="1" hidden="1">
      <c r="A377" s="926"/>
      <c r="B377" s="936"/>
      <c r="C377" s="492"/>
      <c r="D377" s="305"/>
      <c r="E377" s="305"/>
      <c r="F377" s="486"/>
      <c r="G377" s="486"/>
      <c r="H377" s="390"/>
      <c r="I377" s="391"/>
      <c r="J377" s="493"/>
      <c r="K377" s="392"/>
      <c r="L377" s="489"/>
    </row>
    <row r="378" spans="1:12" s="413" customFormat="1" hidden="1">
      <c r="A378" s="927"/>
      <c r="B378" s="937"/>
      <c r="C378" s="492"/>
      <c r="D378" s="305"/>
      <c r="E378" s="305"/>
      <c r="F378" s="486"/>
      <c r="G378" s="486"/>
      <c r="H378" s="390"/>
      <c r="I378" s="391"/>
      <c r="J378" s="493"/>
      <c r="K378" s="392"/>
      <c r="L378" s="489"/>
    </row>
    <row r="379" spans="1:12" s="413" customFormat="1" ht="54" hidden="1">
      <c r="A379" s="925">
        <v>4</v>
      </c>
      <c r="B379" s="919" t="s">
        <v>95</v>
      </c>
      <c r="C379" s="305" t="s">
        <v>1214</v>
      </c>
      <c r="D379" s="483"/>
      <c r="E379" s="483"/>
      <c r="F379" s="494">
        <v>198</v>
      </c>
      <c r="G379" s="494">
        <v>147.5</v>
      </c>
      <c r="H379" s="392" t="s">
        <v>1215</v>
      </c>
      <c r="I379" s="391">
        <f>G379/F379</f>
        <v>0.74494949494949492</v>
      </c>
      <c r="J379" s="480" t="s">
        <v>1216</v>
      </c>
      <c r="K379" s="483" t="s">
        <v>1217</v>
      </c>
      <c r="L379" s="495" t="s">
        <v>1218</v>
      </c>
    </row>
    <row r="380" spans="1:12" s="413" customFormat="1" ht="69.599999999999994" hidden="1">
      <c r="A380" s="932"/>
      <c r="B380" s="934"/>
      <c r="C380" s="484" t="s">
        <v>864</v>
      </c>
      <c r="D380" s="305"/>
      <c r="E380" s="305"/>
      <c r="F380" s="486"/>
      <c r="G380" s="494"/>
      <c r="H380" s="317"/>
      <c r="I380" s="391"/>
      <c r="J380" s="392"/>
      <c r="K380" s="496"/>
      <c r="L380" s="482"/>
    </row>
    <row r="381" spans="1:12" s="413" customFormat="1" ht="198" hidden="1">
      <c r="A381" s="925">
        <v>5</v>
      </c>
      <c r="B381" s="919" t="s">
        <v>16</v>
      </c>
      <c r="C381" s="305" t="s">
        <v>1219</v>
      </c>
      <c r="D381" s="305"/>
      <c r="E381" s="305" t="s">
        <v>381</v>
      </c>
      <c r="F381" s="486">
        <v>38893</v>
      </c>
      <c r="G381" s="486">
        <v>27000</v>
      </c>
      <c r="H381" s="483" t="s">
        <v>1215</v>
      </c>
      <c r="I381" s="391">
        <f>G381/F381</f>
        <v>0.69421232612552386</v>
      </c>
      <c r="J381" s="392" t="s">
        <v>1220</v>
      </c>
      <c r="K381" s="497" t="s">
        <v>597</v>
      </c>
      <c r="L381" s="482" t="s">
        <v>1221</v>
      </c>
    </row>
    <row r="382" spans="1:12" s="413" customFormat="1" hidden="1">
      <c r="A382" s="926"/>
      <c r="B382" s="920"/>
      <c r="C382" s="305"/>
      <c r="D382" s="305"/>
      <c r="E382" s="305"/>
      <c r="F382" s="486"/>
      <c r="G382" s="486"/>
      <c r="H382" s="483"/>
      <c r="I382" s="391"/>
      <c r="J382" s="392"/>
      <c r="K382" s="497"/>
      <c r="L382" s="304"/>
    </row>
    <row r="383" spans="1:12" s="413" customFormat="1" hidden="1">
      <c r="A383" s="927"/>
      <c r="B383" s="921"/>
      <c r="C383" s="484"/>
      <c r="D383" s="305"/>
      <c r="E383" s="305"/>
      <c r="F383" s="486"/>
      <c r="G383" s="486"/>
      <c r="H383" s="317"/>
      <c r="I383" s="391"/>
      <c r="J383" s="497"/>
      <c r="K383" s="497"/>
      <c r="L383" s="304"/>
    </row>
    <row r="384" spans="1:12" s="413" customFormat="1" ht="72" hidden="1">
      <c r="A384" s="922">
        <v>6</v>
      </c>
      <c r="B384" s="922" t="s">
        <v>1094</v>
      </c>
      <c r="C384" s="313" t="s">
        <v>1222</v>
      </c>
      <c r="D384" s="313"/>
      <c r="E384" s="313"/>
      <c r="F384" s="494">
        <v>454</v>
      </c>
      <c r="G384" s="494">
        <v>454</v>
      </c>
      <c r="H384" s="312" t="s">
        <v>1223</v>
      </c>
      <c r="I384" s="391">
        <f>G384/F384</f>
        <v>1</v>
      </c>
      <c r="J384" s="392" t="s">
        <v>1224</v>
      </c>
      <c r="K384" s="483" t="s">
        <v>1225</v>
      </c>
      <c r="L384" s="482" t="s">
        <v>1226</v>
      </c>
    </row>
    <row r="385" spans="1:12" s="413" customFormat="1" ht="72" hidden="1">
      <c r="A385" s="923"/>
      <c r="B385" s="923"/>
      <c r="C385" s="313" t="s">
        <v>1222</v>
      </c>
      <c r="D385" s="313"/>
      <c r="E385" s="313"/>
      <c r="F385" s="494">
        <v>4598</v>
      </c>
      <c r="G385" s="494"/>
      <c r="H385" s="312" t="s">
        <v>1227</v>
      </c>
      <c r="I385" s="391"/>
      <c r="J385" s="392" t="s">
        <v>1228</v>
      </c>
      <c r="K385" s="483" t="s">
        <v>1229</v>
      </c>
      <c r="L385" s="482"/>
    </row>
    <row r="386" spans="1:12" s="413" customFormat="1" ht="72" hidden="1">
      <c r="A386" s="923"/>
      <c r="B386" s="923"/>
      <c r="C386" s="313" t="s">
        <v>1230</v>
      </c>
      <c r="D386" s="313"/>
      <c r="E386" s="313"/>
      <c r="F386" s="494">
        <v>2748.6</v>
      </c>
      <c r="G386" s="494"/>
      <c r="H386" s="312" t="s">
        <v>1231</v>
      </c>
      <c r="I386" s="391"/>
      <c r="J386" s="392" t="s">
        <v>1232</v>
      </c>
      <c r="K386" s="483"/>
      <c r="L386" s="304"/>
    </row>
    <row r="387" spans="1:12" s="413" customFormat="1" hidden="1">
      <c r="A387" s="924"/>
      <c r="B387" s="924"/>
      <c r="C387" s="314" t="s">
        <v>1006</v>
      </c>
      <c r="D387" s="314"/>
      <c r="E387" s="314"/>
      <c r="F387" s="498">
        <f>F384+F385+F386</f>
        <v>7800.6</v>
      </c>
      <c r="G387" s="314"/>
      <c r="H387" s="314"/>
      <c r="I387" s="314"/>
      <c r="J387" s="314"/>
      <c r="K387" s="314"/>
      <c r="L387" s="314"/>
    </row>
    <row r="388" spans="1:12" s="413" customFormat="1" ht="60.6" hidden="1">
      <c r="A388" s="312">
        <v>7</v>
      </c>
      <c r="B388" s="313" t="s">
        <v>361</v>
      </c>
      <c r="C388" s="313"/>
      <c r="D388" s="313"/>
      <c r="E388" s="313"/>
      <c r="F388" s="494">
        <v>3500</v>
      </c>
      <c r="G388" s="494"/>
      <c r="H388" s="312"/>
      <c r="I388" s="499"/>
      <c r="J388" s="392"/>
      <c r="K388" s="483"/>
      <c r="L388" s="482" t="s">
        <v>1233</v>
      </c>
    </row>
    <row r="389" spans="1:12" s="413" customFormat="1" ht="288" hidden="1">
      <c r="A389" s="925">
        <v>10</v>
      </c>
      <c r="B389" s="928" t="s">
        <v>401</v>
      </c>
      <c r="C389" s="500" t="s">
        <v>1234</v>
      </c>
      <c r="D389" s="501" t="s">
        <v>1235</v>
      </c>
      <c r="E389" s="501"/>
      <c r="F389" s="494">
        <v>4135.8</v>
      </c>
      <c r="G389" s="494">
        <v>2744.06</v>
      </c>
      <c r="H389" s="312" t="s">
        <v>1236</v>
      </c>
      <c r="I389" s="391">
        <f>G389/F389</f>
        <v>0.66348953044151071</v>
      </c>
      <c r="J389" s="392" t="s">
        <v>1237</v>
      </c>
      <c r="K389" s="481" t="s">
        <v>1206</v>
      </c>
      <c r="L389" s="304"/>
    </row>
    <row r="390" spans="1:12" s="413" customFormat="1" ht="234" hidden="1">
      <c r="A390" s="926"/>
      <c r="B390" s="929"/>
      <c r="C390" s="500" t="s">
        <v>1238</v>
      </c>
      <c r="D390" s="501" t="s">
        <v>1239</v>
      </c>
      <c r="E390" s="501"/>
      <c r="F390" s="494">
        <v>1000</v>
      </c>
      <c r="G390" s="494">
        <v>488.6</v>
      </c>
      <c r="H390" s="312" t="s">
        <v>1236</v>
      </c>
      <c r="I390" s="391">
        <f>G390/F390</f>
        <v>0.48860000000000003</v>
      </c>
      <c r="J390" s="392" t="s">
        <v>1240</v>
      </c>
      <c r="K390" s="481" t="s">
        <v>1206</v>
      </c>
      <c r="L390" s="304"/>
    </row>
    <row r="391" spans="1:12" s="413" customFormat="1" ht="288" hidden="1">
      <c r="A391" s="926"/>
      <c r="B391" s="929"/>
      <c r="C391" s="500" t="s">
        <v>1241</v>
      </c>
      <c r="D391" s="501" t="s">
        <v>1242</v>
      </c>
      <c r="E391" s="501"/>
      <c r="F391" s="494">
        <v>1500</v>
      </c>
      <c r="G391" s="494">
        <v>1230.0999999999999</v>
      </c>
      <c r="H391" s="312" t="s">
        <v>1236</v>
      </c>
      <c r="I391" s="391">
        <f>G391/F391</f>
        <v>0.82006666666666661</v>
      </c>
      <c r="J391" s="392" t="s">
        <v>1243</v>
      </c>
      <c r="K391" s="481" t="s">
        <v>1244</v>
      </c>
      <c r="L391" s="304"/>
    </row>
    <row r="392" spans="1:12" s="413" customFormat="1" ht="409.6" hidden="1">
      <c r="A392" s="926"/>
      <c r="B392" s="929"/>
      <c r="C392" s="500" t="s">
        <v>1245</v>
      </c>
      <c r="D392" s="501" t="s">
        <v>1246</v>
      </c>
      <c r="E392" s="501"/>
      <c r="F392" s="494">
        <v>2000</v>
      </c>
      <c r="G392" s="494">
        <v>1384.2</v>
      </c>
      <c r="H392" s="312" t="s">
        <v>1236</v>
      </c>
      <c r="I392" s="391">
        <f>G392/F392</f>
        <v>0.69210000000000005</v>
      </c>
      <c r="J392" s="502" t="s">
        <v>1247</v>
      </c>
      <c r="K392" s="392" t="s">
        <v>1248</v>
      </c>
      <c r="L392" s="304"/>
    </row>
    <row r="393" spans="1:12" s="413" customFormat="1" hidden="1">
      <c r="A393" s="926"/>
      <c r="B393" s="929"/>
      <c r="C393" s="500"/>
      <c r="D393" s="501"/>
      <c r="E393" s="501"/>
      <c r="F393" s="494"/>
      <c r="G393" s="494"/>
      <c r="H393" s="312"/>
      <c r="I393" s="391"/>
      <c r="J393" s="502"/>
      <c r="K393" s="392"/>
      <c r="L393" s="304"/>
    </row>
    <row r="394" spans="1:12" s="413" customFormat="1" hidden="1">
      <c r="A394" s="927"/>
      <c r="B394" s="930"/>
      <c r="C394" s="500" t="s">
        <v>205</v>
      </c>
      <c r="D394" s="354"/>
      <c r="E394" s="354"/>
      <c r="F394" s="494">
        <f>F389+F390+F391+F392+F393</f>
        <v>8635.7999999999993</v>
      </c>
      <c r="G394" s="494"/>
      <c r="H394" s="312"/>
      <c r="I394" s="391"/>
      <c r="J394" s="392"/>
      <c r="K394" s="483"/>
      <c r="L394" s="304"/>
    </row>
    <row r="395" spans="1:12" s="413" customFormat="1" hidden="1">
      <c r="A395" s="925">
        <v>11</v>
      </c>
      <c r="B395" s="981" t="s">
        <v>278</v>
      </c>
      <c r="C395" s="500"/>
      <c r="D395" s="354"/>
      <c r="E395" s="354"/>
      <c r="F395" s="494"/>
      <c r="G395" s="494"/>
      <c r="H395" s="312"/>
      <c r="I395" s="391"/>
      <c r="J395" s="392"/>
      <c r="K395" s="483"/>
      <c r="L395" s="304"/>
    </row>
    <row r="396" spans="1:12" s="413" customFormat="1" hidden="1">
      <c r="A396" s="926"/>
      <c r="B396" s="981"/>
      <c r="C396" s="500"/>
      <c r="D396" s="308"/>
      <c r="E396" s="308"/>
      <c r="F396" s="486"/>
      <c r="G396" s="486"/>
      <c r="H396" s="317"/>
      <c r="I396" s="391"/>
      <c r="J396" s="502"/>
      <c r="K396" s="497"/>
      <c r="L396" s="304"/>
    </row>
    <row r="397" spans="1:12" s="413" customFormat="1" hidden="1">
      <c r="A397" s="926"/>
      <c r="B397" s="981"/>
      <c r="C397" s="500"/>
      <c r="D397" s="503"/>
      <c r="E397" s="503"/>
      <c r="F397" s="486"/>
      <c r="G397" s="486"/>
      <c r="H397" s="317"/>
      <c r="I397" s="391"/>
      <c r="J397" s="392"/>
      <c r="K397" s="497"/>
      <c r="L397" s="304"/>
    </row>
    <row r="398" spans="1:12" s="413" customFormat="1" hidden="1">
      <c r="A398" s="927"/>
      <c r="B398" s="981"/>
      <c r="C398" s="504"/>
      <c r="D398" s="503"/>
      <c r="E398" s="503"/>
      <c r="F398" s="486"/>
      <c r="G398" s="486"/>
      <c r="H398" s="317"/>
      <c r="I398" s="391"/>
      <c r="J398" s="392"/>
      <c r="K398" s="497"/>
      <c r="L398" s="304"/>
    </row>
    <row r="399" spans="1:12" s="413" customFormat="1" hidden="1">
      <c r="A399" s="311"/>
      <c r="B399" s="505"/>
      <c r="C399" s="503"/>
      <c r="D399" s="503"/>
      <c r="E399" s="503"/>
      <c r="F399" s="486"/>
      <c r="G399" s="486"/>
      <c r="H399" s="317"/>
      <c r="I399" s="391"/>
      <c r="J399" s="392"/>
      <c r="K399" s="497"/>
      <c r="L399" s="304"/>
    </row>
    <row r="400" spans="1:12" hidden="1">
      <c r="A400" s="174"/>
      <c r="B400" s="175" t="s">
        <v>739</v>
      </c>
      <c r="C400" s="106"/>
      <c r="D400" s="104"/>
      <c r="E400" s="104"/>
      <c r="F400" s="104"/>
      <c r="G400" s="104"/>
      <c r="H400" s="104"/>
      <c r="I400" s="115"/>
      <c r="J400" s="107"/>
      <c r="K400" s="107"/>
      <c r="L400" s="108"/>
    </row>
    <row r="401" spans="1:12" hidden="1">
      <c r="A401" s="952">
        <v>1</v>
      </c>
      <c r="B401" s="953" t="s">
        <v>87</v>
      </c>
      <c r="C401" s="954"/>
      <c r="D401" s="954"/>
      <c r="E401" s="955"/>
      <c r="F401" s="102"/>
      <c r="G401" s="102"/>
      <c r="H401" s="102"/>
      <c r="I401" s="103"/>
      <c r="J401" s="118"/>
      <c r="K401" s="118"/>
      <c r="L401" s="108"/>
    </row>
    <row r="402" spans="1:12" ht="54" hidden="1">
      <c r="A402" s="942"/>
      <c r="B402" s="176" t="s">
        <v>740</v>
      </c>
      <c r="C402" s="176"/>
      <c r="D402" s="113"/>
      <c r="E402" s="177"/>
      <c r="F402" s="113"/>
      <c r="G402" s="177"/>
      <c r="H402" s="117" t="s">
        <v>741</v>
      </c>
      <c r="I402" s="116"/>
      <c r="J402" s="102" t="s">
        <v>742</v>
      </c>
      <c r="K402" s="114" t="s">
        <v>743</v>
      </c>
      <c r="L402" s="108"/>
    </row>
    <row r="403" spans="1:12" hidden="1">
      <c r="A403" s="942"/>
      <c r="B403" s="176" t="s">
        <v>744</v>
      </c>
      <c r="C403" s="176"/>
      <c r="D403" s="178"/>
      <c r="E403" s="177"/>
      <c r="F403" s="178"/>
      <c r="G403" s="177"/>
      <c r="H403" s="179">
        <v>42369</v>
      </c>
      <c r="I403" s="116"/>
      <c r="J403" s="102" t="s">
        <v>745</v>
      </c>
      <c r="K403" s="117" t="s">
        <v>746</v>
      </c>
      <c r="L403" s="108"/>
    </row>
    <row r="404" spans="1:12" hidden="1">
      <c r="A404" s="942"/>
      <c r="B404" s="176" t="s">
        <v>747</v>
      </c>
      <c r="C404" s="176"/>
      <c r="D404" s="177"/>
      <c r="E404" s="177"/>
      <c r="F404" s="177"/>
      <c r="G404" s="177"/>
      <c r="H404" s="179">
        <v>42369</v>
      </c>
      <c r="I404" s="116"/>
      <c r="J404" s="102" t="s">
        <v>748</v>
      </c>
      <c r="K404" s="117" t="s">
        <v>749</v>
      </c>
      <c r="L404" s="108"/>
    </row>
    <row r="405" spans="1:12" hidden="1">
      <c r="A405" s="942">
        <v>2</v>
      </c>
      <c r="B405" s="943" t="s">
        <v>750</v>
      </c>
      <c r="C405" s="944"/>
      <c r="D405" s="944"/>
      <c r="E405" s="945"/>
      <c r="F405" s="177"/>
      <c r="G405" s="177"/>
      <c r="H405" s="179"/>
      <c r="I405" s="116"/>
      <c r="J405" s="102"/>
      <c r="K405" s="117"/>
      <c r="L405" s="108"/>
    </row>
    <row r="406" spans="1:12" ht="45.6" hidden="1">
      <c r="A406" s="942"/>
      <c r="B406" s="180" t="s">
        <v>751</v>
      </c>
      <c r="C406" s="180"/>
      <c r="D406" s="181"/>
      <c r="E406" s="181"/>
      <c r="F406" s="181"/>
      <c r="G406" s="181"/>
      <c r="H406" s="182" t="s">
        <v>752</v>
      </c>
      <c r="I406" s="111"/>
      <c r="J406" s="104" t="s">
        <v>753</v>
      </c>
      <c r="K406" s="109" t="s">
        <v>754</v>
      </c>
      <c r="L406" s="108"/>
    </row>
    <row r="407" spans="1:12" hidden="1">
      <c r="A407" s="942">
        <v>3</v>
      </c>
      <c r="B407" s="183" t="s">
        <v>206</v>
      </c>
      <c r="C407" s="180"/>
      <c r="D407" s="181"/>
      <c r="E407" s="181"/>
      <c r="F407" s="181"/>
      <c r="G407" s="181"/>
      <c r="H407" s="182"/>
      <c r="I407" s="111"/>
      <c r="J407" s="104"/>
      <c r="K407" s="109"/>
      <c r="L407" s="108"/>
    </row>
    <row r="408" spans="1:12" ht="45.6" hidden="1">
      <c r="A408" s="942"/>
      <c r="B408" s="106" t="s">
        <v>755</v>
      </c>
      <c r="C408" s="106"/>
      <c r="D408" s="181"/>
      <c r="E408" s="181"/>
      <c r="F408" s="181"/>
      <c r="G408" s="181"/>
      <c r="H408" s="182" t="s">
        <v>752</v>
      </c>
      <c r="I408" s="110"/>
      <c r="J408" s="104" t="s">
        <v>753</v>
      </c>
      <c r="K408" s="109" t="s">
        <v>754</v>
      </c>
      <c r="L408" s="108"/>
    </row>
    <row r="409" spans="1:12" ht="46.5" hidden="1" customHeight="1">
      <c r="A409" s="942">
        <v>4</v>
      </c>
      <c r="B409" s="943" t="s">
        <v>16</v>
      </c>
      <c r="C409" s="944"/>
      <c r="D409" s="944"/>
      <c r="E409" s="945"/>
      <c r="F409" s="181"/>
      <c r="G409" s="181"/>
      <c r="H409" s="182" t="s">
        <v>752</v>
      </c>
      <c r="I409" s="110"/>
      <c r="J409" s="104"/>
      <c r="K409" s="109"/>
      <c r="L409" s="108"/>
    </row>
    <row r="410" spans="1:12" ht="68.400000000000006" hidden="1">
      <c r="A410" s="942"/>
      <c r="B410" s="184" t="s">
        <v>756</v>
      </c>
      <c r="C410" s="184"/>
      <c r="D410" s="181"/>
      <c r="E410" s="181"/>
      <c r="F410" s="181"/>
      <c r="G410" s="181"/>
      <c r="H410" s="182" t="s">
        <v>752</v>
      </c>
      <c r="I410" s="110"/>
      <c r="J410" s="104" t="s">
        <v>753</v>
      </c>
      <c r="K410" s="109" t="s">
        <v>754</v>
      </c>
      <c r="L410" s="108"/>
    </row>
    <row r="411" spans="1:12" hidden="1">
      <c r="A411" s="185">
        <v>5</v>
      </c>
      <c r="B411" s="946" t="s">
        <v>358</v>
      </c>
      <c r="C411" s="947"/>
      <c r="D411" s="947"/>
      <c r="E411" s="948"/>
      <c r="F411" s="186"/>
      <c r="G411" s="104"/>
      <c r="H411" s="187"/>
      <c r="I411" s="110"/>
      <c r="J411" s="112"/>
      <c r="K411" s="104"/>
      <c r="L411" s="108"/>
    </row>
    <row r="412" spans="1:12" hidden="1">
      <c r="A412" s="185"/>
      <c r="B412" s="949" t="s">
        <v>757</v>
      </c>
      <c r="C412" s="950"/>
      <c r="D412" s="950"/>
      <c r="E412" s="951"/>
      <c r="F412" s="186"/>
      <c r="G412" s="104"/>
      <c r="H412" s="187"/>
      <c r="I412" s="110"/>
      <c r="J412" s="112"/>
      <c r="K412" s="104"/>
      <c r="L412" s="108"/>
    </row>
    <row r="413" spans="1:12" ht="45.6" hidden="1">
      <c r="A413" s="104">
        <v>6</v>
      </c>
      <c r="B413" s="180" t="s">
        <v>758</v>
      </c>
      <c r="D413" s="105"/>
      <c r="E413" s="105"/>
      <c r="F413" s="105"/>
      <c r="G413" s="105"/>
      <c r="H413" s="109" t="s">
        <v>759</v>
      </c>
      <c r="I413" s="110"/>
      <c r="J413" s="104" t="s">
        <v>760</v>
      </c>
      <c r="K413" s="104" t="s">
        <v>761</v>
      </c>
      <c r="L413" s="108"/>
    </row>
    <row r="414" spans="1:12" ht="46.5" hidden="1" customHeight="1">
      <c r="A414" s="104"/>
      <c r="B414" s="975" t="s">
        <v>361</v>
      </c>
      <c r="C414" s="976"/>
      <c r="D414" s="976"/>
      <c r="E414" s="977"/>
      <c r="F414" s="105"/>
      <c r="G414" s="105"/>
      <c r="H414" s="109"/>
      <c r="I414" s="110"/>
      <c r="J414" s="104"/>
      <c r="K414" s="104"/>
      <c r="L414" s="108"/>
    </row>
    <row r="415" spans="1:12" ht="46.5" hidden="1" customHeight="1">
      <c r="A415" s="104">
        <v>7</v>
      </c>
      <c r="B415" s="188" t="s">
        <v>762</v>
      </c>
      <c r="C415" s="189"/>
      <c r="D415" s="189"/>
      <c r="E415" s="190"/>
      <c r="F415" s="191"/>
      <c r="G415" s="191"/>
      <c r="H415" s="109" t="s">
        <v>759</v>
      </c>
      <c r="I415" s="111"/>
      <c r="J415" s="104" t="s">
        <v>760</v>
      </c>
      <c r="K415" s="104"/>
      <c r="L415" s="108"/>
    </row>
    <row r="416" spans="1:12" hidden="1">
      <c r="A416" s="192">
        <v>8</v>
      </c>
      <c r="B416" s="946" t="s">
        <v>401</v>
      </c>
      <c r="C416" s="947"/>
      <c r="D416" s="947"/>
      <c r="E416" s="948"/>
      <c r="F416" s="186"/>
      <c r="G416" s="186"/>
      <c r="H416" s="104"/>
      <c r="I416" s="110"/>
      <c r="J416" s="106"/>
      <c r="K416" s="104"/>
      <c r="L416" s="108"/>
    </row>
    <row r="417" spans="1:12" hidden="1">
      <c r="A417" s="978">
        <v>9</v>
      </c>
      <c r="B417" s="949" t="s">
        <v>278</v>
      </c>
      <c r="C417" s="950"/>
      <c r="D417" s="950"/>
      <c r="E417" s="951"/>
      <c r="F417" s="186"/>
      <c r="G417" s="186"/>
      <c r="H417" s="104"/>
      <c r="I417" s="110"/>
      <c r="J417" s="106"/>
      <c r="K417" s="104"/>
      <c r="L417" s="108"/>
    </row>
    <row r="418" spans="1:12" ht="99" hidden="1" customHeight="1">
      <c r="A418" s="979"/>
      <c r="B418" s="106" t="s">
        <v>763</v>
      </c>
      <c r="C418" s="106"/>
      <c r="D418" s="193"/>
      <c r="E418" s="193"/>
      <c r="F418" s="193"/>
      <c r="G418" s="193"/>
      <c r="H418" s="109" t="s">
        <v>764</v>
      </c>
      <c r="I418" s="110"/>
      <c r="J418" s="104" t="s">
        <v>765</v>
      </c>
      <c r="K418" s="104" t="s">
        <v>766</v>
      </c>
      <c r="L418" s="108"/>
    </row>
    <row r="419" spans="1:12" ht="45.6" hidden="1">
      <c r="A419" s="979"/>
      <c r="B419" s="106" t="s">
        <v>767</v>
      </c>
      <c r="C419" s="106"/>
      <c r="D419" s="194"/>
      <c r="E419" s="193"/>
      <c r="F419" s="194"/>
      <c r="G419" s="193"/>
      <c r="H419" s="195">
        <v>42309</v>
      </c>
      <c r="I419" s="110"/>
      <c r="J419" s="104" t="s">
        <v>533</v>
      </c>
      <c r="K419" s="104" t="s">
        <v>766</v>
      </c>
      <c r="L419" s="108"/>
    </row>
    <row r="420" spans="1:12" s="294" customFormat="1" hidden="1">
      <c r="A420" s="297"/>
      <c r="B420" s="292"/>
      <c r="C420" s="292"/>
      <c r="D420" s="194"/>
      <c r="E420" s="295"/>
      <c r="F420" s="194"/>
      <c r="G420" s="295"/>
      <c r="H420" s="296"/>
      <c r="I420" s="293"/>
      <c r="J420" s="291"/>
      <c r="K420" s="291"/>
      <c r="L420" s="108"/>
    </row>
    <row r="421" spans="1:12" s="294" customFormat="1">
      <c r="A421" s="965" t="s">
        <v>1079</v>
      </c>
      <c r="B421" s="966"/>
      <c r="C421" s="966"/>
      <c r="D421" s="966"/>
      <c r="E421" s="966"/>
      <c r="F421" s="966"/>
      <c r="G421" s="966"/>
      <c r="H421" s="966"/>
      <c r="I421" s="966"/>
      <c r="J421" s="966"/>
      <c r="K421" s="966"/>
      <c r="L421" s="967"/>
    </row>
    <row r="422" spans="1:12" s="294" customFormat="1" ht="54">
      <c r="A422" s="925">
        <v>1</v>
      </c>
      <c r="B422" s="919" t="s">
        <v>87</v>
      </c>
      <c r="C422" s="298" t="s">
        <v>1080</v>
      </c>
      <c r="D422" s="298"/>
      <c r="E422" s="298"/>
      <c r="F422" s="299">
        <v>2652.6109999999999</v>
      </c>
      <c r="G422" s="299">
        <f>122.053+536.7057+66.28247+343.20528+335.49937</f>
        <v>1403.7458200000001</v>
      </c>
      <c r="H422" s="300" t="s">
        <v>369</v>
      </c>
      <c r="I422" s="301">
        <f>G422/F422</f>
        <v>0.52919399791375377</v>
      </c>
      <c r="J422" s="302" t="s">
        <v>1081</v>
      </c>
      <c r="K422" s="303" t="s">
        <v>1082</v>
      </c>
      <c r="L422" s="304"/>
    </row>
    <row r="423" spans="1:12" s="294" customFormat="1" ht="68.400000000000006">
      <c r="A423" s="931"/>
      <c r="B423" s="933"/>
      <c r="C423" s="305" t="s">
        <v>1083</v>
      </c>
      <c r="D423" s="305"/>
      <c r="E423" s="305"/>
      <c r="F423" s="306">
        <v>3577.35</v>
      </c>
      <c r="G423" s="299">
        <f>2144.548+283.11255</f>
        <v>2427.6605499999996</v>
      </c>
      <c r="H423" s="300" t="s">
        <v>369</v>
      </c>
      <c r="I423" s="301">
        <f>G423/F423</f>
        <v>0.67861980236767427</v>
      </c>
      <c r="J423" s="307" t="s">
        <v>1084</v>
      </c>
      <c r="K423" s="303" t="s">
        <v>1085</v>
      </c>
      <c r="L423" s="304"/>
    </row>
    <row r="424" spans="1:12" s="294" customFormat="1" ht="34.799999999999997">
      <c r="A424" s="932"/>
      <c r="B424" s="934"/>
      <c r="C424" s="321" t="s">
        <v>1086</v>
      </c>
      <c r="D424" s="321"/>
      <c r="E424" s="321"/>
      <c r="F424" s="322">
        <v>6229.9609999999993</v>
      </c>
      <c r="G424" s="322">
        <f>G423+G422</f>
        <v>3831.4063699999997</v>
      </c>
      <c r="H424" s="323"/>
      <c r="I424" s="301">
        <f t="shared" ref="I424:I444" si="4">G424/F424</f>
        <v>0.61499684668973054</v>
      </c>
      <c r="J424" s="324"/>
      <c r="K424" s="325"/>
      <c r="L424" s="326"/>
    </row>
    <row r="425" spans="1:12" s="294" customFormat="1" ht="286.2" customHeight="1">
      <c r="A425" s="925">
        <v>2</v>
      </c>
      <c r="B425" s="919" t="s">
        <v>94</v>
      </c>
      <c r="C425" s="327" t="s">
        <v>94</v>
      </c>
      <c r="D425" s="327"/>
      <c r="E425" s="327"/>
      <c r="F425" s="328">
        <v>567.1</v>
      </c>
      <c r="G425" s="328">
        <v>567</v>
      </c>
      <c r="H425" s="323" t="s">
        <v>1087</v>
      </c>
      <c r="I425" s="301">
        <f t="shared" si="4"/>
        <v>0.99982366425674485</v>
      </c>
      <c r="J425" s="1013" t="s">
        <v>1309</v>
      </c>
      <c r="K425" s="325" t="s">
        <v>1088</v>
      </c>
      <c r="L425" s="326"/>
    </row>
    <row r="426" spans="1:12" s="294" customFormat="1" ht="36" customHeight="1">
      <c r="A426" s="931"/>
      <c r="B426" s="933"/>
      <c r="C426" s="329" t="s">
        <v>88</v>
      </c>
      <c r="D426" s="329"/>
      <c r="E426" s="329"/>
      <c r="F426" s="328"/>
      <c r="G426" s="328"/>
      <c r="H426" s="323"/>
      <c r="I426" s="301"/>
      <c r="J426" s="1014"/>
      <c r="K426" s="323"/>
      <c r="L426" s="326"/>
    </row>
    <row r="427" spans="1:12" s="294" customFormat="1" ht="36">
      <c r="A427" s="932"/>
      <c r="B427" s="934"/>
      <c r="C427" s="329" t="s">
        <v>1089</v>
      </c>
      <c r="D427" s="329"/>
      <c r="E427" s="329"/>
      <c r="F427" s="328"/>
      <c r="G427" s="328"/>
      <c r="H427" s="330"/>
      <c r="I427" s="301"/>
      <c r="J427" s="331"/>
      <c r="K427" s="331"/>
      <c r="L427" s="326"/>
    </row>
    <row r="428" spans="1:12" s="294" customFormat="1" ht="36">
      <c r="A428" s="925">
        <v>3</v>
      </c>
      <c r="B428" s="919" t="s">
        <v>206</v>
      </c>
      <c r="C428" s="332" t="s">
        <v>658</v>
      </c>
      <c r="D428" s="332"/>
      <c r="E428" s="332"/>
      <c r="F428" s="333">
        <v>0</v>
      </c>
      <c r="G428" s="333">
        <v>0</v>
      </c>
      <c r="H428" s="334">
        <v>0</v>
      </c>
      <c r="I428" s="301"/>
      <c r="J428" s="334"/>
      <c r="K428" s="334"/>
      <c r="L428" s="326"/>
    </row>
    <row r="429" spans="1:12" s="294" customFormat="1" ht="72">
      <c r="A429" s="932"/>
      <c r="B429" s="934"/>
      <c r="C429" s="329" t="s">
        <v>864</v>
      </c>
      <c r="D429" s="329"/>
      <c r="E429" s="329"/>
      <c r="F429" s="335">
        <v>0</v>
      </c>
      <c r="G429" s="335">
        <v>0</v>
      </c>
      <c r="H429" s="330"/>
      <c r="I429" s="301"/>
      <c r="J429" s="331"/>
      <c r="K429" s="336"/>
      <c r="L429" s="326"/>
    </row>
    <row r="430" spans="1:12" s="294" customFormat="1" ht="409.2" customHeight="1">
      <c r="A430" s="925">
        <v>4</v>
      </c>
      <c r="B430" s="919" t="s">
        <v>16</v>
      </c>
      <c r="C430" s="329" t="s">
        <v>1090</v>
      </c>
      <c r="D430" s="329"/>
      <c r="E430" s="329"/>
      <c r="F430" s="328">
        <v>3888.9</v>
      </c>
      <c r="G430" s="328">
        <f>699+500</f>
        <v>1199</v>
      </c>
      <c r="H430" s="337" t="s">
        <v>1091</v>
      </c>
      <c r="I430" s="301">
        <f t="shared" si="4"/>
        <v>0.3083134048188434</v>
      </c>
      <c r="J430" s="1011" t="s">
        <v>1305</v>
      </c>
      <c r="K430" s="331"/>
      <c r="L430" s="326"/>
    </row>
    <row r="431" spans="1:12" s="294" customFormat="1" ht="85.2" customHeight="1">
      <c r="A431" s="932"/>
      <c r="B431" s="934"/>
      <c r="C431" s="329" t="s">
        <v>232</v>
      </c>
      <c r="D431" s="329"/>
      <c r="E431" s="329"/>
      <c r="F431" s="328">
        <v>3888.9</v>
      </c>
      <c r="G431" s="328">
        <f>G430</f>
        <v>1199</v>
      </c>
      <c r="H431" s="330"/>
      <c r="I431" s="301">
        <f t="shared" si="4"/>
        <v>0.3083134048188434</v>
      </c>
      <c r="J431" s="1012"/>
      <c r="K431" s="331"/>
      <c r="L431" s="326"/>
    </row>
    <row r="432" spans="1:12" s="294" customFormat="1" ht="93">
      <c r="A432" s="311">
        <v>5</v>
      </c>
      <c r="B432" s="305" t="s">
        <v>358</v>
      </c>
      <c r="C432" s="329" t="s">
        <v>1092</v>
      </c>
      <c r="D432" s="329"/>
      <c r="E432" s="329"/>
      <c r="F432" s="322">
        <v>150</v>
      </c>
      <c r="G432" s="328">
        <v>82.037000000000006</v>
      </c>
      <c r="H432" s="330"/>
      <c r="I432" s="301">
        <f t="shared" si="4"/>
        <v>0.54691333333333336</v>
      </c>
      <c r="J432" s="331"/>
      <c r="K432" s="331" t="s">
        <v>1093</v>
      </c>
      <c r="L432" s="326"/>
    </row>
    <row r="433" spans="1:12" s="294" customFormat="1" ht="278.39999999999998" customHeight="1">
      <c r="A433" s="312">
        <v>6</v>
      </c>
      <c r="B433" s="313" t="s">
        <v>1094</v>
      </c>
      <c r="C433" s="338" t="s">
        <v>1095</v>
      </c>
      <c r="D433" s="338"/>
      <c r="E433" s="338"/>
      <c r="F433" s="339">
        <v>3000</v>
      </c>
      <c r="G433" s="346">
        <f>954.3+500</f>
        <v>1454.3</v>
      </c>
      <c r="H433" s="337" t="s">
        <v>1091</v>
      </c>
      <c r="I433" s="301">
        <f t="shared" si="4"/>
        <v>0.48476666666666668</v>
      </c>
      <c r="J433" s="1011" t="s">
        <v>1304</v>
      </c>
      <c r="K433" s="334"/>
      <c r="L433" s="326"/>
    </row>
    <row r="434" spans="1:12" s="294" customFormat="1" ht="155.4" customHeight="1">
      <c r="A434" s="922">
        <v>7</v>
      </c>
      <c r="B434" s="313" t="s">
        <v>361</v>
      </c>
      <c r="C434" s="338" t="s">
        <v>1096</v>
      </c>
      <c r="D434" s="338"/>
      <c r="E434" s="338"/>
      <c r="F434" s="339">
        <v>4400</v>
      </c>
      <c r="G434" s="346">
        <f>954.3+500</f>
        <v>1454.3</v>
      </c>
      <c r="H434" s="337" t="s">
        <v>1091</v>
      </c>
      <c r="I434" s="301">
        <f t="shared" si="4"/>
        <v>0.33052272727272725</v>
      </c>
      <c r="J434" s="1012" t="s">
        <v>1301</v>
      </c>
      <c r="K434" s="334"/>
      <c r="L434" s="326"/>
    </row>
    <row r="435" spans="1:12" s="294" customFormat="1" ht="93">
      <c r="A435" s="923"/>
      <c r="B435" s="314"/>
      <c r="C435" s="338" t="s">
        <v>1097</v>
      </c>
      <c r="D435" s="340"/>
      <c r="E435" s="340"/>
      <c r="F435" s="339">
        <v>184.4</v>
      </c>
      <c r="G435" s="341"/>
      <c r="H435" s="337" t="s">
        <v>1091</v>
      </c>
      <c r="I435" s="301">
        <f t="shared" si="4"/>
        <v>0</v>
      </c>
      <c r="J435" s="342"/>
      <c r="K435" s="331" t="s">
        <v>1093</v>
      </c>
      <c r="L435" s="326"/>
    </row>
    <row r="436" spans="1:12" s="294" customFormat="1">
      <c r="A436" s="924"/>
      <c r="B436" s="316"/>
      <c r="C436" s="343" t="s">
        <v>1098</v>
      </c>
      <c r="D436" s="344"/>
      <c r="E436" s="344"/>
      <c r="F436" s="339">
        <v>4584.3999999999996</v>
      </c>
      <c r="G436" s="346">
        <f>+G435+G434+G433</f>
        <v>2908.6</v>
      </c>
      <c r="H436" s="337"/>
      <c r="I436" s="301">
        <f t="shared" si="4"/>
        <v>0.63445598115347701</v>
      </c>
      <c r="J436" s="342"/>
      <c r="K436" s="342"/>
      <c r="L436" s="326"/>
    </row>
    <row r="437" spans="1:12" s="294" customFormat="1" ht="45.6">
      <c r="A437" s="925">
        <v>8</v>
      </c>
      <c r="B437" s="957" t="s">
        <v>401</v>
      </c>
      <c r="C437" s="958" t="s">
        <v>1099</v>
      </c>
      <c r="D437" s="345"/>
      <c r="E437" s="345"/>
      <c r="F437" s="346">
        <v>5663.0559999999987</v>
      </c>
      <c r="G437" s="346">
        <f>74.87+98.647+24.70625+95.596+62.867+24.70969+24.70969+834.85719+24.69937+417.42881+33.667+33.667</f>
        <v>1750.4249999999997</v>
      </c>
      <c r="H437" s="337" t="s">
        <v>1100</v>
      </c>
      <c r="I437" s="301">
        <f>G437/F437</f>
        <v>0.30909547777736968</v>
      </c>
      <c r="J437" s="334" t="s">
        <v>1101</v>
      </c>
      <c r="K437" s="334" t="s">
        <v>1102</v>
      </c>
      <c r="L437" s="326"/>
    </row>
    <row r="438" spans="1:12" s="294" customFormat="1" ht="45.6">
      <c r="A438" s="931"/>
      <c r="B438" s="933"/>
      <c r="C438" s="959"/>
      <c r="D438" s="347"/>
      <c r="E438" s="347"/>
      <c r="F438" s="346">
        <v>1377.837</v>
      </c>
      <c r="G438" s="346">
        <f>34.467+37.9935+37.9935+78.25543+39.12757+301.61677</f>
        <v>529.45376999999996</v>
      </c>
      <c r="H438" s="337" t="s">
        <v>776</v>
      </c>
      <c r="I438" s="301">
        <f t="shared" si="4"/>
        <v>0.38426444492345607</v>
      </c>
      <c r="J438" s="334" t="s">
        <v>1103</v>
      </c>
      <c r="K438" s="334" t="s">
        <v>1102</v>
      </c>
      <c r="L438" s="326"/>
    </row>
    <row r="439" spans="1:12" s="294" customFormat="1">
      <c r="A439" s="931"/>
      <c r="B439" s="933"/>
      <c r="C439" s="959"/>
      <c r="D439" s="347"/>
      <c r="E439" s="347"/>
      <c r="F439" s="346">
        <v>1242.9490000000001</v>
      </c>
      <c r="G439" s="294">
        <v>722.93172000000004</v>
      </c>
      <c r="H439" s="337" t="s">
        <v>1104</v>
      </c>
      <c r="I439" s="301">
        <f>G439/F439</f>
        <v>0.58162621314309759</v>
      </c>
      <c r="J439" s="334" t="s">
        <v>1105</v>
      </c>
      <c r="K439" s="325" t="s">
        <v>1082</v>
      </c>
      <c r="L439" s="326"/>
    </row>
    <row r="440" spans="1:12" s="294" customFormat="1" ht="72">
      <c r="A440" s="932"/>
      <c r="B440" s="934"/>
      <c r="C440" s="338" t="s">
        <v>773</v>
      </c>
      <c r="D440" s="338"/>
      <c r="E440" s="327"/>
      <c r="F440" s="348">
        <v>8283.8419999999987</v>
      </c>
      <c r="G440" s="348">
        <f>G439+G438+G437</f>
        <v>3002.8104899999998</v>
      </c>
      <c r="H440" s="337"/>
      <c r="I440" s="301">
        <f t="shared" si="4"/>
        <v>0.36249007284301177</v>
      </c>
      <c r="J440" s="334"/>
      <c r="K440" s="334"/>
      <c r="L440" s="326"/>
    </row>
    <row r="441" spans="1:12" s="294" customFormat="1" ht="79.8" customHeight="1">
      <c r="A441" s="925">
        <v>9</v>
      </c>
      <c r="B441" s="960" t="s">
        <v>278</v>
      </c>
      <c r="C441" s="327" t="s">
        <v>1106</v>
      </c>
      <c r="D441" s="327"/>
      <c r="E441" s="327"/>
      <c r="F441" s="346">
        <v>1794.171</v>
      </c>
      <c r="G441" s="346">
        <f>89.424+67.325+99.543+99.299+99.543+266.099+90.537</f>
        <v>811.77</v>
      </c>
      <c r="H441" s="337" t="s">
        <v>1107</v>
      </c>
      <c r="I441" s="301">
        <f t="shared" si="4"/>
        <v>0.45244851243276141</v>
      </c>
      <c r="J441" s="331" t="s">
        <v>1108</v>
      </c>
      <c r="K441" s="331" t="s">
        <v>1109</v>
      </c>
      <c r="L441" s="326"/>
    </row>
    <row r="442" spans="1:12" s="294" customFormat="1" ht="84" customHeight="1">
      <c r="A442" s="926"/>
      <c r="B442" s="961"/>
      <c r="C442" s="349" t="s">
        <v>1110</v>
      </c>
      <c r="D442" s="327"/>
      <c r="E442" s="327"/>
      <c r="F442" s="346">
        <v>50</v>
      </c>
      <c r="G442" s="350"/>
      <c r="H442" s="337"/>
      <c r="I442" s="301">
        <f t="shared" si="4"/>
        <v>0</v>
      </c>
      <c r="J442" s="331"/>
      <c r="K442" s="331" t="s">
        <v>1111</v>
      </c>
      <c r="L442" s="326"/>
    </row>
    <row r="443" spans="1:12" s="294" customFormat="1" ht="36">
      <c r="A443" s="927"/>
      <c r="B443" s="962"/>
      <c r="C443" s="313" t="s">
        <v>1112</v>
      </c>
      <c r="D443" s="308"/>
      <c r="E443" s="327">
        <v>0</v>
      </c>
      <c r="F443" s="348">
        <v>1844.171</v>
      </c>
      <c r="G443" s="348">
        <f>G441+G442</f>
        <v>811.77</v>
      </c>
      <c r="H443" s="342"/>
      <c r="I443" s="301">
        <f t="shared" si="4"/>
        <v>0.44018152329691768</v>
      </c>
      <c r="J443" s="315"/>
      <c r="K443" s="315"/>
      <c r="L443" s="304"/>
    </row>
    <row r="444" spans="1:12" s="294" customFormat="1">
      <c r="A444" s="317"/>
      <c r="B444" s="963" t="s">
        <v>404</v>
      </c>
      <c r="C444" s="964"/>
      <c r="D444" s="318"/>
      <c r="E444" s="319">
        <v>0</v>
      </c>
      <c r="F444" s="320">
        <v>28548.373999999993</v>
      </c>
      <c r="G444" s="320">
        <f>G443+G440+G436+G433+G431+G429+G425+G424+G432</f>
        <v>13856.923859999999</v>
      </c>
      <c r="H444" s="309"/>
      <c r="I444" s="301">
        <f t="shared" si="4"/>
        <v>0.48538399630045487</v>
      </c>
      <c r="J444" s="310"/>
      <c r="K444" s="310"/>
      <c r="L444" s="304"/>
    </row>
    <row r="445" spans="1:12" ht="58.5" hidden="1" customHeight="1">
      <c r="A445" s="411" t="s">
        <v>60</v>
      </c>
      <c r="B445" s="474" t="s">
        <v>768</v>
      </c>
      <c r="C445" s="895" t="s">
        <v>71</v>
      </c>
      <c r="D445" s="895"/>
      <c r="E445" s="895"/>
      <c r="F445" s="412">
        <v>10653.9</v>
      </c>
      <c r="G445" s="411"/>
      <c r="H445" s="415"/>
      <c r="I445" s="411"/>
      <c r="J445" s="411"/>
      <c r="K445" s="407"/>
      <c r="L445" s="411"/>
    </row>
    <row r="446" spans="1:12" ht="27" hidden="1" customHeight="1">
      <c r="A446" s="411"/>
      <c r="B446" s="896" t="s">
        <v>87</v>
      </c>
      <c r="C446" s="896"/>
      <c r="D446" s="896"/>
      <c r="E446" s="896"/>
      <c r="F446" s="411">
        <v>2819</v>
      </c>
      <c r="G446" s="411">
        <v>0</v>
      </c>
      <c r="H446" s="411"/>
      <c r="I446" s="411">
        <v>0</v>
      </c>
      <c r="J446" s="411"/>
      <c r="K446" s="407"/>
      <c r="L446" s="411"/>
    </row>
    <row r="447" spans="1:12" ht="72" hidden="1">
      <c r="A447" s="892">
        <v>1</v>
      </c>
      <c r="B447" s="411" t="s">
        <v>769</v>
      </c>
      <c r="C447" s="411"/>
      <c r="D447" s="411"/>
      <c r="E447" s="411"/>
      <c r="F447" s="404">
        <v>2819</v>
      </c>
      <c r="G447" s="404">
        <v>0</v>
      </c>
      <c r="H447" s="406"/>
      <c r="I447" s="408">
        <f>G447/F447</f>
        <v>0</v>
      </c>
      <c r="J447" s="405" t="s">
        <v>173</v>
      </c>
      <c r="K447" s="406"/>
      <c r="L447" s="418"/>
    </row>
    <row r="448" spans="1:12" hidden="1">
      <c r="A448" s="892"/>
      <c r="B448" s="411" t="s">
        <v>580</v>
      </c>
      <c r="C448" s="411"/>
      <c r="D448" s="411"/>
      <c r="E448" s="411"/>
      <c r="F448" s="411">
        <v>0</v>
      </c>
      <c r="G448" s="411">
        <v>0</v>
      </c>
      <c r="H448" s="406"/>
      <c r="I448" s="408"/>
      <c r="J448" s="405"/>
      <c r="K448" s="406"/>
      <c r="L448" s="418"/>
    </row>
    <row r="449" spans="1:12" ht="60" hidden="1" customHeight="1">
      <c r="A449" s="892"/>
      <c r="B449" s="411" t="s">
        <v>190</v>
      </c>
      <c r="C449" s="411"/>
      <c r="D449" s="411"/>
      <c r="E449" s="411"/>
      <c r="F449" s="411">
        <v>0</v>
      </c>
      <c r="G449" s="411">
        <v>0</v>
      </c>
      <c r="H449" s="406"/>
      <c r="I449" s="408"/>
      <c r="J449" s="405"/>
      <c r="K449" s="406"/>
      <c r="L449" s="418"/>
    </row>
    <row r="450" spans="1:12" ht="30.75" hidden="1" customHeight="1">
      <c r="A450" s="892">
        <v>2</v>
      </c>
      <c r="B450" s="896" t="s">
        <v>94</v>
      </c>
      <c r="C450" s="896"/>
      <c r="D450" s="896"/>
      <c r="E450" s="896"/>
      <c r="F450" s="411">
        <v>1065.3900000000001</v>
      </c>
      <c r="G450" s="411">
        <v>266.60000000000002</v>
      </c>
      <c r="H450" s="406" t="s">
        <v>1141</v>
      </c>
      <c r="I450" s="408">
        <v>0.25</v>
      </c>
      <c r="J450" s="405" t="s">
        <v>1142</v>
      </c>
      <c r="K450" s="406" t="s">
        <v>1143</v>
      </c>
      <c r="L450" s="418"/>
    </row>
    <row r="451" spans="1:12" hidden="1">
      <c r="A451" s="892"/>
      <c r="B451" s="411" t="s">
        <v>770</v>
      </c>
      <c r="C451" s="411"/>
      <c r="D451" s="411"/>
      <c r="E451" s="411"/>
      <c r="F451" s="411"/>
      <c r="G451" s="411"/>
      <c r="H451" s="406"/>
      <c r="I451" s="408"/>
      <c r="J451" s="406"/>
      <c r="K451" s="406"/>
      <c r="L451" s="418"/>
    </row>
    <row r="452" spans="1:12" hidden="1">
      <c r="A452" s="411">
        <v>4</v>
      </c>
      <c r="B452" s="409" t="s">
        <v>16</v>
      </c>
      <c r="C452" s="411"/>
      <c r="D452" s="411"/>
      <c r="E452" s="411"/>
      <c r="F452" s="404">
        <v>0</v>
      </c>
      <c r="G452" s="404">
        <v>0</v>
      </c>
      <c r="H452" s="411"/>
      <c r="I452" s="408">
        <v>0</v>
      </c>
      <c r="J452" s="411"/>
      <c r="K452" s="411"/>
      <c r="L452" s="418"/>
    </row>
    <row r="453" spans="1:12" hidden="1">
      <c r="A453" s="411">
        <v>5</v>
      </c>
      <c r="B453" s="411" t="s">
        <v>358</v>
      </c>
      <c r="C453" s="411"/>
      <c r="D453" s="411"/>
      <c r="E453" s="411"/>
      <c r="F453" s="404">
        <v>0</v>
      </c>
      <c r="G453" s="404">
        <v>0</v>
      </c>
      <c r="H453" s="411"/>
      <c r="I453" s="408">
        <v>0</v>
      </c>
      <c r="J453" s="411"/>
      <c r="K453" s="411"/>
      <c r="L453" s="418"/>
    </row>
    <row r="454" spans="1:12" hidden="1">
      <c r="A454" s="411"/>
      <c r="B454" s="411"/>
      <c r="C454" s="411"/>
      <c r="D454" s="411"/>
      <c r="E454" s="411"/>
      <c r="F454" s="404"/>
      <c r="G454" s="404"/>
      <c r="H454" s="411"/>
      <c r="I454" s="408"/>
      <c r="J454" s="411"/>
      <c r="K454" s="411"/>
      <c r="L454" s="418"/>
    </row>
    <row r="455" spans="1:12" ht="72" hidden="1">
      <c r="A455" s="411">
        <v>6</v>
      </c>
      <c r="B455" s="411" t="s">
        <v>360</v>
      </c>
      <c r="C455" s="411" t="s">
        <v>771</v>
      </c>
      <c r="D455" s="411"/>
      <c r="E455" s="411"/>
      <c r="F455" s="404">
        <v>3779.6</v>
      </c>
      <c r="G455" s="404">
        <v>3279.6</v>
      </c>
      <c r="H455" s="411"/>
      <c r="I455" s="408">
        <f>G455/F455</f>
        <v>0.86771086887501325</v>
      </c>
      <c r="J455" s="411" t="s">
        <v>1144</v>
      </c>
      <c r="K455" s="411" t="s">
        <v>1145</v>
      </c>
      <c r="L455" s="420" t="s">
        <v>1146</v>
      </c>
    </row>
    <row r="456" spans="1:12" ht="90" hidden="1">
      <c r="A456" s="411">
        <v>7</v>
      </c>
      <c r="B456" s="411" t="s">
        <v>361</v>
      </c>
      <c r="C456" s="411" t="s">
        <v>772</v>
      </c>
      <c r="D456" s="411"/>
      <c r="E456" s="411"/>
      <c r="F456" s="404">
        <v>1320.4</v>
      </c>
      <c r="G456" s="404">
        <v>0</v>
      </c>
      <c r="H456" s="411"/>
      <c r="I456" s="417">
        <v>0</v>
      </c>
      <c r="J456" s="411"/>
      <c r="K456" s="411"/>
      <c r="L456" s="418" t="s">
        <v>1147</v>
      </c>
    </row>
    <row r="457" spans="1:12" hidden="1">
      <c r="A457" s="892">
        <v>8</v>
      </c>
      <c r="B457" s="411" t="s">
        <v>401</v>
      </c>
      <c r="C457" s="411"/>
      <c r="D457" s="411"/>
      <c r="E457" s="411"/>
      <c r="F457" s="404">
        <v>1269.51</v>
      </c>
      <c r="G457" s="404">
        <v>0</v>
      </c>
      <c r="H457" s="411"/>
      <c r="I457" s="408">
        <f>G457/F457</f>
        <v>0</v>
      </c>
      <c r="J457" s="411" t="s">
        <v>173</v>
      </c>
      <c r="K457" s="411"/>
      <c r="L457" s="418"/>
    </row>
    <row r="458" spans="1:12" ht="33" hidden="1" customHeight="1">
      <c r="A458" s="892"/>
      <c r="B458" s="411" t="s">
        <v>773</v>
      </c>
      <c r="C458" s="416"/>
      <c r="D458" s="411"/>
      <c r="E458" s="411"/>
      <c r="F458" s="404">
        <v>1269.51</v>
      </c>
      <c r="G458" s="404">
        <v>0</v>
      </c>
      <c r="H458" s="411"/>
      <c r="I458" s="408">
        <f>G458/F458</f>
        <v>0</v>
      </c>
      <c r="J458" s="411"/>
      <c r="K458" s="411"/>
      <c r="L458" s="418"/>
    </row>
    <row r="459" spans="1:12" hidden="1">
      <c r="A459" s="892">
        <v>9</v>
      </c>
      <c r="B459" s="411" t="s">
        <v>278</v>
      </c>
      <c r="C459" s="416"/>
      <c r="D459" s="411"/>
      <c r="E459" s="411"/>
      <c r="F459" s="404"/>
      <c r="G459" s="404"/>
      <c r="H459" s="411"/>
      <c r="I459" s="408"/>
      <c r="J459" s="411"/>
      <c r="K459" s="411"/>
      <c r="L459" s="418"/>
    </row>
    <row r="460" spans="1:12" hidden="1">
      <c r="A460" s="892"/>
      <c r="B460" s="409" t="s">
        <v>738</v>
      </c>
      <c r="C460" s="409"/>
      <c r="D460" s="409"/>
      <c r="E460" s="409"/>
      <c r="F460" s="404">
        <v>0</v>
      </c>
      <c r="G460" s="411">
        <v>0</v>
      </c>
      <c r="H460" s="411"/>
      <c r="I460" s="408">
        <v>0</v>
      </c>
      <c r="J460" s="411"/>
      <c r="K460" s="411"/>
      <c r="L460" s="418"/>
    </row>
    <row r="461" spans="1:12" s="294" customFormat="1" ht="40.5" hidden="1" customHeight="1">
      <c r="A461" s="351"/>
      <c r="B461" s="940" t="s">
        <v>774</v>
      </c>
      <c r="C461" s="940"/>
      <c r="D461" s="940"/>
      <c r="E461" s="940"/>
      <c r="F461" s="351"/>
      <c r="G461" s="351"/>
      <c r="H461" s="351"/>
      <c r="I461" s="351"/>
      <c r="J461" s="351"/>
      <c r="K461" s="96"/>
      <c r="L461" s="351"/>
    </row>
    <row r="462" spans="1:12" s="294" customFormat="1" ht="40.5" hidden="1" customHeight="1">
      <c r="A462" s="351"/>
      <c r="B462" s="356" t="s">
        <v>87</v>
      </c>
      <c r="C462" s="356"/>
      <c r="D462" s="356"/>
      <c r="E462" s="356"/>
      <c r="F462" s="356">
        <v>3070.0430000000001</v>
      </c>
      <c r="G462" s="356">
        <v>1551.7570000000001</v>
      </c>
      <c r="H462" s="356"/>
      <c r="I462" s="403">
        <v>0.50545122657891106</v>
      </c>
      <c r="J462" s="356"/>
      <c r="K462" s="96"/>
      <c r="L462" s="351"/>
    </row>
    <row r="463" spans="1:12" s="294" customFormat="1" ht="36" hidden="1">
      <c r="A463" s="892"/>
      <c r="B463" s="356" t="s">
        <v>775</v>
      </c>
      <c r="C463" s="356"/>
      <c r="D463" s="356"/>
      <c r="E463" s="356"/>
      <c r="F463" s="196">
        <v>818.24300000000005</v>
      </c>
      <c r="G463" s="196">
        <v>351.75700000000001</v>
      </c>
      <c r="H463" s="88" t="s">
        <v>776</v>
      </c>
      <c r="I463" s="97">
        <f t="shared" ref="I463:I495" si="5">G463/F463</f>
        <v>0.4298930757733338</v>
      </c>
      <c r="J463" s="87" t="s">
        <v>777</v>
      </c>
      <c r="K463" s="88" t="s">
        <v>778</v>
      </c>
      <c r="L463" s="381"/>
    </row>
    <row r="464" spans="1:12" s="294" customFormat="1" ht="72" hidden="1">
      <c r="A464" s="892"/>
      <c r="B464" s="356" t="s">
        <v>190</v>
      </c>
      <c r="C464" s="356"/>
      <c r="D464" s="356"/>
      <c r="E464" s="356"/>
      <c r="F464" s="356">
        <v>2251.8000000000002</v>
      </c>
      <c r="G464" s="196">
        <v>1200</v>
      </c>
      <c r="H464" s="88" t="s">
        <v>776</v>
      </c>
      <c r="I464" s="97">
        <f t="shared" si="5"/>
        <v>0.5329070077271516</v>
      </c>
      <c r="J464" s="87"/>
      <c r="K464" s="88" t="s">
        <v>779</v>
      </c>
      <c r="L464" s="381"/>
    </row>
    <row r="465" spans="1:12" s="294" customFormat="1" hidden="1">
      <c r="A465" s="892">
        <v>2</v>
      </c>
      <c r="B465" s="896" t="s">
        <v>94</v>
      </c>
      <c r="C465" s="896"/>
      <c r="D465" s="896"/>
      <c r="E465" s="896"/>
      <c r="F465" s="356">
        <v>3262.8</v>
      </c>
      <c r="G465" s="356">
        <v>1044.5</v>
      </c>
      <c r="H465" s="88"/>
      <c r="I465" s="97">
        <v>0.32</v>
      </c>
      <c r="J465" s="87"/>
      <c r="K465" s="88"/>
      <c r="L465" s="381"/>
    </row>
    <row r="466" spans="1:12" s="294" customFormat="1" hidden="1">
      <c r="A466" s="892"/>
      <c r="B466" s="356" t="s">
        <v>780</v>
      </c>
      <c r="C466" s="356"/>
      <c r="D466" s="356"/>
      <c r="E466" s="356"/>
      <c r="F466" s="356">
        <v>85.177000000000007</v>
      </c>
      <c r="G466" s="356">
        <v>85.177000000000007</v>
      </c>
      <c r="H466" s="88" t="s">
        <v>781</v>
      </c>
      <c r="I466" s="97">
        <f t="shared" si="5"/>
        <v>1</v>
      </c>
      <c r="J466" s="88"/>
      <c r="K466" s="88" t="s">
        <v>782</v>
      </c>
      <c r="L466" s="197"/>
    </row>
    <row r="467" spans="1:12" s="294" customFormat="1" hidden="1">
      <c r="A467" s="892"/>
      <c r="B467" s="308" t="s">
        <v>1119</v>
      </c>
      <c r="C467" s="308"/>
      <c r="D467" s="308"/>
      <c r="E467" s="382"/>
      <c r="F467" s="389">
        <v>96.745000000000005</v>
      </c>
      <c r="G467" s="389">
        <v>96.745000000000005</v>
      </c>
      <c r="H467" s="390" t="s">
        <v>783</v>
      </c>
      <c r="I467" s="391">
        <f t="shared" si="5"/>
        <v>1</v>
      </c>
      <c r="J467" s="392" t="s">
        <v>784</v>
      </c>
      <c r="K467" s="392" t="s">
        <v>785</v>
      </c>
      <c r="L467" s="393" t="s">
        <v>795</v>
      </c>
    </row>
    <row r="468" spans="1:12" s="294" customFormat="1" hidden="1">
      <c r="A468" s="892"/>
      <c r="B468" s="308" t="s">
        <v>1119</v>
      </c>
      <c r="C468" s="308"/>
      <c r="D468" s="308"/>
      <c r="E468" s="382"/>
      <c r="F468" s="389">
        <v>99.24</v>
      </c>
      <c r="G468" s="389">
        <v>99.24</v>
      </c>
      <c r="H468" s="390" t="s">
        <v>783</v>
      </c>
      <c r="I468" s="391">
        <v>1</v>
      </c>
      <c r="J468" s="392" t="s">
        <v>1120</v>
      </c>
      <c r="K468" s="392" t="s">
        <v>785</v>
      </c>
      <c r="L468" s="393" t="s">
        <v>795</v>
      </c>
    </row>
    <row r="469" spans="1:12" s="294" customFormat="1" hidden="1">
      <c r="A469" s="892"/>
      <c r="B469" s="308" t="s">
        <v>1119</v>
      </c>
      <c r="C469" s="308"/>
      <c r="D469" s="308"/>
      <c r="E469" s="382"/>
      <c r="F469" s="389">
        <v>98.634</v>
      </c>
      <c r="G469" s="389">
        <v>98.634</v>
      </c>
      <c r="H469" s="390" t="s">
        <v>783</v>
      </c>
      <c r="I469" s="391">
        <v>1</v>
      </c>
      <c r="J469" s="392" t="s">
        <v>1121</v>
      </c>
      <c r="K469" s="392" t="s">
        <v>785</v>
      </c>
      <c r="L469" s="393" t="s">
        <v>795</v>
      </c>
    </row>
    <row r="470" spans="1:12" s="294" customFormat="1" hidden="1">
      <c r="A470" s="892"/>
      <c r="B470" s="308" t="s">
        <v>1119</v>
      </c>
      <c r="C470" s="308"/>
      <c r="D470" s="308"/>
      <c r="E470" s="382"/>
      <c r="F470" s="389">
        <v>97.56</v>
      </c>
      <c r="G470" s="389">
        <v>97.56</v>
      </c>
      <c r="H470" s="390" t="s">
        <v>783</v>
      </c>
      <c r="I470" s="391">
        <v>1</v>
      </c>
      <c r="J470" s="392" t="s">
        <v>1122</v>
      </c>
      <c r="K470" s="392" t="s">
        <v>785</v>
      </c>
      <c r="L470" s="393" t="s">
        <v>795</v>
      </c>
    </row>
    <row r="471" spans="1:12" s="294" customFormat="1" ht="36" hidden="1">
      <c r="A471" s="892"/>
      <c r="B471" s="308" t="s">
        <v>1123</v>
      </c>
      <c r="C471" s="308"/>
      <c r="D471" s="308"/>
      <c r="E471" s="382"/>
      <c r="F471" s="389">
        <v>71.400000000000006</v>
      </c>
      <c r="G471" s="389">
        <v>71.400000000000006</v>
      </c>
      <c r="H471" s="390" t="s">
        <v>1124</v>
      </c>
      <c r="I471" s="391">
        <v>1</v>
      </c>
      <c r="J471" s="392" t="s">
        <v>1125</v>
      </c>
      <c r="K471" s="392" t="s">
        <v>785</v>
      </c>
      <c r="L471" s="393" t="s">
        <v>795</v>
      </c>
    </row>
    <row r="472" spans="1:12" s="294" customFormat="1" hidden="1">
      <c r="A472" s="892"/>
      <c r="B472" s="356" t="s">
        <v>786</v>
      </c>
      <c r="C472" s="356"/>
      <c r="D472" s="356"/>
      <c r="E472" s="356"/>
      <c r="F472" s="356">
        <v>300</v>
      </c>
      <c r="G472" s="356">
        <v>0</v>
      </c>
      <c r="H472" s="88"/>
      <c r="I472" s="97">
        <f t="shared" si="5"/>
        <v>0</v>
      </c>
      <c r="J472" s="88"/>
      <c r="K472" s="88"/>
      <c r="L472" s="197"/>
    </row>
    <row r="473" spans="1:12" s="294" customFormat="1" ht="36" hidden="1">
      <c r="A473" s="892"/>
      <c r="B473" s="356" t="s">
        <v>787</v>
      </c>
      <c r="C473" s="356"/>
      <c r="D473" s="197"/>
      <c r="E473" s="197"/>
      <c r="F473" s="197">
        <v>1914</v>
      </c>
      <c r="G473" s="356">
        <v>298.5</v>
      </c>
      <c r="H473" s="88" t="s">
        <v>788</v>
      </c>
      <c r="I473" s="97">
        <f t="shared" si="5"/>
        <v>0.15595611285266459</v>
      </c>
      <c r="J473" s="88" t="s">
        <v>789</v>
      </c>
      <c r="K473" s="88" t="s">
        <v>790</v>
      </c>
      <c r="L473" s="356"/>
    </row>
    <row r="474" spans="1:12" s="294" customFormat="1" ht="42.75" hidden="1" customHeight="1">
      <c r="A474" s="892">
        <v>3</v>
      </c>
      <c r="B474" s="896" t="s">
        <v>206</v>
      </c>
      <c r="C474" s="896"/>
      <c r="D474" s="896"/>
      <c r="E474" s="896"/>
      <c r="F474" s="197">
        <f>F475+F476</f>
        <v>2293.35</v>
      </c>
      <c r="G474" s="197">
        <f>G475+G476</f>
        <v>555.9</v>
      </c>
      <c r="H474" s="88"/>
      <c r="I474" s="97">
        <f t="shared" si="5"/>
        <v>0.24239649421152462</v>
      </c>
      <c r="J474" s="162"/>
      <c r="K474" s="162"/>
      <c r="L474" s="162"/>
    </row>
    <row r="475" spans="1:12" s="294" customFormat="1" hidden="1">
      <c r="A475" s="892"/>
      <c r="B475" s="356" t="s">
        <v>791</v>
      </c>
      <c r="C475" s="356"/>
      <c r="D475" s="356"/>
      <c r="E475" s="356"/>
      <c r="F475" s="356">
        <v>555.9</v>
      </c>
      <c r="G475" s="356">
        <v>555.9</v>
      </c>
      <c r="H475" s="356" t="s">
        <v>792</v>
      </c>
      <c r="I475" s="97">
        <f>G475/F475</f>
        <v>1</v>
      </c>
      <c r="J475" s="356"/>
      <c r="K475" s="197" t="s">
        <v>1126</v>
      </c>
      <c r="L475" s="197"/>
    </row>
    <row r="476" spans="1:12" s="294" customFormat="1" hidden="1">
      <c r="A476" s="892"/>
      <c r="B476" s="389" t="s">
        <v>1127</v>
      </c>
      <c r="C476" s="352"/>
      <c r="D476" s="356"/>
      <c r="E476" s="356"/>
      <c r="F476" s="356">
        <v>1737.45</v>
      </c>
      <c r="G476" s="356">
        <v>0</v>
      </c>
      <c r="H476" s="356" t="s">
        <v>793</v>
      </c>
      <c r="I476" s="97">
        <f>G476/F476</f>
        <v>0</v>
      </c>
      <c r="J476" s="197" t="s">
        <v>1128</v>
      </c>
      <c r="K476" s="197" t="s">
        <v>1129</v>
      </c>
      <c r="L476" s="356"/>
    </row>
    <row r="477" spans="1:12" s="294" customFormat="1" hidden="1">
      <c r="A477" s="351"/>
      <c r="B477" s="896" t="s">
        <v>211</v>
      </c>
      <c r="C477" s="896"/>
      <c r="D477" s="896"/>
      <c r="E477" s="896"/>
      <c r="F477" s="352">
        <f>SUM(F478:F480)</f>
        <v>5911.4530000000004</v>
      </c>
      <c r="G477" s="352">
        <f>SUM(G478:G480)</f>
        <v>567.27300000000002</v>
      </c>
      <c r="H477" s="356"/>
      <c r="I477" s="97">
        <f>G477/F477</f>
        <v>9.5961686576887265E-2</v>
      </c>
      <c r="J477" s="356"/>
      <c r="K477" s="197"/>
      <c r="L477" s="197"/>
    </row>
    <row r="478" spans="1:12" s="294" customFormat="1" ht="36" hidden="1">
      <c r="A478" s="892">
        <v>4</v>
      </c>
      <c r="B478" s="356" t="s">
        <v>794</v>
      </c>
      <c r="C478" s="281"/>
      <c r="D478" s="356"/>
      <c r="E478" s="356"/>
      <c r="F478" s="356">
        <v>4025.18</v>
      </c>
      <c r="G478" s="356">
        <v>0</v>
      </c>
      <c r="H478" s="356"/>
      <c r="I478" s="97">
        <f t="shared" si="5"/>
        <v>0</v>
      </c>
      <c r="J478" s="356" t="s">
        <v>796</v>
      </c>
      <c r="K478" s="356" t="s">
        <v>797</v>
      </c>
      <c r="L478" s="197"/>
    </row>
    <row r="479" spans="1:12" s="294" customFormat="1" ht="36" hidden="1">
      <c r="A479" s="892"/>
      <c r="B479" s="356" t="s">
        <v>798</v>
      </c>
      <c r="C479" s="281"/>
      <c r="D479" s="356"/>
      <c r="E479" s="356"/>
      <c r="F479" s="356">
        <v>1319</v>
      </c>
      <c r="G479" s="356">
        <v>0</v>
      </c>
      <c r="H479" s="356"/>
      <c r="I479" s="97">
        <f t="shared" si="5"/>
        <v>0</v>
      </c>
      <c r="J479" s="356"/>
      <c r="K479" s="356"/>
      <c r="L479" s="356" t="s">
        <v>799</v>
      </c>
    </row>
    <row r="480" spans="1:12" s="294" customFormat="1" ht="36" hidden="1">
      <c r="A480" s="892"/>
      <c r="B480" s="356" t="s">
        <v>800</v>
      </c>
      <c r="C480" s="281"/>
      <c r="D480" s="356"/>
      <c r="E480" s="356"/>
      <c r="F480" s="356">
        <v>567.27300000000002</v>
      </c>
      <c r="G480" s="356">
        <v>567.27300000000002</v>
      </c>
      <c r="H480" s="356" t="s">
        <v>795</v>
      </c>
      <c r="I480" s="97">
        <f t="shared" si="5"/>
        <v>1</v>
      </c>
      <c r="J480" s="356"/>
      <c r="K480" s="356" t="s">
        <v>801</v>
      </c>
      <c r="L480" s="356"/>
    </row>
    <row r="481" spans="1:13" s="294" customFormat="1" hidden="1">
      <c r="A481" s="351">
        <v>5</v>
      </c>
      <c r="B481" s="896" t="s">
        <v>1140</v>
      </c>
      <c r="C481" s="896"/>
      <c r="D481" s="896"/>
      <c r="E481" s="896"/>
      <c r="F481" s="352">
        <f>SUM(F482:F486)</f>
        <v>7605.8220000000001</v>
      </c>
      <c r="G481" s="356"/>
      <c r="H481" s="356"/>
      <c r="I481" s="97"/>
      <c r="J481" s="356"/>
      <c r="K481" s="356"/>
      <c r="L481" s="356"/>
    </row>
    <row r="482" spans="1:13" s="294" customFormat="1" ht="46.8" hidden="1">
      <c r="A482" s="351"/>
      <c r="B482" s="198" t="s">
        <v>803</v>
      </c>
      <c r="C482" s="394"/>
      <c r="D482" s="199" t="s">
        <v>804</v>
      </c>
      <c r="E482" s="198"/>
      <c r="F482" s="383">
        <v>300</v>
      </c>
      <c r="G482" s="199">
        <v>300</v>
      </c>
      <c r="H482" s="201">
        <v>42156</v>
      </c>
      <c r="I482" s="202">
        <v>1</v>
      </c>
      <c r="J482" s="200"/>
      <c r="K482" s="200"/>
      <c r="L482" s="384" t="s">
        <v>805</v>
      </c>
      <c r="M482" s="198" t="s">
        <v>806</v>
      </c>
    </row>
    <row r="483" spans="1:13" s="294" customFormat="1" ht="46.8" hidden="1">
      <c r="A483" s="351"/>
      <c r="B483" s="395" t="s">
        <v>807</v>
      </c>
      <c r="C483" s="395"/>
      <c r="D483" s="199" t="s">
        <v>808</v>
      </c>
      <c r="E483" s="203"/>
      <c r="F483" s="383">
        <v>1221</v>
      </c>
      <c r="G483" s="199"/>
      <c r="H483" s="201" t="s">
        <v>793</v>
      </c>
      <c r="I483" s="202"/>
      <c r="J483" s="383" t="s">
        <v>1130</v>
      </c>
      <c r="K483" s="200" t="s">
        <v>1131</v>
      </c>
      <c r="L483" s="376"/>
      <c r="M483" s="198"/>
    </row>
    <row r="484" spans="1:13" s="294" customFormat="1" hidden="1">
      <c r="A484" s="351"/>
      <c r="B484" s="394" t="s">
        <v>809</v>
      </c>
      <c r="C484" s="394"/>
      <c r="D484" s="199" t="s">
        <v>804</v>
      </c>
      <c r="E484" s="198"/>
      <c r="F484" s="396">
        <v>3473.6840000000002</v>
      </c>
      <c r="G484" s="199"/>
      <c r="H484" s="201">
        <v>42248</v>
      </c>
      <c r="I484" s="202">
        <v>0</v>
      </c>
      <c r="J484" s="200"/>
      <c r="K484" s="390" t="s">
        <v>1132</v>
      </c>
      <c r="L484" s="377"/>
      <c r="M484" s="198"/>
    </row>
    <row r="485" spans="1:13" s="294" customFormat="1" hidden="1">
      <c r="A485" s="351"/>
      <c r="B485" s="394" t="s">
        <v>810</v>
      </c>
      <c r="C485" s="394"/>
      <c r="D485" s="199" t="s">
        <v>804</v>
      </c>
      <c r="E485" s="198"/>
      <c r="F485" s="383">
        <v>1504.2429999999999</v>
      </c>
      <c r="G485" s="199"/>
      <c r="H485" s="201">
        <v>42248</v>
      </c>
      <c r="I485" s="202">
        <v>0</v>
      </c>
      <c r="J485" s="397" t="s">
        <v>1133</v>
      </c>
      <c r="K485" s="390" t="s">
        <v>801</v>
      </c>
      <c r="L485" s="377"/>
      <c r="M485" s="198"/>
    </row>
    <row r="486" spans="1:13" s="294" customFormat="1" hidden="1">
      <c r="A486" s="351"/>
      <c r="B486" s="394" t="s">
        <v>811</v>
      </c>
      <c r="C486" s="394"/>
      <c r="D486" s="199" t="s">
        <v>804</v>
      </c>
      <c r="E486" s="198"/>
      <c r="F486" s="383">
        <v>1106.895</v>
      </c>
      <c r="G486" s="199"/>
      <c r="H486" s="201">
        <v>42248</v>
      </c>
      <c r="I486" s="202">
        <v>0</v>
      </c>
      <c r="J486" s="385"/>
      <c r="K486" s="390" t="s">
        <v>1134</v>
      </c>
      <c r="L486" s="378"/>
      <c r="M486" s="198"/>
    </row>
    <row r="487" spans="1:13" s="294" customFormat="1" hidden="1">
      <c r="A487" s="889">
        <v>6</v>
      </c>
      <c r="B487" s="896" t="s">
        <v>812</v>
      </c>
      <c r="C487" s="896"/>
      <c r="D487" s="896"/>
      <c r="E487" s="896"/>
      <c r="F487" s="398">
        <f>SUM(F488:F490)</f>
        <v>2398.998</v>
      </c>
      <c r="G487" s="398">
        <f>SUM(G488:G490)</f>
        <v>266.81799999999998</v>
      </c>
      <c r="H487" s="356" t="s">
        <v>793</v>
      </c>
      <c r="I487" s="97">
        <f>G487/F487</f>
        <v>0.11122060126769592</v>
      </c>
      <c r="J487" s="197"/>
      <c r="K487" s="356"/>
      <c r="L487" s="356"/>
    </row>
    <row r="488" spans="1:13" s="294" customFormat="1" hidden="1">
      <c r="A488" s="890"/>
      <c r="B488" s="394" t="s">
        <v>813</v>
      </c>
      <c r="C488" s="198" t="s">
        <v>814</v>
      </c>
      <c r="D488" s="199">
        <v>8</v>
      </c>
      <c r="E488" s="199"/>
      <c r="F488" s="399">
        <v>799.66600000000005</v>
      </c>
      <c r="G488" s="388">
        <v>266.81799999999998</v>
      </c>
      <c r="H488" s="386">
        <v>42248</v>
      </c>
      <c r="I488" s="387">
        <f>G488/F488</f>
        <v>0.33366180380308774</v>
      </c>
      <c r="J488" s="400" t="s">
        <v>1135</v>
      </c>
      <c r="K488" s="376" t="s">
        <v>1126</v>
      </c>
      <c r="L488" s="204" t="s">
        <v>1136</v>
      </c>
    </row>
    <row r="489" spans="1:13" s="294" customFormat="1" hidden="1">
      <c r="A489" s="890"/>
      <c r="B489" s="394" t="s">
        <v>816</v>
      </c>
      <c r="C489" s="198" t="s">
        <v>817</v>
      </c>
      <c r="D489" s="199">
        <v>8</v>
      </c>
      <c r="E489" s="199"/>
      <c r="F489" s="399">
        <v>799.66600000000005</v>
      </c>
      <c r="G489" s="388"/>
      <c r="H489" s="386">
        <v>42248</v>
      </c>
      <c r="I489" s="401"/>
      <c r="J489" s="400" t="s">
        <v>1137</v>
      </c>
      <c r="K489" s="377" t="s">
        <v>1138</v>
      </c>
      <c r="L489" s="204" t="s">
        <v>1136</v>
      </c>
    </row>
    <row r="490" spans="1:13" s="294" customFormat="1" hidden="1">
      <c r="A490" s="891"/>
      <c r="B490" s="394" t="s">
        <v>818</v>
      </c>
      <c r="C490" s="198" t="s">
        <v>819</v>
      </c>
      <c r="D490" s="199">
        <v>8</v>
      </c>
      <c r="E490" s="199"/>
      <c r="F490" s="399">
        <v>799.66600000000005</v>
      </c>
      <c r="G490" s="388"/>
      <c r="H490" s="386">
        <v>42248</v>
      </c>
      <c r="I490" s="401"/>
      <c r="J490" s="400" t="s">
        <v>1139</v>
      </c>
      <c r="K490" s="378" t="s">
        <v>801</v>
      </c>
      <c r="L490" s="204" t="s">
        <v>815</v>
      </c>
    </row>
    <row r="491" spans="1:13" s="294" customFormat="1" ht="37.5" hidden="1" customHeight="1">
      <c r="A491" s="379"/>
      <c r="B491" s="896" t="s">
        <v>820</v>
      </c>
      <c r="C491" s="896"/>
      <c r="D491" s="896"/>
      <c r="E491" s="896"/>
      <c r="F491" s="352">
        <v>8720.7999999999993</v>
      </c>
      <c r="G491" s="352">
        <v>2643.9670000000001</v>
      </c>
      <c r="H491" s="356"/>
      <c r="I491" s="97">
        <v>0.3031794101458582</v>
      </c>
      <c r="J491" s="197"/>
      <c r="K491" s="356"/>
      <c r="L491" s="356"/>
    </row>
    <row r="492" spans="1:13" s="294" customFormat="1" ht="90" hidden="1">
      <c r="A492" s="380"/>
      <c r="B492" s="356" t="s">
        <v>821</v>
      </c>
      <c r="C492" s="356" t="s">
        <v>821</v>
      </c>
      <c r="D492" s="356"/>
      <c r="E492" s="356"/>
      <c r="F492" s="196">
        <v>500</v>
      </c>
      <c r="G492" s="196">
        <v>500</v>
      </c>
      <c r="H492" s="356" t="s">
        <v>822</v>
      </c>
      <c r="I492" s="97">
        <f t="shared" si="5"/>
        <v>1</v>
      </c>
      <c r="J492" s="356" t="s">
        <v>823</v>
      </c>
      <c r="K492" s="356" t="s">
        <v>824</v>
      </c>
      <c r="L492" s="197"/>
    </row>
    <row r="493" spans="1:13" s="294" customFormat="1" ht="90" hidden="1">
      <c r="A493" s="351"/>
      <c r="B493" s="356" t="s">
        <v>825</v>
      </c>
      <c r="C493" s="356" t="s">
        <v>825</v>
      </c>
      <c r="D493" s="356"/>
      <c r="E493" s="356"/>
      <c r="F493" s="402">
        <v>370</v>
      </c>
      <c r="G493" s="402">
        <v>370</v>
      </c>
      <c r="H493" s="356" t="s">
        <v>826</v>
      </c>
      <c r="I493" s="97">
        <f t="shared" si="5"/>
        <v>1</v>
      </c>
      <c r="J493" s="356"/>
      <c r="K493" s="356" t="s">
        <v>827</v>
      </c>
      <c r="L493" s="197"/>
    </row>
    <row r="494" spans="1:13" s="294" customFormat="1" hidden="1">
      <c r="A494" s="374">
        <v>1</v>
      </c>
      <c r="B494" s="356" t="s">
        <v>828</v>
      </c>
      <c r="C494" s="356" t="s">
        <v>828</v>
      </c>
      <c r="D494" s="356"/>
      <c r="E494" s="356"/>
      <c r="F494" s="402">
        <v>840</v>
      </c>
      <c r="G494" s="402">
        <v>360</v>
      </c>
      <c r="H494" s="356" t="s">
        <v>829</v>
      </c>
      <c r="I494" s="97">
        <f t="shared" si="5"/>
        <v>0.42857142857142855</v>
      </c>
      <c r="J494" s="356" t="s">
        <v>830</v>
      </c>
      <c r="K494" s="356" t="s">
        <v>827</v>
      </c>
      <c r="L494" s="197"/>
    </row>
    <row r="495" spans="1:13" s="294" customFormat="1" ht="36" hidden="1" customHeight="1">
      <c r="A495" s="375"/>
      <c r="B495" s="356" t="s">
        <v>289</v>
      </c>
      <c r="C495" s="356" t="s">
        <v>289</v>
      </c>
      <c r="D495" s="356"/>
      <c r="E495" s="356"/>
      <c r="F495" s="402">
        <v>7010.8</v>
      </c>
      <c r="G495" s="402">
        <v>1413.9670000000001</v>
      </c>
      <c r="H495" s="356" t="s">
        <v>829</v>
      </c>
      <c r="I495" s="97">
        <f t="shared" si="5"/>
        <v>0.20168411593541394</v>
      </c>
      <c r="J495" s="356" t="s">
        <v>830</v>
      </c>
      <c r="K495" s="356" t="s">
        <v>827</v>
      </c>
      <c r="L495" s="197"/>
    </row>
    <row r="496" spans="1:13" s="294" customFormat="1" ht="36" hidden="1" customHeight="1">
      <c r="A496" s="375"/>
      <c r="B496" s="409"/>
      <c r="C496" s="409"/>
      <c r="D496" s="409"/>
      <c r="E496" s="409"/>
      <c r="F496" s="402"/>
      <c r="G496" s="402"/>
      <c r="H496" s="409"/>
      <c r="I496" s="408"/>
      <c r="J496" s="409"/>
      <c r="K496" s="409"/>
      <c r="L496" s="419"/>
    </row>
    <row r="497" spans="1:12" s="413" customFormat="1" ht="36" hidden="1" customHeight="1">
      <c r="A497" s="425" t="s">
        <v>60</v>
      </c>
      <c r="B497" s="425" t="s">
        <v>1148</v>
      </c>
      <c r="C497" s="425" t="s">
        <v>75</v>
      </c>
      <c r="D497" s="425" t="s">
        <v>1149</v>
      </c>
      <c r="E497" s="425" t="s">
        <v>77</v>
      </c>
      <c r="F497" s="425" t="s">
        <v>78</v>
      </c>
      <c r="G497" s="425" t="s">
        <v>79</v>
      </c>
      <c r="H497" s="426" t="s">
        <v>1150</v>
      </c>
      <c r="I497" s="426" t="s">
        <v>81</v>
      </c>
      <c r="J497" s="426" t="s">
        <v>82</v>
      </c>
      <c r="K497" s="427" t="s">
        <v>83</v>
      </c>
      <c r="L497" s="426" t="s">
        <v>84</v>
      </c>
    </row>
    <row r="498" spans="1:12" s="413" customFormat="1" ht="36" hidden="1" customHeight="1">
      <c r="A498" s="915">
        <v>1</v>
      </c>
      <c r="B498" s="985" t="s">
        <v>87</v>
      </c>
      <c r="C498" s="428" t="s">
        <v>831</v>
      </c>
      <c r="D498" s="428"/>
      <c r="E498" s="428"/>
      <c r="F498" s="449">
        <v>300000</v>
      </c>
      <c r="G498" s="449">
        <v>150000</v>
      </c>
      <c r="H498" s="429" t="s">
        <v>832</v>
      </c>
      <c r="I498" s="430">
        <v>0.5</v>
      </c>
      <c r="J498" s="431" t="s">
        <v>833</v>
      </c>
      <c r="K498" s="432" t="s">
        <v>834</v>
      </c>
      <c r="L498" s="456" t="s">
        <v>835</v>
      </c>
    </row>
    <row r="499" spans="1:12" s="413" customFormat="1" ht="36" hidden="1" customHeight="1">
      <c r="A499" s="916"/>
      <c r="B499" s="986"/>
      <c r="C499" s="428" t="s">
        <v>836</v>
      </c>
      <c r="D499" s="428"/>
      <c r="E499" s="428"/>
      <c r="F499" s="449">
        <v>160650</v>
      </c>
      <c r="G499" s="449">
        <v>80000</v>
      </c>
      <c r="H499" s="429" t="s">
        <v>93</v>
      </c>
      <c r="I499" s="430">
        <v>0.49797696856520385</v>
      </c>
      <c r="J499" s="431" t="s">
        <v>837</v>
      </c>
      <c r="K499" s="432" t="s">
        <v>834</v>
      </c>
      <c r="L499" s="456" t="s">
        <v>835</v>
      </c>
    </row>
    <row r="500" spans="1:12" s="413" customFormat="1" ht="36" hidden="1" customHeight="1">
      <c r="A500" s="971"/>
      <c r="B500" s="994"/>
      <c r="C500" s="433" t="s">
        <v>838</v>
      </c>
      <c r="D500" s="433"/>
      <c r="E500" s="433"/>
      <c r="F500" s="449">
        <v>300000</v>
      </c>
      <c r="G500" s="449">
        <v>100000</v>
      </c>
      <c r="H500" s="429" t="s">
        <v>839</v>
      </c>
      <c r="I500" s="430">
        <v>0.33333333333333331</v>
      </c>
      <c r="J500" s="431" t="s">
        <v>840</v>
      </c>
      <c r="K500" s="432" t="s">
        <v>841</v>
      </c>
      <c r="L500" s="465" t="s">
        <v>835</v>
      </c>
    </row>
    <row r="501" spans="1:12" s="413" customFormat="1" ht="36" hidden="1" customHeight="1">
      <c r="A501" s="971"/>
      <c r="B501" s="994"/>
      <c r="C501" s="428" t="s">
        <v>842</v>
      </c>
      <c r="D501" s="428"/>
      <c r="E501" s="428"/>
      <c r="F501" s="449">
        <v>100000</v>
      </c>
      <c r="G501" s="449">
        <v>30000</v>
      </c>
      <c r="H501" s="429" t="s">
        <v>645</v>
      </c>
      <c r="I501" s="430">
        <v>0.3</v>
      </c>
      <c r="J501" s="431" t="s">
        <v>843</v>
      </c>
      <c r="K501" s="432" t="s">
        <v>844</v>
      </c>
      <c r="L501" s="465" t="s">
        <v>835</v>
      </c>
    </row>
    <row r="502" spans="1:12" s="413" customFormat="1" ht="36" hidden="1" customHeight="1">
      <c r="A502" s="971"/>
      <c r="B502" s="994"/>
      <c r="C502" s="433" t="s">
        <v>845</v>
      </c>
      <c r="D502" s="433"/>
      <c r="E502" s="433"/>
      <c r="F502" s="449">
        <v>4578413</v>
      </c>
      <c r="G502" s="449">
        <v>0</v>
      </c>
      <c r="H502" s="429" t="s">
        <v>651</v>
      </c>
      <c r="I502" s="430">
        <v>0</v>
      </c>
      <c r="J502" s="429" t="s">
        <v>1151</v>
      </c>
      <c r="K502" s="432" t="s">
        <v>1152</v>
      </c>
      <c r="L502" s="465"/>
    </row>
    <row r="503" spans="1:12" s="413" customFormat="1" ht="36" hidden="1" customHeight="1">
      <c r="A503" s="971"/>
      <c r="B503" s="994"/>
      <c r="C503" s="433" t="s">
        <v>846</v>
      </c>
      <c r="D503" s="433"/>
      <c r="E503" s="433"/>
      <c r="F503" s="449">
        <v>100000</v>
      </c>
      <c r="G503" s="449">
        <v>100000</v>
      </c>
      <c r="H503" s="429" t="s">
        <v>847</v>
      </c>
      <c r="I503" s="430">
        <v>1</v>
      </c>
      <c r="J503" s="431"/>
      <c r="K503" s="432"/>
      <c r="L503" s="465" t="s">
        <v>848</v>
      </c>
    </row>
    <row r="504" spans="1:12" s="413" customFormat="1" ht="36" hidden="1" customHeight="1">
      <c r="A504" s="971"/>
      <c r="B504" s="994"/>
      <c r="C504" s="433" t="s">
        <v>846</v>
      </c>
      <c r="D504" s="433"/>
      <c r="E504" s="433"/>
      <c r="F504" s="449">
        <v>1800000</v>
      </c>
      <c r="G504" s="449"/>
      <c r="H504" s="429"/>
      <c r="I504" s="430">
        <v>0</v>
      </c>
      <c r="J504" s="435" t="s">
        <v>1153</v>
      </c>
      <c r="K504" s="432"/>
      <c r="L504" s="472" t="s">
        <v>1154</v>
      </c>
    </row>
    <row r="505" spans="1:12" s="294" customFormat="1" ht="36" hidden="1" customHeight="1">
      <c r="A505" s="971"/>
      <c r="B505" s="994"/>
      <c r="C505" s="433" t="s">
        <v>190</v>
      </c>
      <c r="D505" s="433"/>
      <c r="E505" s="433"/>
      <c r="F505" s="449">
        <v>2560937</v>
      </c>
      <c r="G505" s="449">
        <v>1445000</v>
      </c>
      <c r="H505" s="429"/>
      <c r="I505" s="430">
        <v>0.56424660192734144</v>
      </c>
      <c r="J505" s="435"/>
      <c r="K505" s="432"/>
      <c r="L505" s="465" t="s">
        <v>849</v>
      </c>
    </row>
    <row r="506" spans="1:12" s="294" customFormat="1" ht="36" hidden="1" customHeight="1">
      <c r="A506" s="918"/>
      <c r="B506" s="993"/>
      <c r="C506" s="436" t="s">
        <v>1086</v>
      </c>
      <c r="D506" s="436"/>
      <c r="E506" s="436"/>
      <c r="F506" s="449">
        <v>9900000</v>
      </c>
      <c r="G506" s="449">
        <v>1905000</v>
      </c>
      <c r="H506" s="429"/>
      <c r="I506" s="430">
        <v>0.19242424242424241</v>
      </c>
      <c r="J506" s="431"/>
      <c r="K506" s="432"/>
      <c r="L506" s="466"/>
    </row>
    <row r="507" spans="1:12" s="294" customFormat="1" ht="36" hidden="1" customHeight="1">
      <c r="A507" s="915">
        <v>2</v>
      </c>
      <c r="B507" s="995" t="s">
        <v>94</v>
      </c>
      <c r="C507" s="437" t="s">
        <v>94</v>
      </c>
      <c r="D507" s="437"/>
      <c r="E507" s="437"/>
      <c r="F507" s="449">
        <v>1200000</v>
      </c>
      <c r="G507" s="449">
        <v>160000</v>
      </c>
      <c r="H507" s="429" t="s">
        <v>96</v>
      </c>
      <c r="I507" s="430">
        <v>8.8888888888888892E-2</v>
      </c>
      <c r="J507" s="435"/>
      <c r="K507" s="432"/>
      <c r="L507" s="468" t="s">
        <v>861</v>
      </c>
    </row>
    <row r="508" spans="1:12" hidden="1">
      <c r="A508" s="916"/>
      <c r="B508" s="996"/>
      <c r="C508" s="433" t="s">
        <v>88</v>
      </c>
      <c r="D508" s="433"/>
      <c r="E508" s="433"/>
      <c r="F508" s="449"/>
      <c r="G508" s="449"/>
      <c r="H508" s="429"/>
      <c r="I508" s="430">
        <v>0</v>
      </c>
      <c r="J508" s="429"/>
      <c r="K508" s="429"/>
      <c r="L508" s="466"/>
    </row>
    <row r="509" spans="1:12" ht="46.8" hidden="1">
      <c r="A509" s="916"/>
      <c r="B509" s="996"/>
      <c r="C509" s="460" t="s">
        <v>850</v>
      </c>
      <c r="D509" s="433"/>
      <c r="E509" s="433"/>
      <c r="F509" s="449">
        <v>300000</v>
      </c>
      <c r="G509" s="449">
        <v>0</v>
      </c>
      <c r="H509" s="462" t="s">
        <v>96</v>
      </c>
      <c r="I509" s="430">
        <v>0</v>
      </c>
      <c r="J509" s="461" t="s">
        <v>874</v>
      </c>
      <c r="K509" s="429" t="s">
        <v>893</v>
      </c>
      <c r="L509" s="468"/>
    </row>
    <row r="510" spans="1:12" ht="46.8" hidden="1">
      <c r="A510" s="916"/>
      <c r="B510" s="996"/>
      <c r="C510" s="460" t="s">
        <v>851</v>
      </c>
      <c r="D510" s="433"/>
      <c r="E510" s="433"/>
      <c r="F510" s="449">
        <v>400000</v>
      </c>
      <c r="G510" s="449">
        <v>0</v>
      </c>
      <c r="H510" s="462" t="s">
        <v>96</v>
      </c>
      <c r="I510" s="430">
        <v>0</v>
      </c>
      <c r="J510" s="473" t="s">
        <v>1155</v>
      </c>
      <c r="K510" s="429"/>
      <c r="L510" s="468"/>
    </row>
    <row r="511" spans="1:12" ht="46.8" hidden="1">
      <c r="A511" s="916"/>
      <c r="B511" s="996"/>
      <c r="C511" s="458" t="s">
        <v>851</v>
      </c>
      <c r="D511" s="433"/>
      <c r="E511" s="433"/>
      <c r="F511" s="449">
        <v>100000</v>
      </c>
      <c r="G511" s="449">
        <v>100000</v>
      </c>
      <c r="H511" s="462" t="s">
        <v>96</v>
      </c>
      <c r="I511" s="430">
        <v>1</v>
      </c>
      <c r="J511" s="459" t="s">
        <v>852</v>
      </c>
      <c r="K511" s="429" t="s">
        <v>853</v>
      </c>
      <c r="L511" s="468" t="s">
        <v>854</v>
      </c>
    </row>
    <row r="512" spans="1:12" ht="46.8" hidden="1">
      <c r="A512" s="916"/>
      <c r="B512" s="996"/>
      <c r="C512" s="458" t="s">
        <v>855</v>
      </c>
      <c r="D512" s="433"/>
      <c r="E512" s="433"/>
      <c r="F512" s="449">
        <v>100000</v>
      </c>
      <c r="G512" s="449">
        <v>30000</v>
      </c>
      <c r="H512" s="462" t="s">
        <v>96</v>
      </c>
      <c r="I512" s="430">
        <v>0.3</v>
      </c>
      <c r="J512" s="459" t="s">
        <v>856</v>
      </c>
      <c r="K512" s="429" t="s">
        <v>857</v>
      </c>
      <c r="L512" s="468" t="s">
        <v>854</v>
      </c>
    </row>
    <row r="513" spans="1:12" ht="46.8" hidden="1">
      <c r="A513" s="917"/>
      <c r="B513" s="997"/>
      <c r="C513" s="458" t="s">
        <v>858</v>
      </c>
      <c r="D513" s="433"/>
      <c r="E513" s="433"/>
      <c r="F513" s="449">
        <v>100000</v>
      </c>
      <c r="G513" s="449">
        <v>30000</v>
      </c>
      <c r="H513" s="462" t="s">
        <v>96</v>
      </c>
      <c r="I513" s="430">
        <v>0.3</v>
      </c>
      <c r="J513" s="459" t="s">
        <v>859</v>
      </c>
      <c r="K513" s="429" t="s">
        <v>860</v>
      </c>
      <c r="L513" s="468" t="s">
        <v>861</v>
      </c>
    </row>
    <row r="514" spans="1:12" ht="46.8" hidden="1">
      <c r="A514" s="448"/>
      <c r="B514" s="463"/>
      <c r="C514" s="458" t="s">
        <v>862</v>
      </c>
      <c r="D514" s="433"/>
      <c r="E514" s="433"/>
      <c r="F514" s="449">
        <v>200000</v>
      </c>
      <c r="G514" s="449">
        <v>0</v>
      </c>
      <c r="H514" s="462"/>
      <c r="I514" s="430"/>
      <c r="J514" s="459"/>
      <c r="K514" s="429"/>
      <c r="L514" s="468"/>
    </row>
    <row r="515" spans="1:12" hidden="1">
      <c r="A515" s="448"/>
      <c r="B515" s="463"/>
      <c r="C515" s="458" t="s">
        <v>88</v>
      </c>
      <c r="D515" s="433"/>
      <c r="E515" s="433"/>
      <c r="F515" s="449"/>
      <c r="G515" s="449"/>
      <c r="H515" s="462"/>
      <c r="I515" s="430"/>
      <c r="J515" s="459"/>
      <c r="K515" s="429"/>
      <c r="L515" s="468"/>
    </row>
    <row r="516" spans="1:12" ht="109.2" hidden="1">
      <c r="A516" s="448"/>
      <c r="B516" s="463"/>
      <c r="C516" s="458" t="s">
        <v>1156</v>
      </c>
      <c r="D516" s="433"/>
      <c r="E516" s="433"/>
      <c r="F516" s="449">
        <v>200000</v>
      </c>
      <c r="G516" s="449">
        <v>0</v>
      </c>
      <c r="H516" s="462" t="s">
        <v>1157</v>
      </c>
      <c r="I516" s="430"/>
      <c r="J516" s="459" t="s">
        <v>1158</v>
      </c>
      <c r="K516" s="429"/>
      <c r="L516" s="468"/>
    </row>
    <row r="517" spans="1:12" ht="36" hidden="1">
      <c r="A517" s="454">
        <v>3</v>
      </c>
      <c r="B517" s="454" t="s">
        <v>863</v>
      </c>
      <c r="C517" s="447"/>
      <c r="D517" s="433"/>
      <c r="E517" s="433"/>
      <c r="F517" s="449"/>
      <c r="G517" s="449"/>
      <c r="H517" s="429"/>
      <c r="I517" s="430"/>
      <c r="J517" s="429"/>
      <c r="K517" s="429"/>
      <c r="L517" s="466"/>
    </row>
    <row r="518" spans="1:12" ht="55.2" hidden="1">
      <c r="A518" s="915">
        <v>4</v>
      </c>
      <c r="B518" s="985" t="s">
        <v>95</v>
      </c>
      <c r="C518" s="433" t="s">
        <v>206</v>
      </c>
      <c r="D518" s="440"/>
      <c r="E518" s="440"/>
      <c r="F518" s="450">
        <v>200000</v>
      </c>
      <c r="G518" s="450">
        <v>200000</v>
      </c>
      <c r="H518" s="429" t="s">
        <v>96</v>
      </c>
      <c r="I518" s="430">
        <v>1</v>
      </c>
      <c r="J518" s="431" t="s">
        <v>865</v>
      </c>
      <c r="K518" s="442" t="s">
        <v>866</v>
      </c>
      <c r="L518" s="465" t="s">
        <v>867</v>
      </c>
    </row>
    <row r="519" spans="1:12" ht="72" hidden="1">
      <c r="A519" s="916"/>
      <c r="B519" s="986"/>
      <c r="C519" s="433" t="s">
        <v>1159</v>
      </c>
      <c r="D519" s="440"/>
      <c r="E519" s="440"/>
      <c r="F519" s="450">
        <v>400000</v>
      </c>
      <c r="G519" s="450">
        <v>0</v>
      </c>
      <c r="H519" s="429" t="s">
        <v>1160</v>
      </c>
      <c r="I519" s="430"/>
      <c r="J519" s="431" t="s">
        <v>1161</v>
      </c>
      <c r="K519" s="442"/>
      <c r="L519" s="465"/>
    </row>
    <row r="520" spans="1:12" ht="72" hidden="1">
      <c r="A520" s="916"/>
      <c r="B520" s="986"/>
      <c r="C520" s="433" t="s">
        <v>1159</v>
      </c>
      <c r="D520" s="440"/>
      <c r="E520" s="440"/>
      <c r="F520" s="450">
        <v>400000</v>
      </c>
      <c r="G520" s="450">
        <v>0</v>
      </c>
      <c r="H520" s="429" t="s">
        <v>1160</v>
      </c>
      <c r="I520" s="430"/>
      <c r="J520" s="431" t="s">
        <v>1161</v>
      </c>
      <c r="K520" s="442"/>
      <c r="L520" s="465"/>
    </row>
    <row r="521" spans="1:12" ht="69.599999999999994" hidden="1">
      <c r="A521" s="918"/>
      <c r="B521" s="993"/>
      <c r="C521" s="436" t="s">
        <v>864</v>
      </c>
      <c r="D521" s="433"/>
      <c r="E521" s="433"/>
      <c r="F521" s="449">
        <v>1000000</v>
      </c>
      <c r="G521" s="449">
        <v>200000</v>
      </c>
      <c r="H521" s="438"/>
      <c r="I521" s="430">
        <v>0.2</v>
      </c>
      <c r="J521" s="429"/>
      <c r="K521" s="441"/>
      <c r="L521" s="467"/>
    </row>
    <row r="522" spans="1:12" ht="108" hidden="1">
      <c r="A522" s="915">
        <v>5</v>
      </c>
      <c r="B522" s="985" t="s">
        <v>16</v>
      </c>
      <c r="C522" s="433" t="s">
        <v>868</v>
      </c>
      <c r="D522" s="433"/>
      <c r="E522" s="433"/>
      <c r="F522" s="449">
        <v>500000</v>
      </c>
      <c r="G522" s="449">
        <v>0</v>
      </c>
      <c r="H522" s="440" t="s">
        <v>96</v>
      </c>
      <c r="I522" s="430">
        <v>0</v>
      </c>
      <c r="J522" s="429" t="s">
        <v>869</v>
      </c>
      <c r="K522" s="439"/>
      <c r="L522" s="465" t="s">
        <v>870</v>
      </c>
    </row>
    <row r="523" spans="1:12" ht="90" hidden="1">
      <c r="A523" s="916"/>
      <c r="B523" s="986"/>
      <c r="C523" s="433" t="s">
        <v>871</v>
      </c>
      <c r="D523" s="433"/>
      <c r="E523" s="433"/>
      <c r="F523" s="449">
        <v>500000</v>
      </c>
      <c r="G523" s="449">
        <v>0</v>
      </c>
      <c r="H523" s="440" t="s">
        <v>132</v>
      </c>
      <c r="I523" s="430">
        <v>0</v>
      </c>
      <c r="J523" s="429"/>
      <c r="K523" s="439"/>
      <c r="L523" s="466"/>
    </row>
    <row r="524" spans="1:12" ht="52.2" hidden="1">
      <c r="A524" s="917"/>
      <c r="B524" s="987"/>
      <c r="C524" s="436" t="s">
        <v>232</v>
      </c>
      <c r="D524" s="433"/>
      <c r="E524" s="433"/>
      <c r="F524" s="449">
        <v>1000000</v>
      </c>
      <c r="G524" s="449"/>
      <c r="H524" s="438"/>
      <c r="I524" s="430">
        <v>0</v>
      </c>
      <c r="J524" s="439"/>
      <c r="K524" s="439"/>
      <c r="L524" s="466"/>
    </row>
    <row r="525" spans="1:12" ht="33" hidden="1" customHeight="1">
      <c r="A525" s="434">
        <v>6</v>
      </c>
      <c r="B525" s="433" t="s">
        <v>358</v>
      </c>
      <c r="C525" s="433" t="s">
        <v>359</v>
      </c>
      <c r="D525" s="433"/>
      <c r="E525" s="433"/>
      <c r="F525" s="449"/>
      <c r="G525" s="449"/>
      <c r="H525" s="438"/>
      <c r="I525" s="430"/>
      <c r="J525" s="439"/>
      <c r="K525" s="439"/>
      <c r="L525" s="466"/>
    </row>
    <row r="526" spans="1:12" ht="108" hidden="1">
      <c r="A526" s="968">
        <v>7</v>
      </c>
      <c r="B526" s="968" t="s">
        <v>1094</v>
      </c>
      <c r="C526" s="443" t="s">
        <v>872</v>
      </c>
      <c r="D526" s="443"/>
      <c r="E526" s="443"/>
      <c r="F526" s="450">
        <v>3750955</v>
      </c>
      <c r="G526" s="450">
        <v>0</v>
      </c>
      <c r="H526" s="442" t="s">
        <v>873</v>
      </c>
      <c r="I526" s="430">
        <v>0</v>
      </c>
      <c r="J526" s="429" t="s">
        <v>1162</v>
      </c>
      <c r="K526" s="442" t="s">
        <v>875</v>
      </c>
      <c r="L526" s="467" t="s">
        <v>876</v>
      </c>
    </row>
    <row r="527" spans="1:12" ht="108" hidden="1">
      <c r="A527" s="969"/>
      <c r="B527" s="969"/>
      <c r="C527" s="443" t="s">
        <v>872</v>
      </c>
      <c r="D527" s="443"/>
      <c r="E527" s="443"/>
      <c r="F527" s="450">
        <v>5733593</v>
      </c>
      <c r="G527" s="450">
        <v>0</v>
      </c>
      <c r="H527" s="442" t="s">
        <v>873</v>
      </c>
      <c r="I527" s="430">
        <v>0</v>
      </c>
      <c r="J527" s="429" t="s">
        <v>1153</v>
      </c>
      <c r="K527" s="440"/>
      <c r="L527" s="465" t="s">
        <v>877</v>
      </c>
    </row>
    <row r="528" spans="1:12" ht="108" hidden="1">
      <c r="A528" s="969"/>
      <c r="B528" s="969"/>
      <c r="C528" s="443" t="s">
        <v>872</v>
      </c>
      <c r="D528" s="443"/>
      <c r="E528" s="443"/>
      <c r="F528" s="450">
        <v>1871452</v>
      </c>
      <c r="G528" s="450">
        <v>0</v>
      </c>
      <c r="H528" s="442"/>
      <c r="I528" s="430">
        <v>0</v>
      </c>
      <c r="J528" s="429" t="s">
        <v>1163</v>
      </c>
      <c r="K528" s="440"/>
      <c r="L528" s="465" t="s">
        <v>1164</v>
      </c>
    </row>
    <row r="529" spans="1:12" ht="72" hidden="1">
      <c r="A529" s="970"/>
      <c r="B529" s="970"/>
      <c r="C529" s="443" t="s">
        <v>878</v>
      </c>
      <c r="D529" s="443"/>
      <c r="E529" s="443"/>
      <c r="F529" s="450">
        <v>11356000</v>
      </c>
      <c r="G529" s="450">
        <v>0</v>
      </c>
      <c r="H529" s="442" t="s">
        <v>873</v>
      </c>
      <c r="I529" s="430">
        <v>0</v>
      </c>
      <c r="J529" s="429"/>
      <c r="K529" s="440"/>
      <c r="L529" s="466"/>
    </row>
    <row r="530" spans="1:12" hidden="1">
      <c r="A530" s="442">
        <v>8</v>
      </c>
      <c r="B530" s="443" t="s">
        <v>361</v>
      </c>
      <c r="C530" s="443"/>
      <c r="D530" s="443"/>
      <c r="E530" s="443"/>
      <c r="F530" s="450"/>
      <c r="G530" s="450"/>
      <c r="H530" s="442"/>
      <c r="I530" s="444"/>
      <c r="J530" s="429"/>
      <c r="K530" s="440"/>
      <c r="L530" s="466"/>
    </row>
    <row r="531" spans="1:12" hidden="1">
      <c r="A531" s="455">
        <v>9</v>
      </c>
      <c r="B531" s="445" t="s">
        <v>1165</v>
      </c>
      <c r="C531" s="445"/>
      <c r="D531" s="445"/>
      <c r="E531" s="445"/>
      <c r="F531" s="450"/>
      <c r="G531" s="450"/>
      <c r="H531" s="442"/>
      <c r="I531" s="444"/>
      <c r="J531" s="429"/>
      <c r="K531" s="440"/>
      <c r="L531" s="466"/>
    </row>
    <row r="532" spans="1:12" ht="54" hidden="1">
      <c r="A532" s="915">
        <v>10</v>
      </c>
      <c r="B532" s="990" t="s">
        <v>401</v>
      </c>
      <c r="C532" s="456" t="s">
        <v>879</v>
      </c>
      <c r="D532" s="445"/>
      <c r="E532" s="445"/>
      <c r="F532" s="450">
        <v>100000</v>
      </c>
      <c r="G532" s="450">
        <v>100000</v>
      </c>
      <c r="H532" s="442" t="s">
        <v>1166</v>
      </c>
      <c r="I532" s="430">
        <v>1</v>
      </c>
      <c r="J532" s="429" t="s">
        <v>880</v>
      </c>
      <c r="K532" s="432" t="s">
        <v>881</v>
      </c>
      <c r="L532" s="469" t="s">
        <v>882</v>
      </c>
    </row>
    <row r="533" spans="1:12" ht="54" hidden="1">
      <c r="A533" s="916"/>
      <c r="B533" s="991"/>
      <c r="C533" s="456" t="s">
        <v>879</v>
      </c>
      <c r="D533" s="445"/>
      <c r="E533" s="445"/>
      <c r="F533" s="450">
        <v>300000</v>
      </c>
      <c r="G533" s="450"/>
      <c r="H533" s="442"/>
      <c r="I533" s="430">
        <v>0</v>
      </c>
      <c r="J533" s="429" t="s">
        <v>97</v>
      </c>
      <c r="K533" s="432"/>
      <c r="L533" s="466"/>
    </row>
    <row r="534" spans="1:12" ht="54" hidden="1">
      <c r="A534" s="916"/>
      <c r="B534" s="991"/>
      <c r="C534" s="456" t="s">
        <v>883</v>
      </c>
      <c r="D534" s="445"/>
      <c r="E534" s="445"/>
      <c r="F534" s="450">
        <v>300000</v>
      </c>
      <c r="G534" s="450"/>
      <c r="H534" s="442"/>
      <c r="I534" s="430">
        <v>0</v>
      </c>
      <c r="J534" s="429" t="s">
        <v>97</v>
      </c>
      <c r="K534" s="432"/>
      <c r="L534" s="466"/>
    </row>
    <row r="535" spans="1:12" ht="54" hidden="1">
      <c r="A535" s="916"/>
      <c r="B535" s="991"/>
      <c r="C535" s="456" t="s">
        <v>884</v>
      </c>
      <c r="D535" s="445"/>
      <c r="E535" s="445"/>
      <c r="F535" s="450">
        <v>100000</v>
      </c>
      <c r="G535" s="450">
        <v>30000</v>
      </c>
      <c r="H535" s="462">
        <v>2015</v>
      </c>
      <c r="I535" s="430">
        <v>0.3</v>
      </c>
      <c r="J535" s="464" t="s">
        <v>885</v>
      </c>
      <c r="K535" s="429" t="s">
        <v>857</v>
      </c>
      <c r="L535" s="469" t="s">
        <v>886</v>
      </c>
    </row>
    <row r="536" spans="1:12" ht="72" hidden="1">
      <c r="A536" s="916"/>
      <c r="B536" s="991"/>
      <c r="C536" s="456" t="s">
        <v>887</v>
      </c>
      <c r="D536" s="445"/>
      <c r="E536" s="445"/>
      <c r="F536" s="450">
        <v>100000</v>
      </c>
      <c r="G536" s="450">
        <v>30000</v>
      </c>
      <c r="H536" s="462">
        <v>2015</v>
      </c>
      <c r="I536" s="430">
        <v>0.3</v>
      </c>
      <c r="J536" s="464" t="s">
        <v>888</v>
      </c>
      <c r="K536" s="429" t="s">
        <v>860</v>
      </c>
      <c r="L536" s="470" t="s">
        <v>889</v>
      </c>
    </row>
    <row r="537" spans="1:12" ht="54" hidden="1">
      <c r="A537" s="916"/>
      <c r="B537" s="991"/>
      <c r="C537" s="456" t="s">
        <v>879</v>
      </c>
      <c r="D537" s="445"/>
      <c r="E537" s="445"/>
      <c r="F537" s="450">
        <v>100000</v>
      </c>
      <c r="G537" s="450">
        <v>0</v>
      </c>
      <c r="H537" s="442" t="s">
        <v>1167</v>
      </c>
      <c r="I537" s="430">
        <v>0</v>
      </c>
      <c r="J537" s="429" t="s">
        <v>1168</v>
      </c>
      <c r="K537" s="432" t="s">
        <v>834</v>
      </c>
      <c r="L537" s="469" t="s">
        <v>882</v>
      </c>
    </row>
    <row r="538" spans="1:12" ht="90" hidden="1">
      <c r="A538" s="917"/>
      <c r="B538" s="992"/>
      <c r="C538" s="456" t="s">
        <v>1169</v>
      </c>
      <c r="D538" s="428"/>
      <c r="E538" s="428"/>
      <c r="F538" s="450">
        <v>1000000</v>
      </c>
      <c r="G538" s="450">
        <v>160000</v>
      </c>
      <c r="H538" s="442"/>
      <c r="I538" s="430">
        <v>0.16</v>
      </c>
      <c r="J538" s="429"/>
      <c r="K538" s="440" t="s">
        <v>600</v>
      </c>
      <c r="L538" s="466"/>
    </row>
    <row r="539" spans="1:12" ht="54" hidden="1">
      <c r="A539" s="915">
        <v>11</v>
      </c>
      <c r="B539" s="914" t="s">
        <v>278</v>
      </c>
      <c r="C539" s="456" t="s">
        <v>890</v>
      </c>
      <c r="D539" s="428"/>
      <c r="E539" s="428"/>
      <c r="F539" s="450">
        <v>400000</v>
      </c>
      <c r="G539" s="450">
        <v>0</v>
      </c>
      <c r="H539" s="442" t="s">
        <v>891</v>
      </c>
      <c r="I539" s="430">
        <v>0</v>
      </c>
      <c r="J539" s="432" t="s">
        <v>892</v>
      </c>
      <c r="K539" s="456" t="s">
        <v>893</v>
      </c>
      <c r="L539" s="471" t="s">
        <v>894</v>
      </c>
    </row>
    <row r="540" spans="1:12" ht="54" hidden="1">
      <c r="A540" s="916"/>
      <c r="B540" s="914"/>
      <c r="C540" s="456" t="s">
        <v>895</v>
      </c>
      <c r="D540" s="437"/>
      <c r="E540" s="437"/>
      <c r="F540" s="449">
        <v>500000</v>
      </c>
      <c r="G540" s="449">
        <v>0</v>
      </c>
      <c r="H540" s="438" t="s">
        <v>891</v>
      </c>
      <c r="I540" s="430">
        <v>0</v>
      </c>
      <c r="J540" s="464" t="s">
        <v>896</v>
      </c>
      <c r="K540" s="456" t="s">
        <v>881</v>
      </c>
      <c r="L540" s="471" t="s">
        <v>894</v>
      </c>
    </row>
    <row r="541" spans="1:12" ht="33" hidden="1" customHeight="1">
      <c r="A541" s="916"/>
      <c r="B541" s="914"/>
      <c r="C541" s="456" t="s">
        <v>897</v>
      </c>
      <c r="D541" s="453"/>
      <c r="E541" s="453"/>
      <c r="F541" s="449">
        <v>1100000</v>
      </c>
      <c r="G541" s="449"/>
      <c r="H541" s="438"/>
      <c r="I541" s="430">
        <v>0</v>
      </c>
      <c r="J541" s="429" t="s">
        <v>1161</v>
      </c>
      <c r="K541" s="439"/>
      <c r="L541" s="467" t="s">
        <v>1170</v>
      </c>
    </row>
    <row r="542" spans="1:12" ht="34.799999999999997" hidden="1">
      <c r="A542" s="917"/>
      <c r="B542" s="914"/>
      <c r="C542" s="457" t="s">
        <v>1171</v>
      </c>
      <c r="D542" s="453"/>
      <c r="E542" s="453"/>
      <c r="F542" s="449">
        <v>2000000</v>
      </c>
      <c r="G542" s="449">
        <v>0</v>
      </c>
      <c r="H542" s="438"/>
      <c r="I542" s="430">
        <v>0</v>
      </c>
      <c r="J542" s="429" t="s">
        <v>97</v>
      </c>
      <c r="K542" s="439"/>
      <c r="L542" s="466"/>
    </row>
    <row r="543" spans="1:12" hidden="1">
      <c r="A543" s="434"/>
      <c r="B543" s="452"/>
      <c r="C543" s="453"/>
      <c r="D543" s="453"/>
      <c r="E543" s="453"/>
      <c r="F543" s="449"/>
      <c r="G543" s="449"/>
      <c r="H543" s="438"/>
      <c r="I543" s="430"/>
      <c r="J543" s="429"/>
      <c r="K543" s="439"/>
      <c r="L543" s="466"/>
    </row>
    <row r="544" spans="1:12" s="294" customFormat="1" ht="25.5" hidden="1" customHeight="1">
      <c r="A544" s="438"/>
      <c r="B544" s="988" t="s">
        <v>404</v>
      </c>
      <c r="C544" s="989"/>
      <c r="D544" s="446"/>
      <c r="E544" s="446"/>
      <c r="F544" s="451">
        <v>27456000</v>
      </c>
      <c r="G544" s="451"/>
      <c r="H544" s="438"/>
      <c r="I544" s="430"/>
      <c r="J544" s="439"/>
      <c r="K544" s="439"/>
      <c r="L544" s="466"/>
    </row>
    <row r="545" spans="1:12" hidden="1">
      <c r="A545" s="410"/>
      <c r="B545" s="982" t="s">
        <v>898</v>
      </c>
      <c r="C545" s="983"/>
      <c r="D545" s="983"/>
      <c r="E545" s="984"/>
      <c r="F545" s="411"/>
      <c r="G545" s="411"/>
      <c r="H545" s="411"/>
      <c r="I545" s="411"/>
      <c r="J545" s="411"/>
      <c r="K545" s="407"/>
      <c r="L545" s="414"/>
    </row>
    <row r="546" spans="1:12" hidden="1">
      <c r="A546" s="889">
        <v>1</v>
      </c>
      <c r="B546" s="972" t="s">
        <v>87</v>
      </c>
      <c r="C546" s="973"/>
      <c r="D546" s="973"/>
      <c r="E546" s="974"/>
      <c r="F546" s="411">
        <v>3858.248</v>
      </c>
      <c r="G546" s="411">
        <v>2771.739</v>
      </c>
      <c r="H546" s="411"/>
      <c r="I546" s="411">
        <v>0.71839316705406187</v>
      </c>
      <c r="J546" s="411"/>
      <c r="K546" s="407"/>
      <c r="L546" s="414"/>
    </row>
    <row r="547" spans="1:12" ht="54" hidden="1">
      <c r="A547" s="890"/>
      <c r="B547" s="411" t="s">
        <v>899</v>
      </c>
      <c r="C547" s="416"/>
      <c r="D547" s="416"/>
      <c r="E547" s="416"/>
      <c r="F547" s="421">
        <v>1200</v>
      </c>
      <c r="G547" s="422">
        <v>329.41300000000001</v>
      </c>
      <c r="H547" s="406" t="s">
        <v>900</v>
      </c>
      <c r="I547" s="408">
        <f t="shared" ref="I547:I556" si="6">G547/F547</f>
        <v>0.27451083333333332</v>
      </c>
      <c r="J547" s="411" t="s">
        <v>901</v>
      </c>
      <c r="K547" s="409" t="s">
        <v>902</v>
      </c>
      <c r="L547" s="414"/>
    </row>
    <row r="548" spans="1:12" ht="36" hidden="1">
      <c r="A548" s="890"/>
      <c r="B548" s="411" t="s">
        <v>903</v>
      </c>
      <c r="C548" s="416"/>
      <c r="D548" s="416"/>
      <c r="E548" s="416"/>
      <c r="F548" s="422">
        <v>1050</v>
      </c>
      <c r="G548" s="422">
        <v>834.07799999999997</v>
      </c>
      <c r="H548" s="411" t="s">
        <v>904</v>
      </c>
      <c r="I548" s="408">
        <f t="shared" si="6"/>
        <v>0.79435999999999996</v>
      </c>
      <c r="J548" s="411" t="s">
        <v>905</v>
      </c>
      <c r="K548" s="406" t="s">
        <v>906</v>
      </c>
      <c r="L548" s="414"/>
    </row>
    <row r="549" spans="1:12" ht="36" hidden="1">
      <c r="A549" s="891"/>
      <c r="B549" s="411" t="s">
        <v>907</v>
      </c>
      <c r="C549" s="416"/>
      <c r="D549" s="416"/>
      <c r="E549" s="416"/>
      <c r="F549" s="422">
        <v>1608.248</v>
      </c>
      <c r="G549" s="422">
        <v>1608.248</v>
      </c>
      <c r="H549" s="411" t="s">
        <v>908</v>
      </c>
      <c r="I549" s="408">
        <f t="shared" si="6"/>
        <v>1</v>
      </c>
      <c r="J549" s="411" t="s">
        <v>909</v>
      </c>
      <c r="K549" s="406" t="s">
        <v>910</v>
      </c>
      <c r="L549" s="414"/>
    </row>
    <row r="550" spans="1:12" hidden="1">
      <c r="A550" s="411">
        <v>2</v>
      </c>
      <c r="B550" s="909" t="s">
        <v>750</v>
      </c>
      <c r="C550" s="910"/>
      <c r="D550" s="910"/>
      <c r="E550" s="911"/>
      <c r="F550" s="422">
        <v>3350</v>
      </c>
      <c r="G550" s="422">
        <v>2672.3009999999999</v>
      </c>
      <c r="H550" s="411"/>
      <c r="I550" s="408">
        <v>0.79770179104477612</v>
      </c>
      <c r="J550" s="411"/>
      <c r="K550" s="406"/>
      <c r="L550" s="414"/>
    </row>
    <row r="551" spans="1:12" ht="54" hidden="1">
      <c r="A551" s="411"/>
      <c r="B551" s="411" t="s">
        <v>911</v>
      </c>
      <c r="C551" s="416"/>
      <c r="D551" s="416"/>
      <c r="E551" s="416"/>
      <c r="F551" s="423">
        <v>3350</v>
      </c>
      <c r="G551" s="423">
        <v>2672.3009999999999</v>
      </c>
      <c r="H551" s="424" t="s">
        <v>912</v>
      </c>
      <c r="I551" s="417">
        <f t="shared" si="6"/>
        <v>0.79770179104477612</v>
      </c>
      <c r="J551" s="411" t="s">
        <v>909</v>
      </c>
      <c r="K551" s="406" t="s">
        <v>910</v>
      </c>
      <c r="L551" s="414"/>
    </row>
    <row r="552" spans="1:12" hidden="1">
      <c r="A552" s="118"/>
      <c r="B552" s="896" t="s">
        <v>206</v>
      </c>
      <c r="C552" s="896"/>
      <c r="D552" s="896"/>
      <c r="E552" s="896"/>
      <c r="F552" s="208">
        <v>3930.0070000000001</v>
      </c>
      <c r="G552" s="208">
        <v>3930.0070000000001</v>
      </c>
      <c r="H552" s="209"/>
      <c r="I552" s="172">
        <v>1</v>
      </c>
      <c r="J552" s="118"/>
      <c r="K552" s="88"/>
      <c r="L552" s="141"/>
    </row>
    <row r="553" spans="1:12" ht="36" hidden="1">
      <c r="A553" s="118">
        <v>3</v>
      </c>
      <c r="B553" s="118" t="s">
        <v>913</v>
      </c>
      <c r="C553" s="162"/>
      <c r="D553" s="162"/>
      <c r="E553" s="162"/>
      <c r="F553" s="208">
        <v>3930.0070000000001</v>
      </c>
      <c r="G553" s="208">
        <v>3930.0070000000001</v>
      </c>
      <c r="H553" s="118" t="s">
        <v>908</v>
      </c>
      <c r="I553" s="97">
        <f t="shared" si="6"/>
        <v>1</v>
      </c>
      <c r="J553" s="118" t="s">
        <v>909</v>
      </c>
      <c r="K553" s="88" t="s">
        <v>910</v>
      </c>
      <c r="L553" s="141"/>
    </row>
    <row r="554" spans="1:12" hidden="1">
      <c r="A554" s="118"/>
      <c r="B554" s="896" t="s">
        <v>16</v>
      </c>
      <c r="C554" s="896"/>
      <c r="D554" s="896"/>
      <c r="E554" s="896"/>
      <c r="F554" s="210">
        <v>12934.845000000001</v>
      </c>
      <c r="G554" s="210">
        <v>18265.800999999999</v>
      </c>
      <c r="H554" s="211"/>
      <c r="I554" s="212">
        <v>1.4121391481691508</v>
      </c>
      <c r="J554" s="87"/>
      <c r="K554" s="88"/>
      <c r="L554" s="141"/>
    </row>
    <row r="555" spans="1:12" ht="72" hidden="1">
      <c r="A555" s="892">
        <v>4</v>
      </c>
      <c r="B555" s="118" t="s">
        <v>914</v>
      </c>
      <c r="C555" s="118"/>
      <c r="D555" s="162"/>
      <c r="E555" s="162"/>
      <c r="F555" s="208">
        <v>11664.592000000001</v>
      </c>
      <c r="G555" s="208">
        <v>11664.592000000001</v>
      </c>
      <c r="H555" s="118" t="s">
        <v>908</v>
      </c>
      <c r="I555" s="97">
        <f t="shared" si="6"/>
        <v>1</v>
      </c>
      <c r="J555" s="118" t="s">
        <v>915</v>
      </c>
      <c r="K555" s="88" t="s">
        <v>910</v>
      </c>
      <c r="L555" s="141"/>
    </row>
    <row r="556" spans="1:12" ht="54" hidden="1">
      <c r="A556" s="892"/>
      <c r="B556" s="118" t="s">
        <v>916</v>
      </c>
      <c r="C556" s="118"/>
      <c r="D556" s="162"/>
      <c r="E556" s="162"/>
      <c r="F556" s="208">
        <v>1270.2529999999999</v>
      </c>
      <c r="G556" s="208">
        <v>6601.2089999999998</v>
      </c>
      <c r="H556" s="118" t="s">
        <v>917</v>
      </c>
      <c r="I556" s="97">
        <f t="shared" si="6"/>
        <v>5.1967671007271781</v>
      </c>
      <c r="J556" s="118" t="s">
        <v>918</v>
      </c>
      <c r="K556" s="118" t="s">
        <v>919</v>
      </c>
      <c r="L556" s="141"/>
    </row>
    <row r="557" spans="1:12" hidden="1">
      <c r="A557" s="118">
        <v>5</v>
      </c>
      <c r="B557" s="907" t="s">
        <v>358</v>
      </c>
      <c r="C557" s="907"/>
      <c r="D557" s="907"/>
      <c r="E557" s="907"/>
      <c r="F557" s="86">
        <v>0</v>
      </c>
      <c r="G557" s="118">
        <v>0</v>
      </c>
      <c r="H557" s="118"/>
      <c r="I557" s="97"/>
      <c r="J557" s="118"/>
      <c r="K557" s="118"/>
      <c r="L557" s="141"/>
    </row>
    <row r="558" spans="1:12" hidden="1">
      <c r="A558" s="118"/>
      <c r="B558" s="907" t="s">
        <v>360</v>
      </c>
      <c r="C558" s="907"/>
      <c r="D558" s="907"/>
      <c r="E558" s="907"/>
      <c r="F558" s="86"/>
      <c r="G558" s="118"/>
      <c r="H558" s="118"/>
      <c r="I558" s="97"/>
      <c r="J558" s="118"/>
      <c r="K558" s="118"/>
      <c r="L558" s="141"/>
    </row>
    <row r="559" spans="1:12" ht="54" hidden="1">
      <c r="A559" s="118">
        <v>6</v>
      </c>
      <c r="B559" s="118" t="s">
        <v>920</v>
      </c>
      <c r="C559" s="118"/>
      <c r="D559" s="162"/>
      <c r="E559" s="162"/>
      <c r="F559" s="206">
        <v>3352.6</v>
      </c>
      <c r="G559" s="118">
        <v>1264.52</v>
      </c>
      <c r="H559" s="118" t="s">
        <v>783</v>
      </c>
      <c r="I559" s="97">
        <f>G559/F559</f>
        <v>0.37717592316411142</v>
      </c>
      <c r="J559" s="118" t="s">
        <v>921</v>
      </c>
      <c r="K559" s="118" t="s">
        <v>761</v>
      </c>
      <c r="L559" s="141"/>
    </row>
    <row r="560" spans="1:12" hidden="1">
      <c r="A560" s="118">
        <v>7</v>
      </c>
      <c r="B560" s="907" t="s">
        <v>361</v>
      </c>
      <c r="C560" s="907"/>
      <c r="D560" s="907"/>
      <c r="E560" s="907"/>
      <c r="F560" s="118">
        <v>1500</v>
      </c>
      <c r="G560" s="118">
        <v>0</v>
      </c>
      <c r="H560" s="118" t="s">
        <v>922</v>
      </c>
      <c r="I560" s="172"/>
      <c r="J560" s="118"/>
      <c r="K560" s="118"/>
      <c r="L560" s="141"/>
    </row>
    <row r="561" spans="1:12" hidden="1">
      <c r="A561" s="118">
        <v>8</v>
      </c>
      <c r="B561" s="907" t="s">
        <v>401</v>
      </c>
      <c r="C561" s="907"/>
      <c r="D561" s="907"/>
      <c r="E561" s="907"/>
      <c r="F561" s="86">
        <v>0</v>
      </c>
      <c r="G561" s="86">
        <v>0</v>
      </c>
      <c r="H561" s="118"/>
      <c r="I561" s="97"/>
      <c r="J561" s="118"/>
      <c r="K561" s="118"/>
      <c r="L561" s="141"/>
    </row>
    <row r="562" spans="1:12" hidden="1">
      <c r="A562" s="892">
        <v>9</v>
      </c>
      <c r="B562" s="907" t="s">
        <v>278</v>
      </c>
      <c r="C562" s="907"/>
      <c r="D562" s="907"/>
      <c r="E562" s="907"/>
      <c r="F562" s="213">
        <f>F563+F564+F565+F566</f>
        <v>4600</v>
      </c>
      <c r="G562" s="210">
        <f>G563+G564+G565+G566</f>
        <v>1611.4880000000001</v>
      </c>
      <c r="H562" s="119"/>
      <c r="I562" s="212">
        <f>G562/F562</f>
        <v>0.35032347826086957</v>
      </c>
      <c r="J562" s="118"/>
      <c r="K562" s="118"/>
      <c r="L562" s="141"/>
    </row>
    <row r="563" spans="1:12" ht="54" hidden="1">
      <c r="A563" s="892"/>
      <c r="B563" s="118" t="s">
        <v>923</v>
      </c>
      <c r="C563" s="118"/>
      <c r="D563" s="162"/>
      <c r="E563" s="162"/>
      <c r="F563" s="207">
        <v>1096.9000000000001</v>
      </c>
      <c r="G563" s="207">
        <v>219.488</v>
      </c>
      <c r="H563" s="88" t="s">
        <v>764</v>
      </c>
      <c r="I563" s="97">
        <f>G563/F563</f>
        <v>0.20009845929437503</v>
      </c>
      <c r="J563" s="118" t="s">
        <v>924</v>
      </c>
      <c r="K563" s="118" t="s">
        <v>902</v>
      </c>
      <c r="L563" s="141"/>
    </row>
    <row r="564" spans="1:12" hidden="1">
      <c r="A564" s="892"/>
      <c r="B564" s="118" t="s">
        <v>925</v>
      </c>
      <c r="C564" s="118"/>
      <c r="D564" s="162"/>
      <c r="E564" s="162"/>
      <c r="F564" s="207">
        <v>1353.1</v>
      </c>
      <c r="G564" s="207">
        <v>0</v>
      </c>
      <c r="H564" s="88" t="s">
        <v>926</v>
      </c>
      <c r="I564" s="97">
        <f>G564/F564</f>
        <v>0</v>
      </c>
      <c r="J564" s="118" t="s">
        <v>927</v>
      </c>
      <c r="K564" s="118" t="s">
        <v>761</v>
      </c>
      <c r="L564" s="141"/>
    </row>
    <row r="565" spans="1:12" ht="54" hidden="1">
      <c r="A565" s="892"/>
      <c r="B565" s="118" t="s">
        <v>928</v>
      </c>
      <c r="C565" s="118"/>
      <c r="D565" s="162"/>
      <c r="E565" s="162"/>
      <c r="F565" s="207">
        <v>2100</v>
      </c>
      <c r="G565" s="207">
        <v>1342</v>
      </c>
      <c r="H565" s="118" t="s">
        <v>929</v>
      </c>
      <c r="I565" s="97">
        <f>G565/F565</f>
        <v>0.63904761904761909</v>
      </c>
      <c r="J565" s="118" t="s">
        <v>930</v>
      </c>
      <c r="K565" s="118" t="s">
        <v>931</v>
      </c>
      <c r="L565" s="141"/>
    </row>
    <row r="566" spans="1:12" hidden="1">
      <c r="A566" s="892"/>
      <c r="B566" s="118" t="s">
        <v>932</v>
      </c>
      <c r="C566" s="118"/>
      <c r="D566" s="162"/>
      <c r="E566" s="162"/>
      <c r="F566" s="207">
        <v>50</v>
      </c>
      <c r="G566" s="207">
        <v>50</v>
      </c>
      <c r="H566" s="118" t="s">
        <v>933</v>
      </c>
      <c r="I566" s="97">
        <f>G566/F566</f>
        <v>1</v>
      </c>
      <c r="J566" s="214" t="s">
        <v>934</v>
      </c>
      <c r="K566" s="118" t="s">
        <v>935</v>
      </c>
      <c r="L566" s="141"/>
    </row>
    <row r="567" spans="1:12" ht="48" hidden="1" customHeight="1">
      <c r="A567" s="118" t="s">
        <v>60</v>
      </c>
      <c r="B567" s="118" t="s">
        <v>936</v>
      </c>
      <c r="C567" s="892" t="s">
        <v>12</v>
      </c>
      <c r="D567" s="892"/>
      <c r="E567" s="892"/>
      <c r="F567" s="118"/>
      <c r="G567" s="118"/>
      <c r="H567" s="118"/>
      <c r="I567" s="118"/>
      <c r="J567" s="118"/>
      <c r="K567" s="96"/>
      <c r="L567" s="118"/>
    </row>
    <row r="568" spans="1:12" ht="31.5" hidden="1" customHeight="1">
      <c r="A568" s="892">
        <v>1</v>
      </c>
      <c r="B568" s="912" t="s">
        <v>87</v>
      </c>
      <c r="C568" s="912"/>
      <c r="D568" s="912"/>
      <c r="E568" s="912"/>
      <c r="F568" s="215">
        <v>3845.6</v>
      </c>
      <c r="G568" s="118"/>
      <c r="H568" s="118"/>
      <c r="I568" s="118"/>
      <c r="J568" s="118"/>
      <c r="K568" s="96"/>
      <c r="L568" s="118"/>
    </row>
    <row r="569" spans="1:12" ht="36" hidden="1">
      <c r="A569" s="892"/>
      <c r="B569" s="118" t="s">
        <v>937</v>
      </c>
      <c r="C569" s="162"/>
      <c r="D569" s="118"/>
      <c r="E569" s="118"/>
      <c r="F569" s="216">
        <v>2000.1</v>
      </c>
      <c r="G569" s="205">
        <v>6941.3</v>
      </c>
      <c r="H569" s="88" t="s">
        <v>938</v>
      </c>
      <c r="I569" s="97" t="s">
        <v>939</v>
      </c>
      <c r="J569" s="87" t="s">
        <v>940</v>
      </c>
      <c r="K569" s="88" t="s">
        <v>941</v>
      </c>
      <c r="L569" s="118" t="s">
        <v>942</v>
      </c>
    </row>
    <row r="570" spans="1:12" hidden="1">
      <c r="A570" s="892"/>
      <c r="B570" s="118" t="s">
        <v>87</v>
      </c>
      <c r="C570" s="162"/>
      <c r="D570" s="118"/>
      <c r="E570" s="118"/>
      <c r="F570" s="216">
        <v>1845.5</v>
      </c>
      <c r="G570" s="205">
        <v>1756.38</v>
      </c>
      <c r="H570" s="88" t="s">
        <v>943</v>
      </c>
      <c r="I570" s="97">
        <f>G570/F570</f>
        <v>0.9517095638038473</v>
      </c>
      <c r="J570" s="87"/>
      <c r="K570" s="118" t="s">
        <v>944</v>
      </c>
      <c r="L570" s="118"/>
    </row>
    <row r="571" spans="1:12" hidden="1">
      <c r="A571" s="892">
        <v>2</v>
      </c>
      <c r="B571" s="896" t="s">
        <v>94</v>
      </c>
      <c r="C571" s="896"/>
      <c r="D571" s="896"/>
      <c r="E571" s="896"/>
      <c r="F571" s="216"/>
      <c r="G571" s="205"/>
      <c r="H571" s="88"/>
      <c r="I571" s="97"/>
      <c r="J571" s="87"/>
      <c r="K571" s="118"/>
      <c r="L571" s="118"/>
    </row>
    <row r="572" spans="1:12" ht="36" hidden="1">
      <c r="A572" s="892"/>
      <c r="B572" s="99" t="s">
        <v>945</v>
      </c>
      <c r="C572" s="99"/>
      <c r="D572" s="99"/>
      <c r="E572" s="99"/>
      <c r="F572" s="217">
        <v>271.8</v>
      </c>
      <c r="G572" s="216">
        <v>36.9</v>
      </c>
      <c r="H572" s="88"/>
      <c r="I572" s="218">
        <v>0.13600000000000001</v>
      </c>
      <c r="J572" s="87"/>
      <c r="K572" s="88" t="s">
        <v>946</v>
      </c>
      <c r="L572" s="118"/>
    </row>
    <row r="573" spans="1:12" ht="72" hidden="1">
      <c r="A573" s="892"/>
      <c r="B573" s="99" t="s">
        <v>947</v>
      </c>
      <c r="C573" s="99"/>
      <c r="D573" s="99"/>
      <c r="E573" s="99"/>
      <c r="F573" s="217">
        <v>15</v>
      </c>
      <c r="G573" s="216">
        <v>15</v>
      </c>
      <c r="H573" s="88" t="s">
        <v>117</v>
      </c>
      <c r="I573" s="97"/>
      <c r="J573" s="87"/>
      <c r="K573" s="118" t="s">
        <v>944</v>
      </c>
      <c r="L573" s="118"/>
    </row>
    <row r="574" spans="1:12" ht="36" hidden="1">
      <c r="A574" s="892"/>
      <c r="B574" s="99" t="s">
        <v>945</v>
      </c>
      <c r="C574" s="99"/>
      <c r="D574" s="99"/>
      <c r="E574" s="99"/>
      <c r="F574" s="205" t="s">
        <v>948</v>
      </c>
      <c r="G574" s="216" t="s">
        <v>949</v>
      </c>
      <c r="H574" s="88" t="s">
        <v>117</v>
      </c>
      <c r="I574" s="97">
        <v>0.74299999999999999</v>
      </c>
      <c r="J574" s="87"/>
      <c r="K574" s="118" t="s">
        <v>950</v>
      </c>
      <c r="L574" s="101"/>
    </row>
    <row r="575" spans="1:12" hidden="1">
      <c r="A575" s="892">
        <v>3</v>
      </c>
      <c r="B575" s="896" t="s">
        <v>211</v>
      </c>
      <c r="C575" s="896"/>
      <c r="D575" s="896"/>
      <c r="E575" s="896"/>
      <c r="F575" s="205"/>
      <c r="G575" s="216"/>
      <c r="H575" s="88"/>
      <c r="I575" s="97"/>
      <c r="J575" s="87"/>
      <c r="K575" s="118"/>
      <c r="L575" s="101"/>
    </row>
    <row r="576" spans="1:12" ht="54" hidden="1">
      <c r="A576" s="892"/>
      <c r="B576" s="118" t="s">
        <v>951</v>
      </c>
      <c r="C576" s="162"/>
      <c r="D576" s="118"/>
      <c r="E576" s="118"/>
      <c r="F576" s="216">
        <v>0</v>
      </c>
      <c r="G576" s="205">
        <v>5702</v>
      </c>
      <c r="H576" s="118" t="s">
        <v>952</v>
      </c>
      <c r="I576" s="97"/>
      <c r="J576" s="118" t="s">
        <v>953</v>
      </c>
      <c r="K576" s="118" t="s">
        <v>919</v>
      </c>
      <c r="L576" s="118" t="s">
        <v>954</v>
      </c>
    </row>
    <row r="577" spans="1:12" hidden="1">
      <c r="A577" s="118"/>
      <c r="B577" s="907" t="s">
        <v>802</v>
      </c>
      <c r="C577" s="907"/>
      <c r="D577" s="907"/>
      <c r="E577" s="907"/>
      <c r="F577" s="216"/>
      <c r="G577" s="205">
        <v>11357.01</v>
      </c>
      <c r="H577" s="118"/>
      <c r="I577" s="97"/>
      <c r="J577" s="118"/>
      <c r="K577" s="118"/>
      <c r="L577" s="118"/>
    </row>
    <row r="578" spans="1:12" ht="36" hidden="1">
      <c r="A578" s="118">
        <v>4</v>
      </c>
      <c r="B578" s="118" t="s">
        <v>955</v>
      </c>
      <c r="C578" s="162"/>
      <c r="D578" s="118"/>
      <c r="E578" s="118"/>
      <c r="F578" s="216">
        <v>0</v>
      </c>
      <c r="G578" s="205">
        <v>2985.92</v>
      </c>
      <c r="H578" s="118" t="s">
        <v>956</v>
      </c>
      <c r="I578" s="97">
        <v>0.95</v>
      </c>
      <c r="J578" s="118" t="s">
        <v>957</v>
      </c>
      <c r="K578" s="118" t="s">
        <v>958</v>
      </c>
      <c r="L578" s="118" t="s">
        <v>959</v>
      </c>
    </row>
    <row r="579" spans="1:12" ht="36" hidden="1">
      <c r="A579" s="118"/>
      <c r="B579" s="118" t="s">
        <v>955</v>
      </c>
      <c r="C579" s="162"/>
      <c r="D579" s="118"/>
      <c r="E579" s="118"/>
      <c r="F579" s="216">
        <v>0</v>
      </c>
      <c r="G579" s="205">
        <v>8371.09</v>
      </c>
      <c r="H579" s="118" t="s">
        <v>960</v>
      </c>
      <c r="I579" s="97">
        <v>0.3</v>
      </c>
      <c r="J579" s="118" t="s">
        <v>961</v>
      </c>
      <c r="K579" s="118" t="s">
        <v>958</v>
      </c>
      <c r="L579" s="118" t="s">
        <v>962</v>
      </c>
    </row>
    <row r="580" spans="1:12" hidden="1">
      <c r="A580" s="892">
        <v>5</v>
      </c>
      <c r="B580" s="118" t="s">
        <v>812</v>
      </c>
      <c r="C580" s="162"/>
      <c r="D580" s="118"/>
      <c r="E580" s="118"/>
      <c r="F580" s="216"/>
      <c r="G580" s="205"/>
      <c r="H580" s="118"/>
      <c r="I580" s="97"/>
      <c r="J580" s="118"/>
      <c r="K580" s="118"/>
      <c r="L580" s="118"/>
    </row>
    <row r="581" spans="1:12" ht="90" hidden="1">
      <c r="A581" s="892"/>
      <c r="B581" s="118" t="s">
        <v>963</v>
      </c>
      <c r="C581" s="118"/>
      <c r="D581" s="118"/>
      <c r="E581" s="118"/>
      <c r="F581" s="216">
        <v>0</v>
      </c>
      <c r="G581" s="205">
        <v>5113.28</v>
      </c>
      <c r="H581" s="118" t="s">
        <v>964</v>
      </c>
      <c r="I581" s="172" t="s">
        <v>965</v>
      </c>
      <c r="J581" s="118" t="s">
        <v>966</v>
      </c>
      <c r="K581" s="118" t="s">
        <v>967</v>
      </c>
      <c r="L581" s="118" t="s">
        <v>968</v>
      </c>
    </row>
    <row r="582" spans="1:12" hidden="1">
      <c r="A582" s="118"/>
      <c r="B582" s="907" t="s">
        <v>401</v>
      </c>
      <c r="C582" s="907"/>
      <c r="D582" s="907"/>
      <c r="E582" s="907"/>
      <c r="F582" s="216">
        <v>1999.19</v>
      </c>
      <c r="G582" s="205">
        <v>1999.19</v>
      </c>
      <c r="H582" s="118"/>
      <c r="I582" s="172">
        <v>1</v>
      </c>
      <c r="J582" s="118"/>
      <c r="K582" s="118"/>
      <c r="L582" s="118"/>
    </row>
    <row r="583" spans="1:12" hidden="1">
      <c r="A583" s="892">
        <v>6</v>
      </c>
      <c r="B583" s="118" t="s">
        <v>969</v>
      </c>
      <c r="C583" s="162"/>
      <c r="D583" s="118"/>
      <c r="E583" s="118"/>
      <c r="F583" s="216">
        <v>249.94</v>
      </c>
      <c r="G583" s="216">
        <v>249.94</v>
      </c>
      <c r="H583" s="118" t="s">
        <v>970</v>
      </c>
      <c r="I583" s="97">
        <f>G583/F583</f>
        <v>1</v>
      </c>
      <c r="J583" s="118" t="s">
        <v>971</v>
      </c>
      <c r="K583" s="118" t="s">
        <v>972</v>
      </c>
      <c r="L583" s="118"/>
    </row>
    <row r="584" spans="1:12" hidden="1">
      <c r="A584" s="892"/>
      <c r="B584" s="118" t="s">
        <v>969</v>
      </c>
      <c r="C584" s="162"/>
      <c r="D584" s="118"/>
      <c r="E584" s="118"/>
      <c r="F584" s="216">
        <v>249.94</v>
      </c>
      <c r="G584" s="205">
        <v>249.94</v>
      </c>
      <c r="H584" s="118" t="s">
        <v>970</v>
      </c>
      <c r="I584" s="97">
        <f>G584/F584</f>
        <v>1</v>
      </c>
      <c r="J584" s="118" t="s">
        <v>973</v>
      </c>
      <c r="K584" s="118" t="s">
        <v>972</v>
      </c>
      <c r="L584" s="118"/>
    </row>
    <row r="585" spans="1:12" hidden="1">
      <c r="A585" s="892"/>
      <c r="B585" s="892" t="s">
        <v>974</v>
      </c>
      <c r="C585" s="162"/>
      <c r="D585" s="118"/>
      <c r="E585" s="118"/>
      <c r="F585" s="205">
        <v>499.77</v>
      </c>
      <c r="G585" s="205">
        <v>499.77</v>
      </c>
      <c r="H585" s="118" t="s">
        <v>975</v>
      </c>
      <c r="I585" s="97">
        <f>G585/F585</f>
        <v>1</v>
      </c>
      <c r="J585" s="118" t="s">
        <v>976</v>
      </c>
      <c r="K585" s="118" t="s">
        <v>977</v>
      </c>
      <c r="L585" s="118"/>
    </row>
    <row r="586" spans="1:12" hidden="1">
      <c r="A586" s="892"/>
      <c r="B586" s="892"/>
      <c r="C586" s="162"/>
      <c r="D586" s="118"/>
      <c r="E586" s="118"/>
      <c r="F586" s="205">
        <v>499.77</v>
      </c>
      <c r="G586" s="205">
        <v>499.77</v>
      </c>
      <c r="H586" s="118" t="s">
        <v>978</v>
      </c>
      <c r="I586" s="97">
        <f>G586/F586</f>
        <v>1</v>
      </c>
      <c r="J586" s="118" t="s">
        <v>979</v>
      </c>
      <c r="K586" s="118" t="s">
        <v>977</v>
      </c>
      <c r="L586" s="118"/>
    </row>
    <row r="587" spans="1:12" hidden="1">
      <c r="A587" s="892"/>
      <c r="B587" s="892"/>
      <c r="C587" s="162"/>
      <c r="D587" s="118"/>
      <c r="E587" s="118"/>
      <c r="F587" s="205">
        <v>499.77</v>
      </c>
      <c r="G587" s="205">
        <v>499.77</v>
      </c>
      <c r="H587" s="118" t="s">
        <v>978</v>
      </c>
      <c r="I587" s="97">
        <f>G587/F587</f>
        <v>1</v>
      </c>
      <c r="J587" s="118" t="s">
        <v>980</v>
      </c>
      <c r="K587" s="118" t="s">
        <v>977</v>
      </c>
      <c r="L587" s="118"/>
    </row>
    <row r="588" spans="1:12" ht="37.5" hidden="1" customHeight="1">
      <c r="A588" s="892">
        <v>7</v>
      </c>
      <c r="B588" s="908" t="s">
        <v>981</v>
      </c>
      <c r="C588" s="908"/>
      <c r="D588" s="908"/>
      <c r="E588" s="908"/>
      <c r="F588" s="217">
        <f>SUM(F589:F590)</f>
        <v>1701.87</v>
      </c>
      <c r="G588" s="205">
        <f>SUM(G589:G590)</f>
        <v>1701.87</v>
      </c>
      <c r="H588" s="118"/>
      <c r="I588" s="97"/>
      <c r="J588" s="118"/>
      <c r="K588" s="118"/>
      <c r="L588" s="118"/>
    </row>
    <row r="589" spans="1:12" ht="54" hidden="1">
      <c r="A589" s="892"/>
      <c r="B589" s="99" t="s">
        <v>982</v>
      </c>
      <c r="C589" s="162"/>
      <c r="D589" s="99"/>
      <c r="E589" s="99"/>
      <c r="F589" s="205">
        <v>1167.3699999999999</v>
      </c>
      <c r="G589" s="205">
        <v>1167.3699999999999</v>
      </c>
      <c r="H589" s="118" t="s">
        <v>983</v>
      </c>
      <c r="I589" s="97">
        <v>1</v>
      </c>
      <c r="J589" s="118" t="s">
        <v>984</v>
      </c>
      <c r="K589" s="118" t="s">
        <v>985</v>
      </c>
      <c r="L589" s="118"/>
    </row>
    <row r="590" spans="1:12" ht="54" hidden="1">
      <c r="A590" s="892"/>
      <c r="B590" s="99" t="s">
        <v>982</v>
      </c>
      <c r="C590" s="162"/>
      <c r="D590" s="99"/>
      <c r="E590" s="99"/>
      <c r="F590" s="205">
        <v>534.5</v>
      </c>
      <c r="G590" s="205">
        <v>534.5</v>
      </c>
      <c r="H590" s="118" t="s">
        <v>978</v>
      </c>
      <c r="I590" s="97">
        <v>1</v>
      </c>
      <c r="J590" s="118" t="s">
        <v>986</v>
      </c>
      <c r="K590" s="118" t="s">
        <v>985</v>
      </c>
      <c r="L590" s="118"/>
    </row>
    <row r="591" spans="1:12" ht="144" hidden="1">
      <c r="A591" s="118">
        <v>8</v>
      </c>
      <c r="B591" s="118" t="s">
        <v>987</v>
      </c>
      <c r="C591" s="118" t="s">
        <v>987</v>
      </c>
      <c r="D591" s="99"/>
      <c r="E591" s="99"/>
      <c r="F591" s="205">
        <v>2050</v>
      </c>
      <c r="G591" s="205">
        <v>4335.66</v>
      </c>
      <c r="H591" s="118" t="s">
        <v>988</v>
      </c>
      <c r="I591" s="97">
        <v>0</v>
      </c>
      <c r="J591" s="118" t="s">
        <v>989</v>
      </c>
      <c r="K591" s="88" t="s">
        <v>941</v>
      </c>
      <c r="L591" s="118" t="s">
        <v>990</v>
      </c>
    </row>
    <row r="592" spans="1:12" ht="72" hidden="1">
      <c r="A592" s="118">
        <v>9</v>
      </c>
      <c r="B592" s="118" t="s">
        <v>991</v>
      </c>
      <c r="C592" s="118" t="s">
        <v>991</v>
      </c>
      <c r="D592" s="99"/>
      <c r="E592" s="99"/>
      <c r="F592" s="205">
        <v>2028.3</v>
      </c>
      <c r="G592" s="205">
        <v>2028.3</v>
      </c>
      <c r="H592" s="118" t="s">
        <v>992</v>
      </c>
      <c r="I592" s="97">
        <v>1</v>
      </c>
      <c r="J592" s="118" t="s">
        <v>993</v>
      </c>
      <c r="K592" s="118" t="s">
        <v>994</v>
      </c>
      <c r="L592" s="118"/>
    </row>
    <row r="593" spans="1:12" hidden="1">
      <c r="A593" s="892">
        <v>10</v>
      </c>
      <c r="B593" s="892" t="s">
        <v>995</v>
      </c>
      <c r="C593" s="118"/>
      <c r="D593" s="99"/>
      <c r="E593" s="99"/>
      <c r="F593" s="205">
        <v>8404.2999999999993</v>
      </c>
      <c r="G593" s="205">
        <v>4283.3</v>
      </c>
      <c r="H593" s="118" t="s">
        <v>943</v>
      </c>
      <c r="I593" s="97">
        <f>G593/F593</f>
        <v>0.50965577145032903</v>
      </c>
      <c r="J593" s="118"/>
      <c r="K593" s="118" t="s">
        <v>944</v>
      </c>
      <c r="L593" s="118"/>
    </row>
    <row r="594" spans="1:12" hidden="1">
      <c r="A594" s="892"/>
      <c r="B594" s="892"/>
      <c r="C594" s="118"/>
      <c r="D594" s="99"/>
      <c r="E594" s="99"/>
      <c r="F594" s="205">
        <v>2062.4</v>
      </c>
      <c r="G594" s="205">
        <v>0</v>
      </c>
      <c r="H594" s="118" t="s">
        <v>996</v>
      </c>
      <c r="I594" s="97">
        <v>0</v>
      </c>
      <c r="J594" s="118"/>
      <c r="K594" s="118" t="s">
        <v>985</v>
      </c>
      <c r="L594" s="118"/>
    </row>
    <row r="595" spans="1:12" ht="36" hidden="1">
      <c r="A595" s="118">
        <v>11</v>
      </c>
      <c r="B595" s="118" t="s">
        <v>997</v>
      </c>
      <c r="C595" s="118"/>
      <c r="D595" s="99"/>
      <c r="E595" s="99"/>
      <c r="F595" s="217">
        <v>270.60000000000002</v>
      </c>
      <c r="G595" s="205">
        <v>270.60000000000002</v>
      </c>
      <c r="H595" s="118"/>
      <c r="I595" s="97">
        <v>1</v>
      </c>
      <c r="J595" s="118" t="s">
        <v>998</v>
      </c>
      <c r="K595" s="118" t="s">
        <v>999</v>
      </c>
      <c r="L595" s="118"/>
    </row>
    <row r="596" spans="1:12" ht="54" hidden="1">
      <c r="A596" s="892">
        <v>12</v>
      </c>
      <c r="B596" s="118" t="s">
        <v>1000</v>
      </c>
      <c r="C596" s="118"/>
      <c r="D596" s="99"/>
      <c r="E596" s="99"/>
      <c r="F596" s="205">
        <v>619</v>
      </c>
      <c r="G596" s="205">
        <v>3397.57</v>
      </c>
      <c r="H596" s="118" t="s">
        <v>1001</v>
      </c>
      <c r="I596" s="97"/>
      <c r="J596" s="118" t="s">
        <v>1002</v>
      </c>
      <c r="K596" s="118" t="s">
        <v>1003</v>
      </c>
      <c r="L596" s="118" t="s">
        <v>1004</v>
      </c>
    </row>
    <row r="597" spans="1:12" ht="54" hidden="1">
      <c r="A597" s="892"/>
      <c r="B597" s="118" t="s">
        <v>1005</v>
      </c>
      <c r="C597" s="118" t="s">
        <v>1005</v>
      </c>
      <c r="D597" s="99"/>
      <c r="E597" s="99"/>
      <c r="F597" s="205">
        <v>237.6</v>
      </c>
      <c r="G597" s="205">
        <v>85</v>
      </c>
      <c r="H597" s="118" t="s">
        <v>943</v>
      </c>
      <c r="I597" s="97">
        <f>G597/F597</f>
        <v>0.35774410774410775</v>
      </c>
      <c r="J597" s="118"/>
      <c r="K597" s="118" t="s">
        <v>944</v>
      </c>
      <c r="L597" s="118"/>
    </row>
    <row r="598" spans="1:12" hidden="1">
      <c r="A598" s="892"/>
      <c r="B598" s="118" t="s">
        <v>1006</v>
      </c>
      <c r="C598" s="118"/>
      <c r="D598" s="99"/>
      <c r="E598" s="99"/>
      <c r="F598" s="217">
        <f>SUM(F596:F597)</f>
        <v>856.6</v>
      </c>
      <c r="G598" s="205"/>
      <c r="H598" s="118"/>
      <c r="I598" s="97"/>
      <c r="J598" s="118"/>
      <c r="K598" s="118"/>
      <c r="L598" s="118"/>
    </row>
    <row r="599" spans="1:12" hidden="1">
      <c r="A599" s="118"/>
      <c r="B599" s="118" t="s">
        <v>1007</v>
      </c>
      <c r="C599" s="118"/>
      <c r="D599" s="99"/>
      <c r="E599" s="99"/>
      <c r="F599" s="217">
        <v>921.2</v>
      </c>
      <c r="G599" s="205">
        <v>512.6</v>
      </c>
      <c r="H599" s="118" t="s">
        <v>943</v>
      </c>
      <c r="I599" s="97">
        <v>0.55600000000000005</v>
      </c>
      <c r="J599" s="118"/>
      <c r="K599" s="118" t="s">
        <v>944</v>
      </c>
      <c r="L599" s="118"/>
    </row>
    <row r="600" spans="1:12" ht="57" hidden="1" customHeight="1">
      <c r="A600" s="118"/>
      <c r="B600" s="895" t="s">
        <v>1008</v>
      </c>
      <c r="C600" s="895"/>
      <c r="D600" s="895"/>
      <c r="E600" s="895"/>
      <c r="F600" s="118"/>
      <c r="G600" s="118"/>
      <c r="H600" s="118"/>
      <c r="I600" s="118"/>
      <c r="J600" s="118"/>
      <c r="K600" s="96"/>
      <c r="L600" s="118"/>
    </row>
    <row r="601" spans="1:12" ht="39.75" hidden="1" customHeight="1">
      <c r="A601" s="892">
        <v>2</v>
      </c>
      <c r="B601" s="907" t="s">
        <v>94</v>
      </c>
      <c r="C601" s="907"/>
      <c r="D601" s="907"/>
      <c r="E601" s="907"/>
      <c r="F601" s="570">
        <v>340</v>
      </c>
      <c r="G601" s="570">
        <v>80</v>
      </c>
      <c r="H601" s="572"/>
      <c r="I601" s="574">
        <v>8.8176470588235301E-2</v>
      </c>
      <c r="J601" s="571"/>
      <c r="K601" s="572"/>
      <c r="L601" s="118"/>
    </row>
    <row r="602" spans="1:12" hidden="1">
      <c r="A602" s="892"/>
      <c r="B602" s="581" t="s">
        <v>1009</v>
      </c>
      <c r="C602" s="581" t="s">
        <v>1269</v>
      </c>
      <c r="D602" s="581">
        <v>90</v>
      </c>
      <c r="E602" s="581" t="s">
        <v>138</v>
      </c>
      <c r="F602" s="582">
        <v>269</v>
      </c>
      <c r="G602" s="581">
        <v>29.98</v>
      </c>
      <c r="H602" s="573" t="s">
        <v>1010</v>
      </c>
      <c r="I602" s="574">
        <f t="shared" ref="I602:I620" si="7">SUM(G602/F602)</f>
        <v>0.11144981412639406</v>
      </c>
      <c r="J602" s="572" t="s">
        <v>1011</v>
      </c>
      <c r="K602" s="572" t="s">
        <v>1012</v>
      </c>
      <c r="L602" s="100"/>
    </row>
    <row r="603" spans="1:12" hidden="1">
      <c r="A603" s="892"/>
      <c r="B603" s="581" t="s">
        <v>1270</v>
      </c>
      <c r="C603" s="581" t="s">
        <v>1271</v>
      </c>
      <c r="D603" s="582" t="s">
        <v>1272</v>
      </c>
      <c r="E603" s="581" t="s">
        <v>138</v>
      </c>
      <c r="F603" s="582">
        <v>71</v>
      </c>
      <c r="G603" s="581">
        <v>50</v>
      </c>
      <c r="H603" s="573" t="s">
        <v>1010</v>
      </c>
      <c r="I603" s="574">
        <f t="shared" si="7"/>
        <v>0.70422535211267601</v>
      </c>
      <c r="J603" s="562" t="s">
        <v>1273</v>
      </c>
      <c r="K603" s="562" t="s">
        <v>1274</v>
      </c>
      <c r="L603" s="100"/>
    </row>
    <row r="604" spans="1:12" hidden="1">
      <c r="A604" s="892">
        <v>3</v>
      </c>
      <c r="B604" s="896" t="s">
        <v>206</v>
      </c>
      <c r="C604" s="896"/>
      <c r="D604" s="896"/>
      <c r="E604" s="896"/>
      <c r="F604" s="581">
        <v>350</v>
      </c>
      <c r="G604" s="581">
        <v>329.84</v>
      </c>
      <c r="H604" s="573"/>
      <c r="I604" s="574">
        <v>0.9423999999999999</v>
      </c>
      <c r="J604" s="572"/>
      <c r="K604" s="572"/>
      <c r="L604" s="100"/>
    </row>
    <row r="605" spans="1:12" ht="72" hidden="1">
      <c r="A605" s="892"/>
      <c r="B605" s="581" t="s">
        <v>1013</v>
      </c>
      <c r="C605" s="581" t="s">
        <v>1271</v>
      </c>
      <c r="D605" s="581">
        <v>33</v>
      </c>
      <c r="E605" s="581" t="s">
        <v>138</v>
      </c>
      <c r="F605" s="575">
        <v>350</v>
      </c>
      <c r="G605" s="575">
        <v>329.84</v>
      </c>
      <c r="H605" s="573" t="s">
        <v>1014</v>
      </c>
      <c r="I605" s="574">
        <f t="shared" si="7"/>
        <v>0.9423999999999999</v>
      </c>
      <c r="J605" s="581" t="s">
        <v>1015</v>
      </c>
      <c r="K605" s="581" t="s">
        <v>1016</v>
      </c>
      <c r="L605" s="100"/>
    </row>
    <row r="606" spans="1:12" hidden="1">
      <c r="A606" s="581"/>
      <c r="B606" s="896" t="s">
        <v>211</v>
      </c>
      <c r="C606" s="896"/>
      <c r="D606" s="896"/>
      <c r="E606" s="896"/>
      <c r="F606" s="575">
        <v>150</v>
      </c>
      <c r="G606" s="575">
        <v>21.1</v>
      </c>
      <c r="H606" s="573"/>
      <c r="I606" s="574">
        <v>0.14066666666666669</v>
      </c>
      <c r="J606" s="581"/>
      <c r="K606" s="581"/>
      <c r="L606" s="100"/>
    </row>
    <row r="607" spans="1:12" ht="33" hidden="1" customHeight="1">
      <c r="A607" s="581">
        <v>4</v>
      </c>
      <c r="B607" s="581" t="s">
        <v>1275</v>
      </c>
      <c r="C607" s="581" t="s">
        <v>1271</v>
      </c>
      <c r="D607" s="581" t="s">
        <v>1276</v>
      </c>
      <c r="E607" s="581" t="s">
        <v>138</v>
      </c>
      <c r="F607" s="581">
        <v>110</v>
      </c>
      <c r="G607" s="581">
        <v>79.5</v>
      </c>
      <c r="H607" s="577" t="s">
        <v>1014</v>
      </c>
      <c r="I607" s="574">
        <f t="shared" ref="I607" si="8">SUM(G607/F607)</f>
        <v>0.72272727272727277</v>
      </c>
      <c r="J607" s="581"/>
      <c r="K607" s="581"/>
      <c r="L607" s="100"/>
    </row>
    <row r="608" spans="1:12" ht="36" hidden="1">
      <c r="A608" s="581"/>
      <c r="B608" s="581" t="s">
        <v>1017</v>
      </c>
      <c r="C608" s="581" t="s">
        <v>1017</v>
      </c>
      <c r="D608" s="581" t="s">
        <v>1018</v>
      </c>
      <c r="E608" s="581" t="s">
        <v>138</v>
      </c>
      <c r="F608" s="581">
        <v>40</v>
      </c>
      <c r="G608" s="581">
        <v>21.1</v>
      </c>
      <c r="H608" s="577" t="s">
        <v>1014</v>
      </c>
      <c r="I608" s="574">
        <f t="shared" si="7"/>
        <v>0.52750000000000008</v>
      </c>
      <c r="J608" s="581" t="s">
        <v>1019</v>
      </c>
      <c r="K608" s="581" t="s">
        <v>1020</v>
      </c>
      <c r="L608" s="101"/>
    </row>
    <row r="609" spans="1:12" hidden="1">
      <c r="A609" s="581"/>
      <c r="B609" s="907" t="s">
        <v>360</v>
      </c>
      <c r="C609" s="907"/>
      <c r="D609" s="907"/>
      <c r="E609" s="907"/>
      <c r="F609" s="581"/>
      <c r="G609" s="581"/>
      <c r="H609" s="577"/>
      <c r="I609" s="574"/>
      <c r="J609" s="581"/>
      <c r="K609" s="581"/>
      <c r="L609" s="101"/>
    </row>
    <row r="610" spans="1:12" ht="54" hidden="1">
      <c r="A610" s="581">
        <v>5</v>
      </c>
      <c r="B610" s="581" t="s">
        <v>463</v>
      </c>
      <c r="C610" s="581"/>
      <c r="D610" s="581" t="s">
        <v>695</v>
      </c>
      <c r="E610" s="581" t="s">
        <v>138</v>
      </c>
      <c r="F610" s="581">
        <v>340</v>
      </c>
      <c r="G610" s="581">
        <v>187.5</v>
      </c>
      <c r="H610" s="581" t="s">
        <v>1021</v>
      </c>
      <c r="I610" s="574">
        <f t="shared" si="7"/>
        <v>0.55147058823529416</v>
      </c>
      <c r="J610" s="581" t="s">
        <v>1022</v>
      </c>
      <c r="K610" s="581" t="s">
        <v>1023</v>
      </c>
      <c r="L610" s="100"/>
    </row>
    <row r="611" spans="1:12" hidden="1">
      <c r="A611" s="581"/>
      <c r="B611" s="907" t="s">
        <v>361</v>
      </c>
      <c r="C611" s="907"/>
      <c r="D611" s="907"/>
      <c r="E611" s="907"/>
      <c r="F611" s="581">
        <v>250</v>
      </c>
      <c r="G611" s="581">
        <v>243</v>
      </c>
      <c r="H611" s="581"/>
      <c r="I611" s="574">
        <v>0.97199999999999998</v>
      </c>
      <c r="J611" s="581"/>
      <c r="K611" s="581"/>
      <c r="L611" s="100"/>
    </row>
    <row r="612" spans="1:12" ht="90" hidden="1">
      <c r="A612" s="892">
        <v>6</v>
      </c>
      <c r="B612" s="581" t="s">
        <v>361</v>
      </c>
      <c r="C612" s="581" t="s">
        <v>470</v>
      </c>
      <c r="D612" s="581" t="s">
        <v>1024</v>
      </c>
      <c r="E612" s="581" t="s">
        <v>138</v>
      </c>
      <c r="F612" s="581">
        <v>150</v>
      </c>
      <c r="G612" s="581">
        <v>150</v>
      </c>
      <c r="H612" s="581" t="s">
        <v>1021</v>
      </c>
      <c r="I612" s="574">
        <f t="shared" si="7"/>
        <v>1</v>
      </c>
      <c r="J612" s="581" t="s">
        <v>1025</v>
      </c>
      <c r="K612" s="581" t="s">
        <v>1023</v>
      </c>
      <c r="L612" s="100"/>
    </row>
    <row r="613" spans="1:12" ht="54" hidden="1">
      <c r="A613" s="892"/>
      <c r="B613" s="581"/>
      <c r="C613" s="581" t="s">
        <v>1026</v>
      </c>
      <c r="D613" s="581" t="s">
        <v>1027</v>
      </c>
      <c r="E613" s="581" t="s">
        <v>138</v>
      </c>
      <c r="F613" s="581">
        <v>100</v>
      </c>
      <c r="G613" s="581">
        <v>93</v>
      </c>
      <c r="H613" s="576">
        <v>42186</v>
      </c>
      <c r="I613" s="574">
        <f t="shared" si="7"/>
        <v>0.93</v>
      </c>
      <c r="J613" s="581"/>
      <c r="K613" s="581"/>
      <c r="L613" s="100"/>
    </row>
    <row r="614" spans="1:12" hidden="1">
      <c r="A614" s="581"/>
      <c r="B614" s="907" t="s">
        <v>401</v>
      </c>
      <c r="C614" s="907"/>
      <c r="D614" s="907"/>
      <c r="E614" s="907"/>
      <c r="F614" s="581">
        <v>634</v>
      </c>
      <c r="G614" s="581">
        <v>249.70000000000002</v>
      </c>
      <c r="H614" s="576"/>
      <c r="I614" s="574">
        <v>0.39384858044164039</v>
      </c>
      <c r="J614" s="581"/>
      <c r="K614" s="581"/>
      <c r="L614" s="100"/>
    </row>
    <row r="615" spans="1:12" ht="36" hidden="1">
      <c r="A615" s="892">
        <v>7</v>
      </c>
      <c r="B615" s="581" t="s">
        <v>1028</v>
      </c>
      <c r="C615" s="581"/>
      <c r="D615" s="581" t="s">
        <v>1029</v>
      </c>
      <c r="E615" s="581" t="s">
        <v>138</v>
      </c>
      <c r="F615" s="570">
        <v>379.1</v>
      </c>
      <c r="G615" s="570">
        <v>183.8</v>
      </c>
      <c r="H615" s="581" t="s">
        <v>1030</v>
      </c>
      <c r="I615" s="574">
        <f t="shared" si="7"/>
        <v>0.4848324980216302</v>
      </c>
      <c r="J615" s="581" t="s">
        <v>1031</v>
      </c>
      <c r="K615" s="581" t="s">
        <v>1032</v>
      </c>
      <c r="L615" s="100"/>
    </row>
    <row r="616" spans="1:12" hidden="1">
      <c r="A616" s="892"/>
      <c r="B616" s="581" t="s">
        <v>1033</v>
      </c>
      <c r="C616" s="581"/>
      <c r="D616" s="581" t="s">
        <v>1034</v>
      </c>
      <c r="E616" s="581" t="s">
        <v>138</v>
      </c>
      <c r="F616" s="570">
        <v>65.900000000000006</v>
      </c>
      <c r="G616" s="570">
        <v>65.900000000000006</v>
      </c>
      <c r="H616" s="577" t="s">
        <v>1035</v>
      </c>
      <c r="I616" s="574">
        <f t="shared" si="7"/>
        <v>1</v>
      </c>
      <c r="J616" s="581" t="s">
        <v>1036</v>
      </c>
      <c r="K616" s="581" t="s">
        <v>1032</v>
      </c>
      <c r="L616" s="100"/>
    </row>
    <row r="617" spans="1:12" hidden="1">
      <c r="A617" s="892"/>
      <c r="B617" s="581" t="s">
        <v>1037</v>
      </c>
      <c r="C617" s="581"/>
      <c r="D617" s="581" t="s">
        <v>569</v>
      </c>
      <c r="E617" s="581" t="s">
        <v>138</v>
      </c>
      <c r="F617" s="570">
        <v>189</v>
      </c>
      <c r="G617" s="570"/>
      <c r="H617" s="576">
        <v>42186</v>
      </c>
      <c r="I617" s="574">
        <f t="shared" si="7"/>
        <v>0</v>
      </c>
      <c r="J617" s="581"/>
      <c r="K617" s="581"/>
      <c r="L617" s="100"/>
    </row>
    <row r="618" spans="1:12" hidden="1">
      <c r="A618" s="581"/>
      <c r="B618" s="907" t="s">
        <v>278</v>
      </c>
      <c r="C618" s="907"/>
      <c r="D618" s="907"/>
      <c r="E618" s="907"/>
      <c r="F618" s="570">
        <v>557</v>
      </c>
      <c r="G618" s="570">
        <v>207</v>
      </c>
      <c r="H618" s="576"/>
      <c r="I618" s="574">
        <v>0.37163375224416517</v>
      </c>
      <c r="J618" s="581"/>
      <c r="K618" s="581"/>
      <c r="L618" s="100"/>
    </row>
    <row r="619" spans="1:12" ht="54" hidden="1">
      <c r="A619" s="581">
        <v>8</v>
      </c>
      <c r="B619" s="578" t="s">
        <v>1038</v>
      </c>
      <c r="C619" s="578"/>
      <c r="D619" s="578" t="s">
        <v>1027</v>
      </c>
      <c r="E619" s="578" t="s">
        <v>138</v>
      </c>
      <c r="F619" s="570">
        <v>207</v>
      </c>
      <c r="G619" s="570">
        <v>207</v>
      </c>
      <c r="H619" s="576">
        <v>42064</v>
      </c>
      <c r="I619" s="574">
        <f t="shared" si="7"/>
        <v>1</v>
      </c>
      <c r="J619" s="581" t="s">
        <v>1039</v>
      </c>
      <c r="K619" s="581" t="s">
        <v>1040</v>
      </c>
      <c r="L619" s="100"/>
    </row>
    <row r="620" spans="1:12" hidden="1">
      <c r="A620" s="581"/>
      <c r="B620" s="578" t="s">
        <v>1041</v>
      </c>
      <c r="C620" s="578"/>
      <c r="D620" s="578" t="s">
        <v>1042</v>
      </c>
      <c r="E620" s="578" t="s">
        <v>138</v>
      </c>
      <c r="F620" s="570">
        <v>350</v>
      </c>
      <c r="G620" s="570"/>
      <c r="H620" s="576"/>
      <c r="I620" s="574">
        <f t="shared" si="7"/>
        <v>0</v>
      </c>
      <c r="J620" s="581"/>
      <c r="K620" s="581"/>
      <c r="L620" s="100"/>
    </row>
    <row r="621" spans="1:12" s="413" customFormat="1" hidden="1">
      <c r="A621" s="556"/>
      <c r="B621" s="557"/>
      <c r="C621" s="557"/>
      <c r="D621" s="557"/>
      <c r="E621" s="557"/>
      <c r="F621" s="558"/>
      <c r="G621" s="558"/>
      <c r="H621" s="559"/>
      <c r="I621" s="560"/>
      <c r="J621" s="556"/>
      <c r="K621" s="556"/>
      <c r="L621" s="561"/>
    </row>
    <row r="622" spans="1:12" s="413" customFormat="1" ht="57" hidden="1" customHeight="1">
      <c r="A622" s="411"/>
      <c r="B622" s="895" t="s">
        <v>1268</v>
      </c>
      <c r="C622" s="895"/>
      <c r="D622" s="895"/>
      <c r="E622" s="895"/>
      <c r="F622" s="411"/>
      <c r="G622" s="411"/>
      <c r="H622" s="411"/>
      <c r="I622" s="411"/>
      <c r="J622" s="411"/>
      <c r="K622" s="407"/>
      <c r="L622" s="411"/>
    </row>
    <row r="623" spans="1:12" ht="72" hidden="1">
      <c r="A623" s="897">
        <v>1</v>
      </c>
      <c r="B623" s="899" t="s">
        <v>87</v>
      </c>
      <c r="C623" s="508" t="s">
        <v>1250</v>
      </c>
      <c r="D623" s="508"/>
      <c r="E623" s="508" t="s">
        <v>368</v>
      </c>
      <c r="F623" s="509">
        <v>1829.1</v>
      </c>
      <c r="G623" s="509">
        <v>1280</v>
      </c>
      <c r="H623" s="510" t="s">
        <v>369</v>
      </c>
      <c r="I623" s="511">
        <v>0.7</v>
      </c>
      <c r="J623" s="512" t="s">
        <v>370</v>
      </c>
      <c r="K623" s="513" t="s">
        <v>1251</v>
      </c>
      <c r="L623" s="514"/>
    </row>
    <row r="624" spans="1:12" hidden="1">
      <c r="A624" s="898"/>
      <c r="B624" s="900"/>
      <c r="C624" s="515"/>
      <c r="D624" s="515"/>
      <c r="E624" s="515"/>
      <c r="F624" s="509"/>
      <c r="G624" s="509"/>
      <c r="H624" s="510"/>
      <c r="I624" s="511"/>
      <c r="J624" s="512"/>
      <c r="K624" s="513"/>
      <c r="L624" s="516"/>
    </row>
    <row r="625" spans="1:12" ht="34.799999999999997" hidden="1">
      <c r="A625" s="903"/>
      <c r="B625" s="906"/>
      <c r="C625" s="517" t="s">
        <v>1086</v>
      </c>
      <c r="D625" s="517"/>
      <c r="E625" s="517"/>
      <c r="F625" s="509"/>
      <c r="G625" s="509"/>
      <c r="H625" s="510"/>
      <c r="I625" s="511"/>
      <c r="J625" s="512"/>
      <c r="K625" s="513"/>
      <c r="L625" s="514"/>
    </row>
    <row r="626" spans="1:12" ht="34.799999999999997" hidden="1">
      <c r="A626" s="897">
        <v>2</v>
      </c>
      <c r="B626" s="899" t="s">
        <v>94</v>
      </c>
      <c r="C626" s="518" t="s">
        <v>94</v>
      </c>
      <c r="D626" s="519"/>
      <c r="E626" s="519"/>
      <c r="F626" s="520">
        <v>1200</v>
      </c>
      <c r="G626" s="521">
        <v>1000</v>
      </c>
      <c r="H626" s="510"/>
      <c r="I626" s="511">
        <v>0.84</v>
      </c>
      <c r="J626" s="522"/>
      <c r="K626" s="513"/>
      <c r="L626" s="514"/>
    </row>
    <row r="627" spans="1:12" hidden="1">
      <c r="A627" s="898"/>
      <c r="B627" s="900"/>
      <c r="C627" s="515" t="s">
        <v>88</v>
      </c>
      <c r="D627" s="515"/>
      <c r="E627" s="515"/>
      <c r="F627" s="521"/>
      <c r="G627" s="521"/>
      <c r="H627" s="510"/>
      <c r="I627" s="511"/>
      <c r="J627" s="510"/>
      <c r="K627" s="510"/>
      <c r="L627" s="514"/>
    </row>
    <row r="628" spans="1:12" ht="180" hidden="1">
      <c r="A628" s="898"/>
      <c r="B628" s="900"/>
      <c r="C628" s="515" t="s">
        <v>374</v>
      </c>
      <c r="D628" s="515" t="s">
        <v>1252</v>
      </c>
      <c r="E628" s="515" t="s">
        <v>368</v>
      </c>
      <c r="F628" s="520">
        <v>1000</v>
      </c>
      <c r="G628" s="521">
        <v>1000</v>
      </c>
      <c r="H628" s="510" t="s">
        <v>376</v>
      </c>
      <c r="I628" s="511">
        <v>0.32</v>
      </c>
      <c r="J628" s="510" t="s">
        <v>1253</v>
      </c>
      <c r="K628" s="510" t="s">
        <v>1254</v>
      </c>
      <c r="L628" s="523"/>
    </row>
    <row r="629" spans="1:12" ht="36" hidden="1">
      <c r="A629" s="898"/>
      <c r="B629" s="904"/>
      <c r="C629" s="524" t="s">
        <v>1255</v>
      </c>
      <c r="D629" s="525" t="s">
        <v>1256</v>
      </c>
      <c r="E629" s="526"/>
      <c r="F629" s="527">
        <v>200</v>
      </c>
      <c r="G629" s="528">
        <v>0</v>
      </c>
      <c r="H629" s="529" t="s">
        <v>1257</v>
      </c>
      <c r="I629" s="530">
        <v>0</v>
      </c>
      <c r="J629" s="529" t="s">
        <v>98</v>
      </c>
      <c r="K629" s="529"/>
      <c r="L629" s="531" t="s">
        <v>1258</v>
      </c>
    </row>
    <row r="630" spans="1:12" hidden="1">
      <c r="A630" s="903"/>
      <c r="B630" s="905"/>
      <c r="C630" s="532"/>
      <c r="D630" s="533"/>
      <c r="E630" s="534"/>
      <c r="F630" s="535"/>
      <c r="G630" s="535"/>
      <c r="H630" s="536"/>
      <c r="I630" s="536"/>
      <c r="J630" s="537"/>
      <c r="K630" s="537"/>
      <c r="L630" s="538"/>
    </row>
    <row r="631" spans="1:12" hidden="1">
      <c r="A631" s="528"/>
      <c r="B631" s="555"/>
      <c r="C631" s="539"/>
      <c r="D631" s="539"/>
      <c r="E631" s="539"/>
      <c r="F631" s="540"/>
      <c r="G631" s="540"/>
      <c r="H631" s="539"/>
      <c r="I631" s="541"/>
      <c r="J631" s="539"/>
      <c r="K631" s="539"/>
      <c r="L631" s="538"/>
    </row>
    <row r="632" spans="1:12" ht="54" hidden="1">
      <c r="A632" s="897">
        <v>3</v>
      </c>
      <c r="B632" s="899" t="s">
        <v>16</v>
      </c>
      <c r="C632" s="533" t="s">
        <v>1259</v>
      </c>
      <c r="D632" s="533"/>
      <c r="E632" s="533" t="s">
        <v>381</v>
      </c>
      <c r="F632" s="535">
        <v>17135.8</v>
      </c>
      <c r="G632" s="535">
        <v>0</v>
      </c>
      <c r="H632" s="539" t="s">
        <v>1257</v>
      </c>
      <c r="I632" s="541">
        <v>0</v>
      </c>
      <c r="J632" s="537"/>
      <c r="K632" s="537"/>
      <c r="L632" s="538" t="s">
        <v>58</v>
      </c>
    </row>
    <row r="633" spans="1:12" hidden="1">
      <c r="A633" s="898"/>
      <c r="B633" s="900"/>
      <c r="C633" s="515"/>
      <c r="D633" s="515"/>
      <c r="E633" s="515"/>
      <c r="F633" s="542"/>
      <c r="G633" s="542"/>
      <c r="H633" s="543"/>
      <c r="I633" s="511"/>
      <c r="J633" s="543"/>
      <c r="K633" s="543"/>
      <c r="L633" s="516"/>
    </row>
    <row r="634" spans="1:12" hidden="1">
      <c r="A634" s="521"/>
      <c r="B634" s="515"/>
      <c r="C634" s="533"/>
      <c r="D634" s="533"/>
      <c r="E634" s="533"/>
      <c r="F634" s="544"/>
      <c r="G634" s="535"/>
      <c r="H634" s="536"/>
      <c r="I634" s="541"/>
      <c r="J634" s="537"/>
      <c r="K634" s="537"/>
      <c r="L634" s="545"/>
    </row>
    <row r="635" spans="1:12" ht="72" hidden="1">
      <c r="A635" s="546">
        <v>4</v>
      </c>
      <c r="B635" s="547" t="s">
        <v>360</v>
      </c>
      <c r="C635" s="547" t="s">
        <v>1260</v>
      </c>
      <c r="D635" s="547"/>
      <c r="E635" s="547" t="s">
        <v>368</v>
      </c>
      <c r="F635" s="548">
        <v>5626.3</v>
      </c>
      <c r="G635" s="546">
        <v>1226</v>
      </c>
      <c r="H635" s="546" t="s">
        <v>1261</v>
      </c>
      <c r="I635" s="511">
        <v>0.5</v>
      </c>
      <c r="J635" s="543"/>
      <c r="K635" s="543"/>
      <c r="L635" s="516" t="s">
        <v>58</v>
      </c>
    </row>
    <row r="636" spans="1:12" ht="90" hidden="1">
      <c r="A636" s="546">
        <v>5</v>
      </c>
      <c r="B636" s="547" t="s">
        <v>361</v>
      </c>
      <c r="C636" s="547" t="s">
        <v>1262</v>
      </c>
      <c r="D636" s="547"/>
      <c r="E636" s="547" t="s">
        <v>381</v>
      </c>
      <c r="F636" s="548">
        <v>6000</v>
      </c>
      <c r="G636" s="546">
        <v>0</v>
      </c>
      <c r="H636" s="546" t="s">
        <v>1261</v>
      </c>
      <c r="I636" s="549">
        <v>0.3</v>
      </c>
      <c r="J636" s="543"/>
      <c r="K636" s="543"/>
      <c r="L636" s="550" t="s">
        <v>1263</v>
      </c>
    </row>
    <row r="637" spans="1:12" hidden="1">
      <c r="A637" s="897">
        <v>6</v>
      </c>
      <c r="B637" s="901" t="s">
        <v>401</v>
      </c>
      <c r="C637" s="901" t="s">
        <v>1264</v>
      </c>
      <c r="D637" s="515"/>
      <c r="E637" s="515"/>
      <c r="F637" s="551">
        <v>2438.1999999999998</v>
      </c>
      <c r="G637" s="551">
        <v>2438.1999999999998</v>
      </c>
      <c r="H637" s="546" t="s">
        <v>1265</v>
      </c>
      <c r="I637" s="511">
        <f>G637/F637</f>
        <v>1</v>
      </c>
      <c r="J637" s="543" t="s">
        <v>1266</v>
      </c>
      <c r="K637" s="543" t="s">
        <v>1267</v>
      </c>
      <c r="L637" s="523"/>
    </row>
    <row r="638" spans="1:12" hidden="1">
      <c r="A638" s="898"/>
      <c r="B638" s="902"/>
      <c r="C638" s="901"/>
      <c r="D638" s="515"/>
      <c r="E638" s="515"/>
      <c r="F638" s="551"/>
      <c r="G638" s="551"/>
      <c r="H638" s="546"/>
      <c r="I638" s="511"/>
      <c r="J638" s="543"/>
      <c r="K638" s="543"/>
      <c r="L638" s="514"/>
    </row>
    <row r="639" spans="1:12" hidden="1">
      <c r="A639" s="898"/>
      <c r="B639" s="902"/>
      <c r="C639" s="901"/>
      <c r="D639" s="515"/>
      <c r="E639" s="515"/>
      <c r="F639" s="551"/>
      <c r="G639" s="551"/>
      <c r="H639" s="546"/>
      <c r="I639" s="511"/>
      <c r="J639" s="543"/>
      <c r="K639" s="543"/>
      <c r="L639" s="514"/>
    </row>
    <row r="640" spans="1:12" hidden="1">
      <c r="A640" s="898"/>
      <c r="B640" s="902"/>
      <c r="C640" s="901"/>
      <c r="D640" s="515"/>
      <c r="E640" s="515"/>
      <c r="F640" s="552"/>
      <c r="G640" s="552"/>
      <c r="H640" s="546"/>
      <c r="I640" s="511"/>
      <c r="J640" s="543"/>
      <c r="K640" s="543"/>
      <c r="L640" s="514"/>
    </row>
    <row r="641" spans="1:12" hidden="1">
      <c r="A641" s="553"/>
      <c r="B641" s="893" t="s">
        <v>404</v>
      </c>
      <c r="C641" s="894"/>
      <c r="D641" s="543"/>
      <c r="E641" s="543"/>
      <c r="F641" s="554">
        <v>34229.4</v>
      </c>
      <c r="G641" s="521">
        <v>4901.3</v>
      </c>
      <c r="H641" s="553"/>
      <c r="I641" s="511">
        <v>0.14000000000000001</v>
      </c>
      <c r="J641" s="550"/>
      <c r="K641" s="550"/>
      <c r="L641" s="514"/>
    </row>
    <row r="642" spans="1:12" hidden="1"/>
  </sheetData>
  <mergeCells count="307">
    <mergeCell ref="J430:J431"/>
    <mergeCell ref="J433:J434"/>
    <mergeCell ref="J425:J426"/>
    <mergeCell ref="A5:B5"/>
    <mergeCell ref="C5:E5"/>
    <mergeCell ref="A7:A15"/>
    <mergeCell ref="B16:E16"/>
    <mergeCell ref="A17:A24"/>
    <mergeCell ref="A1:L1"/>
    <mergeCell ref="A3:A4"/>
    <mergeCell ref="B3:B4"/>
    <mergeCell ref="K3:K4"/>
    <mergeCell ref="G3:G4"/>
    <mergeCell ref="H3:H4"/>
    <mergeCell ref="A2:L2"/>
    <mergeCell ref="L3:L4"/>
    <mergeCell ref="C3:D3"/>
    <mergeCell ref="E3:E4"/>
    <mergeCell ref="F3:F4"/>
    <mergeCell ref="I3:I4"/>
    <mergeCell ref="J3:J4"/>
    <mergeCell ref="B6:E6"/>
    <mergeCell ref="B25:E25"/>
    <mergeCell ref="A26:A28"/>
    <mergeCell ref="L26:L28"/>
    <mergeCell ref="B29:E29"/>
    <mergeCell ref="A30:A33"/>
    <mergeCell ref="L30:L33"/>
    <mergeCell ref="F19:F21"/>
    <mergeCell ref="G19:G21"/>
    <mergeCell ref="H19:H21"/>
    <mergeCell ref="J19:J21"/>
    <mergeCell ref="K19:K21"/>
    <mergeCell ref="C79:E79"/>
    <mergeCell ref="A53:A60"/>
    <mergeCell ref="B61:E61"/>
    <mergeCell ref="A62:A70"/>
    <mergeCell ref="B73:E73"/>
    <mergeCell ref="A74:A78"/>
    <mergeCell ref="B34:E34"/>
    <mergeCell ref="A35:A43"/>
    <mergeCell ref="B44:E44"/>
    <mergeCell ref="A45:A51"/>
    <mergeCell ref="B52:E52"/>
    <mergeCell ref="L191:L193"/>
    <mergeCell ref="B194:E194"/>
    <mergeCell ref="A195:A197"/>
    <mergeCell ref="B198:E198"/>
    <mergeCell ref="B199:E199"/>
    <mergeCell ref="A177:A185"/>
    <mergeCell ref="B177:E177"/>
    <mergeCell ref="B187:E187"/>
    <mergeCell ref="A188:A193"/>
    <mergeCell ref="F191:F193"/>
    <mergeCell ref="C226:E226"/>
    <mergeCell ref="B210:B213"/>
    <mergeCell ref="C210:C213"/>
    <mergeCell ref="B214:B215"/>
    <mergeCell ref="C214:C215"/>
    <mergeCell ref="B225:C225"/>
    <mergeCell ref="A200:A203"/>
    <mergeCell ref="B200:E200"/>
    <mergeCell ref="A204:A206"/>
    <mergeCell ref="B204:E204"/>
    <mergeCell ref="B208:E208"/>
    <mergeCell ref="L264:L268"/>
    <mergeCell ref="H266:H268"/>
    <mergeCell ref="J266:J268"/>
    <mergeCell ref="K266:K268"/>
    <mergeCell ref="B269:E269"/>
    <mergeCell ref="B258:E258"/>
    <mergeCell ref="A259:A263"/>
    <mergeCell ref="B263:E263"/>
    <mergeCell ref="A264:A268"/>
    <mergeCell ref="F264:F268"/>
    <mergeCell ref="L281:L282"/>
    <mergeCell ref="A284:E284"/>
    <mergeCell ref="F285:F290"/>
    <mergeCell ref="G285:G290"/>
    <mergeCell ref="K285:K290"/>
    <mergeCell ref="F276:F277"/>
    <mergeCell ref="G276:G277"/>
    <mergeCell ref="I276:I277"/>
    <mergeCell ref="B278:E278"/>
    <mergeCell ref="A279:A283"/>
    <mergeCell ref="A276:A277"/>
    <mergeCell ref="B276:B277"/>
    <mergeCell ref="C276:C277"/>
    <mergeCell ref="D276:D277"/>
    <mergeCell ref="E276:E277"/>
    <mergeCell ref="F327:F328"/>
    <mergeCell ref="B303:E303"/>
    <mergeCell ref="A304:A306"/>
    <mergeCell ref="A307:A320"/>
    <mergeCell ref="B307:E307"/>
    <mergeCell ref="B309:B317"/>
    <mergeCell ref="A292:E292"/>
    <mergeCell ref="C295:E295"/>
    <mergeCell ref="A296:A302"/>
    <mergeCell ref="B296:E296"/>
    <mergeCell ref="B299:B300"/>
    <mergeCell ref="C299:C300"/>
    <mergeCell ref="E299:E300"/>
    <mergeCell ref="A321:A324"/>
    <mergeCell ref="B446:E446"/>
    <mergeCell ref="B450:E450"/>
    <mergeCell ref="F330:F331"/>
    <mergeCell ref="A332:A354"/>
    <mergeCell ref="B332:E332"/>
    <mergeCell ref="B333:B338"/>
    <mergeCell ref="C333:C338"/>
    <mergeCell ref="E333:E338"/>
    <mergeCell ref="C339:C347"/>
    <mergeCell ref="B348:B349"/>
    <mergeCell ref="C348:C349"/>
    <mergeCell ref="E348:E349"/>
    <mergeCell ref="B350:B354"/>
    <mergeCell ref="C350:C354"/>
    <mergeCell ref="E350:E354"/>
    <mergeCell ref="A329:A331"/>
    <mergeCell ref="B329:E329"/>
    <mergeCell ref="C330:C331"/>
    <mergeCell ref="B481:E481"/>
    <mergeCell ref="B487:E487"/>
    <mergeCell ref="B491:E491"/>
    <mergeCell ref="B522:B524"/>
    <mergeCell ref="B526:B529"/>
    <mergeCell ref="B544:C544"/>
    <mergeCell ref="B532:B538"/>
    <mergeCell ref="B518:B521"/>
    <mergeCell ref="B498:B506"/>
    <mergeCell ref="B507:B513"/>
    <mergeCell ref="A457:A458"/>
    <mergeCell ref="B546:E546"/>
    <mergeCell ref="B414:E414"/>
    <mergeCell ref="B416:E416"/>
    <mergeCell ref="A417:A419"/>
    <mergeCell ref="B417:E417"/>
    <mergeCell ref="B227:E227"/>
    <mergeCell ref="A326:A328"/>
    <mergeCell ref="B326:E326"/>
    <mergeCell ref="C327:C328"/>
    <mergeCell ref="B271:E271"/>
    <mergeCell ref="A272:A273"/>
    <mergeCell ref="B274:E274"/>
    <mergeCell ref="B247:E247"/>
    <mergeCell ref="A381:A383"/>
    <mergeCell ref="B355:E355"/>
    <mergeCell ref="A395:A398"/>
    <mergeCell ref="B395:B398"/>
    <mergeCell ref="B357:C357"/>
    <mergeCell ref="C445:E445"/>
    <mergeCell ref="B545:E545"/>
    <mergeCell ref="B465:E465"/>
    <mergeCell ref="B474:E474"/>
    <mergeCell ref="B477:E477"/>
    <mergeCell ref="A465:A473"/>
    <mergeCell ref="A474:A476"/>
    <mergeCell ref="A478:A480"/>
    <mergeCell ref="A487:A490"/>
    <mergeCell ref="A522:A524"/>
    <mergeCell ref="A526:A529"/>
    <mergeCell ref="A532:A538"/>
    <mergeCell ref="A498:A506"/>
    <mergeCell ref="A463:A464"/>
    <mergeCell ref="A507:A513"/>
    <mergeCell ref="J173:J174"/>
    <mergeCell ref="A254:A256"/>
    <mergeCell ref="A593:A594"/>
    <mergeCell ref="B593:B594"/>
    <mergeCell ref="A596:A598"/>
    <mergeCell ref="B600:E600"/>
    <mergeCell ref="B601:E601"/>
    <mergeCell ref="B254:B256"/>
    <mergeCell ref="A248:A251"/>
    <mergeCell ref="B252:E252"/>
    <mergeCell ref="A434:A436"/>
    <mergeCell ref="A437:A440"/>
    <mergeCell ref="B437:B440"/>
    <mergeCell ref="C437:C439"/>
    <mergeCell ref="A441:A443"/>
    <mergeCell ref="B441:B443"/>
    <mergeCell ref="B444:C444"/>
    <mergeCell ref="A421:L421"/>
    <mergeCell ref="A422:A424"/>
    <mergeCell ref="B422:B424"/>
    <mergeCell ref="A425:A427"/>
    <mergeCell ref="B425:B427"/>
    <mergeCell ref="A428:A429"/>
    <mergeCell ref="A580:A581"/>
    <mergeCell ref="B80:E80"/>
    <mergeCell ref="A108:A110"/>
    <mergeCell ref="A157:A158"/>
    <mergeCell ref="B143:E143"/>
    <mergeCell ref="B154:E154"/>
    <mergeCell ref="B156:E156"/>
    <mergeCell ref="A143:A148"/>
    <mergeCell ref="A149:A152"/>
    <mergeCell ref="B149:E149"/>
    <mergeCell ref="B136:E136"/>
    <mergeCell ref="A138:A139"/>
    <mergeCell ref="B138:B139"/>
    <mergeCell ref="C138:C139"/>
    <mergeCell ref="B141:C141"/>
    <mergeCell ref="A123:A124"/>
    <mergeCell ref="A125:A128"/>
    <mergeCell ref="B130:E130"/>
    <mergeCell ref="A131:A132"/>
    <mergeCell ref="B134:E134"/>
    <mergeCell ref="B122:E122"/>
    <mergeCell ref="B108:E108"/>
    <mergeCell ref="A117:A118"/>
    <mergeCell ref="A112:A114"/>
    <mergeCell ref="B112:E112"/>
    <mergeCell ref="B461:E461"/>
    <mergeCell ref="A228:A235"/>
    <mergeCell ref="A240:A241"/>
    <mergeCell ref="A242:A244"/>
    <mergeCell ref="B240:E240"/>
    <mergeCell ref="B242:E242"/>
    <mergeCell ref="B245:E245"/>
    <mergeCell ref="A236:A239"/>
    <mergeCell ref="B236:E236"/>
    <mergeCell ref="B430:B431"/>
    <mergeCell ref="A407:A408"/>
    <mergeCell ref="A409:A410"/>
    <mergeCell ref="B409:E409"/>
    <mergeCell ref="B411:E411"/>
    <mergeCell ref="B412:E412"/>
    <mergeCell ref="A355:A356"/>
    <mergeCell ref="A401:A404"/>
    <mergeCell ref="B401:E401"/>
    <mergeCell ref="A405:A406"/>
    <mergeCell ref="B405:E405"/>
    <mergeCell ref="B428:B429"/>
    <mergeCell ref="A430:A431"/>
    <mergeCell ref="A447:A449"/>
    <mergeCell ref="A450:A451"/>
    <mergeCell ref="B115:E115"/>
    <mergeCell ref="B101:E101"/>
    <mergeCell ref="A102:A107"/>
    <mergeCell ref="A81:A97"/>
    <mergeCell ref="A98:A100"/>
    <mergeCell ref="B102:E102"/>
    <mergeCell ref="B98:E98"/>
    <mergeCell ref="B539:B542"/>
    <mergeCell ref="A539:A542"/>
    <mergeCell ref="A518:A521"/>
    <mergeCell ref="B381:B383"/>
    <mergeCell ref="A384:A387"/>
    <mergeCell ref="B384:B387"/>
    <mergeCell ref="A389:A394"/>
    <mergeCell ref="B389:B394"/>
    <mergeCell ref="A359:A371"/>
    <mergeCell ref="B359:B371"/>
    <mergeCell ref="A372:A378"/>
    <mergeCell ref="B372:B378"/>
    <mergeCell ref="A379:A380"/>
    <mergeCell ref="B379:B380"/>
    <mergeCell ref="B160:E160"/>
    <mergeCell ref="B172:E172"/>
    <mergeCell ref="A459:A460"/>
    <mergeCell ref="A562:A566"/>
    <mergeCell ref="A588:A590"/>
    <mergeCell ref="B588:E588"/>
    <mergeCell ref="A555:A556"/>
    <mergeCell ref="B557:E557"/>
    <mergeCell ref="B558:E558"/>
    <mergeCell ref="B560:E560"/>
    <mergeCell ref="B561:E561"/>
    <mergeCell ref="B550:E550"/>
    <mergeCell ref="B552:E552"/>
    <mergeCell ref="B554:E554"/>
    <mergeCell ref="B562:E562"/>
    <mergeCell ref="C567:E567"/>
    <mergeCell ref="A568:A570"/>
    <mergeCell ref="B568:E568"/>
    <mergeCell ref="B582:E582"/>
    <mergeCell ref="A571:A574"/>
    <mergeCell ref="B571:E571"/>
    <mergeCell ref="A575:A576"/>
    <mergeCell ref="B575:E575"/>
    <mergeCell ref="B577:E577"/>
    <mergeCell ref="A546:A549"/>
    <mergeCell ref="A583:A587"/>
    <mergeCell ref="B585:B587"/>
    <mergeCell ref="B641:C641"/>
    <mergeCell ref="B622:E622"/>
    <mergeCell ref="A601:A603"/>
    <mergeCell ref="A604:A605"/>
    <mergeCell ref="B604:E604"/>
    <mergeCell ref="B606:E606"/>
    <mergeCell ref="A632:A633"/>
    <mergeCell ref="B632:B633"/>
    <mergeCell ref="A637:A640"/>
    <mergeCell ref="B637:B640"/>
    <mergeCell ref="C637:C640"/>
    <mergeCell ref="A626:A630"/>
    <mergeCell ref="B626:B630"/>
    <mergeCell ref="A623:A625"/>
    <mergeCell ref="B623:B625"/>
    <mergeCell ref="B618:E618"/>
    <mergeCell ref="B609:E609"/>
    <mergeCell ref="B611:E611"/>
    <mergeCell ref="A612:A613"/>
    <mergeCell ref="B614:E614"/>
    <mergeCell ref="A615:A617"/>
  </mergeCells>
  <phoneticPr fontId="0" type="noConversion"/>
  <pageMargins left="0.28999999999999998" right="0.2" top="0.37" bottom="0.28000000000000003" header="0.31496062992125984" footer="0.31496062992125984"/>
  <pageSetup paperSize="9" scale="40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E14" sqref="E14"/>
    </sheetView>
  </sheetViews>
  <sheetFormatPr defaultRowHeight="18"/>
  <cols>
    <col min="1" max="1" width="7.88671875" style="371" customWidth="1"/>
    <col min="2" max="2" width="37.33203125" style="371" customWidth="1"/>
    <col min="3" max="3" width="73.33203125" style="371" customWidth="1"/>
  </cols>
  <sheetData>
    <row r="1" spans="1:5">
      <c r="A1" s="372"/>
      <c r="B1" s="372"/>
      <c r="C1" s="372" t="s">
        <v>1117</v>
      </c>
    </row>
    <row r="2" spans="1:5" ht="27" customHeight="1" thickBot="1">
      <c r="A2" s="1024" t="s">
        <v>1118</v>
      </c>
      <c r="B2" s="1024"/>
      <c r="C2" s="1024"/>
    </row>
    <row r="3" spans="1:5" ht="15" customHeight="1">
      <c r="A3" s="1018" t="s">
        <v>60</v>
      </c>
      <c r="B3" s="1020" t="s">
        <v>14</v>
      </c>
      <c r="C3" s="1022" t="s">
        <v>68</v>
      </c>
    </row>
    <row r="4" spans="1:5" ht="15" customHeight="1">
      <c r="A4" s="1019"/>
      <c r="B4" s="1021"/>
      <c r="C4" s="1023"/>
      <c r="E4">
        <v>0</v>
      </c>
    </row>
    <row r="5" spans="1:5" ht="15" customHeight="1">
      <c r="A5" s="1019"/>
      <c r="B5" s="1021"/>
      <c r="C5" s="1023"/>
      <c r="E5">
        <v>0</v>
      </c>
    </row>
    <row r="6" spans="1:5" ht="15" customHeight="1">
      <c r="A6" s="1019"/>
      <c r="B6" s="1021"/>
      <c r="C6" s="1023"/>
      <c r="E6">
        <v>0</v>
      </c>
    </row>
    <row r="7" spans="1:5" ht="14.4">
      <c r="A7" s="1019"/>
      <c r="B7" s="1021"/>
      <c r="C7" s="1023"/>
      <c r="E7">
        <v>100</v>
      </c>
    </row>
    <row r="8" spans="1:5" ht="72">
      <c r="A8" s="358">
        <v>1</v>
      </c>
      <c r="B8" s="359" t="s">
        <v>26</v>
      </c>
      <c r="C8" s="360" t="s">
        <v>70</v>
      </c>
      <c r="E8">
        <v>100</v>
      </c>
    </row>
    <row r="9" spans="1:5" ht="36">
      <c r="A9" s="358">
        <v>2</v>
      </c>
      <c r="B9" s="359" t="s">
        <v>27</v>
      </c>
      <c r="C9" s="360" t="s">
        <v>92</v>
      </c>
      <c r="E9">
        <v>100</v>
      </c>
    </row>
    <row r="10" spans="1:5">
      <c r="A10" s="361">
        <v>3</v>
      </c>
      <c r="B10" s="359" t="s">
        <v>28</v>
      </c>
      <c r="C10" s="360" t="s">
        <v>161</v>
      </c>
      <c r="E10">
        <v>100</v>
      </c>
    </row>
    <row r="11" spans="1:5">
      <c r="A11" s="358">
        <v>4</v>
      </c>
      <c r="B11" s="359" t="s">
        <v>29</v>
      </c>
      <c r="C11" s="360" t="s">
        <v>154</v>
      </c>
      <c r="E11">
        <v>100</v>
      </c>
    </row>
    <row r="12" spans="1:5">
      <c r="A12" s="358">
        <v>5</v>
      </c>
      <c r="B12" s="359" t="s">
        <v>30</v>
      </c>
      <c r="C12" s="360" t="s">
        <v>153</v>
      </c>
      <c r="E12">
        <v>50</v>
      </c>
    </row>
    <row r="13" spans="1:5" ht="36">
      <c r="A13" s="362">
        <v>6</v>
      </c>
      <c r="B13" s="363" t="s">
        <v>31</v>
      </c>
      <c r="C13" s="364" t="s">
        <v>73</v>
      </c>
      <c r="E13">
        <f>AVERAGE(E4:E12)</f>
        <v>61.111111111111114</v>
      </c>
    </row>
    <row r="14" spans="1:5">
      <c r="A14" s="365">
        <v>7</v>
      </c>
      <c r="B14" s="366" t="s">
        <v>32</v>
      </c>
      <c r="C14" s="367" t="s">
        <v>157</v>
      </c>
    </row>
    <row r="15" spans="1:5">
      <c r="A15" s="365">
        <v>8</v>
      </c>
      <c r="B15" s="366" t="s">
        <v>33</v>
      </c>
      <c r="C15" s="360" t="s">
        <v>1116</v>
      </c>
    </row>
    <row r="16" spans="1:5">
      <c r="A16" s="365">
        <v>9</v>
      </c>
      <c r="B16" s="366" t="s">
        <v>34</v>
      </c>
      <c r="C16" s="360" t="s">
        <v>160</v>
      </c>
    </row>
    <row r="17" spans="1:3">
      <c r="A17" s="365">
        <v>10</v>
      </c>
      <c r="B17" s="366" t="s">
        <v>35</v>
      </c>
      <c r="C17" s="367" t="s">
        <v>155</v>
      </c>
    </row>
    <row r="18" spans="1:3">
      <c r="A18" s="365">
        <v>11</v>
      </c>
      <c r="B18" s="366" t="s">
        <v>36</v>
      </c>
      <c r="C18" s="360" t="s">
        <v>153</v>
      </c>
    </row>
    <row r="19" spans="1:3">
      <c r="A19" s="368">
        <v>12</v>
      </c>
      <c r="B19" s="363" t="s">
        <v>37</v>
      </c>
      <c r="C19" s="364" t="s">
        <v>1078</v>
      </c>
    </row>
    <row r="20" spans="1:3">
      <c r="A20" s="365">
        <v>13</v>
      </c>
      <c r="B20" s="366" t="s">
        <v>38</v>
      </c>
      <c r="C20" s="367" t="s">
        <v>71</v>
      </c>
    </row>
    <row r="21" spans="1:3" ht="36">
      <c r="A21" s="365">
        <v>14</v>
      </c>
      <c r="B21" s="366" t="s">
        <v>63</v>
      </c>
      <c r="C21" s="367" t="s">
        <v>158</v>
      </c>
    </row>
    <row r="22" spans="1:3">
      <c r="A22" s="365">
        <v>15</v>
      </c>
      <c r="B22" s="366" t="s">
        <v>39</v>
      </c>
      <c r="C22" s="367" t="s">
        <v>1114</v>
      </c>
    </row>
    <row r="23" spans="1:3">
      <c r="A23" s="365">
        <v>16</v>
      </c>
      <c r="B23" s="366" t="s">
        <v>40</v>
      </c>
      <c r="C23" s="367" t="s">
        <v>72</v>
      </c>
    </row>
    <row r="24" spans="1:3">
      <c r="A24" s="365">
        <v>17</v>
      </c>
      <c r="B24" s="366" t="s">
        <v>42</v>
      </c>
      <c r="C24" s="367" t="s">
        <v>12</v>
      </c>
    </row>
    <row r="25" spans="1:3">
      <c r="A25" s="358">
        <v>18</v>
      </c>
      <c r="B25" s="359" t="s">
        <v>64</v>
      </c>
      <c r="C25" s="367" t="s">
        <v>1113</v>
      </c>
    </row>
    <row r="26" spans="1:3">
      <c r="A26" s="358">
        <v>19</v>
      </c>
      <c r="B26" s="359" t="s">
        <v>65</v>
      </c>
      <c r="C26" s="360" t="s">
        <v>159</v>
      </c>
    </row>
    <row r="27" spans="1:3" ht="18.600000000000001" thickBot="1">
      <c r="A27" s="369">
        <v>20</v>
      </c>
      <c r="B27" s="370" t="s">
        <v>43</v>
      </c>
      <c r="C27" s="373" t="s">
        <v>1115</v>
      </c>
    </row>
  </sheetData>
  <mergeCells count="4">
    <mergeCell ref="A3:A7"/>
    <mergeCell ref="B3:B7"/>
    <mergeCell ref="C3:C7"/>
    <mergeCell ref="A2:C2"/>
  </mergeCells>
  <pageMargins left="0.7" right="0.7" top="0.75" bottom="0.75" header="0.3" footer="0.3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 выполнении работ</vt:lpstr>
      <vt:lpstr>детские и спорт пл.</vt:lpstr>
      <vt:lpstr>Выполнение</vt:lpstr>
      <vt:lpstr>Лист1</vt:lpstr>
      <vt:lpstr>'детские и спорт пл.'!Область_печати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Рудой Александр Васильевич</dc:creator>
  <cp:lastModifiedBy>bikbaeva</cp:lastModifiedBy>
  <cp:lastPrinted>2015-09-30T02:39:10Z</cp:lastPrinted>
  <dcterms:created xsi:type="dcterms:W3CDTF">2015-05-27T00:41:54Z</dcterms:created>
  <dcterms:modified xsi:type="dcterms:W3CDTF">2015-10-08T01:18:05Z</dcterms:modified>
</cp:coreProperties>
</file>