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t2\OneDrive\Рабочий стол\Ответы на замечания\Советская 59\Attachments_sssr_59@mail.ru_2019-06-27_14-25-49\"/>
    </mc:Choice>
  </mc:AlternateContent>
  <xr:revisionPtr revIDLastSave="0" documentId="13_ncr:1_{0526039C-09A2-480B-B5B9-6379DF9812E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Сводный сметный расчет" sheetId="2" r:id="rId1"/>
  </sheets>
  <definedNames>
    <definedName name="Print_Area" localSheetId="0">'Сводный сметный расчет'!$A$1:$H$63</definedName>
    <definedName name="Print_Titles" localSheetId="0">'Сводный сметный расчет'!$25:$25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2" l="1"/>
  <c r="E29" i="2"/>
  <c r="D29" i="2"/>
  <c r="D27" i="2"/>
  <c r="D33" i="2" s="1"/>
  <c r="H33" i="2" s="1"/>
  <c r="D30" i="2"/>
  <c r="H30" i="2" s="1"/>
  <c r="D31" i="2"/>
  <c r="H31" i="2" s="1"/>
  <c r="F33" i="2"/>
  <c r="F35" i="2" s="1"/>
  <c r="F39" i="2" s="1"/>
  <c r="F45" i="2" s="1"/>
  <c r="F31" i="2"/>
  <c r="F28" i="2"/>
  <c r="E28" i="2"/>
  <c r="E33" i="2" s="1"/>
  <c r="E35" i="2" s="1"/>
  <c r="D28" i="2"/>
  <c r="D32" i="2"/>
  <c r="H32" i="2" s="1"/>
  <c r="G43" i="2"/>
  <c r="G44" i="2" s="1"/>
  <c r="G45" i="2" s="1"/>
  <c r="H43" i="2"/>
  <c r="E37" i="2" l="1"/>
  <c r="E38" i="2" s="1"/>
  <c r="E39" i="2"/>
  <c r="E45" i="2" s="1"/>
  <c r="E47" i="2" s="1"/>
  <c r="E48" i="2" s="1"/>
  <c r="G49" i="2"/>
  <c r="H28" i="2"/>
  <c r="G47" i="2"/>
  <c r="H27" i="2"/>
  <c r="F47" i="2"/>
  <c r="F48" i="2" s="1"/>
  <c r="F49" i="2" s="1"/>
  <c r="F51" i="2" s="1"/>
  <c r="H29" i="2"/>
  <c r="D35" i="2"/>
  <c r="H44" i="2"/>
  <c r="G48" i="2"/>
  <c r="G51" i="2" l="1"/>
  <c r="G52" i="2" s="1"/>
  <c r="G53" i="2" s="1"/>
  <c r="D37" i="2"/>
  <c r="D38" i="2" s="1"/>
  <c r="D39" i="2" s="1"/>
  <c r="F52" i="2"/>
  <c r="F53" i="2"/>
  <c r="H35" i="2"/>
  <c r="E49" i="2"/>
  <c r="H37" i="2"/>
  <c r="E51" i="2" l="1"/>
  <c r="E52" i="2" s="1"/>
  <c r="E53" i="2" s="1"/>
  <c r="H38" i="2"/>
  <c r="H39" i="2" l="1"/>
  <c r="D45" i="2"/>
  <c r="D47" i="2" l="1"/>
  <c r="H45" i="2"/>
  <c r="H47" i="2"/>
  <c r="D48" i="2" l="1"/>
  <c r="D49" i="2" s="1"/>
  <c r="H49" i="2" l="1"/>
  <c r="D51" i="2"/>
  <c r="H48" i="2"/>
  <c r="D52" i="2" l="1"/>
  <c r="H51" i="2"/>
  <c r="H52" i="2"/>
  <c r="D53" i="2"/>
  <c r="H53" i="2" s="1"/>
</calcChain>
</file>

<file path=xl/sharedStrings.xml><?xml version="1.0" encoding="utf-8"?>
<sst xmlns="http://schemas.openxmlformats.org/spreadsheetml/2006/main" count="60" uniqueCount="60">
  <si>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</si>
  <si>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</si>
  <si>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</si>
  <si>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</si>
  <si>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</si>
  <si>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</si>
  <si>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</si>
  <si>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</si>
  <si>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</si>
  <si>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</si>
  <si>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</si>
  <si>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</si>
  <si>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</si>
  <si>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</si>
  <si>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</si>
  <si>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</si>
  <si>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</si>
  <si>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</si>
  <si>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</si>
  <si>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</si>
  <si>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</si>
  <si>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ГСНр-81-05-01-2001 п.2.2</t>
  </si>
  <si>
    <t>Итого по Главе 8. "Временные здания и сооружения"</t>
  </si>
  <si>
    <t>Итого по Главам 1-8</t>
  </si>
  <si>
    <t>Глава 12. Публичный технологический и ценовой аудит, проектные и изыскательские работы</t>
  </si>
  <si>
    <t>Проектные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</si>
  <si>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</si>
  <si>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</si>
  <si>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</si>
  <si>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</si>
  <si>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</si>
  <si>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</si>
  <si>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</si>
  <si>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МДС 81-35.2004 п.4.100</t>
  </si>
  <si>
    <t>НДС - 20%</t>
  </si>
  <si>
    <t>Итого "Налоги и обязательные платежи"</t>
  </si>
  <si>
    <t>Итого по сводному расчету</t>
  </si>
  <si>
    <t>Составлена в ценах по состоянию на 1 кв. 2019 г.</t>
  </si>
  <si>
    <t>Непредвиденные затраты  2%</t>
  </si>
  <si>
    <t>Договор №</t>
  </si>
  <si>
    <t>Капитальный ремонт фасада</t>
  </si>
  <si>
    <t>Газоснабжение</t>
  </si>
  <si>
    <t>Электроснабжение</t>
  </si>
  <si>
    <t>Теплоснабжение</t>
  </si>
  <si>
    <t>Водоснабжение</t>
  </si>
  <si>
    <t>Водоотведение</t>
  </si>
  <si>
    <t>Временные здания и сооружения - 0,3%</t>
  </si>
  <si>
    <t>Сводный сметный расчет в сумме 12454,73 тыс. руб.</t>
  </si>
  <si>
    <t>"Утвержден" «    »________________2019 г.</t>
  </si>
  <si>
    <t>«    »________________2019 г.</t>
  </si>
  <si>
    <t>№02-01-01</t>
  </si>
  <si>
    <t>№02-01-02</t>
  </si>
  <si>
    <t>№02-01-03</t>
  </si>
  <si>
    <t>№02-01-04</t>
  </si>
  <si>
    <t>№02-01-05</t>
  </si>
  <si>
    <t>№02-01-06</t>
  </si>
  <si>
    <t>ООО "Жилсервис "Ноглики"</t>
  </si>
  <si>
    <t>Капитальный ремонт многоквартирного  дома расположенного по адресу: пгт. Ноглики, ул. Советская, д. 59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</si>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</sst>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/>
    </xf>
    <xf numFmtId="2" fontId="1" fillId="0" borderId="0" xfId="0" applyNumberFormat="1" applyFont="1"/>
    <xf numFmtId="2" fontId="1" fillId="0" borderId="2" xfId="0" applyNumberFormat="1" applyFont="1" applyBorder="1" applyAlignment="1">
      <alignment vertical="top" wrapText="1"/>
    </xf>
    <xf numFmtId="2" fontId="0" fillId="0" borderId="2" xfId="0" applyNumberFormat="1" applyBorder="1" applyAlignment="1">
      <alignment vertical="top" wrapText="1"/>
    </xf>
    <xf numFmtId="2" fontId="1" fillId="0" borderId="2" xfId="0" applyNumberFormat="1" applyFont="1" applyBorder="1" applyAlignment="1">
      <alignment vertical="top"/>
    </xf>
    <xf numFmtId="49" fontId="1" fillId="2" borderId="2" xfId="0" applyNumberFormat="1" applyFont="1" applyFill="1" applyBorder="1" applyAlignment="1">
      <alignment horizontal="lef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vertical="top"/>
    </xf>
    <xf numFmtId="2" fontId="1" fillId="2" borderId="2" xfId="0" applyNumberFormat="1" applyFont="1" applyFill="1" applyBorder="1" applyAlignment="1">
      <alignment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top"/>
    </xf>
    <xf numFmtId="49" fontId="6" fillId="0" borderId="0" xfId="1" applyNumberFormat="1" applyFont="1"/>
    <xf numFmtId="49" fontId="1" fillId="0" borderId="1" xfId="0" applyNumberFormat="1" applyFont="1" applyBorder="1" applyAlignment="1">
      <alignment horizontal="center" vertical="top"/>
    </xf>
    <xf numFmtId="0" fontId="7" fillId="0" borderId="0" xfId="1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 2" xfId="1" xr:uid="{AB151622-C39A-4457-93FC-A0419204662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1819275</xdr:colOff>
      <xdr:row>54</xdr:row>
      <xdr:rowOff>66676</xdr:rowOff>
    </xdr:from>
    <xdr:to>
      <xdr:col>2</xdr:col>
      <xdr:colOff>2790825</xdr:colOff>
      <xdr:row>58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A0EB7B7-88BB-4217-A16D-1E2C76542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9677401"/>
          <a:ext cx="971550" cy="733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1790701</xdr:colOff>
      <xdr:row>57</xdr:row>
      <xdr:rowOff>123826</xdr:rowOff>
    </xdr:from>
    <xdr:to>
      <xdr:col>2</xdr:col>
      <xdr:colOff>3143251</xdr:colOff>
      <xdr:row>62</xdr:row>
      <xdr:rowOff>85725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B6A49634-A916-4C89-8C93-AE0371500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1" y="10496551"/>
          <a:ext cx="1352550" cy="771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I59"/>
  <sheetViews>
    <sheetView showGridLines="0" tabSelected="1" view="pageBreakPreview" zoomScaleNormal="100" zoomScaleSheetLayoutView="100" workbookViewId="0">
      <selection activeCell="M59" sqref="M59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38" t="s">
        <v>56</v>
      </c>
      <c r="D2" s="38"/>
      <c r="E2" s="38"/>
      <c r="F2" s="38"/>
      <c r="G2" s="38"/>
      <c r="H2" s="3"/>
    </row>
    <row r="3" spans="2:8" x14ac:dyDescent="0.2">
      <c r="D3" s="7" t="s">
        <v>8</v>
      </c>
      <c r="F3" s="3"/>
      <c r="G3" s="3"/>
      <c r="H3" s="3"/>
    </row>
    <row r="4" spans="2:8" x14ac:dyDescent="0.2">
      <c r="B4" s="2" t="s">
        <v>48</v>
      </c>
      <c r="C4" s="14"/>
      <c r="D4" s="3"/>
      <c r="E4" s="7"/>
      <c r="F4" s="3"/>
      <c r="G4" s="3"/>
      <c r="H4" s="3"/>
    </row>
    <row r="5" spans="2:8" x14ac:dyDescent="0.2">
      <c r="D5" s="3"/>
      <c r="E5" s="7"/>
      <c r="F5" s="3"/>
      <c r="G5" s="3"/>
      <c r="H5" s="3"/>
    </row>
    <row r="6" spans="2:8" x14ac:dyDescent="0.2">
      <c r="B6" s="2" t="s">
        <v>47</v>
      </c>
      <c r="D6" s="3"/>
      <c r="E6" s="7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x14ac:dyDescent="0.2">
      <c r="C8" s="13"/>
      <c r="D8" s="6"/>
      <c r="E8" s="9"/>
      <c r="F8" s="6"/>
      <c r="G8" s="6"/>
      <c r="H8" s="3"/>
    </row>
    <row r="9" spans="2:8" x14ac:dyDescent="0.2">
      <c r="D9" s="7" t="s">
        <v>9</v>
      </c>
      <c r="F9" s="3"/>
      <c r="G9" s="3"/>
      <c r="H9" s="3"/>
    </row>
    <row r="10" spans="2:8" x14ac:dyDescent="0.2">
      <c r="D10" s="3"/>
      <c r="E10" s="7"/>
      <c r="F10" s="3"/>
      <c r="G10" s="3"/>
      <c r="H10" s="3"/>
    </row>
    <row r="11" spans="2:8" x14ac:dyDescent="0.2">
      <c r="B11" s="2" t="s">
        <v>49</v>
      </c>
      <c r="H11" s="3"/>
    </row>
    <row r="12" spans="2:8" x14ac:dyDescent="0.2">
      <c r="G12" s="3"/>
      <c r="H12" s="3"/>
    </row>
    <row r="13" spans="2:8" x14ac:dyDescent="0.2">
      <c r="D13" s="10" t="s">
        <v>6</v>
      </c>
      <c r="F13" s="3"/>
      <c r="G13" s="3"/>
      <c r="H13" s="3"/>
    </row>
    <row r="14" spans="2:8" x14ac:dyDescent="0.2">
      <c r="D14" s="11"/>
      <c r="F14" s="3"/>
      <c r="G14" s="3"/>
      <c r="H14" s="3"/>
    </row>
    <row r="15" spans="2:8" x14ac:dyDescent="0.2">
      <c r="B15" s="40" t="s">
        <v>57</v>
      </c>
      <c r="C15" s="40"/>
      <c r="D15" s="40"/>
      <c r="E15" s="40"/>
      <c r="F15" s="40"/>
      <c r="G15" s="40"/>
      <c r="H15" s="40"/>
    </row>
    <row r="16" spans="2:8" x14ac:dyDescent="0.2">
      <c r="D16" s="12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37</v>
      </c>
      <c r="D18" s="11"/>
      <c r="E18" s="3"/>
      <c r="F18" s="3"/>
      <c r="G18" s="3"/>
      <c r="H18" s="3"/>
    </row>
    <row r="19" spans="1:8" x14ac:dyDescent="0.2">
      <c r="D19" s="11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5" t="s">
        <v>1</v>
      </c>
      <c r="B21" s="46" t="s">
        <v>10</v>
      </c>
      <c r="C21" s="46" t="s">
        <v>11</v>
      </c>
      <c r="D21" s="47" t="s">
        <v>14</v>
      </c>
      <c r="E21" s="47"/>
      <c r="F21" s="47"/>
      <c r="G21" s="47"/>
      <c r="H21" s="45" t="s">
        <v>15</v>
      </c>
    </row>
    <row r="22" spans="1:8" x14ac:dyDescent="0.2">
      <c r="A22" s="45"/>
      <c r="B22" s="46"/>
      <c r="C22" s="46"/>
      <c r="D22" s="45" t="s">
        <v>12</v>
      </c>
      <c r="E22" s="45" t="s">
        <v>2</v>
      </c>
      <c r="F22" s="45" t="s">
        <v>3</v>
      </c>
      <c r="G22" s="45" t="s">
        <v>4</v>
      </c>
      <c r="H22" s="45"/>
    </row>
    <row r="23" spans="1:8" x14ac:dyDescent="0.2">
      <c r="A23" s="45"/>
      <c r="B23" s="46"/>
      <c r="C23" s="46"/>
      <c r="D23" s="45"/>
      <c r="E23" s="45"/>
      <c r="F23" s="45"/>
      <c r="G23" s="45"/>
      <c r="H23" s="45"/>
    </row>
    <row r="24" spans="1:8" x14ac:dyDescent="0.2">
      <c r="A24" s="45"/>
      <c r="B24" s="46"/>
      <c r="C24" s="46"/>
      <c r="D24" s="45"/>
      <c r="E24" s="45"/>
      <c r="F24" s="45"/>
      <c r="G24" s="45"/>
      <c r="H24" s="45"/>
    </row>
    <row r="25" spans="1:8" x14ac:dyDescent="0.2">
      <c r="A25" s="15">
        <v>1</v>
      </c>
      <c r="B25" s="16">
        <v>2</v>
      </c>
      <c r="C25" s="16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</row>
    <row r="26" spans="1:8" x14ac:dyDescent="0.2">
      <c r="A26" s="41" t="s">
        <v>16</v>
      </c>
      <c r="B26" s="42"/>
      <c r="C26" s="42"/>
      <c r="D26" s="42"/>
      <c r="E26" s="42"/>
      <c r="F26" s="42"/>
      <c r="G26" s="42"/>
      <c r="H26" s="42"/>
    </row>
    <row r="27" spans="1:8" x14ac:dyDescent="0.2">
      <c r="A27" s="35">
        <v>1</v>
      </c>
      <c r="B27" s="18" t="s">
        <v>50</v>
      </c>
      <c r="C27" s="28" t="s">
        <v>40</v>
      </c>
      <c r="D27" s="29">
        <f>7377608/1000</f>
        <v>7377.6080000000002</v>
      </c>
      <c r="E27" s="30"/>
      <c r="F27" s="30"/>
      <c r="G27" s="30"/>
      <c r="H27" s="31">
        <f t="shared" ref="H27:H32" si="0">SUM(D27:G27)</f>
        <v>7377.6080000000002</v>
      </c>
    </row>
    <row r="28" spans="1:8" x14ac:dyDescent="0.2">
      <c r="A28" s="35">
        <v>2</v>
      </c>
      <c r="B28" s="18" t="s">
        <v>51</v>
      </c>
      <c r="C28" s="32" t="s">
        <v>41</v>
      </c>
      <c r="D28" s="29">
        <f>353611/1000</f>
        <v>353.61099999999999</v>
      </c>
      <c r="E28" s="33">
        <f>106455/1000</f>
        <v>106.455</v>
      </c>
      <c r="F28" s="33">
        <f>40374/1000</f>
        <v>40.374000000000002</v>
      </c>
      <c r="G28" s="33"/>
      <c r="H28" s="34">
        <f t="shared" si="0"/>
        <v>500.44</v>
      </c>
    </row>
    <row r="29" spans="1:8" x14ac:dyDescent="0.2">
      <c r="A29" s="35">
        <v>3</v>
      </c>
      <c r="B29" s="18" t="s">
        <v>52</v>
      </c>
      <c r="C29" s="32" t="s">
        <v>42</v>
      </c>
      <c r="D29" s="29">
        <f>66280/1000</f>
        <v>66.28</v>
      </c>
      <c r="E29" s="33">
        <f>275371/1000</f>
        <v>275.37099999999998</v>
      </c>
      <c r="F29" s="33">
        <f>29107/1000</f>
        <v>29.106999999999999</v>
      </c>
      <c r="G29" s="33"/>
      <c r="H29" s="34">
        <f t="shared" si="0"/>
        <v>370.75799999999992</v>
      </c>
    </row>
    <row r="30" spans="1:8" x14ac:dyDescent="0.2">
      <c r="A30" s="35">
        <v>4</v>
      </c>
      <c r="B30" s="18" t="s">
        <v>53</v>
      </c>
      <c r="C30" s="32" t="s">
        <v>43</v>
      </c>
      <c r="D30" s="29">
        <f>1010753/1000</f>
        <v>1010.753</v>
      </c>
      <c r="E30" s="33"/>
      <c r="F30" s="33"/>
      <c r="G30" s="33"/>
      <c r="H30" s="34">
        <f t="shared" si="0"/>
        <v>1010.753</v>
      </c>
    </row>
    <row r="31" spans="1:8" x14ac:dyDescent="0.2">
      <c r="A31" s="35">
        <v>5</v>
      </c>
      <c r="B31" s="18" t="s">
        <v>54</v>
      </c>
      <c r="C31" s="32" t="s">
        <v>44</v>
      </c>
      <c r="D31" s="29">
        <f>119573/1000</f>
        <v>119.57299999999999</v>
      </c>
      <c r="E31" s="33"/>
      <c r="F31" s="33">
        <f>5936/1000</f>
        <v>5.9359999999999999</v>
      </c>
      <c r="G31" s="33"/>
      <c r="H31" s="34">
        <f t="shared" si="0"/>
        <v>125.50899999999999</v>
      </c>
    </row>
    <row r="32" spans="1:8" x14ac:dyDescent="0.2">
      <c r="A32" s="35">
        <v>6</v>
      </c>
      <c r="B32" s="18" t="s">
        <v>55</v>
      </c>
      <c r="C32" s="21" t="s">
        <v>45</v>
      </c>
      <c r="D32" s="22">
        <f>224094/1000</f>
        <v>224.09399999999999</v>
      </c>
      <c r="E32" s="20"/>
      <c r="F32" s="20"/>
      <c r="G32" s="20"/>
      <c r="H32" s="26">
        <f t="shared" si="0"/>
        <v>224.09399999999999</v>
      </c>
    </row>
    <row r="33" spans="1:8" ht="27.95" customHeight="1" x14ac:dyDescent="0.2">
      <c r="A33" s="19"/>
      <c r="B33" s="43" t="s">
        <v>17</v>
      </c>
      <c r="C33" s="44"/>
      <c r="D33" s="22">
        <f>SUM(D27:D32)</f>
        <v>9151.9189999999999</v>
      </c>
      <c r="E33" s="27">
        <f>SUM(E27:E32)</f>
        <v>381.82599999999996</v>
      </c>
      <c r="F33" s="27">
        <f>SUM(F27:F32)</f>
        <v>75.417000000000002</v>
      </c>
      <c r="G33" s="27"/>
      <c r="H33" s="25">
        <f>SUM(D33:G33)</f>
        <v>9609.1619999999984</v>
      </c>
    </row>
    <row r="34" spans="1:8" x14ac:dyDescent="0.2">
      <c r="A34" s="41" t="s">
        <v>18</v>
      </c>
      <c r="B34" s="42"/>
      <c r="C34" s="42"/>
      <c r="D34" s="42"/>
      <c r="E34" s="42"/>
      <c r="F34" s="42"/>
      <c r="G34" s="42"/>
      <c r="H34" s="42"/>
    </row>
    <row r="35" spans="1:8" x14ac:dyDescent="0.2">
      <c r="A35" s="19"/>
      <c r="B35" s="43" t="s">
        <v>19</v>
      </c>
      <c r="C35" s="44"/>
      <c r="D35" s="22">
        <f>D33</f>
        <v>9151.9189999999999</v>
      </c>
      <c r="E35" s="23">
        <f>E33</f>
        <v>381.82599999999996</v>
      </c>
      <c r="F35" s="23">
        <f>F33</f>
        <v>75.417000000000002</v>
      </c>
      <c r="G35" s="23"/>
      <c r="H35" s="22">
        <f>SUM(D35:G35)</f>
        <v>9609.1619999999984</v>
      </c>
    </row>
    <row r="36" spans="1:8" x14ac:dyDescent="0.2">
      <c r="A36" s="41" t="s">
        <v>20</v>
      </c>
      <c r="B36" s="42"/>
      <c r="C36" s="42"/>
      <c r="D36" s="42"/>
      <c r="E36" s="42"/>
      <c r="F36" s="42"/>
      <c r="G36" s="42"/>
      <c r="H36" s="42"/>
    </row>
    <row r="37" spans="1:8" ht="25.5" x14ac:dyDescent="0.2">
      <c r="A37" s="17">
        <v>7</v>
      </c>
      <c r="B37" s="18" t="s">
        <v>21</v>
      </c>
      <c r="C37" s="18" t="s">
        <v>46</v>
      </c>
      <c r="D37" s="22">
        <f>D35*0.3%</f>
        <v>27.455756999999998</v>
      </c>
      <c r="E37" s="22">
        <f>E35*0.3</f>
        <v>114.54779999999998</v>
      </c>
      <c r="F37" s="23"/>
      <c r="G37" s="23"/>
      <c r="H37" s="22">
        <f>SUM(D37:G37)</f>
        <v>142.00355699999997</v>
      </c>
    </row>
    <row r="38" spans="1:8" x14ac:dyDescent="0.2">
      <c r="A38" s="19"/>
      <c r="B38" s="43" t="s">
        <v>22</v>
      </c>
      <c r="C38" s="44"/>
      <c r="D38" s="22">
        <f>D37</f>
        <v>27.455756999999998</v>
      </c>
      <c r="E38" s="23">
        <f>E37</f>
        <v>114.54779999999998</v>
      </c>
      <c r="F38" s="23"/>
      <c r="G38" s="23"/>
      <c r="H38" s="22">
        <f>SUM(D38:G38)</f>
        <v>142.00355699999997</v>
      </c>
    </row>
    <row r="39" spans="1:8" x14ac:dyDescent="0.2">
      <c r="A39" s="19"/>
      <c r="B39" s="43" t="s">
        <v>23</v>
      </c>
      <c r="C39" s="44"/>
      <c r="D39" s="22">
        <f>D35+D38</f>
        <v>9179.3747569999996</v>
      </c>
      <c r="E39" s="23">
        <f>E35+E38</f>
        <v>496.37379999999996</v>
      </c>
      <c r="F39" s="23">
        <f>F35</f>
        <v>75.417000000000002</v>
      </c>
      <c r="G39" s="23"/>
      <c r="H39" s="22">
        <f>SUM(D39:G39)</f>
        <v>9751.1655569999984</v>
      </c>
    </row>
    <row r="40" spans="1:8" x14ac:dyDescent="0.2">
      <c r="A40" s="41"/>
      <c r="B40" s="42"/>
      <c r="C40" s="42"/>
      <c r="D40" s="42"/>
      <c r="E40" s="42"/>
      <c r="F40" s="42"/>
      <c r="G40" s="42"/>
      <c r="H40" s="42"/>
    </row>
    <row r="41" spans="1:8" x14ac:dyDescent="0.2">
      <c r="A41" s="19"/>
      <c r="B41" s="43"/>
      <c r="C41" s="44"/>
      <c r="D41" s="22"/>
      <c r="E41" s="23"/>
      <c r="F41" s="23"/>
      <c r="G41" s="23"/>
      <c r="H41" s="22"/>
    </row>
    <row r="42" spans="1:8" x14ac:dyDescent="0.2">
      <c r="A42" s="41" t="s">
        <v>24</v>
      </c>
      <c r="B42" s="42"/>
      <c r="C42" s="42"/>
      <c r="D42" s="42"/>
      <c r="E42" s="42"/>
      <c r="F42" s="42"/>
      <c r="G42" s="42"/>
      <c r="H42" s="42"/>
    </row>
    <row r="43" spans="1:8" x14ac:dyDescent="0.2">
      <c r="A43" s="17">
        <v>8</v>
      </c>
      <c r="B43" s="18" t="s">
        <v>39</v>
      </c>
      <c r="C43" s="18" t="s">
        <v>25</v>
      </c>
      <c r="D43" s="23"/>
      <c r="E43" s="23"/>
      <c r="F43" s="23"/>
      <c r="G43" s="22">
        <f>424266.8/1000</f>
        <v>424.26679999999999</v>
      </c>
      <c r="H43" s="22">
        <f>SUM(G43)</f>
        <v>424.26679999999999</v>
      </c>
    </row>
    <row r="44" spans="1:8" ht="27.95" customHeight="1" x14ac:dyDescent="0.2">
      <c r="A44" s="19"/>
      <c r="B44" s="43" t="s">
        <v>26</v>
      </c>
      <c r="C44" s="44"/>
      <c r="D44" s="23"/>
      <c r="E44" s="23"/>
      <c r="F44" s="23"/>
      <c r="G44" s="22">
        <f>G43</f>
        <v>424.26679999999999</v>
      </c>
      <c r="H44" s="22">
        <f>SUM(G44)</f>
        <v>424.26679999999999</v>
      </c>
    </row>
    <row r="45" spans="1:8" x14ac:dyDescent="0.2">
      <c r="A45" s="19"/>
      <c r="B45" s="43" t="s">
        <v>27</v>
      </c>
      <c r="C45" s="44"/>
      <c r="D45" s="22">
        <f>D39</f>
        <v>9179.3747569999996</v>
      </c>
      <c r="E45" s="23">
        <f>E39</f>
        <v>496.37379999999996</v>
      </c>
      <c r="F45" s="23">
        <f>F39</f>
        <v>75.417000000000002</v>
      </c>
      <c r="G45" s="22">
        <f>G44</f>
        <v>424.26679999999999</v>
      </c>
      <c r="H45" s="22">
        <f>SUM(D45:G45)</f>
        <v>10175.432356999998</v>
      </c>
    </row>
    <row r="46" spans="1:8" x14ac:dyDescent="0.2">
      <c r="A46" s="41" t="s">
        <v>28</v>
      </c>
      <c r="B46" s="42"/>
      <c r="C46" s="42"/>
      <c r="D46" s="42"/>
      <c r="E46" s="42"/>
      <c r="F46" s="42"/>
      <c r="G46" s="42"/>
      <c r="H46" s="42"/>
    </row>
    <row r="47" spans="1:8" ht="25.5" x14ac:dyDescent="0.2">
      <c r="A47" s="17">
        <v>9</v>
      </c>
      <c r="B47" s="18" t="s">
        <v>29</v>
      </c>
      <c r="C47" s="18" t="s">
        <v>38</v>
      </c>
      <c r="D47" s="22">
        <f>D45*0.02</f>
        <v>183.58749513999999</v>
      </c>
      <c r="E47" s="22">
        <f>E45*0.02</f>
        <v>9.9274759999999986</v>
      </c>
      <c r="F47" s="22">
        <f>F45*0.02</f>
        <v>1.50834</v>
      </c>
      <c r="G47" s="22">
        <f>G45*0.02</f>
        <v>8.4853360000000002</v>
      </c>
      <c r="H47" s="22">
        <f>SUM(D47:G47)</f>
        <v>203.50864713999999</v>
      </c>
    </row>
    <row r="48" spans="1:8" x14ac:dyDescent="0.2">
      <c r="A48" s="19"/>
      <c r="B48" s="43" t="s">
        <v>30</v>
      </c>
      <c r="C48" s="44"/>
      <c r="D48" s="22">
        <f>D47</f>
        <v>183.58749513999999</v>
      </c>
      <c r="E48" s="23">
        <f>E47</f>
        <v>9.9274759999999986</v>
      </c>
      <c r="F48" s="23">
        <f>F47</f>
        <v>1.50834</v>
      </c>
      <c r="G48" s="22">
        <f>G47</f>
        <v>8.4853360000000002</v>
      </c>
      <c r="H48" s="22">
        <f>SUM(D48:G48)</f>
        <v>203.50864713999999</v>
      </c>
    </row>
    <row r="49" spans="1:9" x14ac:dyDescent="0.2">
      <c r="A49" s="19"/>
      <c r="B49" s="43" t="s">
        <v>31</v>
      </c>
      <c r="C49" s="44"/>
      <c r="D49" s="22">
        <f>D45+D48</f>
        <v>9362.9622521399997</v>
      </c>
      <c r="E49" s="23">
        <f>E45+E48</f>
        <v>506.30127599999997</v>
      </c>
      <c r="F49" s="23">
        <f>F45+F48</f>
        <v>76.925340000000006</v>
      </c>
      <c r="G49" s="22">
        <f>G45+G48</f>
        <v>432.75213600000001</v>
      </c>
      <c r="H49" s="22">
        <f>SUM(D49:G49)</f>
        <v>10378.941004139999</v>
      </c>
      <c r="I49" s="24"/>
    </row>
    <row r="50" spans="1:9" x14ac:dyDescent="0.2">
      <c r="A50" s="41" t="s">
        <v>32</v>
      </c>
      <c r="B50" s="42"/>
      <c r="C50" s="42"/>
      <c r="D50" s="42"/>
      <c r="E50" s="42"/>
      <c r="F50" s="42"/>
      <c r="G50" s="42"/>
      <c r="H50" s="42"/>
    </row>
    <row r="51" spans="1:9" ht="25.5" x14ac:dyDescent="0.2">
      <c r="A51" s="17">
        <v>10</v>
      </c>
      <c r="B51" s="18" t="s">
        <v>33</v>
      </c>
      <c r="C51" s="18" t="s">
        <v>34</v>
      </c>
      <c r="D51" s="22">
        <f>D49*0.2</f>
        <v>1872.5924504280001</v>
      </c>
      <c r="E51" s="22">
        <f>E49*0.2</f>
        <v>101.2602552</v>
      </c>
      <c r="F51" s="22">
        <f>F49*0.2</f>
        <v>15.385068000000002</v>
      </c>
      <c r="G51" s="22">
        <f>G49*0.2</f>
        <v>86.550427200000001</v>
      </c>
      <c r="H51" s="22">
        <f>SUM(D51:G51)</f>
        <v>2075.7882008280003</v>
      </c>
    </row>
    <row r="52" spans="1:9" x14ac:dyDescent="0.2">
      <c r="A52" s="19"/>
      <c r="B52" s="43" t="s">
        <v>35</v>
      </c>
      <c r="C52" s="44"/>
      <c r="D52" s="22">
        <f>D51</f>
        <v>1872.5924504280001</v>
      </c>
      <c r="E52" s="23">
        <f>E51</f>
        <v>101.2602552</v>
      </c>
      <c r="F52" s="23">
        <f>F51</f>
        <v>15.385068000000002</v>
      </c>
      <c r="G52" s="22">
        <f>G51</f>
        <v>86.550427200000001</v>
      </c>
      <c r="H52" s="22">
        <f>SUM(D52:G52)</f>
        <v>2075.7882008280003</v>
      </c>
    </row>
    <row r="53" spans="1:9" x14ac:dyDescent="0.2">
      <c r="A53" s="19"/>
      <c r="B53" s="43" t="s">
        <v>36</v>
      </c>
      <c r="C53" s="44"/>
      <c r="D53" s="22">
        <f>D49+D52</f>
        <v>11235.554702567999</v>
      </c>
      <c r="E53" s="23">
        <f>E49+E52</f>
        <v>607.56153119999999</v>
      </c>
      <c r="F53" s="23">
        <f>F49+F52</f>
        <v>92.31040800000001</v>
      </c>
      <c r="G53" s="22">
        <f>G49+G52</f>
        <v>519.30256320000001</v>
      </c>
      <c r="H53" s="22">
        <f>SUM(D53:G53)</f>
        <v>12454.729204968</v>
      </c>
    </row>
    <row r="54" spans="1:9" x14ac:dyDescent="0.2">
      <c r="D54" s="36"/>
      <c r="E54" s="36"/>
      <c r="F54" s="36"/>
      <c r="G54" s="36"/>
      <c r="H54" s="36"/>
    </row>
    <row r="55" spans="1:9" ht="15.75" x14ac:dyDescent="0.25">
      <c r="G55" s="37"/>
      <c r="H55" s="37"/>
    </row>
    <row r="56" spans="1:9" ht="15.75" x14ac:dyDescent="0.25">
      <c r="A56" s="39" t="s">
        <v>58</v>
      </c>
      <c r="B56" s="39"/>
      <c r="C56" s="39"/>
      <c r="D56" s="39"/>
      <c r="E56" s="39"/>
      <c r="F56" s="39"/>
      <c r="G56" s="37"/>
      <c r="H56" s="37"/>
    </row>
    <row r="57" spans="1:9" ht="15.75" x14ac:dyDescent="0.25">
      <c r="G57" s="37"/>
      <c r="H57" s="37"/>
    </row>
    <row r="58" spans="1:9" ht="15.75" x14ac:dyDescent="0.25">
      <c r="G58" s="37"/>
      <c r="H58" s="37"/>
    </row>
    <row r="59" spans="1:9" x14ac:dyDescent="0.2">
      <c r="A59" s="39" t="s">
        <v>59</v>
      </c>
      <c r="B59" s="39"/>
      <c r="C59" s="39"/>
      <c r="D59" s="39"/>
      <c r="E59" s="39"/>
      <c r="F59" s="39"/>
    </row>
  </sheetData>
  <mergeCells count="31">
    <mergeCell ref="H21:H24"/>
    <mergeCell ref="D22:D24"/>
    <mergeCell ref="E22:E24"/>
    <mergeCell ref="F22:F24"/>
    <mergeCell ref="G22:G24"/>
    <mergeCell ref="B44:C44"/>
    <mergeCell ref="A21:A24"/>
    <mergeCell ref="B21:B24"/>
    <mergeCell ref="C21:C24"/>
    <mergeCell ref="D21:G21"/>
    <mergeCell ref="B38:C38"/>
    <mergeCell ref="B39:C39"/>
    <mergeCell ref="A40:H40"/>
    <mergeCell ref="B41:C41"/>
    <mergeCell ref="A42:H42"/>
    <mergeCell ref="C2:G2"/>
    <mergeCell ref="A56:F56"/>
    <mergeCell ref="A59:F59"/>
    <mergeCell ref="B15:H15"/>
    <mergeCell ref="A46:H46"/>
    <mergeCell ref="B48:C48"/>
    <mergeCell ref="B49:C49"/>
    <mergeCell ref="A50:H50"/>
    <mergeCell ref="B52:C52"/>
    <mergeCell ref="B53:C53"/>
    <mergeCell ref="B45:C45"/>
    <mergeCell ref="A26:H26"/>
    <mergeCell ref="B33:C33"/>
    <mergeCell ref="A34:H34"/>
    <mergeCell ref="B35:C35"/>
    <mergeCell ref="A36:H36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расчет'!Print_Area</vt:lpstr>
      <vt:lpstr>'Сводный сметный расчет'!Print_Titles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Анатолий Ляшков</cp:lastModifiedBy>
  <cp:lastPrinted>2016-07-14T10:34:54Z</cp:lastPrinted>
  <dcterms:created xsi:type="dcterms:W3CDTF">2002-03-25T05:35:56Z</dcterms:created>
  <dcterms:modified xsi:type="dcterms:W3CDTF">2019-06-27T03:52:29Z</dcterms:modified>
</cp:coreProperties>
</file>