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03"/>
  </bookViews>
  <sheets>
    <sheet name="За 2017 год" sheetId="9" r:id="rId1"/>
    <sheet name="Лист1" sheetId="10" r:id="rId2"/>
  </sheets>
  <definedNames>
    <definedName name="_xlnm.Print_Titles" localSheetId="0">'За 2017 год'!$5:$7</definedName>
    <definedName name="_xlnm.Print_Area" localSheetId="0">'За 2017 год'!$A$1:$F$31</definedName>
  </definedNames>
  <calcPr calcId="152511"/>
</workbook>
</file>

<file path=xl/calcChain.xml><?xml version="1.0" encoding="utf-8"?>
<calcChain xmlns="http://schemas.openxmlformats.org/spreadsheetml/2006/main">
  <c r="F13" i="9" l="1"/>
  <c r="G30" i="9"/>
  <c r="E30" i="9" l="1"/>
  <c r="E17" i="9"/>
  <c r="D17" i="9"/>
  <c r="D10" i="9"/>
  <c r="C30" i="9" l="1"/>
  <c r="F29" i="9"/>
  <c r="F28" i="9"/>
  <c r="F27" i="9"/>
  <c r="F25" i="9"/>
  <c r="C29" i="9"/>
  <c r="C28" i="9"/>
  <c r="D28" i="9"/>
  <c r="E28" i="9"/>
  <c r="E19" i="9"/>
  <c r="D19" i="9"/>
  <c r="F22" i="9"/>
  <c r="F21" i="9"/>
  <c r="F17" i="9"/>
  <c r="F15" i="9"/>
  <c r="E11" i="9"/>
  <c r="F19" i="9" l="1"/>
  <c r="D60" i="10"/>
  <c r="C59" i="10"/>
  <c r="D59" i="10" s="1"/>
  <c r="C58" i="10"/>
  <c r="D58" i="10" s="1"/>
  <c r="C53" i="10"/>
  <c r="C52" i="10"/>
  <c r="C51" i="10"/>
  <c r="C50" i="10"/>
  <c r="C49" i="10"/>
  <c r="C45" i="10"/>
  <c r="C44" i="10"/>
  <c r="E41" i="10"/>
  <c r="E38" i="10" s="1"/>
  <c r="D41" i="10"/>
  <c r="C39" i="10"/>
  <c r="C38" i="10"/>
  <c r="E37" i="10"/>
  <c r="E45" i="10" s="1"/>
  <c r="E36" i="10"/>
  <c r="E35" i="10"/>
  <c r="E44" i="10" s="1"/>
  <c r="D35" i="10"/>
  <c r="D33" i="10" s="1"/>
  <c r="C33" i="10"/>
  <c r="E32" i="10"/>
  <c r="F32" i="10" s="1"/>
  <c r="E31" i="10"/>
  <c r="F31" i="10" s="1"/>
  <c r="E30" i="10"/>
  <c r="F30" i="10" s="1"/>
  <c r="E29" i="10"/>
  <c r="F29" i="10" s="1"/>
  <c r="D27" i="10"/>
  <c r="C27" i="10"/>
  <c r="E22" i="10"/>
  <c r="F22" i="10" s="1"/>
  <c r="E21" i="10"/>
  <c r="F21" i="10" s="1"/>
  <c r="E20" i="10"/>
  <c r="D19" i="10"/>
  <c r="D18" i="10"/>
  <c r="D13" i="10"/>
  <c r="D10" i="10" s="1"/>
  <c r="C13" i="10"/>
  <c r="C10" i="10" s="1"/>
  <c r="E12" i="10"/>
  <c r="F12" i="10" s="1"/>
  <c r="F9" i="10"/>
  <c r="E13" i="10" l="1"/>
  <c r="E10" i="10" s="1"/>
  <c r="F41" i="10"/>
  <c r="F38" i="10" s="1"/>
  <c r="C25" i="10"/>
  <c r="C23" i="10" s="1"/>
  <c r="C48" i="10"/>
  <c r="C47" i="10" s="1"/>
  <c r="E18" i="10"/>
  <c r="E33" i="10"/>
  <c r="F34" i="10" s="1"/>
  <c r="F20" i="10"/>
  <c r="F18" i="10" s="1"/>
  <c r="D16" i="10"/>
  <c r="D38" i="10"/>
  <c r="F39" i="10" s="1"/>
  <c r="F37" i="10"/>
  <c r="F45" i="10" s="1"/>
  <c r="D25" i="10"/>
  <c r="F27" i="10"/>
  <c r="F35" i="10"/>
  <c r="E27" i="10"/>
  <c r="F36" i="10"/>
  <c r="K23" i="10"/>
  <c r="F11" i="10" l="1"/>
  <c r="E7" i="10"/>
  <c r="F13" i="10"/>
  <c r="F10" i="10" s="1"/>
  <c r="D23" i="10"/>
  <c r="F16" i="10"/>
  <c r="D7" i="10"/>
  <c r="F28" i="10"/>
  <c r="E25" i="10"/>
  <c r="E23" i="10" s="1"/>
  <c r="C21" i="10"/>
  <c r="F44" i="10"/>
  <c r="F33" i="10"/>
  <c r="F25" i="10" s="1"/>
  <c r="F23" i="10" s="1"/>
  <c r="K22" i="10"/>
  <c r="F7" i="10" l="1"/>
  <c r="F8" i="10"/>
  <c r="D24" i="10"/>
  <c r="E43" i="10"/>
  <c r="D43" i="10"/>
  <c r="C18" i="10"/>
  <c r="D66" i="10" l="1"/>
  <c r="C7" i="10"/>
  <c r="C66" i="10" l="1"/>
  <c r="F10" i="9" l="1"/>
  <c r="E8" i="9" l="1"/>
  <c r="D25" i="9"/>
  <c r="D23" i="9" l="1"/>
  <c r="F23" i="9"/>
  <c r="E25" i="9"/>
  <c r="E23" i="9" s="1"/>
  <c r="D14" i="9" l="1"/>
  <c r="D11" i="9" l="1"/>
  <c r="F14" i="9"/>
  <c r="D8" i="9" l="1"/>
  <c r="D30" i="9" s="1"/>
  <c r="F11" i="9"/>
  <c r="F8" i="9" s="1"/>
  <c r="F30" i="9" s="1"/>
  <c r="C27" i="9"/>
  <c r="C14" i="9"/>
  <c r="C11" i="9" s="1"/>
  <c r="C25" i="9" l="1"/>
  <c r="C23" i="9" l="1"/>
  <c r="C22" i="9" l="1"/>
  <c r="C19" i="9" s="1"/>
  <c r="C8" i="9" l="1"/>
</calcChain>
</file>

<file path=xl/sharedStrings.xml><?xml version="1.0" encoding="utf-8"?>
<sst xmlns="http://schemas.openxmlformats.org/spreadsheetml/2006/main" count="129" uniqueCount="95">
  <si>
    <t>№ п/п</t>
  </si>
  <si>
    <t>Наименование</t>
  </si>
  <si>
    <t>1.</t>
  </si>
  <si>
    <t>2.</t>
  </si>
  <si>
    <t>3.</t>
  </si>
  <si>
    <t>4.</t>
  </si>
  <si>
    <t>1. ДОХОДЫ - всего</t>
  </si>
  <si>
    <t>в том числе:</t>
  </si>
  <si>
    <t>5.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</si>
  <si>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</si>
  <si>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</si>
  <si>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</si>
  <si>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</si>
  <si>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</si>
  <si>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СМЕТА</t>
  </si>
  <si>
    <t xml:space="preserve"> доходов и расходов муниципального дорожного фонда муниципального образования 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</si>
  <si>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</si>
  <si>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>в том числе от следующих видов доходов:</t>
  </si>
  <si>
    <t>из них:</t>
  </si>
  <si>
    <t>1.1.</t>
  </si>
  <si>
    <t>1.2.</t>
  </si>
  <si>
    <t>1.3.</t>
  </si>
  <si>
    <t xml:space="preserve">налога, взимаемого в связи с применением упрощенной системы налогообложения </t>
  </si>
  <si>
    <t>иные налоги: НДФЛ</t>
  </si>
  <si>
    <t>2.2.</t>
  </si>
  <si>
    <t>2.1.</t>
  </si>
  <si>
    <t>2. РАСХОДЫ</t>
  </si>
  <si>
    <t xml:space="preserve"> Обеспечение, реконструкция   капитального ремонта, содержание и ремонт автомобильных дорог  местного значения</t>
  </si>
  <si>
    <t>2.1.1.</t>
  </si>
  <si>
    <t>2.1.2.</t>
  </si>
  <si>
    <t xml:space="preserve">Часть общих доходов местного бюджета в размере, устанавливаемом решением о местном бюджете </t>
  </si>
  <si>
    <t>тыс. руб.</t>
  </si>
  <si>
    <t>за счет остатка части общих доходов на 01.01.2017</t>
  </si>
  <si>
    <t xml:space="preserve">в том числе: </t>
  </si>
  <si>
    <t xml:space="preserve">соф-е </t>
  </si>
  <si>
    <t>Остаток средств фонда на 1 января 2017 г.</t>
  </si>
  <si>
    <t>Средства бюджета в размере прогнозируемых поступлений всего, в том числе:</t>
  </si>
  <si>
    <t>2.3.</t>
  </si>
  <si>
    <t>2.4.</t>
  </si>
  <si>
    <r>
      <t xml:space="preserve"> Капитальный  ремонт и ремонт дворовых территорий и проездов к ним </t>
    </r>
    <r>
      <rPr>
        <b/>
        <sz val="12"/>
        <rFont val="Times New Roman"/>
        <family val="1"/>
        <charset val="204"/>
      </rPr>
      <t xml:space="preserve"> (п. 1.2. Программы)</t>
    </r>
  </si>
  <si>
    <t>за счет средств МБ  ЦСТ 19 0 01 28200</t>
  </si>
  <si>
    <t>за счет средств МБ  ЦСТ 19 0 01 28120</t>
  </si>
  <si>
    <r>
      <t xml:space="preserve"> Капитальный ремонт и ремонт автомобильных дорог общего пользования населенных пунктов </t>
    </r>
    <r>
      <rPr>
        <b/>
        <sz val="12"/>
        <rFont val="Times New Roman"/>
        <family val="1"/>
        <charset val="204"/>
      </rPr>
      <t>п. 1.1.(2.3.)  программы</t>
    </r>
  </si>
  <si>
    <r>
      <t xml:space="preserve"> Содержание и ремонт автомобильных дорог местного значения  ЦСТ 19 0 01 28110 </t>
    </r>
    <r>
      <rPr>
        <b/>
        <sz val="12"/>
        <rFont val="Times New Roman"/>
        <family val="1"/>
        <charset val="204"/>
      </rPr>
      <t>** (п. 1.1.1. программы) ВР 244/853</t>
    </r>
  </si>
  <si>
    <t>за счет средств субсидии  ЦСТ 19 0 01 63170 (1608)</t>
  </si>
  <si>
    <t>за счет средств субсидии  ЦСТ 19 0 01 63170 (1609)</t>
  </si>
  <si>
    <t xml:space="preserve">  - ремонт  ВР 243</t>
  </si>
  <si>
    <t xml:space="preserve">   - уплата прочих налогов, сборов  (исполнительский сбор) ВР 852</t>
  </si>
  <si>
    <t xml:space="preserve">   - содержание  ВР 244</t>
  </si>
  <si>
    <t xml:space="preserve">   - уплата иных платежей (штраф  за неустранение нарушений законодательства об  обеспечении  безопасности ДД) ВР 853</t>
  </si>
  <si>
    <t>соф-е   ЦСТ 19 0 01 S3170</t>
  </si>
  <si>
    <t xml:space="preserve">"Городской округ Ногликский" на 31.12.2017 </t>
  </si>
  <si>
    <t xml:space="preserve">3. </t>
  </si>
  <si>
    <t>Остаток на 01.01.2018</t>
  </si>
  <si>
    <t xml:space="preserve">2017 год  </t>
  </si>
  <si>
    <t>утверждено РС от 22.12.2016    № 126</t>
  </si>
  <si>
    <t>Исполнено на 31.12.2017</t>
  </si>
  <si>
    <t xml:space="preserve">Остаток </t>
  </si>
  <si>
    <t>уточненный план в соотв. с РС от 21.12.2017    № 179</t>
  </si>
  <si>
    <t>справочно: расходы за счет средств субсидии                ЦСТ 19 0 01 63170</t>
  </si>
  <si>
    <t xml:space="preserve">   - софинансирование  ЦСТ 19 0 01 S3170</t>
  </si>
  <si>
    <t>**Расшифровка  объема  дополнительных средств  к поправкам № 2 вся сумма по ЦСТ 19 0 01 28110</t>
  </si>
  <si>
    <t xml:space="preserve">   1. Заявка ОЖКХ  </t>
  </si>
  <si>
    <t>ограждение пешеходных переходов</t>
  </si>
  <si>
    <t>ямочный ремонт автодорог</t>
  </si>
  <si>
    <t>приобретение и доставка автобусных павильонов</t>
  </si>
  <si>
    <t>монтаж  приобретенных автобусных павильонов</t>
  </si>
  <si>
    <t>Исп. Донец 97500</t>
  </si>
  <si>
    <t>за счет средств убсидии    ЦСТ 19 0 01 63170</t>
  </si>
  <si>
    <t xml:space="preserve"> софинансирование - всего   ЦСТ 19 0 01 S 3170</t>
  </si>
  <si>
    <t>Остаток средств ДФ на 1 января 2017 г.</t>
  </si>
  <si>
    <t>Использование бюджетных ассигнований</t>
  </si>
  <si>
    <t xml:space="preserve">муниципального дорожного фонда муниципального образования </t>
  </si>
  <si>
    <t>тыс. рублей</t>
  </si>
  <si>
    <t>Остаток средств фонда на 1 января 2017 года</t>
  </si>
  <si>
    <t xml:space="preserve"> Содержание и ремонт автомобильных дорог местного значения  </t>
  </si>
  <si>
    <t>"Городской округ Ногликский" в 2017 году</t>
  </si>
  <si>
    <t xml:space="preserve">утверждено решением Собрания от 22.12.2016    № 126             </t>
  </si>
  <si>
    <t xml:space="preserve">утверждено решением Собрания от 22.12.2016 № 126 (в редакции от 21.12.2017 № 179)          </t>
  </si>
  <si>
    <t xml:space="preserve">Исполнено </t>
  </si>
  <si>
    <t>Остатток на 01 января 2018 года, подлежащий к включению в дорожный фонд 2018 года</t>
  </si>
  <si>
    <t>РАСХОДЫ</t>
  </si>
  <si>
    <t>ДОХОДЫ - всего</t>
  </si>
  <si>
    <t>1.2.1.</t>
  </si>
  <si>
    <t>1.2.2.</t>
  </si>
  <si>
    <t>1.2.3.</t>
  </si>
  <si>
    <t>1.2.4.</t>
  </si>
  <si>
    <t>1.4.</t>
  </si>
  <si>
    <t>1.5.</t>
  </si>
  <si>
    <t>1.5.1.</t>
  </si>
  <si>
    <t>1.5.2.</t>
  </si>
  <si>
    <t>НДФЛ</t>
  </si>
  <si>
    <t>в руб.</t>
  </si>
  <si>
    <t>Капитальный ремонт и ремонт автомобильных дорог общего пользования населенных пунктов</t>
  </si>
  <si>
    <r>
      <t xml:space="preserve">Капитальный  ремонт и ремонт дворовых территорий и проездов к ним </t>
    </r>
    <r>
      <rPr>
        <b/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</si>
</sst>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trike/>
      <sz val="8"/>
      <color rgb="FFFF0000"/>
      <name val="Times New Roman"/>
      <family val="1"/>
      <charset val="204"/>
    </font>
    <font>
      <b/>
      <sz val="8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/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vertical="top"/>
    </xf>
    <xf numFmtId="164" fontId="4" fillId="0" borderId="1" xfId="0" applyNumberFormat="1" applyFont="1" applyBorder="1"/>
    <xf numFmtId="164" fontId="1" fillId="0" borderId="1" xfId="0" applyNumberFormat="1" applyFont="1" applyBorder="1"/>
    <xf numFmtId="164" fontId="3" fillId="0" borderId="0" xfId="0" applyNumberFormat="1" applyFont="1"/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16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7" fillId="0" borderId="0" xfId="0" applyFont="1"/>
    <xf numFmtId="164" fontId="7" fillId="0" borderId="0" xfId="0" applyNumberFormat="1" applyFont="1"/>
    <xf numFmtId="0" fontId="1" fillId="2" borderId="1" xfId="0" applyFont="1" applyFill="1" applyBorder="1" applyAlignment="1">
      <alignment horizontal="justify" vertical="center"/>
    </xf>
    <xf numFmtId="0" fontId="1" fillId="0" borderId="0" xfId="0" applyFont="1" applyAlignment="1">
      <alignment horizontal="left" wrapText="1"/>
    </xf>
    <xf numFmtId="164" fontId="5" fillId="0" borderId="1" xfId="0" applyNumberFormat="1" applyFont="1" applyBorder="1"/>
    <xf numFmtId="0" fontId="3" fillId="2" borderId="1" xfId="0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/>
    <xf numFmtId="0" fontId="1" fillId="2" borderId="0" xfId="0" applyFont="1" applyFill="1" applyBorder="1" applyAlignment="1">
      <alignment horizontal="justify" vertical="center"/>
    </xf>
    <xf numFmtId="164" fontId="1" fillId="0" borderId="0" xfId="0" applyNumberFormat="1" applyFont="1" applyBorder="1"/>
    <xf numFmtId="0" fontId="11" fillId="0" borderId="0" xfId="0" applyFont="1"/>
    <xf numFmtId="0" fontId="3" fillId="0" borderId="1" xfId="0" applyFont="1" applyBorder="1" applyAlignment="1">
      <alignment horizontal="right" textRotation="90"/>
    </xf>
    <xf numFmtId="164" fontId="1" fillId="0" borderId="0" xfId="0" applyNumberFormat="1" applyFont="1" applyBorder="1" applyAlignment="1">
      <alignment horizontal="left"/>
    </xf>
    <xf numFmtId="0" fontId="10" fillId="0" borderId="0" xfId="0" applyFont="1"/>
    <xf numFmtId="164" fontId="1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/>
    </xf>
    <xf numFmtId="164" fontId="15" fillId="0" borderId="0" xfId="0" applyNumberFormat="1" applyFont="1"/>
    <xf numFmtId="0" fontId="3" fillId="0" borderId="0" xfId="0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center"/>
    </xf>
    <xf numFmtId="164" fontId="8" fillId="0" borderId="1" xfId="0" applyNumberFormat="1" applyFont="1" applyFill="1" applyBorder="1"/>
    <xf numFmtId="164" fontId="1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1" xfId="0" applyBorder="1"/>
    <xf numFmtId="0" fontId="18" fillId="2" borderId="0" xfId="0" applyFont="1" applyFill="1" applyBorder="1" applyAlignment="1">
      <alignment horizontal="justify" vertical="center"/>
    </xf>
    <xf numFmtId="164" fontId="6" fillId="4" borderId="1" xfId="0" applyNumberFormat="1" applyFont="1" applyFill="1" applyBorder="1" applyAlignment="1"/>
    <xf numFmtId="4" fontId="7" fillId="0" borderId="0" xfId="0" applyNumberFormat="1" applyFont="1" applyBorder="1"/>
    <xf numFmtId="4" fontId="19" fillId="0" borderId="0" xfId="0" applyNumberFormat="1" applyFont="1" applyBorder="1"/>
    <xf numFmtId="0" fontId="10" fillId="0" borderId="0" xfId="0" applyFont="1" applyBorder="1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7" fillId="0" borderId="0" xfId="0" applyFont="1" applyBorder="1" applyAlignment="1">
      <alignment wrapText="1"/>
    </xf>
    <xf numFmtId="0" fontId="16" fillId="2" borderId="0" xfId="0" applyFont="1" applyFill="1" applyBorder="1" applyAlignment="1">
      <alignment horizontal="justify" vertical="center"/>
    </xf>
    <xf numFmtId="0" fontId="7" fillId="0" borderId="0" xfId="0" applyFont="1" applyBorder="1"/>
    <xf numFmtId="0" fontId="24" fillId="0" borderId="0" xfId="0" applyFont="1" applyBorder="1" applyAlignment="1">
      <alignment wrapText="1"/>
    </xf>
    <xf numFmtId="164" fontId="6" fillId="4" borderId="1" xfId="0" applyNumberFormat="1" applyFont="1" applyFill="1" applyBorder="1"/>
    <xf numFmtId="4" fontId="3" fillId="0" borderId="0" xfId="0" applyNumberFormat="1" applyFont="1" applyBorder="1"/>
    <xf numFmtId="164" fontId="25" fillId="3" borderId="1" xfId="0" applyNumberFormat="1" applyFont="1" applyFill="1" applyBorder="1"/>
    <xf numFmtId="164" fontId="3" fillId="0" borderId="0" xfId="0" applyNumberFormat="1" applyFont="1" applyBorder="1"/>
    <xf numFmtId="0" fontId="17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0" fontId="16" fillId="2" borderId="1" xfId="0" applyFont="1" applyFill="1" applyBorder="1" applyAlignment="1">
      <alignment horizontal="justify" vertical="center"/>
    </xf>
    <xf numFmtId="0" fontId="7" fillId="0" borderId="1" xfId="0" applyFont="1" applyBorder="1"/>
    <xf numFmtId="164" fontId="6" fillId="4" borderId="2" xfId="0" applyNumberFormat="1" applyFont="1" applyFill="1" applyBorder="1"/>
    <xf numFmtId="164" fontId="3" fillId="0" borderId="2" xfId="0" applyNumberFormat="1" applyFont="1" applyBorder="1"/>
    <xf numFmtId="164" fontId="4" fillId="0" borderId="2" xfId="0" applyNumberFormat="1" applyFont="1" applyBorder="1"/>
    <xf numFmtId="164" fontId="5" fillId="0" borderId="2" xfId="0" applyNumberFormat="1" applyFont="1" applyBorder="1"/>
    <xf numFmtId="164" fontId="4" fillId="0" borderId="2" xfId="0" applyNumberFormat="1" applyFont="1" applyBorder="1" applyAlignment="1">
      <alignment wrapText="1"/>
    </xf>
    <xf numFmtId="164" fontId="8" fillId="0" borderId="2" xfId="0" applyNumberFormat="1" applyFont="1" applyFill="1" applyBorder="1"/>
    <xf numFmtId="164" fontId="4" fillId="0" borderId="2" xfId="0" applyNumberFormat="1" applyFont="1" applyFill="1" applyBorder="1"/>
    <xf numFmtId="164" fontId="6" fillId="4" borderId="2" xfId="0" applyNumberFormat="1" applyFont="1" applyFill="1" applyBorder="1" applyAlignment="1"/>
    <xf numFmtId="164" fontId="1" fillId="0" borderId="2" xfId="0" applyNumberFormat="1" applyFont="1" applyBorder="1"/>
    <xf numFmtId="164" fontId="14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4" fillId="0" borderId="2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11" fillId="0" borderId="0" xfId="0" applyFont="1" applyBorder="1"/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/>
    </xf>
    <xf numFmtId="164" fontId="6" fillId="4" borderId="0" xfId="0" applyNumberFormat="1" applyFont="1" applyFill="1" applyBorder="1"/>
    <xf numFmtId="164" fontId="5" fillId="0" borderId="0" xfId="0" applyNumberFormat="1" applyFont="1" applyBorder="1"/>
    <xf numFmtId="164" fontId="11" fillId="0" borderId="0" xfId="0" applyNumberFormat="1" applyFont="1" applyBorder="1"/>
    <xf numFmtId="164" fontId="4" fillId="0" borderId="0" xfId="0" applyNumberFormat="1" applyFont="1" applyFill="1" applyBorder="1"/>
    <xf numFmtId="164" fontId="0" fillId="0" borderId="0" xfId="0" applyNumberFormat="1" applyBorder="1"/>
    <xf numFmtId="4" fontId="4" fillId="0" borderId="0" xfId="0" applyNumberFormat="1" applyFont="1" applyBorder="1"/>
    <xf numFmtId="4" fontId="11" fillId="0" borderId="0" xfId="0" applyNumberFormat="1" applyFont="1" applyBorder="1"/>
    <xf numFmtId="164" fontId="13" fillId="0" borderId="0" xfId="0" applyNumberFormat="1" applyFont="1" applyBorder="1"/>
    <xf numFmtId="4" fontId="6" fillId="4" borderId="0" xfId="0" applyNumberFormat="1" applyFont="1" applyFill="1" applyBorder="1" applyAlignment="1"/>
    <xf numFmtId="0" fontId="2" fillId="0" borderId="0" xfId="0" applyFont="1" applyBorder="1" applyAlignment="1">
      <alignment horizontal="center"/>
    </xf>
    <xf numFmtId="4" fontId="5" fillId="0" borderId="0" xfId="0" applyNumberFormat="1" applyFont="1" applyBorder="1"/>
    <xf numFmtId="4" fontId="12" fillId="0" borderId="0" xfId="0" applyNumberFormat="1" applyFont="1" applyBorder="1"/>
    <xf numFmtId="0" fontId="12" fillId="0" borderId="0" xfId="0" applyFont="1" applyBorder="1"/>
    <xf numFmtId="4" fontId="23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/>
    <xf numFmtId="0" fontId="1" fillId="0" borderId="0" xfId="0" applyFont="1" applyBorder="1"/>
    <xf numFmtId="164" fontId="7" fillId="0" borderId="0" xfId="0" applyNumberFormat="1" applyFont="1" applyBorder="1"/>
    <xf numFmtId="0" fontId="7" fillId="0" borderId="1" xfId="0" applyFont="1" applyBorder="1" applyAlignment="1">
      <alignment vertical="top"/>
    </xf>
    <xf numFmtId="0" fontId="20" fillId="2" borderId="0" xfId="0" applyFont="1" applyFill="1" applyBorder="1" applyAlignment="1">
      <alignment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7" fillId="0" borderId="0" xfId="0" applyFont="1"/>
    <xf numFmtId="0" fontId="3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justify"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14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right" vertical="top"/>
    </xf>
    <xf numFmtId="164" fontId="6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left" vertical="top"/>
    </xf>
    <xf numFmtId="164" fontId="6" fillId="0" borderId="0" xfId="0" applyNumberFormat="1" applyFont="1" applyBorder="1" applyAlignment="1">
      <alignment vertical="top"/>
    </xf>
    <xf numFmtId="164" fontId="14" fillId="0" borderId="0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4" fontId="15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0" fontId="6" fillId="2" borderId="1" xfId="0" applyFont="1" applyFill="1" applyBorder="1" applyAlignment="1">
      <alignment horizontal="justify" vertical="top"/>
    </xf>
    <xf numFmtId="164" fontId="6" fillId="0" borderId="1" xfId="0" applyNumberFormat="1" applyFont="1" applyBorder="1" applyAlignment="1">
      <alignment horizontal="right" vertical="top"/>
    </xf>
    <xf numFmtId="4" fontId="7" fillId="0" borderId="0" xfId="0" applyNumberFormat="1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right" vertical="top"/>
    </xf>
    <xf numFmtId="0" fontId="7" fillId="0" borderId="0" xfId="0" applyFont="1" applyAlignment="1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0" fillId="3" borderId="0" xfId="0" applyFont="1" applyFill="1" applyBorder="1" applyAlignment="1">
      <alignment wrapText="1"/>
    </xf>
    <xf numFmtId="0" fontId="21" fillId="3" borderId="0" xfId="0" applyFont="1" applyFill="1" applyBorder="1" applyAlignment="1">
      <alignment wrapText="1"/>
    </xf>
    <xf numFmtId="0" fontId="22" fillId="3" borderId="0" xfId="0" applyFont="1" applyFill="1" applyBorder="1" applyAlignment="1"/>
    <xf numFmtId="0" fontId="0" fillId="0" borderId="3" xfId="0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13" zoomScaleNormal="100" workbookViewId="0">
      <selection activeCell="C36" sqref="C36"/>
    </sheetView>
  </sheetViews>
  <sheetFormatPr defaultColWidth="9.140625" defaultRowHeight="15" x14ac:dyDescent="0.25"/>
  <cols>
    <col min="1" max="1" width="8" style="111" customWidth="1"/>
    <col min="2" max="2" width="66" style="20" customWidth="1"/>
    <col min="3" max="3" width="12" style="117" customWidth="1"/>
    <col min="4" max="4" width="14.7109375" style="117" customWidth="1"/>
    <col min="5" max="5" width="14.28515625" style="117" customWidth="1"/>
    <col min="6" max="6" width="10.42578125" style="117" customWidth="1"/>
    <col min="7" max="7" width="15" style="20" customWidth="1"/>
    <col min="8" max="16384" width="9.140625" style="20"/>
  </cols>
  <sheetData>
    <row r="1" spans="1:7" ht="15.75" x14ac:dyDescent="0.25">
      <c r="A1" s="137" t="s">
        <v>71</v>
      </c>
      <c r="B1" s="137"/>
      <c r="C1" s="137"/>
      <c r="D1" s="137"/>
      <c r="E1" s="139"/>
      <c r="F1" s="139"/>
    </row>
    <row r="2" spans="1:7" ht="15.75" x14ac:dyDescent="0.25">
      <c r="A2" s="137" t="s">
        <v>72</v>
      </c>
      <c r="B2" s="137"/>
      <c r="C2" s="137"/>
      <c r="D2" s="137"/>
      <c r="E2" s="139"/>
      <c r="F2" s="139"/>
    </row>
    <row r="3" spans="1:7" ht="15.75" x14ac:dyDescent="0.25">
      <c r="A3" s="137" t="s">
        <v>76</v>
      </c>
      <c r="B3" s="137"/>
      <c r="C3" s="137"/>
      <c r="D3" s="137"/>
      <c r="E3" s="137"/>
      <c r="F3" s="137"/>
    </row>
    <row r="4" spans="1:7" ht="15.75" x14ac:dyDescent="0.25">
      <c r="A4" s="106"/>
      <c r="B4" s="8"/>
      <c r="C4" s="116"/>
      <c r="E4" s="138" t="s">
        <v>73</v>
      </c>
      <c r="F4" s="138"/>
    </row>
    <row r="5" spans="1:7" ht="15.75" x14ac:dyDescent="0.25">
      <c r="A5" s="140" t="s">
        <v>0</v>
      </c>
      <c r="B5" s="143" t="s">
        <v>1</v>
      </c>
      <c r="C5" s="148" t="s">
        <v>54</v>
      </c>
      <c r="D5" s="148"/>
      <c r="E5" s="149"/>
      <c r="F5" s="149"/>
    </row>
    <row r="6" spans="1:7" ht="20.45" customHeight="1" x14ac:dyDescent="0.25">
      <c r="A6" s="141"/>
      <c r="B6" s="144"/>
      <c r="C6" s="146" t="s">
        <v>77</v>
      </c>
      <c r="D6" s="146" t="s">
        <v>78</v>
      </c>
      <c r="E6" s="146" t="s">
        <v>79</v>
      </c>
      <c r="F6" s="150" t="s">
        <v>53</v>
      </c>
    </row>
    <row r="7" spans="1:7" ht="100.5" customHeight="1" x14ac:dyDescent="0.25">
      <c r="A7" s="142"/>
      <c r="B7" s="145"/>
      <c r="C7" s="147"/>
      <c r="D7" s="147"/>
      <c r="E7" s="147"/>
      <c r="F7" s="150"/>
    </row>
    <row r="8" spans="1:7" s="113" customFormat="1" ht="22.15" customHeight="1" x14ac:dyDescent="0.2">
      <c r="A8" s="112" t="s">
        <v>2</v>
      </c>
      <c r="B8" s="17" t="s">
        <v>82</v>
      </c>
      <c r="C8" s="118">
        <f t="shared" ref="C8:F8" si="0">C10+C11+C17+C18+C19</f>
        <v>115093.8</v>
      </c>
      <c r="D8" s="118">
        <f t="shared" si="0"/>
        <v>168763.90000000002</v>
      </c>
      <c r="E8" s="118">
        <f>E10+E11+E17+E18+E19</f>
        <v>168440.38458000001</v>
      </c>
      <c r="F8" s="118">
        <f t="shared" si="0"/>
        <v>-323.51541999999608</v>
      </c>
    </row>
    <row r="9" spans="1:7" ht="15" customHeight="1" x14ac:dyDescent="0.25">
      <c r="A9" s="107"/>
      <c r="B9" s="6" t="s">
        <v>7</v>
      </c>
      <c r="C9" s="119"/>
      <c r="D9" s="104"/>
      <c r="E9" s="10"/>
      <c r="F9" s="119"/>
    </row>
    <row r="10" spans="1:7" ht="24.6" customHeight="1" x14ac:dyDescent="0.25">
      <c r="A10" s="107" t="s">
        <v>19</v>
      </c>
      <c r="B10" s="114" t="s">
        <v>74</v>
      </c>
      <c r="C10" s="119">
        <v>0</v>
      </c>
      <c r="D10" s="119">
        <f>44702.7+8967.4-8967.4</f>
        <v>44702.7</v>
      </c>
      <c r="E10" s="119">
        <v>44702.7</v>
      </c>
      <c r="F10" s="119">
        <f>D10-E10</f>
        <v>0</v>
      </c>
      <c r="G10" s="105"/>
    </row>
    <row r="11" spans="1:7" ht="44.45" customHeight="1" x14ac:dyDescent="0.25">
      <c r="A11" s="107" t="s">
        <v>20</v>
      </c>
      <c r="B11" s="114" t="s">
        <v>36</v>
      </c>
      <c r="C11" s="119">
        <f>C13+C14+C15+C16</f>
        <v>28741</v>
      </c>
      <c r="D11" s="119">
        <f t="shared" ref="D11" si="1">D13+D14+D15+D16</f>
        <v>26458</v>
      </c>
      <c r="E11" s="119">
        <f>E13+E14+E15+E16</f>
        <v>26134.484580000004</v>
      </c>
      <c r="F11" s="119">
        <f>E11-D11</f>
        <v>-323.51541999999608</v>
      </c>
    </row>
    <row r="12" spans="1:7" ht="19.899999999999999" customHeight="1" x14ac:dyDescent="0.25">
      <c r="A12" s="107"/>
      <c r="B12" s="115" t="s">
        <v>33</v>
      </c>
      <c r="C12" s="119"/>
      <c r="D12" s="104"/>
      <c r="E12" s="120"/>
      <c r="F12" s="120"/>
    </row>
    <row r="13" spans="1:7" ht="94.9" customHeight="1" x14ac:dyDescent="0.25">
      <c r="A13" s="107" t="s">
        <v>83</v>
      </c>
      <c r="B13" s="6" t="s">
        <v>9</v>
      </c>
      <c r="C13" s="119">
        <v>7164</v>
      </c>
      <c r="D13" s="119">
        <v>5068</v>
      </c>
      <c r="E13" s="119">
        <v>5443.6985199999999</v>
      </c>
      <c r="F13" s="119">
        <f>E13-D13</f>
        <v>375.69851999999992</v>
      </c>
    </row>
    <row r="14" spans="1:7" ht="22.15" customHeight="1" x14ac:dyDescent="0.25">
      <c r="A14" s="110" t="s">
        <v>84</v>
      </c>
      <c r="B14" s="6" t="s">
        <v>10</v>
      </c>
      <c r="C14" s="119">
        <f>4577+17000</f>
        <v>21577</v>
      </c>
      <c r="D14" s="119">
        <f>4190+17000</f>
        <v>21190</v>
      </c>
      <c r="E14" s="119">
        <v>20490.786060000002</v>
      </c>
      <c r="F14" s="119">
        <f t="shared" ref="F14:F15" si="2">E14-D14</f>
        <v>-699.21393999999782</v>
      </c>
    </row>
    <row r="15" spans="1:7" ht="49.9" customHeight="1" x14ac:dyDescent="0.25">
      <c r="A15" s="107" t="s">
        <v>85</v>
      </c>
      <c r="B15" s="6" t="s">
        <v>11</v>
      </c>
      <c r="C15" s="121">
        <v>0</v>
      </c>
      <c r="D15" s="119">
        <v>200</v>
      </c>
      <c r="E15" s="119">
        <v>200</v>
      </c>
      <c r="F15" s="119">
        <f t="shared" si="2"/>
        <v>0</v>
      </c>
    </row>
    <row r="16" spans="1:7" ht="81.599999999999994" customHeight="1" x14ac:dyDescent="0.25">
      <c r="A16" s="107" t="s">
        <v>86</v>
      </c>
      <c r="B16" s="7" t="s">
        <v>13</v>
      </c>
      <c r="C16" s="119">
        <v>0</v>
      </c>
      <c r="D16" s="119">
        <v>0</v>
      </c>
      <c r="E16" s="119">
        <v>0</v>
      </c>
      <c r="F16" s="119">
        <v>0</v>
      </c>
    </row>
    <row r="17" spans="1:8" ht="85.15" customHeight="1" x14ac:dyDescent="0.25">
      <c r="A17" s="107" t="s">
        <v>21</v>
      </c>
      <c r="B17" s="6" t="s">
        <v>12</v>
      </c>
      <c r="C17" s="119">
        <v>41010</v>
      </c>
      <c r="D17" s="119">
        <f>41010+8967.4</f>
        <v>49977.4</v>
      </c>
      <c r="E17" s="121">
        <f>41010+8967.4</f>
        <v>49977.4</v>
      </c>
      <c r="F17" s="119">
        <f>E17-D17</f>
        <v>0</v>
      </c>
    </row>
    <row r="18" spans="1:8" ht="69" customHeight="1" x14ac:dyDescent="0.25">
      <c r="A18" s="107" t="s">
        <v>87</v>
      </c>
      <c r="B18" s="7" t="s">
        <v>16</v>
      </c>
      <c r="C18" s="119">
        <v>0</v>
      </c>
      <c r="D18" s="119">
        <v>0</v>
      </c>
      <c r="E18" s="119">
        <v>0</v>
      </c>
      <c r="F18" s="119">
        <v>0</v>
      </c>
    </row>
    <row r="19" spans="1:8" ht="35.450000000000003" customHeight="1" x14ac:dyDescent="0.25">
      <c r="A19" s="107" t="s">
        <v>88</v>
      </c>
      <c r="B19" s="7" t="s">
        <v>30</v>
      </c>
      <c r="C19" s="119">
        <f>C21+C22</f>
        <v>45342.8</v>
      </c>
      <c r="D19" s="119">
        <f t="shared" ref="D19:F19" si="3">D21+D22</f>
        <v>47625.8</v>
      </c>
      <c r="E19" s="119">
        <f t="shared" si="3"/>
        <v>47625.8</v>
      </c>
      <c r="F19" s="119">
        <f t="shared" si="3"/>
        <v>0</v>
      </c>
    </row>
    <row r="20" spans="1:8" ht="21.6" customHeight="1" x14ac:dyDescent="0.25">
      <c r="A20" s="107"/>
      <c r="B20" s="7" t="s">
        <v>17</v>
      </c>
      <c r="C20" s="120"/>
      <c r="D20" s="120"/>
      <c r="E20" s="119"/>
      <c r="F20" s="119"/>
    </row>
    <row r="21" spans="1:8" ht="34.15" customHeight="1" x14ac:dyDescent="0.25">
      <c r="A21" s="107" t="s">
        <v>89</v>
      </c>
      <c r="B21" s="7" t="s">
        <v>22</v>
      </c>
      <c r="C21" s="119">
        <v>31842</v>
      </c>
      <c r="D21" s="119">
        <v>42700</v>
      </c>
      <c r="E21" s="122">
        <v>42700</v>
      </c>
      <c r="F21" s="119">
        <f t="shared" ref="F21:F22" si="4">E21-D21</f>
        <v>0</v>
      </c>
    </row>
    <row r="22" spans="1:8" ht="23.45" customHeight="1" x14ac:dyDescent="0.25">
      <c r="A22" s="107" t="s">
        <v>90</v>
      </c>
      <c r="B22" s="7" t="s">
        <v>91</v>
      </c>
      <c r="C22" s="119">
        <f>C23-C13-C14-C15-C16-C17-C18-C21</f>
        <v>13500.800000000003</v>
      </c>
      <c r="D22" s="119">
        <v>4925.8</v>
      </c>
      <c r="E22" s="119">
        <v>4925.8</v>
      </c>
      <c r="F22" s="119">
        <f t="shared" si="4"/>
        <v>0</v>
      </c>
    </row>
    <row r="23" spans="1:8" ht="21" customHeight="1" x14ac:dyDescent="0.25">
      <c r="A23" s="108" t="s">
        <v>3</v>
      </c>
      <c r="B23" s="26" t="s">
        <v>81</v>
      </c>
      <c r="C23" s="123">
        <f>C25+C29</f>
        <v>115093.8</v>
      </c>
      <c r="D23" s="123">
        <f>D25+D29</f>
        <v>168763.9</v>
      </c>
      <c r="E23" s="123">
        <f>E25+E29</f>
        <v>130813.4</v>
      </c>
      <c r="F23" s="123">
        <f>F25+F29</f>
        <v>-37950.5</v>
      </c>
    </row>
    <row r="24" spans="1:8" ht="15.75" x14ac:dyDescent="0.25">
      <c r="A24" s="107"/>
      <c r="B24" s="6" t="s">
        <v>7</v>
      </c>
      <c r="C24" s="119"/>
      <c r="D24" s="119"/>
      <c r="E24" s="119"/>
      <c r="F24" s="120"/>
    </row>
    <row r="25" spans="1:8" ht="52.9" customHeight="1" x14ac:dyDescent="0.25">
      <c r="A25" s="107" t="s">
        <v>25</v>
      </c>
      <c r="B25" s="115" t="s">
        <v>27</v>
      </c>
      <c r="C25" s="121">
        <f>C27+C28</f>
        <v>80870.3</v>
      </c>
      <c r="D25" s="119">
        <f>D27+D28</f>
        <v>145649.4</v>
      </c>
      <c r="E25" s="121">
        <f>E27+E28</f>
        <v>112992.7</v>
      </c>
      <c r="F25" s="119">
        <f t="shared" ref="F25" si="5">E25-D25</f>
        <v>-32656.699999999997</v>
      </c>
    </row>
    <row r="26" spans="1:8" ht="19.149999999999999" customHeight="1" x14ac:dyDescent="0.25">
      <c r="A26" s="107"/>
      <c r="B26" s="115" t="s">
        <v>33</v>
      </c>
      <c r="C26" s="121"/>
      <c r="D26" s="119"/>
      <c r="E26" s="124"/>
      <c r="F26" s="124"/>
    </row>
    <row r="27" spans="1:8" ht="15.75" x14ac:dyDescent="0.25">
      <c r="A27" s="107" t="s">
        <v>28</v>
      </c>
      <c r="B27" s="115" t="s">
        <v>75</v>
      </c>
      <c r="C27" s="121">
        <f>27627.4</f>
        <v>27627.4</v>
      </c>
      <c r="D27" s="121">
        <v>42546.1</v>
      </c>
      <c r="E27" s="119">
        <v>40899.300000000003</v>
      </c>
      <c r="F27" s="119">
        <f t="shared" ref="F27:F29" si="6">E27-D27</f>
        <v>-1646.7999999999956</v>
      </c>
    </row>
    <row r="28" spans="1:8" ht="54.6" customHeight="1" x14ac:dyDescent="0.25">
      <c r="A28" s="107" t="s">
        <v>29</v>
      </c>
      <c r="B28" s="115" t="s">
        <v>93</v>
      </c>
      <c r="C28" s="121">
        <f>18805+34248+189.9</f>
        <v>53242.9</v>
      </c>
      <c r="D28" s="125">
        <f>61679+41010+414.3</f>
        <v>103103.3</v>
      </c>
      <c r="E28" s="125">
        <f>30669.2+41010+414.2</f>
        <v>72093.399999999994</v>
      </c>
      <c r="F28" s="119">
        <f t="shared" si="6"/>
        <v>-31009.900000000009</v>
      </c>
    </row>
    <row r="29" spans="1:8" ht="43.9" customHeight="1" x14ac:dyDescent="0.25">
      <c r="A29" s="107" t="s">
        <v>24</v>
      </c>
      <c r="B29" s="115" t="s">
        <v>94</v>
      </c>
      <c r="C29" s="121">
        <f>22205+11794.1+224.4</f>
        <v>34223.5</v>
      </c>
      <c r="D29" s="119">
        <v>23114.5</v>
      </c>
      <c r="E29" s="125">
        <v>17820.7</v>
      </c>
      <c r="F29" s="119">
        <f t="shared" si="6"/>
        <v>-5293.7999999999993</v>
      </c>
    </row>
    <row r="30" spans="1:8" s="113" customFormat="1" ht="31.5" x14ac:dyDescent="0.2">
      <c r="A30" s="112" t="s">
        <v>52</v>
      </c>
      <c r="B30" s="134" t="s">
        <v>80</v>
      </c>
      <c r="C30" s="135">
        <f t="shared" ref="C30:D30" si="7">C8-C23</f>
        <v>0</v>
      </c>
      <c r="D30" s="135">
        <f t="shared" si="7"/>
        <v>0</v>
      </c>
      <c r="E30" s="135">
        <f>E8-E23</f>
        <v>37626.984580000018</v>
      </c>
      <c r="F30" s="135">
        <f>F8-F23</f>
        <v>37626.984580000004</v>
      </c>
      <c r="G30" s="136">
        <f>168440390.21-130813415.97</f>
        <v>37626974.24000001</v>
      </c>
      <c r="H30" s="117" t="s">
        <v>92</v>
      </c>
    </row>
    <row r="31" spans="1:8" ht="32.450000000000003" customHeight="1" x14ac:dyDescent="0.25">
      <c r="A31" s="109"/>
      <c r="B31" s="59"/>
      <c r="C31" s="126"/>
      <c r="D31" s="127"/>
      <c r="E31" s="128"/>
      <c r="F31" s="128"/>
    </row>
    <row r="32" spans="1:8" ht="21" customHeight="1" x14ac:dyDescent="0.25">
      <c r="A32" s="109"/>
      <c r="B32" s="56"/>
      <c r="C32" s="129"/>
      <c r="D32" s="127"/>
      <c r="E32" s="128"/>
      <c r="F32" s="128"/>
    </row>
    <row r="33" spans="1:6" ht="17.45" customHeight="1" x14ac:dyDescent="0.25">
      <c r="A33" s="109"/>
      <c r="B33" s="57"/>
      <c r="C33" s="130"/>
      <c r="D33" s="127"/>
      <c r="E33" s="128"/>
      <c r="F33" s="128"/>
    </row>
    <row r="34" spans="1:6" ht="18" customHeight="1" x14ac:dyDescent="0.25">
      <c r="A34" s="109"/>
      <c r="B34" s="58"/>
      <c r="C34" s="131"/>
      <c r="D34" s="127"/>
      <c r="E34" s="128"/>
      <c r="F34" s="128"/>
    </row>
    <row r="35" spans="1:6" ht="21.6" customHeight="1" x14ac:dyDescent="0.25">
      <c r="A35" s="109"/>
      <c r="B35" s="58"/>
      <c r="C35" s="131"/>
      <c r="D35" s="127"/>
      <c r="E35" s="128"/>
      <c r="F35" s="128"/>
    </row>
    <row r="36" spans="1:6" ht="18.600000000000001" customHeight="1" x14ac:dyDescent="0.25">
      <c r="A36" s="109"/>
      <c r="B36" s="58"/>
      <c r="C36" s="131"/>
      <c r="D36" s="127"/>
      <c r="E36" s="128"/>
      <c r="F36" s="128"/>
    </row>
    <row r="37" spans="1:6" ht="18.600000000000001" customHeight="1" x14ac:dyDescent="0.25">
      <c r="A37" s="109"/>
      <c r="B37" s="58"/>
      <c r="C37" s="131"/>
      <c r="D37" s="127"/>
      <c r="E37" s="128"/>
      <c r="F37" s="128"/>
    </row>
    <row r="38" spans="1:6" ht="48" customHeight="1" x14ac:dyDescent="0.25">
      <c r="B38" s="58"/>
      <c r="C38" s="85"/>
    </row>
    <row r="39" spans="1:6" ht="15.6" x14ac:dyDescent="0.3">
      <c r="B39" s="23"/>
      <c r="C39" s="132"/>
      <c r="D39" s="132"/>
    </row>
    <row r="40" spans="1:6" ht="38.450000000000003" customHeight="1" x14ac:dyDescent="0.3">
      <c r="B40" s="23"/>
      <c r="C40" s="132"/>
      <c r="D40" s="132"/>
    </row>
    <row r="42" spans="1:6" x14ac:dyDescent="0.25">
      <c r="C42" s="133"/>
      <c r="D42" s="133"/>
    </row>
    <row r="43" spans="1:6" x14ac:dyDescent="0.25">
      <c r="C43" s="133"/>
      <c r="D43" s="133"/>
    </row>
    <row r="44" spans="1:6" x14ac:dyDescent="0.25">
      <c r="C44" s="133"/>
      <c r="D44" s="133"/>
    </row>
    <row r="45" spans="1:6" x14ac:dyDescent="0.25">
      <c r="C45" s="133"/>
      <c r="D45" s="133"/>
    </row>
    <row r="46" spans="1:6" x14ac:dyDescent="0.25">
      <c r="C46" s="133"/>
      <c r="D46" s="133"/>
    </row>
    <row r="47" spans="1:6" x14ac:dyDescent="0.25">
      <c r="C47" s="133"/>
      <c r="D47" s="133"/>
    </row>
    <row r="48" spans="1:6" ht="25.9" customHeight="1" x14ac:dyDescent="0.25">
      <c r="C48" s="133"/>
      <c r="D48" s="133"/>
    </row>
    <row r="49" spans="3:4" ht="25.9" customHeight="1" x14ac:dyDescent="0.25"/>
    <row r="50" spans="3:4" x14ac:dyDescent="0.25">
      <c r="C50" s="132"/>
      <c r="D50" s="132"/>
    </row>
  </sheetData>
  <mergeCells count="11">
    <mergeCell ref="A3:F3"/>
    <mergeCell ref="E4:F4"/>
    <mergeCell ref="A2:F2"/>
    <mergeCell ref="A1:F1"/>
    <mergeCell ref="A5:A7"/>
    <mergeCell ref="B5:B7"/>
    <mergeCell ref="C6:C7"/>
    <mergeCell ref="C5:F5"/>
    <mergeCell ref="E6:E7"/>
    <mergeCell ref="F6:F7"/>
    <mergeCell ref="D6:D7"/>
  </mergeCells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rowBreaks count="1" manualBreakCount="1">
    <brk id="3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selection activeCell="N6" sqref="N6"/>
    </sheetView>
  </sheetViews>
  <sheetFormatPr defaultRowHeight="15" x14ac:dyDescent="0.25"/>
  <cols>
    <col min="1" max="1" width="5.5703125" customWidth="1"/>
    <col min="2" max="2" width="48" customWidth="1"/>
    <col min="3" max="3" width="13.140625" customWidth="1"/>
    <col min="4" max="4" width="18.28515625" customWidth="1"/>
    <col min="5" max="5" width="13.42578125" customWidth="1"/>
    <col min="6" max="6" width="12.7109375" customWidth="1"/>
  </cols>
  <sheetData>
    <row r="1" spans="1:13" ht="15.75" x14ac:dyDescent="0.25">
      <c r="A1" s="137" t="s">
        <v>14</v>
      </c>
      <c r="B1" s="137"/>
      <c r="C1" s="137"/>
      <c r="D1" s="137"/>
      <c r="E1" s="1"/>
      <c r="F1" s="1"/>
      <c r="G1" s="1"/>
      <c r="H1" s="1"/>
      <c r="I1" s="30"/>
      <c r="J1" s="30"/>
    </row>
    <row r="2" spans="1:13" ht="15.75" x14ac:dyDescent="0.25">
      <c r="A2" s="137" t="s">
        <v>15</v>
      </c>
      <c r="B2" s="137"/>
      <c r="C2" s="137"/>
      <c r="D2" s="137"/>
      <c r="E2" s="1"/>
      <c r="F2" s="1"/>
      <c r="G2" s="1"/>
      <c r="H2" s="1"/>
      <c r="I2" s="30"/>
      <c r="J2" s="30"/>
    </row>
    <row r="3" spans="1:13" ht="15.75" x14ac:dyDescent="0.25">
      <c r="A3" s="137" t="s">
        <v>51</v>
      </c>
      <c r="B3" s="137"/>
      <c r="C3" s="137"/>
      <c r="D3" s="137"/>
      <c r="E3" s="1"/>
      <c r="F3" s="1"/>
      <c r="G3" s="1"/>
      <c r="H3" s="1"/>
      <c r="I3" s="30"/>
      <c r="J3" s="30"/>
    </row>
    <row r="4" spans="1:13" ht="44.45" customHeight="1" x14ac:dyDescent="0.25">
      <c r="A4" s="5"/>
      <c r="B4" s="8"/>
      <c r="C4" s="1"/>
      <c r="E4" s="1"/>
      <c r="F4" s="2" t="s">
        <v>31</v>
      </c>
      <c r="G4" s="1"/>
      <c r="H4" s="1"/>
      <c r="I4" s="30"/>
      <c r="J4" s="30"/>
    </row>
    <row r="5" spans="1:13" ht="31.5" x14ac:dyDescent="0.25">
      <c r="A5" s="52" t="s">
        <v>0</v>
      </c>
      <c r="B5" s="54" t="s">
        <v>1</v>
      </c>
      <c r="C5" s="146" t="s">
        <v>55</v>
      </c>
      <c r="D5" s="146" t="s">
        <v>58</v>
      </c>
      <c r="E5" s="146" t="s">
        <v>56</v>
      </c>
      <c r="F5" s="146" t="s">
        <v>57</v>
      </c>
      <c r="G5" s="1"/>
      <c r="H5" s="1"/>
      <c r="I5" s="30"/>
      <c r="J5" s="30"/>
    </row>
    <row r="6" spans="1:13" ht="74.45" customHeight="1" x14ac:dyDescent="0.25">
      <c r="A6" s="53"/>
      <c r="B6" s="55"/>
      <c r="C6" s="147"/>
      <c r="D6" s="155"/>
      <c r="E6" s="147"/>
      <c r="F6" s="151"/>
      <c r="G6" s="82"/>
      <c r="H6" s="82"/>
      <c r="I6" s="83"/>
      <c r="J6" s="83"/>
    </row>
    <row r="7" spans="1:13" ht="15.75" x14ac:dyDescent="0.25">
      <c r="A7" s="3"/>
      <c r="B7" s="17" t="s">
        <v>6</v>
      </c>
      <c r="C7" s="18">
        <f>C9+C10+C16+C17+C18</f>
        <v>115093.8</v>
      </c>
      <c r="D7" s="60">
        <f>D9+D10+D16+D17+D18</f>
        <v>127753.9</v>
      </c>
      <c r="E7" s="60">
        <f>E9+E10+E16+E17+E18</f>
        <v>85712.7</v>
      </c>
      <c r="F7" s="69">
        <f>F9+F10+F16+F17+F18</f>
        <v>42041.200000000004</v>
      </c>
      <c r="G7" s="84"/>
      <c r="H7" s="84"/>
      <c r="I7" s="85"/>
      <c r="J7" s="83"/>
    </row>
    <row r="8" spans="1:13" ht="15.75" x14ac:dyDescent="0.25">
      <c r="A8" s="3"/>
      <c r="B8" s="6" t="s">
        <v>7</v>
      </c>
      <c r="C8" s="9"/>
      <c r="D8" s="46"/>
      <c r="E8" s="4"/>
      <c r="F8" s="70">
        <f>D7-E7</f>
        <v>42041.2</v>
      </c>
      <c r="G8" s="86"/>
      <c r="H8" s="86"/>
      <c r="I8" s="86"/>
      <c r="J8" s="83"/>
    </row>
    <row r="9" spans="1:13" ht="15.75" x14ac:dyDescent="0.25">
      <c r="A9" s="43" t="s">
        <v>2</v>
      </c>
      <c r="B9" s="35" t="s">
        <v>35</v>
      </c>
      <c r="C9" s="9">
        <v>0</v>
      </c>
      <c r="D9" s="11">
        <v>44702.7</v>
      </c>
      <c r="E9" s="11">
        <v>44702.7</v>
      </c>
      <c r="F9" s="71">
        <f>D9-E9</f>
        <v>0</v>
      </c>
      <c r="G9" s="82"/>
      <c r="H9" s="87"/>
      <c r="I9" s="83"/>
      <c r="J9" s="88"/>
    </row>
    <row r="10" spans="1:13" ht="31.5" x14ac:dyDescent="0.25">
      <c r="A10" s="43" t="s">
        <v>3</v>
      </c>
      <c r="B10" s="35" t="s">
        <v>36</v>
      </c>
      <c r="C10" s="9">
        <f>C12+C13+C14+C15</f>
        <v>28741</v>
      </c>
      <c r="D10" s="9">
        <f>D12+D13+D14+D15</f>
        <v>26258</v>
      </c>
      <c r="E10" s="9">
        <f t="shared" ref="E10:F10" si="0">E12+E13+E14+E15</f>
        <v>0</v>
      </c>
      <c r="F10" s="70">
        <f t="shared" si="0"/>
        <v>26258</v>
      </c>
      <c r="G10" s="89"/>
      <c r="H10" s="90"/>
      <c r="I10" s="89"/>
      <c r="J10" s="83"/>
      <c r="K10" s="152"/>
      <c r="L10" s="153"/>
      <c r="M10" s="154"/>
    </row>
    <row r="11" spans="1:13" ht="15.75" x14ac:dyDescent="0.25">
      <c r="A11" s="43"/>
      <c r="B11" s="22" t="s">
        <v>33</v>
      </c>
      <c r="C11" s="9"/>
      <c r="D11" s="46"/>
      <c r="E11" s="24"/>
      <c r="F11" s="72">
        <f>D10-E10</f>
        <v>26258</v>
      </c>
      <c r="G11" s="63"/>
      <c r="H11" s="63"/>
      <c r="I11" s="63"/>
      <c r="J11" s="83"/>
    </row>
    <row r="12" spans="1:13" ht="141.75" x14ac:dyDescent="0.25">
      <c r="A12" s="43" t="s">
        <v>25</v>
      </c>
      <c r="B12" s="6" t="s">
        <v>9</v>
      </c>
      <c r="C12" s="9">
        <v>7164</v>
      </c>
      <c r="D12" s="9">
        <v>5068</v>
      </c>
      <c r="E12" s="9">
        <f>G13/1000</f>
        <v>0</v>
      </c>
      <c r="F12" s="70">
        <f>D12-E12</f>
        <v>5068</v>
      </c>
      <c r="G12" s="82"/>
      <c r="H12" s="87"/>
      <c r="I12" s="83"/>
      <c r="J12" s="83"/>
    </row>
    <row r="13" spans="1:13" ht="15.75" x14ac:dyDescent="0.25">
      <c r="A13" s="19" t="s">
        <v>24</v>
      </c>
      <c r="B13" s="15" t="s">
        <v>10</v>
      </c>
      <c r="C13" s="9">
        <f>4577+17000</f>
        <v>21577</v>
      </c>
      <c r="D13" s="9">
        <f>4190+17000</f>
        <v>21190</v>
      </c>
      <c r="E13" s="9">
        <f>G14/1000</f>
        <v>0</v>
      </c>
      <c r="F13" s="70">
        <f>D13-E13</f>
        <v>21190</v>
      </c>
      <c r="G13" s="61"/>
      <c r="H13" s="61"/>
      <c r="I13" s="61"/>
      <c r="J13" s="83"/>
    </row>
    <row r="14" spans="1:13" ht="78.75" x14ac:dyDescent="0.25">
      <c r="A14" s="3" t="s">
        <v>37</v>
      </c>
      <c r="B14" s="6" t="s">
        <v>11</v>
      </c>
      <c r="C14" s="12">
        <v>0</v>
      </c>
      <c r="D14" s="46"/>
      <c r="E14" s="44"/>
      <c r="F14" s="73"/>
      <c r="G14" s="61"/>
      <c r="H14" s="61"/>
      <c r="I14" s="61"/>
      <c r="J14" s="83"/>
    </row>
    <row r="15" spans="1:13" ht="110.25" x14ac:dyDescent="0.25">
      <c r="A15" s="3" t="s">
        <v>38</v>
      </c>
      <c r="B15" s="7" t="s">
        <v>13</v>
      </c>
      <c r="C15" s="9">
        <v>0</v>
      </c>
      <c r="D15" s="46"/>
      <c r="E15" s="9"/>
      <c r="F15" s="70"/>
      <c r="G15" s="82"/>
      <c r="H15" s="82"/>
      <c r="I15" s="83"/>
      <c r="J15" s="83"/>
    </row>
    <row r="16" spans="1:13" ht="126" x14ac:dyDescent="0.25">
      <c r="A16" s="3" t="s">
        <v>4</v>
      </c>
      <c r="B16" s="6" t="s">
        <v>12</v>
      </c>
      <c r="C16" s="9">
        <v>41010</v>
      </c>
      <c r="D16" s="9">
        <f>I17/1000</f>
        <v>0</v>
      </c>
      <c r="E16" s="9">
        <v>41010</v>
      </c>
      <c r="F16" s="71">
        <f>D16-E16</f>
        <v>-41010</v>
      </c>
      <c r="G16" s="82"/>
      <c r="H16" s="82"/>
      <c r="I16" s="83"/>
      <c r="J16" s="83"/>
    </row>
    <row r="17" spans="1:11" ht="94.5" x14ac:dyDescent="0.25">
      <c r="A17" s="3" t="s">
        <v>5</v>
      </c>
      <c r="B17" s="7" t="s">
        <v>16</v>
      </c>
      <c r="C17" s="9">
        <v>0</v>
      </c>
      <c r="D17" s="46"/>
      <c r="E17" s="9"/>
      <c r="F17" s="70"/>
      <c r="G17" s="61"/>
      <c r="H17" s="91"/>
      <c r="I17" s="92"/>
      <c r="J17" s="83"/>
    </row>
    <row r="18" spans="1:11" ht="47.25" x14ac:dyDescent="0.25">
      <c r="A18" s="3" t="s">
        <v>8</v>
      </c>
      <c r="B18" s="7" t="s">
        <v>30</v>
      </c>
      <c r="C18" s="9">
        <f>C20+C21+C22</f>
        <v>45342.8</v>
      </c>
      <c r="D18" s="9">
        <f>D20+D21+D22</f>
        <v>56793.200000000004</v>
      </c>
      <c r="E18" s="9">
        <f t="shared" ref="E18" si="1">E20+E21+E22</f>
        <v>0</v>
      </c>
      <c r="F18" s="70">
        <f>F20+F21+F22</f>
        <v>56793.200000000004</v>
      </c>
      <c r="G18" s="93"/>
      <c r="H18" s="82"/>
      <c r="I18" s="83"/>
      <c r="J18" s="83"/>
    </row>
    <row r="19" spans="1:11" ht="15.75" x14ac:dyDescent="0.25">
      <c r="A19" s="3"/>
      <c r="B19" s="7" t="s">
        <v>17</v>
      </c>
      <c r="C19" s="24"/>
      <c r="D19" s="24">
        <f>D20+D21</f>
        <v>47625.8</v>
      </c>
      <c r="E19" s="9"/>
      <c r="F19" s="70"/>
      <c r="G19" s="63"/>
      <c r="H19" s="63"/>
      <c r="I19" s="63"/>
      <c r="J19" s="83"/>
    </row>
    <row r="20" spans="1:11" ht="31.5" x14ac:dyDescent="0.25">
      <c r="A20" s="3"/>
      <c r="B20" s="7" t="s">
        <v>22</v>
      </c>
      <c r="C20" s="9">
        <v>31842</v>
      </c>
      <c r="D20" s="9">
        <v>42700</v>
      </c>
      <c r="E20" s="41">
        <f>G21/1000</f>
        <v>0</v>
      </c>
      <c r="F20" s="74">
        <f>D20-E20</f>
        <v>42700</v>
      </c>
      <c r="G20" s="63"/>
      <c r="H20" s="87"/>
      <c r="I20" s="83"/>
      <c r="J20" s="83"/>
    </row>
    <row r="21" spans="1:11" ht="15.75" x14ac:dyDescent="0.25">
      <c r="A21" s="3"/>
      <c r="B21" s="16" t="s">
        <v>23</v>
      </c>
      <c r="C21" s="9">
        <f>C23-C12-C13-C14-C15-C16-C17-C20</f>
        <v>13500.800000000003</v>
      </c>
      <c r="D21" s="9">
        <v>4925.8</v>
      </c>
      <c r="E21" s="9">
        <f>G22/1000</f>
        <v>0</v>
      </c>
      <c r="F21" s="75">
        <f>D21-E21</f>
        <v>4925.8</v>
      </c>
      <c r="G21" s="61"/>
      <c r="H21" s="61"/>
      <c r="I21" s="61"/>
      <c r="J21" s="83"/>
    </row>
    <row r="22" spans="1:11" ht="31.5" x14ac:dyDescent="0.25">
      <c r="A22" s="3"/>
      <c r="B22" s="16" t="s">
        <v>32</v>
      </c>
      <c r="C22" s="9">
        <v>0</v>
      </c>
      <c r="D22" s="9">
        <v>9167.4</v>
      </c>
      <c r="E22" s="9">
        <f>G23/1000</f>
        <v>0</v>
      </c>
      <c r="F22" s="75">
        <f>D22-E22</f>
        <v>9167.4</v>
      </c>
      <c r="G22" s="49"/>
      <c r="H22" s="61"/>
      <c r="I22" s="61"/>
      <c r="J22" s="83"/>
      <c r="K22" s="13" t="e">
        <f>#REF!-#REF!</f>
        <v>#REF!</v>
      </c>
    </row>
    <row r="23" spans="1:11" ht="15.75" x14ac:dyDescent="0.25">
      <c r="A23" s="25"/>
      <c r="B23" s="26" t="s">
        <v>26</v>
      </c>
      <c r="C23" s="27">
        <f t="shared" ref="C23:F23" si="2">C25+C38</f>
        <v>115093.8</v>
      </c>
      <c r="D23" s="48">
        <f>D25+D38</f>
        <v>145649.40400000001</v>
      </c>
      <c r="E23" s="48">
        <f t="shared" si="2"/>
        <v>0</v>
      </c>
      <c r="F23" s="76">
        <f t="shared" si="2"/>
        <v>145649.40400000001</v>
      </c>
      <c r="G23" s="49"/>
      <c r="H23" s="61"/>
      <c r="I23" s="49"/>
      <c r="J23" s="83"/>
      <c r="K23" s="13" t="e">
        <f>#REF!-#REF!-#REF!-#REF!-#REF!</f>
        <v>#REF!</v>
      </c>
    </row>
    <row r="24" spans="1:11" ht="15.75" x14ac:dyDescent="0.25">
      <c r="A24" s="3"/>
      <c r="B24" s="6" t="s">
        <v>7</v>
      </c>
      <c r="C24" s="9"/>
      <c r="D24" s="62">
        <f>D23-D7</f>
        <v>17895.504000000015</v>
      </c>
      <c r="E24" s="9"/>
      <c r="F24" s="70"/>
      <c r="G24" s="94"/>
      <c r="H24" s="94"/>
      <c r="I24" s="94"/>
      <c r="J24" s="95"/>
    </row>
    <row r="25" spans="1:11" ht="47.25" x14ac:dyDescent="0.25">
      <c r="A25" s="14" t="s">
        <v>25</v>
      </c>
      <c r="B25" s="22" t="s">
        <v>27</v>
      </c>
      <c r="C25" s="12">
        <f>C27+C33</f>
        <v>80870.3</v>
      </c>
      <c r="D25" s="9">
        <f>D27+D33</f>
        <v>145649.40400000001</v>
      </c>
      <c r="E25" s="12">
        <f t="shared" ref="E25:F25" si="3">E27+E33</f>
        <v>0</v>
      </c>
      <c r="F25" s="77">
        <f t="shared" si="3"/>
        <v>145649.40400000001</v>
      </c>
      <c r="G25" s="61"/>
      <c r="H25" s="96"/>
      <c r="I25" s="97"/>
      <c r="J25" s="98"/>
    </row>
    <row r="26" spans="1:11" ht="15.75" x14ac:dyDescent="0.25">
      <c r="A26" s="14"/>
      <c r="B26" s="22" t="s">
        <v>33</v>
      </c>
      <c r="C26" s="12"/>
      <c r="D26" s="9"/>
      <c r="E26" s="34"/>
      <c r="F26" s="78"/>
      <c r="G26" s="29"/>
      <c r="H26" s="29"/>
      <c r="I26" s="29"/>
      <c r="J26" s="98"/>
    </row>
    <row r="27" spans="1:11" ht="47.25" x14ac:dyDescent="0.25">
      <c r="A27" s="31" t="s">
        <v>28</v>
      </c>
      <c r="B27" s="22" t="s">
        <v>43</v>
      </c>
      <c r="C27" s="12">
        <f>27627.4</f>
        <v>27627.4</v>
      </c>
      <c r="D27" s="12">
        <f>SUM(D29:D32)</f>
        <v>42546.103999999999</v>
      </c>
      <c r="E27" s="9">
        <f>SUM(E29:E32)</f>
        <v>0</v>
      </c>
      <c r="F27" s="70">
        <f>SUM(F29:F32)</f>
        <v>42546.103999999999</v>
      </c>
      <c r="G27" s="82"/>
      <c r="H27" s="82"/>
      <c r="I27" s="99"/>
      <c r="J27" s="98"/>
    </row>
    <row r="28" spans="1:11" ht="15.75" x14ac:dyDescent="0.25">
      <c r="A28" s="31"/>
      <c r="B28" s="22" t="s">
        <v>7</v>
      </c>
      <c r="C28" s="12"/>
      <c r="D28" s="9"/>
      <c r="E28" s="9"/>
      <c r="F28" s="72">
        <f>D27-E27</f>
        <v>42546.103999999999</v>
      </c>
      <c r="G28" s="61"/>
      <c r="H28" s="61"/>
      <c r="I28" s="61"/>
      <c r="J28" s="98"/>
    </row>
    <row r="29" spans="1:11" ht="15.75" x14ac:dyDescent="0.25">
      <c r="A29" s="31"/>
      <c r="B29" s="22" t="s">
        <v>48</v>
      </c>
      <c r="C29" s="12"/>
      <c r="D29" s="9">
        <v>40650.453999999998</v>
      </c>
      <c r="E29" s="9">
        <f>G30/1000</f>
        <v>0</v>
      </c>
      <c r="F29" s="70">
        <f>D29-E29</f>
        <v>40650.453999999998</v>
      </c>
      <c r="G29" s="61"/>
      <c r="H29" s="96"/>
      <c r="I29" s="99"/>
      <c r="J29" s="98"/>
    </row>
    <row r="30" spans="1:11" ht="15.75" x14ac:dyDescent="0.25">
      <c r="A30" s="31"/>
      <c r="B30" s="22" t="s">
        <v>46</v>
      </c>
      <c r="C30" s="12"/>
      <c r="D30" s="9">
        <v>1745.65</v>
      </c>
      <c r="E30" s="9">
        <f>G31/1000</f>
        <v>0</v>
      </c>
      <c r="F30" s="70">
        <f>D30-E30</f>
        <v>1745.65</v>
      </c>
      <c r="G30" s="61"/>
      <c r="H30" s="61"/>
      <c r="I30" s="99"/>
      <c r="J30" s="98"/>
    </row>
    <row r="31" spans="1:11" ht="31.5" x14ac:dyDescent="0.25">
      <c r="A31" s="31"/>
      <c r="B31" s="22" t="s">
        <v>47</v>
      </c>
      <c r="C31" s="12"/>
      <c r="D31" s="9">
        <v>50</v>
      </c>
      <c r="E31" s="9">
        <f>G32/1000</f>
        <v>0</v>
      </c>
      <c r="F31" s="70">
        <f>D31-E31</f>
        <v>50</v>
      </c>
      <c r="G31" s="61"/>
      <c r="H31" s="61"/>
      <c r="I31" s="99"/>
      <c r="J31" s="98"/>
    </row>
    <row r="32" spans="1:11" ht="47.25" x14ac:dyDescent="0.25">
      <c r="A32" s="31"/>
      <c r="B32" s="22" t="s">
        <v>49</v>
      </c>
      <c r="C32" s="12"/>
      <c r="D32" s="9">
        <v>100</v>
      </c>
      <c r="E32" s="9">
        <f>G33/1000</f>
        <v>0</v>
      </c>
      <c r="F32" s="70">
        <f>D32-E32</f>
        <v>100</v>
      </c>
      <c r="G32" s="61"/>
      <c r="H32" s="61"/>
      <c r="I32" s="99"/>
      <c r="J32" s="98"/>
    </row>
    <row r="33" spans="1:10" ht="47.25" x14ac:dyDescent="0.25">
      <c r="A33" s="31" t="s">
        <v>29</v>
      </c>
      <c r="B33" s="22" t="s">
        <v>42</v>
      </c>
      <c r="C33" s="12">
        <f>C35+C36+C37</f>
        <v>53242.9</v>
      </c>
      <c r="D33" s="36">
        <f>D35+D36+D37</f>
        <v>103103.3</v>
      </c>
      <c r="E33" s="36">
        <f t="shared" ref="E33:F33" si="4">E35+E36+E37</f>
        <v>0</v>
      </c>
      <c r="F33" s="79">
        <f t="shared" si="4"/>
        <v>103103.3</v>
      </c>
      <c r="G33" s="61"/>
      <c r="H33" s="61"/>
      <c r="I33" s="99"/>
      <c r="J33" s="98"/>
    </row>
    <row r="34" spans="1:10" ht="15.75" x14ac:dyDescent="0.25">
      <c r="A34" s="31"/>
      <c r="B34" s="22" t="s">
        <v>33</v>
      </c>
      <c r="C34" s="34"/>
      <c r="D34" s="9"/>
      <c r="E34" s="36"/>
      <c r="F34" s="72">
        <f>D33-E33</f>
        <v>103103.3</v>
      </c>
      <c r="G34" s="100"/>
      <c r="H34" s="100"/>
      <c r="I34" s="39"/>
      <c r="J34" s="98"/>
    </row>
    <row r="35" spans="1:10" ht="31.5" x14ac:dyDescent="0.25">
      <c r="A35" s="31"/>
      <c r="B35" s="22" t="s">
        <v>45</v>
      </c>
      <c r="C35" s="12">
        <v>18805</v>
      </c>
      <c r="D35" s="36">
        <f>41010</f>
        <v>41010</v>
      </c>
      <c r="E35" s="36">
        <f>G36/1000</f>
        <v>0</v>
      </c>
      <c r="F35" s="70">
        <f>D35-E35</f>
        <v>41010</v>
      </c>
      <c r="G35" s="61"/>
      <c r="H35" s="96"/>
      <c r="I35" s="97"/>
      <c r="J35" s="98"/>
    </row>
    <row r="36" spans="1:10" ht="15.75" x14ac:dyDescent="0.25">
      <c r="A36" s="31"/>
      <c r="B36" s="22" t="s">
        <v>41</v>
      </c>
      <c r="C36" s="12">
        <v>34248</v>
      </c>
      <c r="D36" s="36">
        <v>61679</v>
      </c>
      <c r="E36" s="36">
        <f>G37/1000</f>
        <v>0</v>
      </c>
      <c r="F36" s="70">
        <f>D36-E36</f>
        <v>61679</v>
      </c>
      <c r="G36" s="61"/>
      <c r="H36" s="100"/>
      <c r="I36" s="101"/>
      <c r="J36" s="98"/>
    </row>
    <row r="37" spans="1:10" ht="15.75" x14ac:dyDescent="0.25">
      <c r="A37" s="31"/>
      <c r="B37" s="22" t="s">
        <v>50</v>
      </c>
      <c r="C37" s="12">
        <v>189.9</v>
      </c>
      <c r="D37" s="9">
        <v>414.3</v>
      </c>
      <c r="E37" s="36">
        <f>G38/1000</f>
        <v>0</v>
      </c>
      <c r="F37" s="70">
        <f>D37-E37</f>
        <v>414.3</v>
      </c>
      <c r="G37" s="61"/>
      <c r="H37" s="100"/>
      <c r="I37" s="101"/>
      <c r="J37" s="98"/>
    </row>
    <row r="38" spans="1:10" ht="47.25" x14ac:dyDescent="0.25">
      <c r="A38" s="14" t="s">
        <v>24</v>
      </c>
      <c r="B38" s="22" t="s">
        <v>39</v>
      </c>
      <c r="C38" s="12">
        <f>C40+C41+C42</f>
        <v>34223.5</v>
      </c>
      <c r="D38" s="9">
        <f>SUM(D40:D42)</f>
        <v>0</v>
      </c>
      <c r="E38" s="36">
        <f t="shared" ref="E38:F38" si="5">E40+E41+E42</f>
        <v>0</v>
      </c>
      <c r="F38" s="79">
        <f t="shared" si="5"/>
        <v>0</v>
      </c>
      <c r="G38" s="101"/>
      <c r="H38" s="101"/>
      <c r="I38" s="101"/>
      <c r="J38" s="98"/>
    </row>
    <row r="39" spans="1:10" ht="15.75" x14ac:dyDescent="0.25">
      <c r="A39" s="14"/>
      <c r="B39" s="22" t="s">
        <v>33</v>
      </c>
      <c r="C39" s="34">
        <f>C40+C41+C42</f>
        <v>34223.5</v>
      </c>
      <c r="D39" s="9"/>
      <c r="E39" s="42"/>
      <c r="F39" s="80">
        <f>D38-E38</f>
        <v>0</v>
      </c>
      <c r="G39" s="39"/>
      <c r="H39" s="39"/>
      <c r="I39" s="39"/>
      <c r="J39" s="98"/>
    </row>
    <row r="40" spans="1:10" ht="31.5" x14ac:dyDescent="0.25">
      <c r="A40" s="3"/>
      <c r="B40" s="22" t="s">
        <v>44</v>
      </c>
      <c r="C40" s="12">
        <v>22205</v>
      </c>
      <c r="D40" s="9"/>
      <c r="E40" s="45"/>
      <c r="F40" s="81"/>
      <c r="G40" s="61"/>
      <c r="H40" s="61"/>
      <c r="I40" s="102"/>
      <c r="J40" s="98"/>
    </row>
    <row r="41" spans="1:10" ht="15.75" x14ac:dyDescent="0.25">
      <c r="A41" s="14"/>
      <c r="B41" s="22" t="s">
        <v>40</v>
      </c>
      <c r="C41" s="12">
        <v>11794.1</v>
      </c>
      <c r="D41" s="9">
        <f>I42/1000</f>
        <v>0</v>
      </c>
      <c r="E41" s="36">
        <f>G42/1000</f>
        <v>0</v>
      </c>
      <c r="F41" s="79">
        <f>D41-E41</f>
        <v>0</v>
      </c>
      <c r="G41" s="61"/>
      <c r="H41" s="61"/>
      <c r="I41" s="102"/>
      <c r="J41" s="98"/>
    </row>
    <row r="42" spans="1:10" ht="15.75" x14ac:dyDescent="0.25">
      <c r="A42" s="3"/>
      <c r="B42" s="22" t="s">
        <v>34</v>
      </c>
      <c r="C42" s="12">
        <v>224.4</v>
      </c>
      <c r="D42" s="9">
        <v>0</v>
      </c>
      <c r="E42" s="36"/>
      <c r="F42" s="79"/>
      <c r="G42" s="61"/>
      <c r="H42" s="61"/>
      <c r="I42" s="102"/>
      <c r="J42" s="98"/>
    </row>
    <row r="43" spans="1:10" ht="15.75" x14ac:dyDescent="0.25">
      <c r="C43" s="29"/>
      <c r="D43" s="63">
        <f>D23-D7</f>
        <v>17895.504000000015</v>
      </c>
      <c r="E43" s="39">
        <f>E7-E23</f>
        <v>85712.7</v>
      </c>
      <c r="F43" s="39"/>
      <c r="G43" s="49"/>
      <c r="H43" s="50"/>
      <c r="I43" s="51"/>
      <c r="J43" s="28"/>
    </row>
    <row r="44" spans="1:10" ht="15.75" x14ac:dyDescent="0.25">
      <c r="A44" s="38" t="s">
        <v>52</v>
      </c>
      <c r="B44" s="28" t="s">
        <v>53</v>
      </c>
      <c r="C44" s="29">
        <f>C35+C40</f>
        <v>41010</v>
      </c>
      <c r="E44" s="29">
        <f t="shared" ref="E44:F44" si="6">E35+E40</f>
        <v>0</v>
      </c>
      <c r="F44" s="29">
        <f t="shared" si="6"/>
        <v>41010</v>
      </c>
      <c r="G44" s="49"/>
      <c r="H44" s="50"/>
      <c r="I44" s="51"/>
      <c r="J44" s="28"/>
    </row>
    <row r="45" spans="1:10" ht="30" x14ac:dyDescent="0.25">
      <c r="A45" s="38"/>
      <c r="B45" s="47" t="s">
        <v>59</v>
      </c>
      <c r="C45" s="29">
        <f>C42+C37</f>
        <v>414.3</v>
      </c>
      <c r="E45" s="29">
        <f t="shared" ref="E45:F45" si="7">E42+E37</f>
        <v>0</v>
      </c>
      <c r="F45" s="29">
        <f t="shared" si="7"/>
        <v>414.3</v>
      </c>
      <c r="G45" s="58"/>
      <c r="H45" s="103"/>
      <c r="I45" s="51"/>
      <c r="J45" s="51"/>
    </row>
    <row r="46" spans="1:10" ht="15.75" x14ac:dyDescent="0.25">
      <c r="A46" s="38"/>
      <c r="B46" s="47" t="s">
        <v>60</v>
      </c>
      <c r="C46" s="40" t="s">
        <v>31</v>
      </c>
      <c r="D46" s="39"/>
      <c r="E46" s="32"/>
      <c r="F46" s="32"/>
      <c r="G46" s="20"/>
      <c r="H46" s="20"/>
      <c r="I46" s="33"/>
      <c r="J46" s="33"/>
    </row>
    <row r="47" spans="1:10" ht="15.75" x14ac:dyDescent="0.25">
      <c r="A47" s="38"/>
      <c r="B47" s="28"/>
      <c r="C47" s="65" t="e">
        <f>C48</f>
        <v>#REF!</v>
      </c>
      <c r="D47" s="39"/>
      <c r="E47" s="32"/>
      <c r="F47" s="32"/>
      <c r="G47" s="20"/>
      <c r="H47" s="20"/>
      <c r="I47" s="33"/>
      <c r="J47" s="33"/>
    </row>
    <row r="48" spans="1:10" ht="43.5" x14ac:dyDescent="0.25">
      <c r="A48" s="38"/>
      <c r="B48" s="64" t="s">
        <v>61</v>
      </c>
      <c r="C48" s="66" t="e">
        <f>C50+C51+C52+C53</f>
        <v>#REF!</v>
      </c>
      <c r="D48" s="39"/>
      <c r="E48" s="32"/>
      <c r="F48" s="32"/>
      <c r="G48" s="20"/>
      <c r="H48" s="20"/>
      <c r="I48" s="33"/>
      <c r="J48" s="33"/>
    </row>
    <row r="49" spans="1:10" ht="15.75" x14ac:dyDescent="0.25">
      <c r="A49" s="38"/>
      <c r="B49" s="64" t="s">
        <v>62</v>
      </c>
      <c r="C49" s="34" t="e">
        <f>#REF!/1000</f>
        <v>#REF!</v>
      </c>
      <c r="D49" s="39"/>
      <c r="E49" s="32"/>
      <c r="F49" s="32"/>
      <c r="G49" s="20"/>
      <c r="H49" s="20"/>
      <c r="I49" s="33"/>
      <c r="J49" s="33"/>
    </row>
    <row r="50" spans="1:10" ht="15.75" x14ac:dyDescent="0.25">
      <c r="A50" s="38"/>
      <c r="B50" s="67" t="s">
        <v>33</v>
      </c>
      <c r="C50" s="12" t="e">
        <f>#REF!/1000</f>
        <v>#REF!</v>
      </c>
      <c r="D50" s="39"/>
      <c r="E50" s="32"/>
      <c r="F50" s="32"/>
      <c r="G50" s="20"/>
      <c r="H50" s="20"/>
      <c r="I50" s="33"/>
      <c r="J50" s="33"/>
    </row>
    <row r="51" spans="1:10" ht="15.75" x14ac:dyDescent="0.25">
      <c r="A51" s="38"/>
      <c r="B51" s="68" t="s">
        <v>63</v>
      </c>
      <c r="C51" s="12" t="e">
        <f>#REF!/1000</f>
        <v>#REF!</v>
      </c>
      <c r="D51" s="39"/>
      <c r="E51" s="32"/>
      <c r="F51" s="32"/>
      <c r="G51" s="20"/>
      <c r="H51" s="20"/>
      <c r="I51" s="33"/>
      <c r="J51" s="33"/>
    </row>
    <row r="52" spans="1:10" ht="15.75" x14ac:dyDescent="0.25">
      <c r="A52" s="38"/>
      <c r="B52" s="68" t="s">
        <v>64</v>
      </c>
      <c r="C52" s="12" t="e">
        <f>#REF!/1000</f>
        <v>#REF!</v>
      </c>
      <c r="D52" s="39"/>
      <c r="E52" s="32"/>
      <c r="F52" s="32"/>
      <c r="G52" s="20"/>
      <c r="H52" s="22"/>
      <c r="I52" s="33"/>
      <c r="J52" s="33"/>
    </row>
    <row r="53" spans="1:10" ht="15.75" x14ac:dyDescent="0.25">
      <c r="A53" s="38"/>
      <c r="B53" s="68" t="s">
        <v>65</v>
      </c>
      <c r="C53" s="12" t="e">
        <f>#REF!/1000</f>
        <v>#REF!</v>
      </c>
      <c r="D53" s="39"/>
      <c r="E53" s="32"/>
      <c r="F53" s="32"/>
      <c r="G53" s="20"/>
      <c r="H53" s="20"/>
      <c r="I53" s="33"/>
      <c r="J53" s="33"/>
    </row>
    <row r="54" spans="1:10" ht="15.75" x14ac:dyDescent="0.25">
      <c r="A54" s="38"/>
      <c r="B54" s="68" t="s">
        <v>66</v>
      </c>
      <c r="E54" s="20"/>
      <c r="F54" s="20"/>
      <c r="G54" s="20"/>
      <c r="H54" s="20"/>
      <c r="I54" s="33"/>
      <c r="J54" s="33"/>
    </row>
    <row r="55" spans="1:10" x14ac:dyDescent="0.25">
      <c r="A55" s="20"/>
      <c r="B55" s="20"/>
      <c r="C55" s="37"/>
      <c r="D55" s="37"/>
      <c r="E55" s="20"/>
      <c r="F55" s="20"/>
      <c r="G55" s="20"/>
      <c r="H55" s="20"/>
      <c r="I55" s="33"/>
      <c r="J55" s="33"/>
    </row>
    <row r="56" spans="1:10" ht="15.75" x14ac:dyDescent="0.25">
      <c r="A56" s="20"/>
      <c r="B56" s="23" t="s">
        <v>67</v>
      </c>
      <c r="C56" s="37"/>
      <c r="D56" s="37"/>
      <c r="E56" s="20"/>
      <c r="F56" s="20"/>
      <c r="G56" s="20"/>
      <c r="H56" s="20"/>
      <c r="I56" s="33"/>
      <c r="J56" s="33"/>
    </row>
    <row r="57" spans="1:10" ht="15.75" x14ac:dyDescent="0.25">
      <c r="A57" s="20"/>
      <c r="B57" s="23"/>
      <c r="C57" s="20"/>
      <c r="D57" s="20"/>
      <c r="E57" s="20"/>
      <c r="F57" s="20"/>
      <c r="G57" s="20"/>
      <c r="H57" s="20"/>
      <c r="I57" s="33"/>
      <c r="J57" s="33"/>
    </row>
    <row r="58" spans="1:10" x14ac:dyDescent="0.25">
      <c r="A58" s="20"/>
      <c r="B58" s="20" t="s">
        <v>18</v>
      </c>
      <c r="C58" s="21">
        <f>C40+C35</f>
        <v>41010</v>
      </c>
      <c r="D58" s="21" t="e">
        <f>C58+#REF!+#REF!</f>
        <v>#REF!</v>
      </c>
      <c r="E58" s="20"/>
      <c r="F58" s="20"/>
      <c r="G58" s="20"/>
      <c r="H58" s="20"/>
      <c r="I58" s="33"/>
      <c r="J58" s="33"/>
    </row>
    <row r="59" spans="1:10" x14ac:dyDescent="0.25">
      <c r="A59" s="20"/>
      <c r="B59" s="20" t="s">
        <v>68</v>
      </c>
      <c r="C59" s="21">
        <f>C37+C42</f>
        <v>414.3</v>
      </c>
      <c r="D59" s="21" t="e">
        <f>C59+#REF!+#REF!</f>
        <v>#REF!</v>
      </c>
      <c r="E59" s="20"/>
      <c r="F59" s="20"/>
      <c r="G59" s="20"/>
      <c r="H59" s="20"/>
    </row>
    <row r="60" spans="1:10" x14ac:dyDescent="0.25">
      <c r="A60" s="20"/>
      <c r="B60" s="20" t="s">
        <v>69</v>
      </c>
      <c r="C60" s="21"/>
      <c r="D60" s="21" t="e">
        <f>C60+#REF!+#REF!</f>
        <v>#REF!</v>
      </c>
      <c r="E60" s="20"/>
      <c r="F60" s="20"/>
      <c r="G60" s="20"/>
      <c r="H60" s="20"/>
    </row>
    <row r="61" spans="1:10" x14ac:dyDescent="0.25">
      <c r="A61" s="20"/>
      <c r="B61" s="20" t="s">
        <v>70</v>
      </c>
      <c r="C61" s="21"/>
      <c r="D61" s="21"/>
      <c r="E61" s="20"/>
      <c r="F61" s="20"/>
      <c r="G61" s="20"/>
      <c r="H61" s="20"/>
    </row>
    <row r="62" spans="1:10" x14ac:dyDescent="0.25">
      <c r="A62" s="20"/>
      <c r="B62" s="20"/>
      <c r="C62" s="21"/>
      <c r="D62" s="21"/>
      <c r="E62" s="20"/>
      <c r="F62" s="20"/>
      <c r="G62" s="20"/>
      <c r="H62" s="20"/>
    </row>
    <row r="63" spans="1:10" x14ac:dyDescent="0.25">
      <c r="A63" s="20"/>
      <c r="C63" s="21"/>
      <c r="D63" s="21"/>
      <c r="E63" s="20"/>
      <c r="F63" s="20"/>
      <c r="G63" s="20"/>
      <c r="H63" s="20"/>
    </row>
    <row r="64" spans="1:10" x14ac:dyDescent="0.25">
      <c r="A64" s="20"/>
      <c r="B64" s="20"/>
      <c r="C64" s="21"/>
      <c r="D64" s="21"/>
      <c r="E64" s="20"/>
      <c r="F64" s="20"/>
      <c r="G64" s="20"/>
      <c r="H64" s="20"/>
    </row>
    <row r="65" spans="1:8" x14ac:dyDescent="0.25">
      <c r="A65" s="20"/>
      <c r="B65" s="20"/>
      <c r="C65" s="20"/>
      <c r="D65" s="20"/>
      <c r="E65" s="20"/>
      <c r="F65" s="20"/>
      <c r="G65" s="20"/>
      <c r="H65" s="20"/>
    </row>
    <row r="66" spans="1:8" x14ac:dyDescent="0.25">
      <c r="A66" s="20"/>
      <c r="B66" s="20"/>
      <c r="C66" s="37">
        <f>C23-C7</f>
        <v>0</v>
      </c>
      <c r="D66" s="37" t="e">
        <f>#REF!-#REF!</f>
        <v>#REF!</v>
      </c>
      <c r="E66" s="20"/>
      <c r="F66" s="20"/>
      <c r="G66" s="20"/>
      <c r="H66" s="20"/>
    </row>
    <row r="67" spans="1:8" x14ac:dyDescent="0.25">
      <c r="A67" s="20"/>
      <c r="G67" s="20"/>
      <c r="H67" s="20"/>
    </row>
  </sheetData>
  <mergeCells count="8">
    <mergeCell ref="F5:F6"/>
    <mergeCell ref="K10:M10"/>
    <mergeCell ref="D5:D6"/>
    <mergeCell ref="A1:D1"/>
    <mergeCell ref="A2:D2"/>
    <mergeCell ref="A3:D3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 2017 год</vt:lpstr>
      <vt:lpstr>Лист1</vt:lpstr>
      <vt:lpstr>'За 2017 год'!Заголовки_для_печати</vt:lpstr>
      <vt:lpstr>'За 2017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2018-04-03T03:02:13Z</dcterms:modified>
</cp:coreProperties>
</file>