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1"/>
  </bookViews>
  <sheets>
    <sheet name="приложение 3" sheetId="4" r:id="rId1"/>
    <sheet name="приложение 4" sheetId="1" r:id="rId2"/>
    <sheet name="Лист2" sheetId="2" state="hidden" r:id="rId3"/>
    <sheet name="Лист3" sheetId="3" state="hidden" r:id="rId4"/>
  </sheets>
  <definedNames>
    <definedName name="_xlnm.Print_Titles" localSheetId="0">'приложение 3'!$13:$13</definedName>
    <definedName name="_xlnm.Print_Titles" localSheetId="1">'приложение 4'!$13:$13</definedName>
    <definedName name="_xlnm.Print_Area" localSheetId="0">'приложение 3'!$A$1:$F$681</definedName>
    <definedName name="_xlnm.Print_Area" localSheetId="1">'приложение 4'!$A$1:$G$702</definedName>
  </definedNames>
  <calcPr calcId="125725"/>
</workbook>
</file>

<file path=xl/calcChain.xml><?xml version="1.0" encoding="utf-8"?>
<calcChain xmlns="http://schemas.openxmlformats.org/spreadsheetml/2006/main">
  <c r="F678" i="4"/>
  <c r="F677" s="1"/>
  <c r="F676" s="1"/>
  <c r="F675" s="1"/>
  <c r="F674" s="1"/>
  <c r="F673" s="1"/>
  <c r="F671"/>
  <c r="F670" s="1"/>
  <c r="F669" s="1"/>
  <c r="F668" s="1"/>
  <c r="F666"/>
  <c r="F665" s="1"/>
  <c r="F664" s="1"/>
  <c r="F663" s="1"/>
  <c r="F661"/>
  <c r="F660" s="1"/>
  <c r="F659" s="1"/>
  <c r="F656"/>
  <c r="F655"/>
  <c r="F654" s="1"/>
  <c r="F649"/>
  <c r="F647"/>
  <c r="F641"/>
  <c r="F639"/>
  <c r="F635"/>
  <c r="F633"/>
  <c r="F627"/>
  <c r="F626"/>
  <c r="F625" s="1"/>
  <c r="F622"/>
  <c r="F621" s="1"/>
  <c r="F620"/>
  <c r="F619" s="1"/>
  <c r="F618" s="1"/>
  <c r="F615"/>
  <c r="F614" s="1"/>
  <c r="F611"/>
  <c r="F610" s="1"/>
  <c r="F609" s="1"/>
  <c r="F606"/>
  <c r="F604"/>
  <c r="F603" s="1"/>
  <c r="F602" s="1"/>
  <c r="F600"/>
  <c r="F599" s="1"/>
  <c r="F598" s="1"/>
  <c r="F596"/>
  <c r="F595" s="1"/>
  <c r="F594" s="1"/>
  <c r="F592"/>
  <c r="F591" s="1"/>
  <c r="F589"/>
  <c r="F588" s="1"/>
  <c r="F585"/>
  <c r="F584" s="1"/>
  <c r="F583" s="1"/>
  <c r="F581"/>
  <c r="F580" s="1"/>
  <c r="F579" s="1"/>
  <c r="F577"/>
  <c r="F576" s="1"/>
  <c r="F574"/>
  <c r="F573" s="1"/>
  <c r="F570"/>
  <c r="F569" s="1"/>
  <c r="F568" s="1"/>
  <c r="F566"/>
  <c r="F565" s="1"/>
  <c r="F564" s="1"/>
  <c r="F563" s="1"/>
  <c r="F560"/>
  <c r="F559" s="1"/>
  <c r="F558" s="1"/>
  <c r="F557" s="1"/>
  <c r="F554"/>
  <c r="F553" s="1"/>
  <c r="F552" s="1"/>
  <c r="F550"/>
  <c r="F549" s="1"/>
  <c r="F547"/>
  <c r="F546" s="1"/>
  <c r="F544"/>
  <c r="F543" s="1"/>
  <c r="F540"/>
  <c r="F539" s="1"/>
  <c r="F536"/>
  <c r="F535" s="1"/>
  <c r="F534" s="1"/>
  <c r="F533" s="1"/>
  <c r="F531"/>
  <c r="F530" s="1"/>
  <c r="F528"/>
  <c r="F527" s="1"/>
  <c r="F525"/>
  <c r="F524" s="1"/>
  <c r="F522"/>
  <c r="F521" s="1"/>
  <c r="F519"/>
  <c r="F518" s="1"/>
  <c r="F517"/>
  <c r="F516" s="1"/>
  <c r="F515" s="1"/>
  <c r="F514"/>
  <c r="F513" s="1"/>
  <c r="F512" s="1"/>
  <c r="F511"/>
  <c r="F510" s="1"/>
  <c r="F508"/>
  <c r="F505"/>
  <c r="F504" s="1"/>
  <c r="F499"/>
  <c r="F497"/>
  <c r="F492"/>
  <c r="F491" s="1"/>
  <c r="F490" s="1"/>
  <c r="F488"/>
  <c r="F487"/>
  <c r="F486" s="1"/>
  <c r="F483"/>
  <c r="F482" s="1"/>
  <c r="F480"/>
  <c r="F479" s="1"/>
  <c r="F476"/>
  <c r="F475" s="1"/>
  <c r="F474"/>
  <c r="F473" s="1"/>
  <c r="F469"/>
  <c r="F468" s="1"/>
  <c r="F467" s="1"/>
  <c r="F464"/>
  <c r="F463" s="1"/>
  <c r="F462" s="1"/>
  <c r="F460"/>
  <c r="F459" s="1"/>
  <c r="F458" s="1"/>
  <c r="F456"/>
  <c r="F455" s="1"/>
  <c r="F453"/>
  <c r="F452" s="1"/>
  <c r="F449"/>
  <c r="F448" s="1"/>
  <c r="F447" s="1"/>
  <c r="F445"/>
  <c r="F444" s="1"/>
  <c r="F443" s="1"/>
  <c r="F440"/>
  <c r="F439" s="1"/>
  <c r="F437"/>
  <c r="F436" s="1"/>
  <c r="F433"/>
  <c r="F432" s="1"/>
  <c r="F431"/>
  <c r="F430" s="1"/>
  <c r="F429"/>
  <c r="F428" s="1"/>
  <c r="F425"/>
  <c r="F424" s="1"/>
  <c r="F422"/>
  <c r="F419"/>
  <c r="F418" s="1"/>
  <c r="F416"/>
  <c r="F415" s="1"/>
  <c r="F412"/>
  <c r="F411" s="1"/>
  <c r="F409"/>
  <c r="F408" s="1"/>
  <c r="F406"/>
  <c r="F404"/>
  <c r="F402"/>
  <c r="F401" s="1"/>
  <c r="F399"/>
  <c r="F396"/>
  <c r="F395"/>
  <c r="F394" s="1"/>
  <c r="F392"/>
  <c r="F391" s="1"/>
  <c r="F390"/>
  <c r="F389" s="1"/>
  <c r="F384"/>
  <c r="F383" s="1"/>
  <c r="F382" s="1"/>
  <c r="F381" s="1"/>
  <c r="F380"/>
  <c r="F379" s="1"/>
  <c r="F377"/>
  <c r="F374"/>
  <c r="F373" s="1"/>
  <c r="F371"/>
  <c r="F370" s="1"/>
  <c r="F369" s="1"/>
  <c r="F367"/>
  <c r="F366" s="1"/>
  <c r="F365"/>
  <c r="F364" s="1"/>
  <c r="F363" s="1"/>
  <c r="F362"/>
  <c r="F361" s="1"/>
  <c r="F360" s="1"/>
  <c r="F355"/>
  <c r="F354" s="1"/>
  <c r="F352"/>
  <c r="F351" s="1"/>
  <c r="F346"/>
  <c r="F345" s="1"/>
  <c r="F344" s="1"/>
  <c r="F342"/>
  <c r="F340"/>
  <c r="F338"/>
  <c r="F334"/>
  <c r="F333" s="1"/>
  <c r="F332" s="1"/>
  <c r="F329"/>
  <c r="F328" s="1"/>
  <c r="F326"/>
  <c r="F325" s="1"/>
  <c r="F322"/>
  <c r="F320"/>
  <c r="F316"/>
  <c r="F315" s="1"/>
  <c r="F314"/>
  <c r="F313" s="1"/>
  <c r="F312" s="1"/>
  <c r="F310"/>
  <c r="F309" s="1"/>
  <c r="F308"/>
  <c r="F307" s="1"/>
  <c r="F306"/>
  <c r="F305" s="1"/>
  <c r="F301"/>
  <c r="F300" s="1"/>
  <c r="F298"/>
  <c r="F297" s="1"/>
  <c r="F295"/>
  <c r="F294" s="1"/>
  <c r="F293" s="1"/>
  <c r="F292"/>
  <c r="F291" s="1"/>
  <c r="F290" s="1"/>
  <c r="F287"/>
  <c r="F286" s="1"/>
  <c r="F284"/>
  <c r="F283" s="1"/>
  <c r="F279"/>
  <c r="F278" s="1"/>
  <c r="F277" s="1"/>
  <c r="F275"/>
  <c r="F274" s="1"/>
  <c r="F272"/>
  <c r="F271" s="1"/>
  <c r="F269"/>
  <c r="F268" s="1"/>
  <c r="F266"/>
  <c r="F265" s="1"/>
  <c r="F262"/>
  <c r="F261" s="1"/>
  <c r="F259"/>
  <c r="F258" s="1"/>
  <c r="F255"/>
  <c r="F254" s="1"/>
  <c r="F253"/>
  <c r="F252" s="1"/>
  <c r="F251" s="1"/>
  <c r="F248"/>
  <c r="F247" s="1"/>
  <c r="F245"/>
  <c r="F244" s="1"/>
  <c r="F238"/>
  <c r="F237" s="1"/>
  <c r="F236" s="1"/>
  <c r="F235" s="1"/>
  <c r="F218"/>
  <c r="F217" s="1"/>
  <c r="F215"/>
  <c r="F214" s="1"/>
  <c r="F233"/>
  <c r="F232" s="1"/>
  <c r="F231" s="1"/>
  <c r="F229"/>
  <c r="F228" s="1"/>
  <c r="F226"/>
  <c r="F225" s="1"/>
  <c r="F223"/>
  <c r="F222" s="1"/>
  <c r="F209"/>
  <c r="F208" s="1"/>
  <c r="F207"/>
  <c r="F206" s="1"/>
  <c r="F205" s="1"/>
  <c r="F201"/>
  <c r="F200" s="1"/>
  <c r="F199" s="1"/>
  <c r="F198" s="1"/>
  <c r="F196"/>
  <c r="F195" s="1"/>
  <c r="F194" s="1"/>
  <c r="F191"/>
  <c r="F190" s="1"/>
  <c r="F189" s="1"/>
  <c r="F187"/>
  <c r="F186" s="1"/>
  <c r="F184"/>
  <c r="F183" s="1"/>
  <c r="F181"/>
  <c r="F180" s="1"/>
  <c r="F175"/>
  <c r="F174" s="1"/>
  <c r="F172"/>
  <c r="F171" s="1"/>
  <c r="F167"/>
  <c r="F166" s="1"/>
  <c r="F165" s="1"/>
  <c r="F164" s="1"/>
  <c r="F161"/>
  <c r="F160" s="1"/>
  <c r="F158"/>
  <c r="F157" s="1"/>
  <c r="F154"/>
  <c r="F153" s="1"/>
  <c r="F151"/>
  <c r="F150" s="1"/>
  <c r="F145"/>
  <c r="F143"/>
  <c r="F137"/>
  <c r="F136" s="1"/>
  <c r="F134"/>
  <c r="F133" s="1"/>
  <c r="F130"/>
  <c r="F129"/>
  <c r="F128" s="1"/>
  <c r="F127"/>
  <c r="F126" s="1"/>
  <c r="F122"/>
  <c r="F120"/>
  <c r="F116"/>
  <c r="F115"/>
  <c r="F114" s="1"/>
  <c r="F113"/>
  <c r="F112" s="1"/>
  <c r="F109"/>
  <c r="F108" s="1"/>
  <c r="F104"/>
  <c r="F103"/>
  <c r="F102" s="1"/>
  <c r="F101"/>
  <c r="F100" s="1"/>
  <c r="F96"/>
  <c r="F95" s="1"/>
  <c r="F93"/>
  <c r="F92" s="1"/>
  <c r="F88"/>
  <c r="F87" s="1"/>
  <c r="F86" s="1"/>
  <c r="F85" s="1"/>
  <c r="F83"/>
  <c r="F82" s="1"/>
  <c r="F80"/>
  <c r="F78"/>
  <c r="F77"/>
  <c r="F76" s="1"/>
  <c r="F75"/>
  <c r="F74" s="1"/>
  <c r="F69"/>
  <c r="F67"/>
  <c r="F62"/>
  <c r="F60"/>
  <c r="F57"/>
  <c r="F56" s="1"/>
  <c r="F54"/>
  <c r="F52"/>
  <c r="F49"/>
  <c r="F47"/>
  <c r="F44"/>
  <c r="F42"/>
  <c r="F40"/>
  <c r="F39" s="1"/>
  <c r="F37"/>
  <c r="F36"/>
  <c r="F35" s="1"/>
  <c r="F30"/>
  <c r="F29" s="1"/>
  <c r="F27"/>
  <c r="F25"/>
  <c r="F24"/>
  <c r="F23" s="1"/>
  <c r="F18"/>
  <c r="F17" s="1"/>
  <c r="F16" s="1"/>
  <c r="F15" s="1"/>
  <c r="G522" i="1"/>
  <c r="G699"/>
  <c r="G698" s="1"/>
  <c r="G697" s="1"/>
  <c r="G696" s="1"/>
  <c r="F699"/>
  <c r="F698" s="1"/>
  <c r="F697" s="1"/>
  <c r="F696" s="1"/>
  <c r="G400"/>
  <c r="G212"/>
  <c r="G209"/>
  <c r="F209"/>
  <c r="G694"/>
  <c r="G693" s="1"/>
  <c r="G692" s="1"/>
  <c r="G691" s="1"/>
  <c r="G690" s="1"/>
  <c r="G689" s="1"/>
  <c r="F694"/>
  <c r="F693" s="1"/>
  <c r="F692" s="1"/>
  <c r="F691" s="1"/>
  <c r="F690" s="1"/>
  <c r="F689" s="1"/>
  <c r="G682"/>
  <c r="G681" s="1"/>
  <c r="G680" s="1"/>
  <c r="G679" s="1"/>
  <c r="F682"/>
  <c r="F681" s="1"/>
  <c r="F680" s="1"/>
  <c r="F679" s="1"/>
  <c r="G687"/>
  <c r="G686" s="1"/>
  <c r="G685" s="1"/>
  <c r="G684" s="1"/>
  <c r="F687"/>
  <c r="F686" s="1"/>
  <c r="F685" s="1"/>
  <c r="F684" s="1"/>
  <c r="F257" i="4" l="1"/>
  <c r="F324"/>
  <c r="F678" i="1"/>
  <c r="G678"/>
  <c r="F296" i="4"/>
  <c r="F435"/>
  <c r="F119"/>
  <c r="F118" s="1"/>
  <c r="F213"/>
  <c r="F212" s="1"/>
  <c r="F653"/>
  <c r="F204"/>
  <c r="F203" s="1"/>
  <c r="F442"/>
  <c r="F624"/>
  <c r="F617" s="1"/>
  <c r="F613" s="1"/>
  <c r="F608" s="1"/>
  <c r="F156"/>
  <c r="F149" s="1"/>
  <c r="F148" s="1"/>
  <c r="F147" s="1"/>
  <c r="F496"/>
  <c r="F495" s="1"/>
  <c r="F494" s="1"/>
  <c r="F142"/>
  <c r="F141" s="1"/>
  <c r="F140" s="1"/>
  <c r="F139" s="1"/>
  <c r="F66"/>
  <c r="F65" s="1"/>
  <c r="F64" s="1"/>
  <c r="F22"/>
  <c r="F21" s="1"/>
  <c r="F20" s="1"/>
  <c r="F59"/>
  <c r="F337"/>
  <c r="F336" s="1"/>
  <c r="F331" s="1"/>
  <c r="F393"/>
  <c r="F646"/>
  <c r="F645" s="1"/>
  <c r="F644" s="1"/>
  <c r="F73"/>
  <c r="F72" s="1"/>
  <c r="F71" s="1"/>
  <c r="F170"/>
  <c r="F169" s="1"/>
  <c r="F243"/>
  <c r="F538"/>
  <c r="F250"/>
  <c r="F472"/>
  <c r="F471" s="1"/>
  <c r="F466" s="1"/>
  <c r="F485"/>
  <c r="F478" s="1"/>
  <c r="F477" s="1"/>
  <c r="F572"/>
  <c r="F51"/>
  <c r="F662"/>
  <c r="F398"/>
  <c r="F542"/>
  <c r="F125"/>
  <c r="F124" s="1"/>
  <c r="F34"/>
  <c r="F41"/>
  <c r="F179"/>
  <c r="F178" s="1"/>
  <c r="F177" s="1"/>
  <c r="F132"/>
  <c r="F264"/>
  <c r="F111"/>
  <c r="F107" s="1"/>
  <c r="F289"/>
  <c r="F46"/>
  <c r="F91"/>
  <c r="F99"/>
  <c r="F98" s="1"/>
  <c r="F221"/>
  <c r="F220" s="1"/>
  <c r="F304"/>
  <c r="F319"/>
  <c r="F318" s="1"/>
  <c r="F376"/>
  <c r="F359" s="1"/>
  <c r="F358" s="1"/>
  <c r="F421"/>
  <c r="F451"/>
  <c r="F507"/>
  <c r="F503" s="1"/>
  <c r="F427"/>
  <c r="F426" s="1"/>
  <c r="F193"/>
  <c r="F350"/>
  <c r="F349" s="1"/>
  <c r="F348" s="1"/>
  <c r="F388"/>
  <c r="F587"/>
  <c r="F414"/>
  <c r="F638"/>
  <c r="F637" s="1"/>
  <c r="F403"/>
  <c r="F632"/>
  <c r="F631" s="1"/>
  <c r="F630" s="1"/>
  <c r="G631" i="1"/>
  <c r="G630" s="1"/>
  <c r="G629" s="1"/>
  <c r="F631"/>
  <c r="F630" s="1"/>
  <c r="F629" s="1"/>
  <c r="G634"/>
  <c r="G633" s="1"/>
  <c r="F634"/>
  <c r="F633" s="1"/>
  <c r="G665"/>
  <c r="G664" s="1"/>
  <c r="F663"/>
  <c r="F662" s="1"/>
  <c r="G676"/>
  <c r="G675" s="1"/>
  <c r="G674" s="1"/>
  <c r="F676"/>
  <c r="F675" s="1"/>
  <c r="F674" s="1"/>
  <c r="F664"/>
  <c r="G667"/>
  <c r="G666" s="1"/>
  <c r="F666"/>
  <c r="G672"/>
  <c r="F672"/>
  <c r="G663"/>
  <c r="G662" s="1"/>
  <c r="G671"/>
  <c r="G670" s="1"/>
  <c r="F671"/>
  <c r="F670" s="1"/>
  <c r="G655"/>
  <c r="F655"/>
  <c r="G657"/>
  <c r="F657"/>
  <c r="G596"/>
  <c r="G595" s="1"/>
  <c r="G594" s="1"/>
  <c r="F596"/>
  <c r="F595" s="1"/>
  <c r="F594" s="1"/>
  <c r="G635"/>
  <c r="F635"/>
  <c r="G571"/>
  <c r="G570" s="1"/>
  <c r="G569" s="1"/>
  <c r="G568" s="1"/>
  <c r="F571"/>
  <c r="F570" s="1"/>
  <c r="F569" s="1"/>
  <c r="F568" s="1"/>
  <c r="G647"/>
  <c r="F647"/>
  <c r="G649"/>
  <c r="F649"/>
  <c r="G643"/>
  <c r="F643"/>
  <c r="G641"/>
  <c r="F641"/>
  <c r="G622"/>
  <c r="G621" s="1"/>
  <c r="G620" s="1"/>
  <c r="F622"/>
  <c r="F621" s="1"/>
  <c r="F620" s="1"/>
  <c r="G626"/>
  <c r="G625" s="1"/>
  <c r="F626"/>
  <c r="F625" s="1"/>
  <c r="G581"/>
  <c r="G580" s="1"/>
  <c r="G579" s="1"/>
  <c r="F581"/>
  <c r="F580" s="1"/>
  <c r="F579" s="1"/>
  <c r="G588"/>
  <c r="G587" s="1"/>
  <c r="F588"/>
  <c r="F587" s="1"/>
  <c r="G585"/>
  <c r="G584" s="1"/>
  <c r="F585"/>
  <c r="F584" s="1"/>
  <c r="G592"/>
  <c r="G591" s="1"/>
  <c r="G590" s="1"/>
  <c r="F592"/>
  <c r="F591" s="1"/>
  <c r="F590" s="1"/>
  <c r="G600"/>
  <c r="G599" s="1"/>
  <c r="F600"/>
  <c r="F599" s="1"/>
  <c r="G603"/>
  <c r="G602" s="1"/>
  <c r="F603"/>
  <c r="F602" s="1"/>
  <c r="G607"/>
  <c r="G606" s="1"/>
  <c r="G605" s="1"/>
  <c r="F607"/>
  <c r="F606" s="1"/>
  <c r="F605" s="1"/>
  <c r="G611"/>
  <c r="G610" s="1"/>
  <c r="G609" s="1"/>
  <c r="F611"/>
  <c r="F610" s="1"/>
  <c r="F609" s="1"/>
  <c r="G615"/>
  <c r="G614" s="1"/>
  <c r="G613" s="1"/>
  <c r="F615"/>
  <c r="F614" s="1"/>
  <c r="F613" s="1"/>
  <c r="G617"/>
  <c r="F617"/>
  <c r="G577"/>
  <c r="G576" s="1"/>
  <c r="G575" s="1"/>
  <c r="G574" s="1"/>
  <c r="F577"/>
  <c r="F576" s="1"/>
  <c r="F575" s="1"/>
  <c r="F574" s="1"/>
  <c r="F669" l="1"/>
  <c r="G640"/>
  <c r="G639" s="1"/>
  <c r="G638" s="1"/>
  <c r="G669"/>
  <c r="F661"/>
  <c r="G654"/>
  <c r="G653" s="1"/>
  <c r="G652" s="1"/>
  <c r="F654"/>
  <c r="F653" s="1"/>
  <c r="F652" s="1"/>
  <c r="F211" i="4"/>
  <c r="F163" s="1"/>
  <c r="F502"/>
  <c r="F501" s="1"/>
  <c r="F303"/>
  <c r="F33"/>
  <c r="F32" s="1"/>
  <c r="F562"/>
  <c r="F106"/>
  <c r="F90" s="1"/>
  <c r="F652"/>
  <c r="F242"/>
  <c r="F241" s="1"/>
  <c r="F282"/>
  <c r="F629"/>
  <c r="F387"/>
  <c r="G661" i="1"/>
  <c r="G632"/>
  <c r="G628" s="1"/>
  <c r="F646"/>
  <c r="F645" s="1"/>
  <c r="F640"/>
  <c r="F639" s="1"/>
  <c r="F638" s="1"/>
  <c r="F632"/>
  <c r="F628" s="1"/>
  <c r="G646"/>
  <c r="G645" s="1"/>
  <c r="G583"/>
  <c r="G598"/>
  <c r="F583"/>
  <c r="F598"/>
  <c r="G624" l="1"/>
  <c r="G619" s="1"/>
  <c r="F624"/>
  <c r="F619" s="1"/>
  <c r="F660"/>
  <c r="F659" s="1"/>
  <c r="F651" s="1"/>
  <c r="G573"/>
  <c r="F637"/>
  <c r="G637"/>
  <c r="G660"/>
  <c r="G659" s="1"/>
  <c r="G651" s="1"/>
  <c r="F281" i="4"/>
  <c r="F556"/>
  <c r="F14"/>
  <c r="F651"/>
  <c r="F643" s="1"/>
  <c r="F240"/>
  <c r="F386"/>
  <c r="F357" s="1"/>
  <c r="F573" i="1"/>
  <c r="G567" l="1"/>
  <c r="F567"/>
  <c r="F680" i="4"/>
  <c r="G519" i="1"/>
  <c r="G518" s="1"/>
  <c r="F519"/>
  <c r="F518" s="1"/>
  <c r="G513"/>
  <c r="G512" s="1"/>
  <c r="F513"/>
  <c r="F512" s="1"/>
  <c r="G516"/>
  <c r="F516"/>
  <c r="G527"/>
  <c r="G526" s="1"/>
  <c r="F527"/>
  <c r="F526" s="1"/>
  <c r="G530"/>
  <c r="G529" s="1"/>
  <c r="F530"/>
  <c r="F529" s="1"/>
  <c r="G533"/>
  <c r="G532" s="1"/>
  <c r="F533"/>
  <c r="F532" s="1"/>
  <c r="G536"/>
  <c r="G535" s="1"/>
  <c r="F536"/>
  <c r="F535" s="1"/>
  <c r="G541"/>
  <c r="G540" s="1"/>
  <c r="G539" s="1"/>
  <c r="G538" s="1"/>
  <c r="F541"/>
  <c r="F540" s="1"/>
  <c r="F539" s="1"/>
  <c r="F538" s="1"/>
  <c r="G545"/>
  <c r="F545"/>
  <c r="G547"/>
  <c r="F547"/>
  <c r="G551"/>
  <c r="G550" s="1"/>
  <c r="G549" s="1"/>
  <c r="F551"/>
  <c r="F550" s="1"/>
  <c r="F549" s="1"/>
  <c r="G558"/>
  <c r="G557" s="1"/>
  <c r="F558"/>
  <c r="F557" s="1"/>
  <c r="G561"/>
  <c r="G560" s="1"/>
  <c r="F561"/>
  <c r="F560" s="1"/>
  <c r="G565"/>
  <c r="G564" s="1"/>
  <c r="G563" s="1"/>
  <c r="F565"/>
  <c r="F564" s="1"/>
  <c r="F563" s="1"/>
  <c r="G556"/>
  <c r="G555" s="1"/>
  <c r="G554" s="1"/>
  <c r="F556"/>
  <c r="F555" s="1"/>
  <c r="F554" s="1"/>
  <c r="G525"/>
  <c r="G524" s="1"/>
  <c r="G523" s="1"/>
  <c r="F525"/>
  <c r="F524" s="1"/>
  <c r="F523" s="1"/>
  <c r="G521"/>
  <c r="G520" s="1"/>
  <c r="F522"/>
  <c r="F521" s="1"/>
  <c r="F520" s="1"/>
  <c r="G484"/>
  <c r="G483" s="1"/>
  <c r="F484"/>
  <c r="F483" s="1"/>
  <c r="G487"/>
  <c r="G486" s="1"/>
  <c r="F487"/>
  <c r="F486" s="1"/>
  <c r="G492"/>
  <c r="F492"/>
  <c r="G496"/>
  <c r="G495" s="1"/>
  <c r="G494" s="1"/>
  <c r="F496"/>
  <c r="F495" s="1"/>
  <c r="F494" s="1"/>
  <c r="G500"/>
  <c r="G499" s="1"/>
  <c r="G498" s="1"/>
  <c r="F500"/>
  <c r="F499" s="1"/>
  <c r="F498" s="1"/>
  <c r="G507"/>
  <c r="F507"/>
  <c r="G505"/>
  <c r="F505"/>
  <c r="G491"/>
  <c r="G490" s="1"/>
  <c r="F491"/>
  <c r="F490" s="1"/>
  <c r="G473"/>
  <c r="G472" s="1"/>
  <c r="G471" s="1"/>
  <c r="F473"/>
  <c r="F472" s="1"/>
  <c r="F471" s="1"/>
  <c r="G480"/>
  <c r="G479" s="1"/>
  <c r="F480"/>
  <c r="F479" s="1"/>
  <c r="G478"/>
  <c r="G477" s="1"/>
  <c r="F478"/>
  <c r="F477" s="1"/>
  <c r="G446"/>
  <c r="G445" s="1"/>
  <c r="F446"/>
  <c r="F445" s="1"/>
  <c r="F429"/>
  <c r="F515" l="1"/>
  <c r="G515"/>
  <c r="G511" s="1"/>
  <c r="G489"/>
  <c r="G482" s="1"/>
  <c r="F544"/>
  <c r="F543" s="1"/>
  <c r="F489"/>
  <c r="F482" s="1"/>
  <c r="F553"/>
  <c r="G544"/>
  <c r="G543" s="1"/>
  <c r="F511"/>
  <c r="G553"/>
  <c r="F504"/>
  <c r="F503" s="1"/>
  <c r="F502" s="1"/>
  <c r="G504"/>
  <c r="G503" s="1"/>
  <c r="G502" s="1"/>
  <c r="G476"/>
  <c r="G475" s="1"/>
  <c r="G470" s="1"/>
  <c r="F476"/>
  <c r="F475" s="1"/>
  <c r="F470" s="1"/>
  <c r="F481" l="1"/>
  <c r="G481"/>
  <c r="G510"/>
  <c r="G509" s="1"/>
  <c r="F510"/>
  <c r="F509" s="1"/>
  <c r="G468"/>
  <c r="G467" s="1"/>
  <c r="F468"/>
  <c r="F467" s="1"/>
  <c r="G465"/>
  <c r="G464" s="1"/>
  <c r="F465"/>
  <c r="F464" s="1"/>
  <c r="G461"/>
  <c r="G460" s="1"/>
  <c r="G459" s="1"/>
  <c r="F461"/>
  <c r="F460" s="1"/>
  <c r="F459" s="1"/>
  <c r="G454"/>
  <c r="G453" s="1"/>
  <c r="F454"/>
  <c r="F453" s="1"/>
  <c r="G457"/>
  <c r="G456" s="1"/>
  <c r="F457"/>
  <c r="F456" s="1"/>
  <c r="G450"/>
  <c r="G449" s="1"/>
  <c r="G448" s="1"/>
  <c r="F450"/>
  <c r="F449" s="1"/>
  <c r="F448" s="1"/>
  <c r="G443"/>
  <c r="G442" s="1"/>
  <c r="G441" s="1"/>
  <c r="F443"/>
  <c r="F442" s="1"/>
  <c r="F438"/>
  <c r="F437" s="1"/>
  <c r="G435"/>
  <c r="G434" s="1"/>
  <c r="F435"/>
  <c r="F434" s="1"/>
  <c r="G432"/>
  <c r="G431" s="1"/>
  <c r="F432"/>
  <c r="F431" s="1"/>
  <c r="F384"/>
  <c r="G341"/>
  <c r="F341"/>
  <c r="F463" l="1"/>
  <c r="G463"/>
  <c r="F430"/>
  <c r="F441"/>
  <c r="F440" s="1"/>
  <c r="F452"/>
  <c r="G452"/>
  <c r="G440"/>
  <c r="G439"/>
  <c r="G438" s="1"/>
  <c r="G437" s="1"/>
  <c r="G430" s="1"/>
  <c r="G429"/>
  <c r="G428" s="1"/>
  <c r="G427" s="1"/>
  <c r="G426" s="1"/>
  <c r="F428"/>
  <c r="F427" s="1"/>
  <c r="F426" s="1"/>
  <c r="G392"/>
  <c r="G391" s="1"/>
  <c r="F425"/>
  <c r="F424" s="1"/>
  <c r="G425"/>
  <c r="G424" s="1"/>
  <c r="F392"/>
  <c r="F391" s="1"/>
  <c r="G396"/>
  <c r="F396"/>
  <c r="G395"/>
  <c r="G394" s="1"/>
  <c r="G390"/>
  <c r="G389" s="1"/>
  <c r="F395"/>
  <c r="F394" s="1"/>
  <c r="F390"/>
  <c r="F389" s="1"/>
  <c r="G399"/>
  <c r="F399"/>
  <c r="G404"/>
  <c r="F404"/>
  <c r="G406"/>
  <c r="F406"/>
  <c r="G409"/>
  <c r="G408" s="1"/>
  <c r="F409"/>
  <c r="F408" s="1"/>
  <c r="G412"/>
  <c r="G411" s="1"/>
  <c r="F412"/>
  <c r="F411" s="1"/>
  <c r="G416"/>
  <c r="G415" s="1"/>
  <c r="F416"/>
  <c r="F415" s="1"/>
  <c r="G419"/>
  <c r="G418" s="1"/>
  <c r="F419"/>
  <c r="F418" s="1"/>
  <c r="G422"/>
  <c r="F422"/>
  <c r="F383"/>
  <c r="F382" s="1"/>
  <c r="F381" s="1"/>
  <c r="G402"/>
  <c r="G401" s="1"/>
  <c r="F402"/>
  <c r="F401" s="1"/>
  <c r="G361"/>
  <c r="G360" s="1"/>
  <c r="F361"/>
  <c r="F360" s="1"/>
  <c r="G359"/>
  <c r="G358" s="1"/>
  <c r="G357" s="1"/>
  <c r="F359"/>
  <c r="F358" s="1"/>
  <c r="F357" s="1"/>
  <c r="G364"/>
  <c r="G363" s="1"/>
  <c r="F364"/>
  <c r="F363" s="1"/>
  <c r="F367"/>
  <c r="F366" s="1"/>
  <c r="G371"/>
  <c r="G370" s="1"/>
  <c r="F371"/>
  <c r="F370" s="1"/>
  <c r="G374"/>
  <c r="G373" s="1"/>
  <c r="F374"/>
  <c r="F373" s="1"/>
  <c r="F379"/>
  <c r="F378" s="1"/>
  <c r="F377" s="1"/>
  <c r="F376" s="1"/>
  <c r="G368"/>
  <c r="G367" s="1"/>
  <c r="G366" s="1"/>
  <c r="G352"/>
  <c r="G351" s="1"/>
  <c r="F352"/>
  <c r="F351" s="1"/>
  <c r="G350"/>
  <c r="G349" s="1"/>
  <c r="G348" s="1"/>
  <c r="F350"/>
  <c r="F349" s="1"/>
  <c r="F348" s="1"/>
  <c r="G339"/>
  <c r="F339"/>
  <c r="G343"/>
  <c r="F343"/>
  <c r="G335"/>
  <c r="G334" s="1"/>
  <c r="G333" s="1"/>
  <c r="F335"/>
  <c r="F334" s="1"/>
  <c r="F333" s="1"/>
  <c r="G330"/>
  <c r="G329" s="1"/>
  <c r="G328" s="1"/>
  <c r="F330"/>
  <c r="F329" s="1"/>
  <c r="F328" s="1"/>
  <c r="G326"/>
  <c r="G325" s="1"/>
  <c r="G324" s="1"/>
  <c r="F326"/>
  <c r="F325" s="1"/>
  <c r="F324" s="1"/>
  <c r="G317"/>
  <c r="G316" s="1"/>
  <c r="G315"/>
  <c r="G314" s="1"/>
  <c r="F317"/>
  <c r="F316" s="1"/>
  <c r="F315"/>
  <c r="F314" s="1"/>
  <c r="G322"/>
  <c r="G321" s="1"/>
  <c r="F322"/>
  <c r="F321" s="1"/>
  <c r="G319"/>
  <c r="G318" s="1"/>
  <c r="F319"/>
  <c r="F318" s="1"/>
  <c r="G290"/>
  <c r="G289" s="1"/>
  <c r="F290"/>
  <c r="F289" s="1"/>
  <c r="G293"/>
  <c r="G292" s="1"/>
  <c r="F293"/>
  <c r="F292" s="1"/>
  <c r="G300"/>
  <c r="G299" s="1"/>
  <c r="F300"/>
  <c r="F299" s="1"/>
  <c r="G304"/>
  <c r="G303" s="1"/>
  <c r="F304"/>
  <c r="F303" s="1"/>
  <c r="G307"/>
  <c r="G306" s="1"/>
  <c r="F307"/>
  <c r="F306" s="1"/>
  <c r="G310"/>
  <c r="G309" s="1"/>
  <c r="F310"/>
  <c r="F309" s="1"/>
  <c r="G298"/>
  <c r="G297" s="1"/>
  <c r="G296" s="1"/>
  <c r="F298"/>
  <c r="F297" s="1"/>
  <c r="F296" s="1"/>
  <c r="G246"/>
  <c r="G245" s="1"/>
  <c r="G244" s="1"/>
  <c r="F246"/>
  <c r="F245" s="1"/>
  <c r="F244" s="1"/>
  <c r="G259"/>
  <c r="G258" s="1"/>
  <c r="G257" s="1"/>
  <c r="F259"/>
  <c r="F258" s="1"/>
  <c r="F257" s="1"/>
  <c r="G265"/>
  <c r="G264" s="1"/>
  <c r="F265"/>
  <c r="F264" s="1"/>
  <c r="G275"/>
  <c r="G274" s="1"/>
  <c r="F275"/>
  <c r="F274" s="1"/>
  <c r="G278"/>
  <c r="G277" s="1"/>
  <c r="F278"/>
  <c r="F277" s="1"/>
  <c r="G281"/>
  <c r="G280" s="1"/>
  <c r="F281"/>
  <c r="F280" s="1"/>
  <c r="G284"/>
  <c r="G283" s="1"/>
  <c r="F284"/>
  <c r="F283" s="1"/>
  <c r="G251"/>
  <c r="G250" s="1"/>
  <c r="F251"/>
  <c r="F250" s="1"/>
  <c r="G254"/>
  <c r="G253" s="1"/>
  <c r="F254"/>
  <c r="F253" s="1"/>
  <c r="G261"/>
  <c r="G260" s="1"/>
  <c r="F261"/>
  <c r="F260" s="1"/>
  <c r="G271"/>
  <c r="G270" s="1"/>
  <c r="F271"/>
  <c r="F270" s="1"/>
  <c r="G268"/>
  <c r="G267" s="1"/>
  <c r="F268"/>
  <c r="F267" s="1"/>
  <c r="G240"/>
  <c r="G239" s="1"/>
  <c r="G238" s="1"/>
  <c r="G237" s="1"/>
  <c r="F240"/>
  <c r="F239" s="1"/>
  <c r="F238" s="1"/>
  <c r="F237" s="1"/>
  <c r="G220"/>
  <c r="G219" s="1"/>
  <c r="F220"/>
  <c r="F219" s="1"/>
  <c r="G217"/>
  <c r="G216" s="1"/>
  <c r="F217"/>
  <c r="F216" s="1"/>
  <c r="G225"/>
  <c r="G224" s="1"/>
  <c r="F225"/>
  <c r="F224" s="1"/>
  <c r="G231"/>
  <c r="G230" s="1"/>
  <c r="F231"/>
  <c r="F230" s="1"/>
  <c r="G228"/>
  <c r="G227" s="1"/>
  <c r="F228"/>
  <c r="F227" s="1"/>
  <c r="G235"/>
  <c r="G234" s="1"/>
  <c r="G233" s="1"/>
  <c r="F235"/>
  <c r="F234" s="1"/>
  <c r="F233" s="1"/>
  <c r="G208"/>
  <c r="G207" s="1"/>
  <c r="F208"/>
  <c r="F207" s="1"/>
  <c r="G211"/>
  <c r="G210" s="1"/>
  <c r="F211"/>
  <c r="F210" s="1"/>
  <c r="G203"/>
  <c r="G202" s="1"/>
  <c r="G201" s="1"/>
  <c r="G200" s="1"/>
  <c r="G199" s="1"/>
  <c r="F203"/>
  <c r="F202" s="1"/>
  <c r="F201" s="1"/>
  <c r="F200" s="1"/>
  <c r="F199" s="1"/>
  <c r="G197"/>
  <c r="G196" s="1"/>
  <c r="G194"/>
  <c r="G193" s="1"/>
  <c r="F197"/>
  <c r="F196" s="1"/>
  <c r="F194"/>
  <c r="F193" s="1"/>
  <c r="G189"/>
  <c r="G188" s="1"/>
  <c r="G187" s="1"/>
  <c r="F189"/>
  <c r="F188" s="1"/>
  <c r="F187" s="1"/>
  <c r="G185"/>
  <c r="G184" s="1"/>
  <c r="F185"/>
  <c r="F184" s="1"/>
  <c r="G182"/>
  <c r="G181" s="1"/>
  <c r="F182"/>
  <c r="F181" s="1"/>
  <c r="G176"/>
  <c r="G175" s="1"/>
  <c r="G173"/>
  <c r="G172" s="1"/>
  <c r="F173"/>
  <c r="F172" s="1"/>
  <c r="F176"/>
  <c r="F175" s="1"/>
  <c r="G168"/>
  <c r="G167" s="1"/>
  <c r="G166" s="1"/>
  <c r="G165" s="1"/>
  <c r="F168"/>
  <c r="F167" s="1"/>
  <c r="F166" s="1"/>
  <c r="F165" s="1"/>
  <c r="G152"/>
  <c r="G151" s="1"/>
  <c r="F152"/>
  <c r="F151" s="1"/>
  <c r="G155"/>
  <c r="G154" s="1"/>
  <c r="F155"/>
  <c r="F154" s="1"/>
  <c r="G157"/>
  <c r="F157"/>
  <c r="G159"/>
  <c r="F159"/>
  <c r="G162"/>
  <c r="F162"/>
  <c r="G146"/>
  <c r="F146"/>
  <c r="G144"/>
  <c r="F144"/>
  <c r="G89"/>
  <c r="G88" s="1"/>
  <c r="G87" s="1"/>
  <c r="G86" s="1"/>
  <c r="F89"/>
  <c r="F88" s="1"/>
  <c r="F87" s="1"/>
  <c r="F86" s="1"/>
  <c r="G93"/>
  <c r="G92" s="1"/>
  <c r="G91" s="1"/>
  <c r="F93"/>
  <c r="F92" s="1"/>
  <c r="F91" s="1"/>
  <c r="G97"/>
  <c r="G96" s="1"/>
  <c r="G95" s="1"/>
  <c r="F97"/>
  <c r="F96" s="1"/>
  <c r="F95" s="1"/>
  <c r="G138"/>
  <c r="G137" s="1"/>
  <c r="F138"/>
  <c r="F137" s="1"/>
  <c r="G135"/>
  <c r="G134" s="1"/>
  <c r="F135"/>
  <c r="F134" s="1"/>
  <c r="F180" l="1"/>
  <c r="F179" s="1"/>
  <c r="F178" s="1"/>
  <c r="G273"/>
  <c r="F273"/>
  <c r="G180"/>
  <c r="G179" s="1"/>
  <c r="G178" s="1"/>
  <c r="F393"/>
  <c r="F421"/>
  <c r="G393"/>
  <c r="G356"/>
  <c r="G355" s="1"/>
  <c r="G403"/>
  <c r="G414"/>
  <c r="F347"/>
  <c r="F346" s="1"/>
  <c r="F345" s="1"/>
  <c r="G421"/>
  <c r="F356"/>
  <c r="F355" s="1"/>
  <c r="F398"/>
  <c r="G388"/>
  <c r="F414"/>
  <c r="F338"/>
  <c r="F337" s="1"/>
  <c r="F332" s="1"/>
  <c r="G398"/>
  <c r="G347"/>
  <c r="G346" s="1"/>
  <c r="G345" s="1"/>
  <c r="F403"/>
  <c r="F388"/>
  <c r="G338"/>
  <c r="G337" s="1"/>
  <c r="G332" s="1"/>
  <c r="G295"/>
  <c r="G313"/>
  <c r="G312" s="1"/>
  <c r="F313"/>
  <c r="F312" s="1"/>
  <c r="F302"/>
  <c r="F256"/>
  <c r="G302"/>
  <c r="G256"/>
  <c r="F295"/>
  <c r="F263"/>
  <c r="G263"/>
  <c r="F249"/>
  <c r="G249"/>
  <c r="F223"/>
  <c r="G206"/>
  <c r="G205" s="1"/>
  <c r="G223"/>
  <c r="G222" s="1"/>
  <c r="F206"/>
  <c r="F205" s="1"/>
  <c r="G215"/>
  <c r="G214" s="1"/>
  <c r="F215"/>
  <c r="F214" s="1"/>
  <c r="G143"/>
  <c r="G142" s="1"/>
  <c r="G141" s="1"/>
  <c r="G140" s="1"/>
  <c r="G150"/>
  <c r="G149" s="1"/>
  <c r="G148" s="1"/>
  <c r="F192"/>
  <c r="F191" s="1"/>
  <c r="G192"/>
  <c r="G191" s="1"/>
  <c r="F150"/>
  <c r="F149" s="1"/>
  <c r="F148" s="1"/>
  <c r="F171"/>
  <c r="F170" s="1"/>
  <c r="G171"/>
  <c r="G170" s="1"/>
  <c r="F133"/>
  <c r="G133"/>
  <c r="F143"/>
  <c r="F142" s="1"/>
  <c r="F141" s="1"/>
  <c r="F140" s="1"/>
  <c r="G288" l="1"/>
  <c r="G287" s="1"/>
  <c r="F387"/>
  <c r="F386" s="1"/>
  <c r="F354" s="1"/>
  <c r="G387"/>
  <c r="G386" s="1"/>
  <c r="G354" s="1"/>
  <c r="F288"/>
  <c r="F248"/>
  <c r="F243" s="1"/>
  <c r="G248"/>
  <c r="G243" s="1"/>
  <c r="G213"/>
  <c r="G164" s="1"/>
  <c r="F222"/>
  <c r="F213" s="1"/>
  <c r="F164" s="1"/>
  <c r="G130"/>
  <c r="G129" s="1"/>
  <c r="G128"/>
  <c r="G127" s="1"/>
  <c r="F130"/>
  <c r="F129" s="1"/>
  <c r="F128"/>
  <c r="F127" s="1"/>
  <c r="G131"/>
  <c r="F131"/>
  <c r="G121"/>
  <c r="F121"/>
  <c r="G123"/>
  <c r="F123"/>
  <c r="G116"/>
  <c r="G115" s="1"/>
  <c r="F116"/>
  <c r="F115" s="1"/>
  <c r="G117"/>
  <c r="F117"/>
  <c r="G114"/>
  <c r="G113" s="1"/>
  <c r="F114"/>
  <c r="F113" s="1"/>
  <c r="G110"/>
  <c r="G109" s="1"/>
  <c r="F110"/>
  <c r="F109" s="1"/>
  <c r="G104"/>
  <c r="G103" s="1"/>
  <c r="G102"/>
  <c r="G101" s="1"/>
  <c r="F104"/>
  <c r="F103" s="1"/>
  <c r="F102"/>
  <c r="F101" s="1"/>
  <c r="G105"/>
  <c r="F105"/>
  <c r="G83"/>
  <c r="G82" s="1"/>
  <c r="G81" s="1"/>
  <c r="G80" s="1"/>
  <c r="F83"/>
  <c r="F82" s="1"/>
  <c r="F81" s="1"/>
  <c r="F80" s="1"/>
  <c r="G78"/>
  <c r="F78"/>
  <c r="G76"/>
  <c r="F76"/>
  <c r="G75"/>
  <c r="G74" s="1"/>
  <c r="F75"/>
  <c r="F74" s="1"/>
  <c r="G42"/>
  <c r="F42"/>
  <c r="G44"/>
  <c r="F44"/>
  <c r="G49"/>
  <c r="F49"/>
  <c r="G47"/>
  <c r="F47"/>
  <c r="G69"/>
  <c r="F69"/>
  <c r="G67"/>
  <c r="F67"/>
  <c r="G62"/>
  <c r="F62"/>
  <c r="G60"/>
  <c r="F60"/>
  <c r="G52"/>
  <c r="F52"/>
  <c r="G54"/>
  <c r="F54"/>
  <c r="G57"/>
  <c r="G56" s="1"/>
  <c r="F57"/>
  <c r="F56" s="1"/>
  <c r="G37"/>
  <c r="F37"/>
  <c r="G39"/>
  <c r="F40"/>
  <c r="F39" s="1"/>
  <c r="G36"/>
  <c r="G35" s="1"/>
  <c r="F36"/>
  <c r="F35" s="1"/>
  <c r="G73" l="1"/>
  <c r="G72" s="1"/>
  <c r="G71" s="1"/>
  <c r="F73"/>
  <c r="F72" s="1"/>
  <c r="F71" s="1"/>
  <c r="G242"/>
  <c r="F287"/>
  <c r="F242" s="1"/>
  <c r="G59"/>
  <c r="F120"/>
  <c r="F119" s="1"/>
  <c r="G51"/>
  <c r="F41"/>
  <c r="G120"/>
  <c r="G119" s="1"/>
  <c r="G41"/>
  <c r="F112"/>
  <c r="F108" s="1"/>
  <c r="F51"/>
  <c r="F46"/>
  <c r="G34"/>
  <c r="F34"/>
  <c r="G112"/>
  <c r="G108" s="1"/>
  <c r="F59"/>
  <c r="G126"/>
  <c r="G125" s="1"/>
  <c r="F126"/>
  <c r="F125" s="1"/>
  <c r="G100"/>
  <c r="G99" s="1"/>
  <c r="F100"/>
  <c r="F99" s="1"/>
  <c r="G46"/>
  <c r="F66"/>
  <c r="F65" s="1"/>
  <c r="F64" s="1"/>
  <c r="G66"/>
  <c r="G65" s="1"/>
  <c r="G64" s="1"/>
  <c r="F33" l="1"/>
  <c r="F32" s="1"/>
  <c r="G33"/>
  <c r="G32" s="1"/>
  <c r="F107"/>
  <c r="F85" s="1"/>
  <c r="G107"/>
  <c r="G85" s="1"/>
  <c r="G30"/>
  <c r="G29" s="1"/>
  <c r="F30"/>
  <c r="F29" s="1"/>
  <c r="G25"/>
  <c r="F25"/>
  <c r="G27"/>
  <c r="F27"/>
  <c r="G24"/>
  <c r="G23" s="1"/>
  <c r="F24"/>
  <c r="F23" s="1"/>
  <c r="G18"/>
  <c r="G17" s="1"/>
  <c r="G16" s="1"/>
  <c r="G15" s="1"/>
  <c r="F18"/>
  <c r="F17" s="1"/>
  <c r="F16" s="1"/>
  <c r="F15" s="1"/>
  <c r="G22" l="1"/>
  <c r="G21" s="1"/>
  <c r="G20" s="1"/>
  <c r="G14" s="1"/>
  <c r="G701" s="1"/>
  <c r="F22"/>
  <c r="F21" s="1"/>
  <c r="F20" s="1"/>
  <c r="F14" s="1"/>
  <c r="F701" s="1"/>
</calcChain>
</file>

<file path=xl/sharedStrings.xml><?xml version="1.0" encoding="utf-8"?>
<sst xmlns="http://schemas.openxmlformats.org/spreadsheetml/2006/main" count="6783" uniqueCount="431">
  <si>
    <t>тыс. рублей</t>
  </si>
  <si>
    <t>Наименование</t>
  </si>
  <si>
    <t>Раздел</t>
  </si>
  <si>
    <t>Под-раздел</t>
  </si>
  <si>
    <t>Целевая статья</t>
  </si>
  <si>
    <t>Вид расхода</t>
  </si>
  <si>
    <t>Сумма на 2016 год</t>
  </si>
  <si>
    <t>ОБЩЕГОСУДАРСТВЕННЫЕ ВОПРОСЫ</t>
  </si>
  <si>
    <t>01</t>
  </si>
  <si>
    <t>00</t>
  </si>
  <si>
    <t>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</si>
  <si>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</si>
  <si>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</si>
  <si>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</si>
  <si>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</si>
  <si>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</si>
  <si>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</si>
  <si>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</si>
  <si>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Закупка товаров, работ и услуг для государственных (муниципальных ) нужд</t>
  </si>
  <si>
    <t>200</t>
  </si>
  <si>
    <t>Иные бюджетные ассигнования</t>
  </si>
  <si>
    <t>800</t>
  </si>
  <si>
    <t>Председатель представительного органа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</si>
  <si>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</si>
  <si>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</si>
  <si>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</si>
  <si>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06</t>
  </si>
  <si>
    <t>07</t>
  </si>
  <si>
    <t>11</t>
  </si>
  <si>
    <t>13</t>
  </si>
  <si>
    <t>600</t>
  </si>
  <si>
    <t>300</t>
  </si>
  <si>
    <t>09</t>
  </si>
  <si>
    <t>400</t>
  </si>
  <si>
    <t>08</t>
  </si>
  <si>
    <t>12</t>
  </si>
  <si>
    <t>10</t>
  </si>
  <si>
    <t>700</t>
  </si>
  <si>
    <t>99</t>
  </si>
  <si>
    <t>9990000</t>
  </si>
  <si>
    <t>9999900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</si>
  <si>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</si>
  <si>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</si>
  <si>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 муниципального образования и его заместители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</si>
  <si>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</si>
  <si>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</si>
  <si>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</si>
  <si>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Оценка недвижимости, признание прав и регулирование отношений по муниципальной собственности</t>
  </si>
  <si>
    <t>Предоставление субсидий бюджетным, автономным учреждениям и иным некоммерческим организациям</t>
  </si>
  <si>
    <t>Премии, стипендии и гранты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</si>
  <si>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</si>
  <si>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Социальное обеспечение и иные выплаты населению</t>
  </si>
  <si>
    <t>Премия гражданину, награжденному Почетной грамотой Собрания муниципального образования "Городской округ Ногликский"</t>
  </si>
  <si>
    <t>НАЦИОНАЛЬНАЯ ОБОРОНА</t>
  </si>
  <si>
    <t>Мобилизационная и вневойсковая подготовка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</si>
  <si>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</si>
  <si>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НАЦИОНАЛЬНАЯ ЭКОНОМИКА</t>
  </si>
  <si>
    <t>Общеэкономические вопросы</t>
  </si>
  <si>
    <t>Топливно-энергетический комплекс</t>
  </si>
  <si>
    <t>Капитальные вложения в объекты недвижимого имущества государственной (муниципальной) собственности</t>
  </si>
  <si>
    <t>Сельское хозяйство и рыболовство</t>
  </si>
  <si>
    <t>Транспорт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</si>
  <si>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</si>
  <si>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</si>
  <si>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</si>
  <si>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</si>
  <si>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Строительство (приобретение на первичном рынке) жилья</t>
  </si>
  <si>
    <t>Коммунальное хозяйство</t>
  </si>
  <si>
    <t>Строительство инженерной и транспортной инфраструктуры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</si>
  <si>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</si>
  <si>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</si>
  <si>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</si>
  <si>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</si>
  <si>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</si>
  <si>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</si>
  <si>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</si>
  <si>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</si>
  <si>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 КИНЕМАТОГРАФИЯ</t>
  </si>
  <si>
    <t>Культура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</si>
  <si>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</si>
  <si>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</si>
  <si>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</si>
  <si>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</si>
  <si>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</si>
  <si>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</si>
  <si>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</si>
  <si>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</si>
  <si>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</si>
  <si>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</si>
  <si>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</si>
  <si>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Условно утвержденные расходы</t>
  </si>
  <si>
    <t>СРЕДСТВА МАССОВОЙ ИНФОРМАЦИИ</t>
  </si>
  <si>
    <t>Всего расходов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</si>
  <si>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</si>
  <si>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</si>
  <si>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</si>
  <si>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Приложение 4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</si>
  <si>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</si>
  <si>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</si>
  <si>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Сумма на 2015 год</t>
  </si>
  <si>
    <t>Закупка товаров, работ и услуг для государственных (муниципальных) нужд</t>
  </si>
  <si>
    <t>7700100</t>
  </si>
  <si>
    <t>7700000</t>
  </si>
  <si>
    <t>Расходы на выплаты персоналу государственных (муниципальных) органов</t>
  </si>
  <si>
    <t>120</t>
  </si>
  <si>
    <t>Обеспечение деятельности аппарата органов местного самоуправления</t>
  </si>
  <si>
    <t>7700200</t>
  </si>
  <si>
    <t>Иные закупки товаров, работ и услуг для государственных (муниципальных) нужд</t>
  </si>
  <si>
    <t>240</t>
  </si>
  <si>
    <t>7700300</t>
  </si>
  <si>
    <t>Уплата налогов, сборов и иных платежей</t>
  </si>
  <si>
    <t>850</t>
  </si>
  <si>
    <t>Сумма на 2017 год</t>
  </si>
  <si>
    <t xml:space="preserve">Реализация  Закона Сахалинской области от 30 апреля 2004 года № 500 "Об административных комиссиях в Сахалинской области" </t>
  </si>
  <si>
    <t xml:space="preserve"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комиссии по делам несовершеннолетних и защите их прав" </t>
  </si>
  <si>
    <t xml:space="preserve">Реализация  Закона Сахалинской области от 23 декабря 2006 года № 106-ЗО  "О дополнительной гарантии молодежи, проживающей и работающей в Сахалинской области" </t>
  </si>
  <si>
    <t xml:space="preserve"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 </t>
  </si>
  <si>
    <t>Реализация Закона Сахалинской области от 25 сентября 2013 года № 91-ЗО "О наделении органов местного самоуправления государственными полномочиями Сахалинской области в сфере перевозок пассажиров и багажа легковым такси"</t>
  </si>
  <si>
    <t>7706201</t>
  </si>
  <si>
    <t>7706208</t>
  </si>
  <si>
    <t>7706209</t>
  </si>
  <si>
    <t>7706210</t>
  </si>
  <si>
    <t>7706222</t>
  </si>
  <si>
    <t>7700400</t>
  </si>
  <si>
    <t>Резервные средства</t>
  </si>
  <si>
    <t>Резервные фонды администрации муниципального образования</t>
  </si>
  <si>
    <t>7800000</t>
  </si>
  <si>
    <t>7807810</t>
  </si>
  <si>
    <t>870</t>
  </si>
  <si>
    <t>Обеспечение деятельности прочих подведомственных учреждений</t>
  </si>
  <si>
    <t>7807820</t>
  </si>
  <si>
    <t>7807822</t>
  </si>
  <si>
    <t>Обеспечение деятельности учреждений по хозяйственному обслуживанию органов местного самоуправления</t>
  </si>
  <si>
    <t>7807821</t>
  </si>
  <si>
    <t>Субсидии бюджетным учреждениям</t>
  </si>
  <si>
    <t>610</t>
  </si>
  <si>
    <t>Управление муниципальной собственностью</t>
  </si>
  <si>
    <t>7807830</t>
  </si>
  <si>
    <t>7807831</t>
  </si>
  <si>
    <t>Формирование и содержание муниципального архива</t>
  </si>
  <si>
    <t>Обеспечение деятельности архивного учреждения</t>
  </si>
  <si>
    <t>7807840</t>
  </si>
  <si>
    <t>7807841</t>
  </si>
  <si>
    <t>7807910</t>
  </si>
  <si>
    <t>7807911</t>
  </si>
  <si>
    <t>7807912</t>
  </si>
  <si>
    <t>Премии и гранты</t>
  </si>
  <si>
    <t>350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</si>
  <si>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</si>
  <si>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</si>
  <si>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</si>
  <si>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</si>
  <si>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"Доступная среда в муниципальном образовании "Городской округ Ногликский"</t>
  </si>
  <si>
    <t>1300000</t>
  </si>
  <si>
    <t>1330000</t>
  </si>
  <si>
    <t>2000000</t>
  </si>
  <si>
    <t>2002910</t>
  </si>
  <si>
    <t>2002920</t>
  </si>
  <si>
    <t>Субсидии некоммерческим организациям (за исключением государственных (муниципальных) учреждений)</t>
  </si>
  <si>
    <t>630</t>
  </si>
  <si>
    <t>2100000</t>
  </si>
  <si>
    <t>2104020</t>
  </si>
  <si>
    <t xml:space="preserve"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 основных объектов и систем жизнеобеспечения </t>
  </si>
  <si>
    <t>1331730</t>
  </si>
  <si>
    <t>7705118</t>
  </si>
  <si>
    <t>7806218</t>
  </si>
  <si>
    <t xml:space="preserve">Предоставление субсидий бюджетным  учреждениям </t>
  </si>
  <si>
    <t>Муниципальная программа "Газификация муниципального образования "Городской округ Ногликский"</t>
  </si>
  <si>
    <t>Развитие систем газификации</t>
  </si>
  <si>
    <t>Организация электро- тепло- газоснабжения</t>
  </si>
  <si>
    <t>1500000</t>
  </si>
  <si>
    <t>1502210</t>
  </si>
  <si>
    <t>1506316</t>
  </si>
  <si>
    <t>Бюджетные инвестиции</t>
  </si>
  <si>
    <t>410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</si>
  <si>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</si>
  <si>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Подпрограмма "Развитие сельского хозяйства и регулирования рынков сельскохозяйственной продукции, сырья и продовольствия</t>
  </si>
  <si>
    <t>Подготовка проектов межевания земель сельскохозяйственного назначения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</si>
  <si>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</si>
  <si>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Проведение конкурсов на лучшее личное подсобное хозяйство</t>
  </si>
  <si>
    <t>Организация работы школы огородников и граждан, ведущих личное подсобное хозяйство</t>
  </si>
  <si>
    <t>Сохранение и развитие традиционного образа жизни коренных малочисленных народов Севера</t>
  </si>
  <si>
    <t>1800000</t>
  </si>
  <si>
    <t>1820000</t>
  </si>
  <si>
    <t>1822710</t>
  </si>
  <si>
    <t>1822720</t>
  </si>
  <si>
    <t>1822730</t>
  </si>
  <si>
    <t>1822740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</si>
  <si>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</si>
  <si>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</si>
  <si>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2002930</t>
  </si>
  <si>
    <t>Организация транспортного обслуживания населения</t>
  </si>
  <si>
    <t>Мероприятия в области автомобильного транспорта</t>
  </si>
  <si>
    <t>7807850</t>
  </si>
  <si>
    <t>7807851</t>
  </si>
  <si>
    <t>Обеспечение капитального ремонта, содержания и ремонта автодорог местного значения</t>
  </si>
  <si>
    <t>Капитальный ремонт и ремонт дворовых территорий и проездов к ним</t>
  </si>
  <si>
    <t>1900000</t>
  </si>
  <si>
    <t>1902810</t>
  </si>
  <si>
    <t>1902820</t>
  </si>
  <si>
    <t>Подпрограмма "Развитие малого и среднего предпринимательства"</t>
  </si>
  <si>
    <t>Развитие кадрового потенциала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</si>
  <si>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</si>
  <si>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</si>
  <si>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1810000</t>
  </si>
  <si>
    <t>1811150</t>
  </si>
  <si>
    <t>1812610</t>
  </si>
  <si>
    <t>1812620</t>
  </si>
  <si>
    <t>Развитие системы градостроительного планирования</t>
  </si>
  <si>
    <t>1310000</t>
  </si>
  <si>
    <t>1311510</t>
  </si>
  <si>
    <t>1311530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</si>
  <si>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</si>
  <si>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1320000</t>
  </si>
  <si>
    <t>1321610</t>
  </si>
  <si>
    <t>Инженерно-сейсмическое обследование жилых домов, основных объектов и систем жизнеобеспечения</t>
  </si>
  <si>
    <t>Инженерные изыскания и разработка проектно-сметной документации на сейсмоусиление (строительство) жилых домов,  основных объектов и систем жизнеобеспечения (в том числе приобретение типовых проектов)</t>
  </si>
  <si>
    <t>1331710</t>
  </si>
  <si>
    <t>Обеспечение населения качественным жильем</t>
  </si>
  <si>
    <t>1316303</t>
  </si>
  <si>
    <t>Обеспечение мероприятий по переселению граждан из аварийного жилищного фонда за счет средств бюджетов</t>
  </si>
  <si>
    <t>1329602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</si>
  <si>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</si>
  <si>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Формирование в коммунальном секторе благоприятных условий для реализации инвестиционных проектов</t>
  </si>
  <si>
    <t>Возмещение затрат (убытков) или недополученных доходов предприятиям ЖКХ</t>
  </si>
  <si>
    <t>1400000</t>
  </si>
  <si>
    <t>1401810</t>
  </si>
  <si>
    <t>1401820</t>
  </si>
  <si>
    <t>Мероприятия по развитию жилищно-коммунального комплекса</t>
  </si>
  <si>
    <t>1406306</t>
  </si>
  <si>
    <t>1430000</t>
  </si>
  <si>
    <t>1311520</t>
  </si>
  <si>
    <t>1331720</t>
  </si>
  <si>
    <t>Ликвидация аварийного и ветхого жилья, неиспользуемых и бесхозяйственных объектов производственного назначения</t>
  </si>
  <si>
    <t>1301410</t>
  </si>
  <si>
    <t>1306303</t>
  </si>
  <si>
    <t>Реализация Закона Сахалинской области от 04 июня 2012 года № 40-ЗО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</si>
  <si>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Повышение энергетической эффективности региональной экономики и сокращение издержек в бюджетном секторе</t>
  </si>
  <si>
    <t>1410000</t>
  </si>
  <si>
    <t>1416308</t>
  </si>
  <si>
    <t>Строительство, реконструкция (техническое перевооружение) объектов коммунальной инфраструктуры</t>
  </si>
  <si>
    <t>1420000</t>
  </si>
  <si>
    <t>1426209</t>
  </si>
  <si>
    <t>1406220</t>
  </si>
  <si>
    <t>Благоустройство населенных пунктов</t>
  </si>
  <si>
    <t>1902830</t>
  </si>
  <si>
    <t>Муниципальная программа "Обеспечение безопасности жизнедеятельности в муниципальном образовании "Городской округ Ногликский"</t>
  </si>
  <si>
    <t>Охрана окружающей среды</t>
  </si>
  <si>
    <t>1600000</t>
  </si>
  <si>
    <t>1602310</t>
  </si>
  <si>
    <t>Реализация мероприятий по охране окружающей среды, экологической реабилитации и воспроизводству природных объектов</t>
  </si>
  <si>
    <t>1606312</t>
  </si>
  <si>
    <t>Водное хозяйство</t>
  </si>
  <si>
    <t>Снижение рисков от чрезвычайных ситуаций, создание и поддержание системы оповещения об угрозе чрезвычайных ситуаций</t>
  </si>
  <si>
    <t>1602340</t>
  </si>
  <si>
    <t>Муниципальная программа "Развитие образования в муниципальном образовании "Городской округ Ногликский"</t>
  </si>
  <si>
    <t>Обеспечение качества и доступности дошкольного образования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</si>
  <si>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</si>
  <si>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</si>
  <si>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Летний отдых и оздоровление детей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</si>
  <si>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</si>
  <si>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дошкольных образовательных организациях</t>
  </si>
  <si>
    <t>Реализация Закона Сахалинской области от 29 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</si>
  <si>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Развитие образования</t>
  </si>
  <si>
    <t>1000000</t>
  </si>
  <si>
    <t>1001110</t>
  </si>
  <si>
    <t>1001130</t>
  </si>
  <si>
    <t>1006224</t>
  </si>
  <si>
    <t>1006250</t>
  </si>
  <si>
    <t>1006301</t>
  </si>
  <si>
    <t>1001120</t>
  </si>
  <si>
    <t>1006223</t>
  </si>
  <si>
    <t>1001140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</si>
  <si>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</si>
  <si>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Развитие физической культуры, спорта и молодежной политики</t>
  </si>
  <si>
    <t>Сфера физической культуры и спорта</t>
  </si>
  <si>
    <t>Сфера молодежной политики</t>
  </si>
  <si>
    <t>1101210</t>
  </si>
  <si>
    <t>1100000</t>
  </si>
  <si>
    <t>Муниципальная программа "Развитие культуры в муниципальном образовании "Городской округ Ногликский"</t>
  </si>
  <si>
    <t>Сохранение культурного наследия и расширение доступа к культурным ценностям и информации</t>
  </si>
  <si>
    <t>Развитие материально-технической базы учреждений культуры</t>
  </si>
  <si>
    <t>Поддержка и развитие детского и молодежного творчества, образования в сфере культуры</t>
  </si>
  <si>
    <t>Развитие культуры</t>
  </si>
  <si>
    <t>Поддержка и развитие художественно - творческой деятельности. Сохранение и развитие традиционной народной культуры</t>
  </si>
  <si>
    <t>1200000</t>
  </si>
  <si>
    <t>1201330</t>
  </si>
  <si>
    <t>1201350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</si>
  <si>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</si>
  <si>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Курсовая подготовка и переподготовка специалистов</t>
  </si>
  <si>
    <t>Профилактика злоупотребления наркотическими средствами и психотропными веществами</t>
  </si>
  <si>
    <t>1700000</t>
  </si>
  <si>
    <t>1702510</t>
  </si>
  <si>
    <t>1702520</t>
  </si>
  <si>
    <t>1101220</t>
  </si>
  <si>
    <t>Социальные выплаты гражданам, кроме публичных нормативных социальных выплат</t>
  </si>
  <si>
    <t>1001160</t>
  </si>
  <si>
    <t>320</t>
  </si>
  <si>
    <t>Обеспечение беспрепятственного доступа инвалидов к объектам социальной инфраструктуры</t>
  </si>
  <si>
    <t>Привлечение инвалидов к культурно-массовым, спортивным мероприятиям</t>
  </si>
  <si>
    <t>2104040</t>
  </si>
  <si>
    <t>Обучение и воспитание детей-инвалидов</t>
  </si>
  <si>
    <t>2104030</t>
  </si>
  <si>
    <t>1206311</t>
  </si>
  <si>
    <t>1106313</t>
  </si>
  <si>
    <t>Пополнение и обеспечение сохранности библиотечного фонда документов</t>
  </si>
  <si>
    <t>Комплексная безопасность учреждений культуры</t>
  </si>
  <si>
    <t>1201160</t>
  </si>
  <si>
    <t>1201310</t>
  </si>
  <si>
    <t>1201320</t>
  </si>
  <si>
    <t>1201340</t>
  </si>
  <si>
    <t>1201360</t>
  </si>
  <si>
    <t>Взаимодействие органов местного самоуправления с общественной организацией инвалидов</t>
  </si>
  <si>
    <t>2104050</t>
  </si>
  <si>
    <t>2106311</t>
  </si>
  <si>
    <t>7706260</t>
  </si>
  <si>
    <t>7806206</t>
  </si>
  <si>
    <t>Субсидии автономным учреждениям</t>
  </si>
  <si>
    <t>620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</si>
  <si>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</si>
  <si>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7807870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</si>
  <si>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</si>
  <si>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>Компенсационные выплаты в случае 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</si>
  <si>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Ежемесячные денежные выплаты на оплату коммунальных услуг</t>
  </si>
  <si>
    <t>7807880</t>
  </si>
  <si>
    <t>7807881</t>
  </si>
  <si>
    <t>7807890</t>
  </si>
  <si>
    <t>7807891</t>
  </si>
  <si>
    <t>Оказание прочих видов социальной помощи населению муниципального образования</t>
  </si>
  <si>
    <t>7807920</t>
  </si>
  <si>
    <t>Публичные нормативные социальные выплаты гражданам</t>
  </si>
  <si>
    <t>310</t>
  </si>
  <si>
    <t>Иные выплаты населению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</si>
  <si>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</si>
  <si>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 xml:space="preserve">Ежемесячная доплата к государственной пенсии  </t>
  </si>
  <si>
    <t>7807860</t>
  </si>
  <si>
    <t>7807861</t>
  </si>
  <si>
    <t>Реализация Закона Сахалинской области от 17 декабря 2012 года "О социальной поддержке отдельных категорий граждан, проживающих и работающих в сельской местности, рабочих поселках,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поддержки"</t>
  </si>
  <si>
    <t>Ежемесячные выплаты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</si>
  <si>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1008100</t>
  </si>
  <si>
    <t>1008101</t>
  </si>
  <si>
    <t xml:space="preserve">Реализация Закона Сахалинской области от 08 октября 2008 года № 98-ЗО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организациях" в части обеспечения питанием обучающихся, осваивающих образовательную программу начального общего образования в муниципальных образовательных организациях, реализующих соответствующие образовательные программы  </t>
  </si>
  <si>
    <t xml:space="preserve">Реализация Закона Сахалинской области от 08 октября 2008 года № 98-ЗО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организациях" в части обеспечения питанием детей из малоимущих семей и детей, находящихся в социально опасном положении, семей коренных малочисленных народов Севера Сахалинской области, осваивающих образовательные программы основного общего и среднего общего образования в муниципальных образовательных организациях, реализующих соответствующие образовательные программы  </t>
  </si>
  <si>
    <t>7806219</t>
  </si>
  <si>
    <t>7806227</t>
  </si>
  <si>
    <t>1006210</t>
  </si>
  <si>
    <t>1206210</t>
  </si>
  <si>
    <t>7806260</t>
  </si>
  <si>
    <t>7806250</t>
  </si>
  <si>
    <t>Ведомственная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</si>
  <si>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7810000</t>
  </si>
  <si>
    <t>Ведомственная программа "Организация оплачиваемых общественных работ на территории муниципального образования "Городской округ Ногликский" на 2013-2015 годы"</t>
  </si>
  <si>
    <t>7820000</t>
  </si>
  <si>
    <t xml:space="preserve">Физическая культура  </t>
  </si>
  <si>
    <t>Муниципальная программа "Управление финансами муниципального образования "Городской округ Ногликский"</t>
  </si>
  <si>
    <t>Подпрограмма "Управление муниципальным долгом"</t>
  </si>
  <si>
    <t>2200000</t>
  </si>
  <si>
    <t>2230000</t>
  </si>
  <si>
    <t>2237010</t>
  </si>
  <si>
    <t>Обслуживание муниципального долга</t>
  </si>
  <si>
    <t>730</t>
  </si>
  <si>
    <t xml:space="preserve">Предоставление субсидий автономным учреждениям </t>
  </si>
  <si>
    <t xml:space="preserve">Предоставление субсидий бюджетным учреждениям 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</si>
  <si>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</si>
  <si>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Реализация Закона Сахалинской области от 03 апреля 2006 года № 29-ЗО "О наделении органов местного самоуправления государственными полномочиями Сахалинской области по реализации дополнительных социальных гарантий работников, получивших почетное звание "Заслуженный работник культуры Сахалинской области"</t>
  </si>
  <si>
    <t>Ежемесячная денежная выплата работникам образовательных учреждений, которым присвоено  звание "Заслуженный педагог Сахалинской области"</t>
  </si>
  <si>
    <t>1006251</t>
  </si>
  <si>
    <t>1006252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</si>
  <si>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</si>
  <si>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"Городской округ Ногликский" на 2015 год</t>
  </si>
  <si>
    <t>и на плановый период 2016 и 2017 годов"</t>
  </si>
  <si>
    <t>Реализация Закона Сахалинской области от 03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</si>
  <si>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Ежемесячная денежная выплата на содержание ребенка, находящегося под опекой (попечительством)</t>
  </si>
  <si>
    <t>7806261</t>
  </si>
  <si>
    <t>Единовременная денежная выплата опекунам (попечителям), приемным родителям на приобретение мебели</t>
  </si>
  <si>
    <t>7806262</t>
  </si>
  <si>
    <t>7806263</t>
  </si>
  <si>
    <t>Организация и осуществление деятельности по опеке и попечительству</t>
  </si>
  <si>
    <t>7706264</t>
  </si>
  <si>
    <t>Прочие гарантии по социальной поддержке детей-сирот и детей, оставшихся без попечения родителей</t>
  </si>
  <si>
    <t>4457,7</t>
  </si>
  <si>
    <t xml:space="preserve">Реализация Закона Сахалинской области от 07 июня 2006 года № 63-ЗО "О наделении органов местного самоуправления государственными полномочиями  Сахалинской области по регистрации и учету граждан, имеющих право на получение жилищных субсидий в связи с переселением  из районов Крайнего Севера и приравненных к ним местностей" 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</si>
  <si>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</si>
  <si>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</si>
  <si>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</si>
  <si>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Профилактика правонарушений в муниципальном образовании</t>
  </si>
  <si>
    <t>Профилактика терроризма и экстремизма</t>
  </si>
  <si>
    <t>Подпрограмма "Повышение безопасности дорожного движения"</t>
  </si>
  <si>
    <t>Организация сети фото- и видеофиксации на автомобильных дорогах пгт. Ноглики</t>
  </si>
  <si>
    <t>Мероприятия по пропаганде соблюдения правил дорожного движения</t>
  </si>
  <si>
    <t>1602330</t>
  </si>
  <si>
    <t>1610000</t>
  </si>
  <si>
    <t>1612410</t>
  </si>
  <si>
    <t>1612420</t>
  </si>
  <si>
    <t>Реализация Закона Сахалинской области от 24 ноября 2011 года 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</t>
  </si>
  <si>
    <t>Управления  муниципальной собственностью</t>
  </si>
  <si>
    <t>Мероприятия по землеустройству и землепользованию</t>
  </si>
  <si>
    <t>7807832</t>
  </si>
  <si>
    <t>1406209</t>
  </si>
  <si>
    <t>Техническое перевооружение системы теплоснабжения котельной № 1 в пгт.Ноглики Сахалинской области</t>
  </si>
  <si>
    <t>1422010</t>
  </si>
  <si>
    <t>Реконструкция системы водоотведения в пгт.Ноглики, в том числе проектно-сметная документация</t>
  </si>
  <si>
    <t>1422020</t>
  </si>
  <si>
    <t>1602320</t>
  </si>
  <si>
    <t>Развитие ресурсной и материально-технической базы образовательных учреждений</t>
  </si>
  <si>
    <t>Реализация типовых проектов на муниципальных объектах бюджетной сферы</t>
  </si>
  <si>
    <t>1411910</t>
  </si>
  <si>
    <t>Поддержка населения муниципального образования "Городской округ Ногликский"</t>
  </si>
  <si>
    <t>1502220</t>
  </si>
  <si>
    <t>Поддержка на улучшение жилищных условий молодых семей</t>
  </si>
  <si>
    <t>1301420</t>
  </si>
  <si>
    <t>Проведение мероприятий, посвященных праздничным юбилейным датам муниципальных образований Сахалинской области</t>
  </si>
  <si>
    <t>Подпрограмма "Развитие жилищного строительства"</t>
  </si>
  <si>
    <t>Подпрограмма "Переселение граждан из аварийного и ветхого жилищного фонда"</t>
  </si>
  <si>
    <t>Подпрограмма "Повышение сейсмоустойчивости жилых домов, основных объектов и систем жизнеобеспечения"</t>
  </si>
  <si>
    <t>Подпрограмма "Комплексный капитальный ремонт и реконструкция жилищного фонда"</t>
  </si>
  <si>
    <t>Подпрограмма "Энергосбережение и повышение энергетической эффективности"</t>
  </si>
  <si>
    <t>Подпрограмма "Модернизация объектов коммунальной инфраструктуры"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</si>
  <si>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местного бюджета на 2015 год</t>
  </si>
  <si>
    <t>Приложение 3</t>
  </si>
  <si>
    <t>1001150</t>
  </si>
  <si>
    <t>Бюджетные ассигнования на обслуживание муниципального долга муниципального образования</t>
  </si>
  <si>
    <t>Непрограммные мероприятия по руководству и  управлению в сфере установленных функций органов местного самоуправления</t>
  </si>
  <si>
    <t>Внепрограммные мероприятия по руководству и  управлению в сфере установленных функций органов местного самоуправления</t>
  </si>
  <si>
    <t>Прочие внепрограммные мероприятия</t>
  </si>
  <si>
    <t>Муниципальная программа "Развитие инфраструктуры и благоустройство населенных пунктов  муниципального образования "Городской округ Ногликский"</t>
  </si>
  <si>
    <t>Распределение бюджетных ассигнований по разделам, подразделам, целевым статьям (муниципальным программам и внепрограммным направлениям деятельности), группам (группам и подгруппам) видов расходов классификации расходов местного бюджета на плановый период 2016 и 2017 годов</t>
  </si>
  <si>
    <t>7706221</t>
  </si>
  <si>
    <t>1206401</t>
  </si>
  <si>
    <t xml:space="preserve">от 11.12.2014г.  № 35                            </t>
  </si>
  <si>
    <t xml:space="preserve">от 11.12.2014г.№  35               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</si>
</sst>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4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justify" wrapText="1"/>
    </xf>
    <xf numFmtId="0" fontId="2" fillId="0" borderId="0" xfId="0" applyFo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3" fillId="2" borderId="0" xfId="1" applyNumberFormat="1" applyFont="1" applyFill="1" applyBorder="1" applyAlignment="1" applyProtection="1">
      <alignment horizontal="justify" wrapText="1"/>
    </xf>
    <xf numFmtId="0" fontId="2" fillId="2" borderId="0" xfId="0" applyFont="1" applyFill="1" applyAlignment="1">
      <alignment horizontal="left"/>
    </xf>
    <xf numFmtId="0" fontId="3" fillId="2" borderId="0" xfId="1" applyNumberFormat="1" applyFont="1" applyFill="1" applyBorder="1" applyAlignment="1" applyProtection="1">
      <alignment horizontal="center" wrapText="1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center" wrapText="1"/>
    </xf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justify" wrapText="1"/>
    </xf>
    <xf numFmtId="49" fontId="3" fillId="2" borderId="1" xfId="1" applyNumberFormat="1" applyFont="1" applyFill="1" applyBorder="1" applyAlignment="1" applyProtection="1">
      <alignment horizontal="center" shrinkToFit="1"/>
    </xf>
    <xf numFmtId="164" fontId="3" fillId="2" borderId="1" xfId="1" applyNumberFormat="1" applyFont="1" applyFill="1" applyBorder="1" applyAlignment="1" applyProtection="1">
      <alignment horizontal="right" shrinkToFit="1"/>
    </xf>
    <xf numFmtId="0" fontId="2" fillId="2" borderId="1" xfId="1" applyNumberFormat="1" applyFont="1" applyFill="1" applyBorder="1" applyAlignment="1" applyProtection="1">
      <alignment horizontal="justify" wrapText="1"/>
    </xf>
    <xf numFmtId="49" fontId="2" fillId="2" borderId="1" xfId="1" applyNumberFormat="1" applyFont="1" applyFill="1" applyBorder="1" applyAlignment="1" applyProtection="1">
      <alignment horizontal="center" shrinkToFit="1"/>
    </xf>
    <xf numFmtId="164" fontId="2" fillId="2" borderId="1" xfId="1" applyNumberFormat="1" applyFont="1" applyFill="1" applyBorder="1" applyAlignment="1" applyProtection="1">
      <alignment horizontal="right" shrinkToFit="1"/>
    </xf>
    <xf numFmtId="164" fontId="3" fillId="3" borderId="1" xfId="1" applyNumberFormat="1" applyFont="1" applyFill="1" applyBorder="1" applyAlignment="1" applyProtection="1">
      <alignment horizontal="right" shrinkToFit="1"/>
    </xf>
    <xf numFmtId="164" fontId="2" fillId="3" borderId="1" xfId="1" applyNumberFormat="1" applyFont="1" applyFill="1" applyBorder="1" applyAlignment="1" applyProtection="1">
      <alignment horizontal="right" shrinkToFit="1"/>
    </xf>
    <xf numFmtId="164" fontId="2" fillId="2" borderId="0" xfId="0" applyNumberFormat="1" applyFont="1" applyFill="1" applyAlignment="1">
      <alignment horizontal="left"/>
    </xf>
    <xf numFmtId="164" fontId="4" fillId="2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justify"/>
    </xf>
    <xf numFmtId="164" fontId="4" fillId="0" borderId="1" xfId="0" applyNumberFormat="1" applyFont="1" applyBorder="1" applyAlignment="1">
      <alignment horizontal="right"/>
    </xf>
    <xf numFmtId="49" fontId="2" fillId="2" borderId="1" xfId="1" applyNumberFormat="1" applyFont="1" applyFill="1" applyBorder="1" applyAlignment="1" applyProtection="1">
      <alignment horizontal="center" vertical="top" shrinkToFit="1"/>
    </xf>
    <xf numFmtId="164" fontId="2" fillId="2" borderId="1" xfId="1" applyNumberFormat="1" applyFont="1" applyFill="1" applyBorder="1" applyAlignment="1" applyProtection="1">
      <alignment horizontal="right" vertical="top" shrinkToFit="1"/>
    </xf>
    <xf numFmtId="0" fontId="3" fillId="2" borderId="0" xfId="0" applyFont="1" applyFill="1" applyAlignment="1">
      <alignment horizontal="left"/>
    </xf>
    <xf numFmtId="0" fontId="3" fillId="2" borderId="1" xfId="1" applyNumberFormat="1" applyFont="1" applyFill="1" applyBorder="1" applyAlignment="1" applyProtection="1"/>
    <xf numFmtId="0" fontId="2" fillId="2" borderId="0" xfId="1" applyNumberFormat="1" applyFont="1" applyFill="1" applyBorder="1" applyAlignment="1" applyProtection="1">
      <alignment horizontal="justify"/>
    </xf>
    <xf numFmtId="0" fontId="2" fillId="2" borderId="0" xfId="1" applyNumberFormat="1" applyFont="1" applyFill="1" applyBorder="1" applyAlignment="1" applyProtection="1">
      <alignment horizontal="left"/>
    </xf>
    <xf numFmtId="0" fontId="2" fillId="2" borderId="0" xfId="1" applyNumberFormat="1" applyFont="1" applyFill="1" applyBorder="1" applyAlignment="1" applyProtection="1">
      <alignment horizontal="right"/>
    </xf>
    <xf numFmtId="0" fontId="2" fillId="2" borderId="0" xfId="0" applyFont="1" applyFill="1" applyAlignment="1">
      <alignment horizontal="justify"/>
    </xf>
    <xf numFmtId="0" fontId="2" fillId="2" borderId="0" xfId="0" applyFont="1" applyFill="1" applyAlignment="1">
      <alignment horizontal="right"/>
    </xf>
    <xf numFmtId="0" fontId="3" fillId="2" borderId="0" xfId="1" applyNumberFormat="1" applyFont="1" applyFill="1" applyBorder="1" applyAlignment="1" applyProtection="1">
      <alignment horizontal="right" wrapText="1"/>
    </xf>
    <xf numFmtId="164" fontId="2" fillId="2" borderId="1" xfId="1" applyNumberFormat="1" applyFont="1" applyFill="1" applyBorder="1" applyAlignment="1" applyProtection="1">
      <alignment horizontal="center" vertical="top" wrapText="1"/>
    </xf>
    <xf numFmtId="164" fontId="2" fillId="2" borderId="1" xfId="0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 applyProtection="1">
      <alignment horizontal="right"/>
    </xf>
    <xf numFmtId="164" fontId="2" fillId="2" borderId="0" xfId="0" applyNumberFormat="1" applyFont="1" applyFill="1" applyAlignment="1">
      <alignment horizontal="right"/>
    </xf>
    <xf numFmtId="3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1" applyNumberFormat="1" applyFont="1" applyFill="1" applyBorder="1" applyAlignment="1" applyProtection="1">
      <alignment horizontal="center"/>
    </xf>
    <xf numFmtId="0" fontId="2" fillId="2" borderId="0" xfId="1" applyNumberFormat="1" applyFont="1" applyFill="1" applyBorder="1" applyAlignment="1" applyProtection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Border="1" applyAlignment="1">
      <alignment horizontal="right"/>
    </xf>
    <xf numFmtId="164" fontId="3" fillId="2" borderId="1" xfId="1" applyNumberFormat="1" applyFont="1" applyFill="1" applyBorder="1" applyAlignment="1" applyProtection="1">
      <alignment horizontal="right"/>
    </xf>
    <xf numFmtId="0" fontId="2" fillId="2" borderId="0" xfId="1" applyNumberFormat="1" applyFont="1" applyFill="1" applyBorder="1" applyAlignment="1" applyProtection="1">
      <alignment horizontal="right" wrapText="1"/>
    </xf>
    <xf numFmtId="0" fontId="3" fillId="2" borderId="0" xfId="1" applyNumberFormat="1" applyFont="1" applyFill="1" applyBorder="1" applyAlignment="1" applyProtection="1">
      <alignment horizontal="center" wrapText="1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right"/>
    </xf>
    <xf numFmtId="0" fontId="2" fillId="0" borderId="0" xfId="0" applyFont="1" applyBorder="1" applyAlignment="1">
      <alignment horizontal="right" wrapText="1"/>
    </xf>
    <xf numFmtId="164" fontId="2" fillId="2" borderId="0" xfId="1" applyNumberFormat="1" applyFont="1" applyFill="1" applyBorder="1" applyAlignment="1" applyProtection="1">
      <alignment horizontal="right" wrapText="1"/>
    </xf>
    <xf numFmtId="0" fontId="2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01"/>
  <sheetViews>
    <sheetView zoomScaleSheetLayoutView="75" workbookViewId="0">
      <selection activeCell="L12" sqref="K12:L12"/>
    </sheetView>
  </sheetViews>
  <sheetFormatPr defaultRowHeight="15.75"/>
  <cols>
    <col min="1" max="1" width="61.85546875" style="36" customWidth="1"/>
    <col min="2" max="2" width="7.42578125" style="46" customWidth="1"/>
    <col min="3" max="3" width="7" style="46" customWidth="1"/>
    <col min="4" max="4" width="10" style="46" customWidth="1"/>
    <col min="5" max="5" width="8.42578125" style="46" customWidth="1"/>
    <col min="6" max="6" width="12.42578125" style="37" customWidth="1"/>
    <col min="7" max="16384" width="9.140625" style="12"/>
  </cols>
  <sheetData>
    <row r="1" spans="1:6">
      <c r="A1" s="11"/>
      <c r="B1" s="50" t="s">
        <v>419</v>
      </c>
      <c r="C1" s="50"/>
      <c r="D1" s="50"/>
      <c r="E1" s="50"/>
      <c r="F1" s="50"/>
    </row>
    <row r="2" spans="1:6">
      <c r="A2" s="11"/>
      <c r="B2" s="50" t="s">
        <v>93</v>
      </c>
      <c r="C2" s="50"/>
      <c r="D2" s="50"/>
      <c r="E2" s="50"/>
      <c r="F2" s="50"/>
    </row>
    <row r="3" spans="1:6">
      <c r="A3" s="11"/>
      <c r="B3" s="50" t="s">
        <v>94</v>
      </c>
      <c r="C3" s="50"/>
      <c r="D3" s="50"/>
      <c r="E3" s="50"/>
      <c r="F3" s="50"/>
    </row>
    <row r="4" spans="1:6">
      <c r="A4" s="11"/>
      <c r="B4" s="50" t="s">
        <v>95</v>
      </c>
      <c r="C4" s="50"/>
      <c r="D4" s="50"/>
      <c r="E4" s="50"/>
      <c r="F4" s="50"/>
    </row>
    <row r="5" spans="1:6">
      <c r="A5" s="11"/>
      <c r="B5" s="50" t="s">
        <v>369</v>
      </c>
      <c r="C5" s="50"/>
      <c r="D5" s="50"/>
      <c r="E5" s="50"/>
      <c r="F5" s="50"/>
    </row>
    <row r="6" spans="1:6">
      <c r="A6" s="11"/>
      <c r="B6" s="50" t="s">
        <v>370</v>
      </c>
      <c r="C6" s="50"/>
      <c r="D6" s="50"/>
      <c r="E6" s="50"/>
      <c r="F6" s="50"/>
    </row>
    <row r="7" spans="1:6">
      <c r="A7" s="11"/>
      <c r="B7" s="50" t="s">
        <v>429</v>
      </c>
      <c r="C7" s="50"/>
      <c r="D7" s="50"/>
      <c r="E7" s="50"/>
      <c r="F7" s="50"/>
    </row>
    <row r="8" spans="1:6">
      <c r="A8" s="11"/>
      <c r="B8" s="13"/>
      <c r="C8" s="50"/>
      <c r="D8" s="50"/>
      <c r="E8" s="50"/>
      <c r="F8" s="50"/>
    </row>
    <row r="9" spans="1:6">
      <c r="A9" s="51"/>
      <c r="B9" s="51"/>
      <c r="C9" s="51"/>
      <c r="D9" s="51"/>
      <c r="E9" s="51"/>
      <c r="F9" s="51"/>
    </row>
    <row r="10" spans="1:6" ht="52.5" customHeight="1">
      <c r="A10" s="52" t="s">
        <v>418</v>
      </c>
      <c r="B10" s="52"/>
      <c r="C10" s="52"/>
      <c r="D10" s="52"/>
      <c r="E10" s="52"/>
      <c r="F10" s="52"/>
    </row>
    <row r="11" spans="1:6">
      <c r="A11" s="53" t="s">
        <v>0</v>
      </c>
      <c r="B11" s="53"/>
      <c r="C11" s="53"/>
      <c r="D11" s="53"/>
      <c r="E11" s="53"/>
      <c r="F11" s="53"/>
    </row>
    <row r="12" spans="1:6" ht="47.25">
      <c r="A12" s="14" t="s">
        <v>1</v>
      </c>
      <c r="B12" s="14" t="s">
        <v>2</v>
      </c>
      <c r="C12" s="14" t="s">
        <v>3</v>
      </c>
      <c r="D12" s="14" t="s">
        <v>4</v>
      </c>
      <c r="E12" s="14" t="s">
        <v>5</v>
      </c>
      <c r="F12" s="14" t="s">
        <v>99</v>
      </c>
    </row>
    <row r="13" spans="1:6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6">
        <v>6</v>
      </c>
    </row>
    <row r="14" spans="1:6">
      <c r="A14" s="17" t="s">
        <v>7</v>
      </c>
      <c r="B14" s="18" t="s">
        <v>8</v>
      </c>
      <c r="C14" s="18" t="s">
        <v>9</v>
      </c>
      <c r="D14" s="18" t="s">
        <v>10</v>
      </c>
      <c r="E14" s="18" t="s">
        <v>11</v>
      </c>
      <c r="F14" s="19">
        <f>F15+F20+F32+F64+F71+F85+F90</f>
        <v>207153.22999999998</v>
      </c>
    </row>
    <row r="15" spans="1:6" ht="47.25">
      <c r="A15" s="17" t="s">
        <v>12</v>
      </c>
      <c r="B15" s="18" t="s">
        <v>8</v>
      </c>
      <c r="C15" s="18" t="s">
        <v>13</v>
      </c>
      <c r="D15" s="18" t="s">
        <v>10</v>
      </c>
      <c r="E15" s="18" t="s">
        <v>11</v>
      </c>
      <c r="F15" s="19" t="str">
        <f>F16</f>
        <v>4457,7</v>
      </c>
    </row>
    <row r="16" spans="1:6" ht="47.25">
      <c r="A16" s="20" t="s">
        <v>422</v>
      </c>
      <c r="B16" s="21" t="s">
        <v>8</v>
      </c>
      <c r="C16" s="21" t="s">
        <v>13</v>
      </c>
      <c r="D16" s="21" t="s">
        <v>102</v>
      </c>
      <c r="E16" s="21" t="s">
        <v>11</v>
      </c>
      <c r="F16" s="22" t="str">
        <f>F17</f>
        <v>4457,7</v>
      </c>
    </row>
    <row r="17" spans="1:6">
      <c r="A17" s="20" t="s">
        <v>14</v>
      </c>
      <c r="B17" s="21" t="s">
        <v>8</v>
      </c>
      <c r="C17" s="21" t="s">
        <v>13</v>
      </c>
      <c r="D17" s="21" t="s">
        <v>101</v>
      </c>
      <c r="E17" s="21" t="s">
        <v>11</v>
      </c>
      <c r="F17" s="22" t="str">
        <f>F18</f>
        <v>4457,7</v>
      </c>
    </row>
    <row r="18" spans="1:6" ht="78.75">
      <c r="A18" s="20" t="s">
        <v>15</v>
      </c>
      <c r="B18" s="21" t="s">
        <v>8</v>
      </c>
      <c r="C18" s="21" t="s">
        <v>13</v>
      </c>
      <c r="D18" s="21" t="s">
        <v>101</v>
      </c>
      <c r="E18" s="21" t="s">
        <v>16</v>
      </c>
      <c r="F18" s="22" t="str">
        <f>F19</f>
        <v>4457,7</v>
      </c>
    </row>
    <row r="19" spans="1:6" ht="31.5">
      <c r="A19" s="20" t="s">
        <v>103</v>
      </c>
      <c r="B19" s="21" t="s">
        <v>8</v>
      </c>
      <c r="C19" s="21" t="s">
        <v>13</v>
      </c>
      <c r="D19" s="21" t="s">
        <v>101</v>
      </c>
      <c r="E19" s="21" t="s">
        <v>104</v>
      </c>
      <c r="F19" s="22" t="s">
        <v>380</v>
      </c>
    </row>
    <row r="20" spans="1:6" ht="63">
      <c r="A20" s="17" t="s">
        <v>98</v>
      </c>
      <c r="B20" s="18" t="s">
        <v>8</v>
      </c>
      <c r="C20" s="18" t="s">
        <v>17</v>
      </c>
      <c r="D20" s="18" t="s">
        <v>10</v>
      </c>
      <c r="E20" s="18" t="s">
        <v>11</v>
      </c>
      <c r="F20" s="19">
        <f>F21</f>
        <v>7740.63</v>
      </c>
    </row>
    <row r="21" spans="1:6" ht="47.25">
      <c r="A21" s="20" t="s">
        <v>423</v>
      </c>
      <c r="B21" s="21" t="s">
        <v>8</v>
      </c>
      <c r="C21" s="21" t="s">
        <v>17</v>
      </c>
      <c r="D21" s="21" t="s">
        <v>102</v>
      </c>
      <c r="E21" s="21" t="s">
        <v>11</v>
      </c>
      <c r="F21" s="22">
        <f>F22+F29</f>
        <v>7740.63</v>
      </c>
    </row>
    <row r="22" spans="1:6" ht="31.5">
      <c r="A22" s="20" t="s">
        <v>105</v>
      </c>
      <c r="B22" s="21" t="s">
        <v>8</v>
      </c>
      <c r="C22" s="21" t="s">
        <v>17</v>
      </c>
      <c r="D22" s="21" t="s">
        <v>106</v>
      </c>
      <c r="E22" s="21" t="s">
        <v>11</v>
      </c>
      <c r="F22" s="22">
        <f>F23+F25+F27</f>
        <v>3787.33</v>
      </c>
    </row>
    <row r="23" spans="1:6" ht="78.75">
      <c r="A23" s="20" t="s">
        <v>15</v>
      </c>
      <c r="B23" s="21" t="s">
        <v>8</v>
      </c>
      <c r="C23" s="21" t="s">
        <v>17</v>
      </c>
      <c r="D23" s="21" t="s">
        <v>106</v>
      </c>
      <c r="E23" s="21" t="s">
        <v>16</v>
      </c>
      <c r="F23" s="22">
        <f>F24</f>
        <v>2938.33</v>
      </c>
    </row>
    <row r="24" spans="1:6" ht="31.5">
      <c r="A24" s="20" t="s">
        <v>103</v>
      </c>
      <c r="B24" s="21" t="s">
        <v>8</v>
      </c>
      <c r="C24" s="21" t="s">
        <v>17</v>
      </c>
      <c r="D24" s="21" t="s">
        <v>106</v>
      </c>
      <c r="E24" s="21" t="s">
        <v>104</v>
      </c>
      <c r="F24" s="22">
        <f>2649.33+289</f>
        <v>2938.33</v>
      </c>
    </row>
    <row r="25" spans="1:6" ht="31.5">
      <c r="A25" s="20" t="s">
        <v>100</v>
      </c>
      <c r="B25" s="21" t="s">
        <v>8</v>
      </c>
      <c r="C25" s="21" t="s">
        <v>17</v>
      </c>
      <c r="D25" s="21" t="s">
        <v>106</v>
      </c>
      <c r="E25" s="21" t="s">
        <v>19</v>
      </c>
      <c r="F25" s="22">
        <f>F26</f>
        <v>845</v>
      </c>
    </row>
    <row r="26" spans="1:6" ht="31.5">
      <c r="A26" s="20" t="s">
        <v>107</v>
      </c>
      <c r="B26" s="21" t="s">
        <v>8</v>
      </c>
      <c r="C26" s="21" t="s">
        <v>17</v>
      </c>
      <c r="D26" s="21" t="s">
        <v>106</v>
      </c>
      <c r="E26" s="21" t="s">
        <v>108</v>
      </c>
      <c r="F26" s="22">
        <v>845</v>
      </c>
    </row>
    <row r="27" spans="1:6">
      <c r="A27" s="20" t="s">
        <v>20</v>
      </c>
      <c r="B27" s="21" t="s">
        <v>8</v>
      </c>
      <c r="C27" s="21" t="s">
        <v>17</v>
      </c>
      <c r="D27" s="21" t="s">
        <v>106</v>
      </c>
      <c r="E27" s="21" t="s">
        <v>21</v>
      </c>
      <c r="F27" s="22">
        <f>F28</f>
        <v>4</v>
      </c>
    </row>
    <row r="28" spans="1:6">
      <c r="A28" s="20" t="s">
        <v>110</v>
      </c>
      <c r="B28" s="21" t="s">
        <v>8</v>
      </c>
      <c r="C28" s="21" t="s">
        <v>17</v>
      </c>
      <c r="D28" s="21" t="s">
        <v>106</v>
      </c>
      <c r="E28" s="21" t="s">
        <v>111</v>
      </c>
      <c r="F28" s="22">
        <v>4</v>
      </c>
    </row>
    <row r="29" spans="1:6" ht="31.5">
      <c r="A29" s="20" t="s">
        <v>22</v>
      </c>
      <c r="B29" s="21" t="s">
        <v>8</v>
      </c>
      <c r="C29" s="21" t="s">
        <v>17</v>
      </c>
      <c r="D29" s="21" t="s">
        <v>109</v>
      </c>
      <c r="E29" s="21" t="s">
        <v>11</v>
      </c>
      <c r="F29" s="22">
        <f>F30</f>
        <v>3953.3</v>
      </c>
    </row>
    <row r="30" spans="1:6" ht="78.75">
      <c r="A30" s="20" t="s">
        <v>15</v>
      </c>
      <c r="B30" s="21" t="s">
        <v>8</v>
      </c>
      <c r="C30" s="21" t="s">
        <v>17</v>
      </c>
      <c r="D30" s="21" t="s">
        <v>109</v>
      </c>
      <c r="E30" s="21" t="s">
        <v>16</v>
      </c>
      <c r="F30" s="22">
        <f>F31</f>
        <v>3953.3</v>
      </c>
    </row>
    <row r="31" spans="1:6" ht="31.5">
      <c r="A31" s="20" t="s">
        <v>103</v>
      </c>
      <c r="B31" s="21" t="s">
        <v>8</v>
      </c>
      <c r="C31" s="21" t="s">
        <v>17</v>
      </c>
      <c r="D31" s="21" t="s">
        <v>109</v>
      </c>
      <c r="E31" s="21" t="s">
        <v>104</v>
      </c>
      <c r="F31" s="22">
        <v>3953.3</v>
      </c>
    </row>
    <row r="32" spans="1:6" ht="63">
      <c r="A32" s="17" t="s">
        <v>23</v>
      </c>
      <c r="B32" s="18" t="s">
        <v>8</v>
      </c>
      <c r="C32" s="18" t="s">
        <v>24</v>
      </c>
      <c r="D32" s="18" t="s">
        <v>10</v>
      </c>
      <c r="E32" s="18" t="s">
        <v>11</v>
      </c>
      <c r="F32" s="19">
        <f>F33</f>
        <v>61610.400000000001</v>
      </c>
    </row>
    <row r="33" spans="1:6" ht="47.25">
      <c r="A33" s="20" t="s">
        <v>423</v>
      </c>
      <c r="B33" s="21" t="s">
        <v>8</v>
      </c>
      <c r="C33" s="21" t="s">
        <v>24</v>
      </c>
      <c r="D33" s="21" t="s">
        <v>102</v>
      </c>
      <c r="E33" s="21" t="s">
        <v>11</v>
      </c>
      <c r="F33" s="22">
        <f>F34+F41+F46+F51+F56+F59</f>
        <v>61610.400000000001</v>
      </c>
    </row>
    <row r="34" spans="1:6" ht="31.5">
      <c r="A34" s="20" t="s">
        <v>105</v>
      </c>
      <c r="B34" s="21" t="s">
        <v>8</v>
      </c>
      <c r="C34" s="21" t="s">
        <v>24</v>
      </c>
      <c r="D34" s="21" t="s">
        <v>106</v>
      </c>
      <c r="E34" s="21" t="s">
        <v>11</v>
      </c>
      <c r="F34" s="22">
        <f>F35+F37+F39</f>
        <v>59038.5</v>
      </c>
    </row>
    <row r="35" spans="1:6" ht="78.75">
      <c r="A35" s="20" t="s">
        <v>15</v>
      </c>
      <c r="B35" s="21" t="s">
        <v>8</v>
      </c>
      <c r="C35" s="21" t="s">
        <v>24</v>
      </c>
      <c r="D35" s="21" t="s">
        <v>106</v>
      </c>
      <c r="E35" s="21" t="s">
        <v>16</v>
      </c>
      <c r="F35" s="22">
        <f>F36</f>
        <v>58176.5</v>
      </c>
    </row>
    <row r="36" spans="1:6" ht="31.5">
      <c r="A36" s="20" t="s">
        <v>103</v>
      </c>
      <c r="B36" s="21" t="s">
        <v>8</v>
      </c>
      <c r="C36" s="21" t="s">
        <v>24</v>
      </c>
      <c r="D36" s="21" t="s">
        <v>106</v>
      </c>
      <c r="E36" s="21" t="s">
        <v>104</v>
      </c>
      <c r="F36" s="22">
        <f>55393.5+2783</f>
        <v>58176.5</v>
      </c>
    </row>
    <row r="37" spans="1:6" ht="31.5">
      <c r="A37" s="20" t="s">
        <v>18</v>
      </c>
      <c r="B37" s="21" t="s">
        <v>8</v>
      </c>
      <c r="C37" s="21" t="s">
        <v>24</v>
      </c>
      <c r="D37" s="21" t="s">
        <v>106</v>
      </c>
      <c r="E37" s="21" t="s">
        <v>19</v>
      </c>
      <c r="F37" s="22">
        <f>F38</f>
        <v>782</v>
      </c>
    </row>
    <row r="38" spans="1:6" ht="31.5">
      <c r="A38" s="20" t="s">
        <v>107</v>
      </c>
      <c r="B38" s="21" t="s">
        <v>8</v>
      </c>
      <c r="C38" s="21" t="s">
        <v>24</v>
      </c>
      <c r="D38" s="21" t="s">
        <v>106</v>
      </c>
      <c r="E38" s="21" t="s">
        <v>108</v>
      </c>
      <c r="F38" s="22">
        <v>782</v>
      </c>
    </row>
    <row r="39" spans="1:6">
      <c r="A39" s="20" t="s">
        <v>20</v>
      </c>
      <c r="B39" s="21" t="s">
        <v>8</v>
      </c>
      <c r="C39" s="21" t="s">
        <v>24</v>
      </c>
      <c r="D39" s="21" t="s">
        <v>106</v>
      </c>
      <c r="E39" s="21" t="s">
        <v>21</v>
      </c>
      <c r="F39" s="22">
        <f>F40</f>
        <v>80</v>
      </c>
    </row>
    <row r="40" spans="1:6">
      <c r="A40" s="20" t="s">
        <v>110</v>
      </c>
      <c r="B40" s="21" t="s">
        <v>8</v>
      </c>
      <c r="C40" s="21" t="s">
        <v>24</v>
      </c>
      <c r="D40" s="21" t="s">
        <v>106</v>
      </c>
      <c r="E40" s="21" t="s">
        <v>111</v>
      </c>
      <c r="F40" s="22">
        <f>60+20</f>
        <v>80</v>
      </c>
    </row>
    <row r="41" spans="1:6" ht="47.25">
      <c r="A41" s="1" t="s">
        <v>113</v>
      </c>
      <c r="B41" s="21" t="s">
        <v>8</v>
      </c>
      <c r="C41" s="21" t="s">
        <v>24</v>
      </c>
      <c r="D41" s="21" t="s">
        <v>118</v>
      </c>
      <c r="E41" s="21" t="s">
        <v>11</v>
      </c>
      <c r="F41" s="22">
        <f>F42+F44</f>
        <v>597.6</v>
      </c>
    </row>
    <row r="42" spans="1:6" ht="78.75">
      <c r="A42" s="20" t="s">
        <v>15</v>
      </c>
      <c r="B42" s="21" t="s">
        <v>8</v>
      </c>
      <c r="C42" s="21" t="s">
        <v>24</v>
      </c>
      <c r="D42" s="21" t="s">
        <v>118</v>
      </c>
      <c r="E42" s="21" t="s">
        <v>16</v>
      </c>
      <c r="F42" s="22">
        <f>F43</f>
        <v>489.6</v>
      </c>
    </row>
    <row r="43" spans="1:6" ht="31.5">
      <c r="A43" s="20" t="s">
        <v>103</v>
      </c>
      <c r="B43" s="21" t="s">
        <v>8</v>
      </c>
      <c r="C43" s="21" t="s">
        <v>24</v>
      </c>
      <c r="D43" s="21" t="s">
        <v>118</v>
      </c>
      <c r="E43" s="21" t="s">
        <v>104</v>
      </c>
      <c r="F43" s="22">
        <v>489.6</v>
      </c>
    </row>
    <row r="44" spans="1:6" ht="31.5">
      <c r="A44" s="20" t="s">
        <v>18</v>
      </c>
      <c r="B44" s="21" t="s">
        <v>8</v>
      </c>
      <c r="C44" s="21" t="s">
        <v>24</v>
      </c>
      <c r="D44" s="21" t="s">
        <v>118</v>
      </c>
      <c r="E44" s="21" t="s">
        <v>19</v>
      </c>
      <c r="F44" s="22">
        <f>F45</f>
        <v>108</v>
      </c>
    </row>
    <row r="45" spans="1:6" ht="31.5">
      <c r="A45" s="20" t="s">
        <v>107</v>
      </c>
      <c r="B45" s="21" t="s">
        <v>8</v>
      </c>
      <c r="C45" s="21" t="s">
        <v>24</v>
      </c>
      <c r="D45" s="21" t="s">
        <v>118</v>
      </c>
      <c r="E45" s="21" t="s">
        <v>108</v>
      </c>
      <c r="F45" s="22">
        <v>108</v>
      </c>
    </row>
    <row r="46" spans="1:6" ht="110.25">
      <c r="A46" s="1" t="s">
        <v>381</v>
      </c>
      <c r="B46" s="21" t="s">
        <v>8</v>
      </c>
      <c r="C46" s="21" t="s">
        <v>24</v>
      </c>
      <c r="D46" s="21" t="s">
        <v>119</v>
      </c>
      <c r="E46" s="21" t="s">
        <v>11</v>
      </c>
      <c r="F46" s="22">
        <f>F47+F49</f>
        <v>123</v>
      </c>
    </row>
    <row r="47" spans="1:6" ht="78.75">
      <c r="A47" s="20" t="s">
        <v>15</v>
      </c>
      <c r="B47" s="21" t="s">
        <v>8</v>
      </c>
      <c r="C47" s="21" t="s">
        <v>24</v>
      </c>
      <c r="D47" s="21" t="s">
        <v>119</v>
      </c>
      <c r="E47" s="21" t="s">
        <v>16</v>
      </c>
      <c r="F47" s="22">
        <f>F48</f>
        <v>120</v>
      </c>
    </row>
    <row r="48" spans="1:6" ht="31.5">
      <c r="A48" s="20" t="s">
        <v>103</v>
      </c>
      <c r="B48" s="21" t="s">
        <v>8</v>
      </c>
      <c r="C48" s="21" t="s">
        <v>24</v>
      </c>
      <c r="D48" s="21" t="s">
        <v>119</v>
      </c>
      <c r="E48" s="21" t="s">
        <v>104</v>
      </c>
      <c r="F48" s="22">
        <v>120</v>
      </c>
    </row>
    <row r="49" spans="1:6" ht="31.5">
      <c r="A49" s="20" t="s">
        <v>18</v>
      </c>
      <c r="B49" s="21" t="s">
        <v>8</v>
      </c>
      <c r="C49" s="21" t="s">
        <v>24</v>
      </c>
      <c r="D49" s="21" t="s">
        <v>119</v>
      </c>
      <c r="E49" s="21" t="s">
        <v>19</v>
      </c>
      <c r="F49" s="22">
        <f>F50</f>
        <v>3</v>
      </c>
    </row>
    <row r="50" spans="1:6" ht="31.5">
      <c r="A50" s="20" t="s">
        <v>107</v>
      </c>
      <c r="B50" s="21" t="s">
        <v>8</v>
      </c>
      <c r="C50" s="21" t="s">
        <v>24</v>
      </c>
      <c r="D50" s="21" t="s">
        <v>119</v>
      </c>
      <c r="E50" s="21" t="s">
        <v>108</v>
      </c>
      <c r="F50" s="22">
        <v>3</v>
      </c>
    </row>
    <row r="51" spans="1:6" ht="94.5">
      <c r="A51" s="1" t="s">
        <v>114</v>
      </c>
      <c r="B51" s="21" t="s">
        <v>8</v>
      </c>
      <c r="C51" s="21" t="s">
        <v>24</v>
      </c>
      <c r="D51" s="21" t="s">
        <v>120</v>
      </c>
      <c r="E51" s="21" t="s">
        <v>11</v>
      </c>
      <c r="F51" s="22">
        <f>F52+F54</f>
        <v>1357</v>
      </c>
    </row>
    <row r="52" spans="1:6" ht="78.75">
      <c r="A52" s="20" t="s">
        <v>15</v>
      </c>
      <c r="B52" s="21" t="s">
        <v>8</v>
      </c>
      <c r="C52" s="21" t="s">
        <v>24</v>
      </c>
      <c r="D52" s="21" t="s">
        <v>120</v>
      </c>
      <c r="E52" s="21" t="s">
        <v>16</v>
      </c>
      <c r="F52" s="22">
        <f>F53</f>
        <v>1103</v>
      </c>
    </row>
    <row r="53" spans="1:6" ht="31.5">
      <c r="A53" s="20" t="s">
        <v>103</v>
      </c>
      <c r="B53" s="21" t="s">
        <v>8</v>
      </c>
      <c r="C53" s="21" t="s">
        <v>24</v>
      </c>
      <c r="D53" s="21" t="s">
        <v>120</v>
      </c>
      <c r="E53" s="21" t="s">
        <v>104</v>
      </c>
      <c r="F53" s="22">
        <v>1103</v>
      </c>
    </row>
    <row r="54" spans="1:6" ht="31.5">
      <c r="A54" s="20" t="s">
        <v>18</v>
      </c>
      <c r="B54" s="21" t="s">
        <v>8</v>
      </c>
      <c r="C54" s="21" t="s">
        <v>24</v>
      </c>
      <c r="D54" s="21" t="s">
        <v>120</v>
      </c>
      <c r="E54" s="21" t="s">
        <v>19</v>
      </c>
      <c r="F54" s="22">
        <f>F55</f>
        <v>254</v>
      </c>
    </row>
    <row r="55" spans="1:6" ht="31.5">
      <c r="A55" s="20" t="s">
        <v>107</v>
      </c>
      <c r="B55" s="21" t="s">
        <v>8</v>
      </c>
      <c r="C55" s="21" t="s">
        <v>24</v>
      </c>
      <c r="D55" s="21" t="s">
        <v>120</v>
      </c>
      <c r="E55" s="21" t="s">
        <v>108</v>
      </c>
      <c r="F55" s="22">
        <v>254</v>
      </c>
    </row>
    <row r="56" spans="1:6" ht="47.25">
      <c r="A56" s="1" t="s">
        <v>115</v>
      </c>
      <c r="B56" s="21" t="s">
        <v>8</v>
      </c>
      <c r="C56" s="21" t="s">
        <v>24</v>
      </c>
      <c r="D56" s="21" t="s">
        <v>121</v>
      </c>
      <c r="E56" s="21" t="s">
        <v>11</v>
      </c>
      <c r="F56" s="22">
        <f>F57</f>
        <v>64</v>
      </c>
    </row>
    <row r="57" spans="1:6" ht="78.75">
      <c r="A57" s="20" t="s">
        <v>15</v>
      </c>
      <c r="B57" s="21" t="s">
        <v>8</v>
      </c>
      <c r="C57" s="21" t="s">
        <v>24</v>
      </c>
      <c r="D57" s="21" t="s">
        <v>121</v>
      </c>
      <c r="E57" s="21" t="s">
        <v>16</v>
      </c>
      <c r="F57" s="22">
        <f>F58</f>
        <v>64</v>
      </c>
    </row>
    <row r="58" spans="1:6" ht="31.5">
      <c r="A58" s="20" t="s">
        <v>103</v>
      </c>
      <c r="B58" s="21" t="s">
        <v>8</v>
      </c>
      <c r="C58" s="21" t="s">
        <v>24</v>
      </c>
      <c r="D58" s="21" t="s">
        <v>121</v>
      </c>
      <c r="E58" s="21" t="s">
        <v>104</v>
      </c>
      <c r="F58" s="22">
        <v>64</v>
      </c>
    </row>
    <row r="59" spans="1:6" ht="78.75">
      <c r="A59" s="2" t="s">
        <v>117</v>
      </c>
      <c r="B59" s="21" t="s">
        <v>8</v>
      </c>
      <c r="C59" s="21" t="s">
        <v>24</v>
      </c>
      <c r="D59" s="21" t="s">
        <v>122</v>
      </c>
      <c r="E59" s="21" t="s">
        <v>11</v>
      </c>
      <c r="F59" s="22">
        <f>F60+F62</f>
        <v>430.3</v>
      </c>
    </row>
    <row r="60" spans="1:6" ht="78.75">
      <c r="A60" s="20" t="s">
        <v>15</v>
      </c>
      <c r="B60" s="21" t="s">
        <v>8</v>
      </c>
      <c r="C60" s="21" t="s">
        <v>24</v>
      </c>
      <c r="D60" s="21" t="s">
        <v>122</v>
      </c>
      <c r="E60" s="21" t="s">
        <v>16</v>
      </c>
      <c r="F60" s="22">
        <f>F61</f>
        <v>391.2</v>
      </c>
    </row>
    <row r="61" spans="1:6" ht="31.5">
      <c r="A61" s="20" t="s">
        <v>103</v>
      </c>
      <c r="B61" s="21" t="s">
        <v>8</v>
      </c>
      <c r="C61" s="21" t="s">
        <v>24</v>
      </c>
      <c r="D61" s="21" t="s">
        <v>122</v>
      </c>
      <c r="E61" s="21" t="s">
        <v>104</v>
      </c>
      <c r="F61" s="22">
        <v>391.2</v>
      </c>
    </row>
    <row r="62" spans="1:6" ht="31.5">
      <c r="A62" s="20" t="s">
        <v>100</v>
      </c>
      <c r="B62" s="21" t="s">
        <v>8</v>
      </c>
      <c r="C62" s="21" t="s">
        <v>24</v>
      </c>
      <c r="D62" s="21" t="s">
        <v>122</v>
      </c>
      <c r="E62" s="21" t="s">
        <v>19</v>
      </c>
      <c r="F62" s="22">
        <f>F63</f>
        <v>39.1</v>
      </c>
    </row>
    <row r="63" spans="1:6" ht="31.5">
      <c r="A63" s="20" t="s">
        <v>107</v>
      </c>
      <c r="B63" s="21" t="s">
        <v>8</v>
      </c>
      <c r="C63" s="21" t="s">
        <v>24</v>
      </c>
      <c r="D63" s="21" t="s">
        <v>122</v>
      </c>
      <c r="E63" s="21" t="s">
        <v>108</v>
      </c>
      <c r="F63" s="22">
        <v>39.1</v>
      </c>
    </row>
    <row r="64" spans="1:6">
      <c r="A64" s="17" t="s">
        <v>41</v>
      </c>
      <c r="B64" s="18" t="s">
        <v>8</v>
      </c>
      <c r="C64" s="18" t="s">
        <v>25</v>
      </c>
      <c r="D64" s="18" t="s">
        <v>10</v>
      </c>
      <c r="E64" s="18" t="s">
        <v>11</v>
      </c>
      <c r="F64" s="19">
        <f>F65</f>
        <v>548.29999999999995</v>
      </c>
    </row>
    <row r="65" spans="1:6" ht="47.25">
      <c r="A65" s="20" t="s">
        <v>423</v>
      </c>
      <c r="B65" s="21" t="s">
        <v>8</v>
      </c>
      <c r="C65" s="21" t="s">
        <v>25</v>
      </c>
      <c r="D65" s="21" t="s">
        <v>102</v>
      </c>
      <c r="E65" s="21" t="s">
        <v>11</v>
      </c>
      <c r="F65" s="22">
        <f>F66</f>
        <v>548.29999999999995</v>
      </c>
    </row>
    <row r="66" spans="1:6" ht="78.75">
      <c r="A66" s="1" t="s">
        <v>116</v>
      </c>
      <c r="B66" s="21" t="s">
        <v>8</v>
      </c>
      <c r="C66" s="21" t="s">
        <v>25</v>
      </c>
      <c r="D66" s="21" t="s">
        <v>427</v>
      </c>
      <c r="E66" s="21" t="s">
        <v>11</v>
      </c>
      <c r="F66" s="22">
        <f>F67+F69</f>
        <v>548.29999999999995</v>
      </c>
    </row>
    <row r="67" spans="1:6" ht="78.75">
      <c r="A67" s="20" t="s">
        <v>15</v>
      </c>
      <c r="B67" s="21" t="s">
        <v>8</v>
      </c>
      <c r="C67" s="21" t="s">
        <v>25</v>
      </c>
      <c r="D67" s="21" t="s">
        <v>427</v>
      </c>
      <c r="E67" s="21" t="s">
        <v>16</v>
      </c>
      <c r="F67" s="22">
        <f>F68</f>
        <v>449.4</v>
      </c>
    </row>
    <row r="68" spans="1:6" ht="31.5">
      <c r="A68" s="20" t="s">
        <v>103</v>
      </c>
      <c r="B68" s="21" t="s">
        <v>8</v>
      </c>
      <c r="C68" s="21" t="s">
        <v>25</v>
      </c>
      <c r="D68" s="21" t="s">
        <v>427</v>
      </c>
      <c r="E68" s="21" t="s">
        <v>104</v>
      </c>
      <c r="F68" s="22">
        <v>449.4</v>
      </c>
    </row>
    <row r="69" spans="1:6" ht="31.5">
      <c r="A69" s="20" t="s">
        <v>18</v>
      </c>
      <c r="B69" s="21" t="s">
        <v>8</v>
      </c>
      <c r="C69" s="21" t="s">
        <v>25</v>
      </c>
      <c r="D69" s="21" t="s">
        <v>427</v>
      </c>
      <c r="E69" s="21" t="s">
        <v>19</v>
      </c>
      <c r="F69" s="22">
        <f>F70</f>
        <v>98.9</v>
      </c>
    </row>
    <row r="70" spans="1:6" ht="31.5">
      <c r="A70" s="20" t="s">
        <v>107</v>
      </c>
      <c r="B70" s="21" t="s">
        <v>8</v>
      </c>
      <c r="C70" s="21" t="s">
        <v>25</v>
      </c>
      <c r="D70" s="21" t="s">
        <v>427</v>
      </c>
      <c r="E70" s="21" t="s">
        <v>108</v>
      </c>
      <c r="F70" s="22">
        <v>98.9</v>
      </c>
    </row>
    <row r="71" spans="1:6" ht="47.25">
      <c r="A71" s="17" t="s">
        <v>42</v>
      </c>
      <c r="B71" s="18" t="s">
        <v>8</v>
      </c>
      <c r="C71" s="18" t="s">
        <v>26</v>
      </c>
      <c r="D71" s="18" t="s">
        <v>10</v>
      </c>
      <c r="E71" s="18" t="s">
        <v>11</v>
      </c>
      <c r="F71" s="19">
        <f>F72</f>
        <v>17851.7</v>
      </c>
    </row>
    <row r="72" spans="1:6" ht="47.25">
      <c r="A72" s="20" t="s">
        <v>423</v>
      </c>
      <c r="B72" s="21" t="s">
        <v>8</v>
      </c>
      <c r="C72" s="21" t="s">
        <v>26</v>
      </c>
      <c r="D72" s="21" t="s">
        <v>102</v>
      </c>
      <c r="E72" s="21" t="s">
        <v>11</v>
      </c>
      <c r="F72" s="22">
        <f>F73+F82</f>
        <v>17851.7</v>
      </c>
    </row>
    <row r="73" spans="1:6" ht="31.5">
      <c r="A73" s="20" t="s">
        <v>105</v>
      </c>
      <c r="B73" s="21" t="s">
        <v>8</v>
      </c>
      <c r="C73" s="21" t="s">
        <v>26</v>
      </c>
      <c r="D73" s="21" t="s">
        <v>106</v>
      </c>
      <c r="E73" s="21" t="s">
        <v>11</v>
      </c>
      <c r="F73" s="22">
        <f>F74+F76+F78+F80</f>
        <v>16835.8</v>
      </c>
    </row>
    <row r="74" spans="1:6" ht="78.75">
      <c r="A74" s="20" t="s">
        <v>15</v>
      </c>
      <c r="B74" s="21" t="s">
        <v>8</v>
      </c>
      <c r="C74" s="21" t="s">
        <v>26</v>
      </c>
      <c r="D74" s="21" t="s">
        <v>106</v>
      </c>
      <c r="E74" s="21" t="s">
        <v>16</v>
      </c>
      <c r="F74" s="22">
        <f>F75</f>
        <v>14489.4</v>
      </c>
    </row>
    <row r="75" spans="1:6" ht="31.5">
      <c r="A75" s="20" t="s">
        <v>103</v>
      </c>
      <c r="B75" s="21" t="s">
        <v>8</v>
      </c>
      <c r="C75" s="21" t="s">
        <v>26</v>
      </c>
      <c r="D75" s="21" t="s">
        <v>106</v>
      </c>
      <c r="E75" s="21" t="s">
        <v>104</v>
      </c>
      <c r="F75" s="22">
        <f>13939.4+550</f>
        <v>14489.4</v>
      </c>
    </row>
    <row r="76" spans="1:6" ht="31.5">
      <c r="A76" s="20" t="s">
        <v>18</v>
      </c>
      <c r="B76" s="21" t="s">
        <v>8</v>
      </c>
      <c r="C76" s="21" t="s">
        <v>26</v>
      </c>
      <c r="D76" s="21" t="s">
        <v>106</v>
      </c>
      <c r="E76" s="21" t="s">
        <v>19</v>
      </c>
      <c r="F76" s="22">
        <f>F77</f>
        <v>1815.5</v>
      </c>
    </row>
    <row r="77" spans="1:6" ht="31.5">
      <c r="A77" s="20" t="s">
        <v>107</v>
      </c>
      <c r="B77" s="21" t="s">
        <v>8</v>
      </c>
      <c r="C77" s="21" t="s">
        <v>26</v>
      </c>
      <c r="D77" s="21" t="s">
        <v>106</v>
      </c>
      <c r="E77" s="21" t="s">
        <v>108</v>
      </c>
      <c r="F77" s="22">
        <f>2366-550-0.5</f>
        <v>1815.5</v>
      </c>
    </row>
    <row r="78" spans="1:6">
      <c r="A78" s="20" t="s">
        <v>51</v>
      </c>
      <c r="B78" s="21" t="s">
        <v>8</v>
      </c>
      <c r="C78" s="21" t="s">
        <v>26</v>
      </c>
      <c r="D78" s="21" t="s">
        <v>106</v>
      </c>
      <c r="E78" s="21" t="s">
        <v>31</v>
      </c>
      <c r="F78" s="22">
        <f>F79</f>
        <v>530.4</v>
      </c>
    </row>
    <row r="79" spans="1:6" ht="31.5">
      <c r="A79" s="20" t="s">
        <v>295</v>
      </c>
      <c r="B79" s="21" t="s">
        <v>8</v>
      </c>
      <c r="C79" s="21" t="s">
        <v>26</v>
      </c>
      <c r="D79" s="21" t="s">
        <v>106</v>
      </c>
      <c r="E79" s="21" t="s">
        <v>297</v>
      </c>
      <c r="F79" s="22">
        <v>530.4</v>
      </c>
    </row>
    <row r="80" spans="1:6">
      <c r="A80" s="20" t="s">
        <v>20</v>
      </c>
      <c r="B80" s="21" t="s">
        <v>8</v>
      </c>
      <c r="C80" s="21" t="s">
        <v>26</v>
      </c>
      <c r="D80" s="21" t="s">
        <v>106</v>
      </c>
      <c r="E80" s="21" t="s">
        <v>21</v>
      </c>
      <c r="F80" s="22">
        <f>F81</f>
        <v>0.5</v>
      </c>
    </row>
    <row r="81" spans="1:6">
      <c r="A81" s="20" t="s">
        <v>110</v>
      </c>
      <c r="B81" s="21" t="s">
        <v>8</v>
      </c>
      <c r="C81" s="21" t="s">
        <v>26</v>
      </c>
      <c r="D81" s="21" t="s">
        <v>106</v>
      </c>
      <c r="E81" s="21" t="s">
        <v>111</v>
      </c>
      <c r="F81" s="22">
        <v>0.5</v>
      </c>
    </row>
    <row r="82" spans="1:6" ht="31.5">
      <c r="A82" s="20" t="s">
        <v>43</v>
      </c>
      <c r="B82" s="21" t="s">
        <v>8</v>
      </c>
      <c r="C82" s="21" t="s">
        <v>26</v>
      </c>
      <c r="D82" s="21" t="s">
        <v>123</v>
      </c>
      <c r="E82" s="21" t="s">
        <v>11</v>
      </c>
      <c r="F82" s="22">
        <f>F83</f>
        <v>1015.9</v>
      </c>
    </row>
    <row r="83" spans="1:6">
      <c r="A83" s="20" t="s">
        <v>51</v>
      </c>
      <c r="B83" s="21" t="s">
        <v>8</v>
      </c>
      <c r="C83" s="21" t="s">
        <v>26</v>
      </c>
      <c r="D83" s="21" t="s">
        <v>123</v>
      </c>
      <c r="E83" s="21" t="s">
        <v>31</v>
      </c>
      <c r="F83" s="22">
        <f>F84</f>
        <v>1015.9</v>
      </c>
    </row>
    <row r="84" spans="1:6" ht="31.5">
      <c r="A84" s="20" t="s">
        <v>295</v>
      </c>
      <c r="B84" s="21" t="s">
        <v>8</v>
      </c>
      <c r="C84" s="21" t="s">
        <v>26</v>
      </c>
      <c r="D84" s="21" t="s">
        <v>123</v>
      </c>
      <c r="E84" s="21" t="s">
        <v>297</v>
      </c>
      <c r="F84" s="22">
        <v>1015.9</v>
      </c>
    </row>
    <row r="85" spans="1:6">
      <c r="A85" s="17" t="s">
        <v>44</v>
      </c>
      <c r="B85" s="18" t="s">
        <v>8</v>
      </c>
      <c r="C85" s="18" t="s">
        <v>28</v>
      </c>
      <c r="D85" s="18" t="s">
        <v>10</v>
      </c>
      <c r="E85" s="18" t="s">
        <v>11</v>
      </c>
      <c r="F85" s="19">
        <f>F86</f>
        <v>2000.5</v>
      </c>
    </row>
    <row r="86" spans="1:6">
      <c r="A86" s="20" t="s">
        <v>424</v>
      </c>
      <c r="B86" s="21" t="s">
        <v>8</v>
      </c>
      <c r="C86" s="21" t="s">
        <v>28</v>
      </c>
      <c r="D86" s="21" t="s">
        <v>126</v>
      </c>
      <c r="E86" s="21" t="s">
        <v>11</v>
      </c>
      <c r="F86" s="22">
        <f>F87</f>
        <v>2000.5</v>
      </c>
    </row>
    <row r="87" spans="1:6" ht="31.5">
      <c r="A87" s="20" t="s">
        <v>125</v>
      </c>
      <c r="B87" s="21" t="s">
        <v>8</v>
      </c>
      <c r="C87" s="21" t="s">
        <v>28</v>
      </c>
      <c r="D87" s="21" t="s">
        <v>127</v>
      </c>
      <c r="E87" s="21" t="s">
        <v>11</v>
      </c>
      <c r="F87" s="22">
        <f>F88</f>
        <v>2000.5</v>
      </c>
    </row>
    <row r="88" spans="1:6">
      <c r="A88" s="20" t="s">
        <v>20</v>
      </c>
      <c r="B88" s="21" t="s">
        <v>8</v>
      </c>
      <c r="C88" s="21" t="s">
        <v>28</v>
      </c>
      <c r="D88" s="21" t="s">
        <v>127</v>
      </c>
      <c r="E88" s="21" t="s">
        <v>21</v>
      </c>
      <c r="F88" s="22">
        <f>F89</f>
        <v>2000.5</v>
      </c>
    </row>
    <row r="89" spans="1:6">
      <c r="A89" s="20" t="s">
        <v>124</v>
      </c>
      <c r="B89" s="21" t="s">
        <v>8</v>
      </c>
      <c r="C89" s="21" t="s">
        <v>28</v>
      </c>
      <c r="D89" s="21" t="s">
        <v>127</v>
      </c>
      <c r="E89" s="21" t="s">
        <v>128</v>
      </c>
      <c r="F89" s="22">
        <v>2000.5</v>
      </c>
    </row>
    <row r="90" spans="1:6">
      <c r="A90" s="17" t="s">
        <v>45</v>
      </c>
      <c r="B90" s="18" t="s">
        <v>8</v>
      </c>
      <c r="C90" s="18" t="s">
        <v>29</v>
      </c>
      <c r="D90" s="18" t="s">
        <v>10</v>
      </c>
      <c r="E90" s="18" t="s">
        <v>11</v>
      </c>
      <c r="F90" s="19">
        <f>F91+F98+F106</f>
        <v>112944</v>
      </c>
    </row>
    <row r="91" spans="1:6" ht="47.25">
      <c r="A91" s="2" t="s">
        <v>148</v>
      </c>
      <c r="B91" s="21" t="s">
        <v>8</v>
      </c>
      <c r="C91" s="21" t="s">
        <v>29</v>
      </c>
      <c r="D91" s="21" t="s">
        <v>155</v>
      </c>
      <c r="E91" s="21" t="s">
        <v>11</v>
      </c>
      <c r="F91" s="22">
        <f>F92+F95</f>
        <v>257</v>
      </c>
    </row>
    <row r="92" spans="1:6">
      <c r="A92" s="2" t="s">
        <v>149</v>
      </c>
      <c r="B92" s="21" t="s">
        <v>8</v>
      </c>
      <c r="C92" s="21" t="s">
        <v>29</v>
      </c>
      <c r="D92" s="21" t="s">
        <v>156</v>
      </c>
      <c r="E92" s="21" t="s">
        <v>11</v>
      </c>
      <c r="F92" s="22">
        <f>F93</f>
        <v>100</v>
      </c>
    </row>
    <row r="93" spans="1:6" ht="31.5">
      <c r="A93" s="20" t="s">
        <v>18</v>
      </c>
      <c r="B93" s="21" t="s">
        <v>8</v>
      </c>
      <c r="C93" s="21" t="s">
        <v>29</v>
      </c>
      <c r="D93" s="21" t="s">
        <v>156</v>
      </c>
      <c r="E93" s="21" t="s">
        <v>19</v>
      </c>
      <c r="F93" s="22">
        <f>F94</f>
        <v>100</v>
      </c>
    </row>
    <row r="94" spans="1:6" ht="31.5">
      <c r="A94" s="20" t="s">
        <v>107</v>
      </c>
      <c r="B94" s="21" t="s">
        <v>8</v>
      </c>
      <c r="C94" s="21" t="s">
        <v>29</v>
      </c>
      <c r="D94" s="21" t="s">
        <v>156</v>
      </c>
      <c r="E94" s="21" t="s">
        <v>108</v>
      </c>
      <c r="F94" s="22">
        <v>100</v>
      </c>
    </row>
    <row r="95" spans="1:6" ht="31.5">
      <c r="A95" s="2" t="s">
        <v>150</v>
      </c>
      <c r="B95" s="21" t="s">
        <v>8</v>
      </c>
      <c r="C95" s="21" t="s">
        <v>29</v>
      </c>
      <c r="D95" s="21" t="s">
        <v>157</v>
      </c>
      <c r="E95" s="21" t="s">
        <v>11</v>
      </c>
      <c r="F95" s="22">
        <f>F96</f>
        <v>157</v>
      </c>
    </row>
    <row r="96" spans="1:6" ht="31.5">
      <c r="A96" s="20" t="s">
        <v>48</v>
      </c>
      <c r="B96" s="21" t="s">
        <v>8</v>
      </c>
      <c r="C96" s="21" t="s">
        <v>29</v>
      </c>
      <c r="D96" s="21" t="s">
        <v>157</v>
      </c>
      <c r="E96" s="21" t="s">
        <v>30</v>
      </c>
      <c r="F96" s="22">
        <f>F97</f>
        <v>157</v>
      </c>
    </row>
    <row r="97" spans="1:6" ht="31.5">
      <c r="A97" s="2" t="s">
        <v>158</v>
      </c>
      <c r="B97" s="21" t="s">
        <v>8</v>
      </c>
      <c r="C97" s="21" t="s">
        <v>29</v>
      </c>
      <c r="D97" s="21" t="s">
        <v>157</v>
      </c>
      <c r="E97" s="21" t="s">
        <v>159</v>
      </c>
      <c r="F97" s="22">
        <v>157</v>
      </c>
    </row>
    <row r="98" spans="1:6" ht="47.25">
      <c r="A98" s="20" t="s">
        <v>423</v>
      </c>
      <c r="B98" s="21" t="s">
        <v>8</v>
      </c>
      <c r="C98" s="21" t="s">
        <v>29</v>
      </c>
      <c r="D98" s="21" t="s">
        <v>102</v>
      </c>
      <c r="E98" s="21" t="s">
        <v>11</v>
      </c>
      <c r="F98" s="22">
        <f>F99</f>
        <v>28329.4</v>
      </c>
    </row>
    <row r="99" spans="1:6" ht="31.5">
      <c r="A99" s="20" t="s">
        <v>105</v>
      </c>
      <c r="B99" s="21" t="s">
        <v>8</v>
      </c>
      <c r="C99" s="21" t="s">
        <v>29</v>
      </c>
      <c r="D99" s="21" t="s">
        <v>106</v>
      </c>
      <c r="E99" s="21" t="s">
        <v>11</v>
      </c>
      <c r="F99" s="22">
        <f>F100+F102+F104</f>
        <v>28329.4</v>
      </c>
    </row>
    <row r="100" spans="1:6" ht="78.75">
      <c r="A100" s="20" t="s">
        <v>15</v>
      </c>
      <c r="B100" s="21" t="s">
        <v>8</v>
      </c>
      <c r="C100" s="21" t="s">
        <v>29</v>
      </c>
      <c r="D100" s="21" t="s">
        <v>106</v>
      </c>
      <c r="E100" s="21" t="s">
        <v>16</v>
      </c>
      <c r="F100" s="22">
        <f>F101</f>
        <v>26588.400000000001</v>
      </c>
    </row>
    <row r="101" spans="1:6" ht="31.5">
      <c r="A101" s="20" t="s">
        <v>103</v>
      </c>
      <c r="B101" s="21" t="s">
        <v>8</v>
      </c>
      <c r="C101" s="21" t="s">
        <v>29</v>
      </c>
      <c r="D101" s="21" t="s">
        <v>106</v>
      </c>
      <c r="E101" s="21" t="s">
        <v>104</v>
      </c>
      <c r="F101" s="22">
        <f>9492.8+693+15393.6+1009</f>
        <v>26588.400000000001</v>
      </c>
    </row>
    <row r="102" spans="1:6" ht="31.5">
      <c r="A102" s="20" t="s">
        <v>18</v>
      </c>
      <c r="B102" s="21" t="s">
        <v>8</v>
      </c>
      <c r="C102" s="21" t="s">
        <v>29</v>
      </c>
      <c r="D102" s="21" t="s">
        <v>106</v>
      </c>
      <c r="E102" s="21" t="s">
        <v>19</v>
      </c>
      <c r="F102" s="22">
        <f>F103</f>
        <v>1720.5</v>
      </c>
    </row>
    <row r="103" spans="1:6" ht="31.5">
      <c r="A103" s="20" t="s">
        <v>107</v>
      </c>
      <c r="B103" s="21" t="s">
        <v>8</v>
      </c>
      <c r="C103" s="21" t="s">
        <v>29</v>
      </c>
      <c r="D103" s="21" t="s">
        <v>106</v>
      </c>
      <c r="E103" s="21" t="s">
        <v>108</v>
      </c>
      <c r="F103" s="22">
        <f>1444+1999-1009-693-20.5</f>
        <v>1720.5</v>
      </c>
    </row>
    <row r="104" spans="1:6">
      <c r="A104" s="20" t="s">
        <v>20</v>
      </c>
      <c r="B104" s="21" t="s">
        <v>8</v>
      </c>
      <c r="C104" s="21" t="s">
        <v>29</v>
      </c>
      <c r="D104" s="21" t="s">
        <v>106</v>
      </c>
      <c r="E104" s="21" t="s">
        <v>21</v>
      </c>
      <c r="F104" s="22">
        <f>F105</f>
        <v>20.5</v>
      </c>
    </row>
    <row r="105" spans="1:6">
      <c r="A105" s="20" t="s">
        <v>110</v>
      </c>
      <c r="B105" s="21" t="s">
        <v>8</v>
      </c>
      <c r="C105" s="21" t="s">
        <v>29</v>
      </c>
      <c r="D105" s="21" t="s">
        <v>106</v>
      </c>
      <c r="E105" s="21" t="s">
        <v>111</v>
      </c>
      <c r="F105" s="22">
        <v>20.5</v>
      </c>
    </row>
    <row r="106" spans="1:6">
      <c r="A106" s="20" t="s">
        <v>424</v>
      </c>
      <c r="B106" s="21" t="s">
        <v>8</v>
      </c>
      <c r="C106" s="21" t="s">
        <v>29</v>
      </c>
      <c r="D106" s="21" t="s">
        <v>126</v>
      </c>
      <c r="E106" s="21" t="s">
        <v>11</v>
      </c>
      <c r="F106" s="22">
        <f>F107+F118+F124+F132</f>
        <v>84357.599999999991</v>
      </c>
    </row>
    <row r="107" spans="1:6">
      <c r="A107" s="20" t="s">
        <v>46</v>
      </c>
      <c r="B107" s="21" t="s">
        <v>8</v>
      </c>
      <c r="C107" s="21" t="s">
        <v>29</v>
      </c>
      <c r="D107" s="21" t="s">
        <v>130</v>
      </c>
      <c r="E107" s="21" t="s">
        <v>11</v>
      </c>
      <c r="F107" s="22">
        <f>F108+F111</f>
        <v>72277.399999999994</v>
      </c>
    </row>
    <row r="108" spans="1:6" ht="31.5">
      <c r="A108" s="2" t="s">
        <v>132</v>
      </c>
      <c r="B108" s="21" t="s">
        <v>8</v>
      </c>
      <c r="C108" s="21" t="s">
        <v>29</v>
      </c>
      <c r="D108" s="21" t="s">
        <v>133</v>
      </c>
      <c r="E108" s="21" t="s">
        <v>11</v>
      </c>
      <c r="F108" s="22">
        <f>F109</f>
        <v>36439.1</v>
      </c>
    </row>
    <row r="109" spans="1:6" ht="31.5">
      <c r="A109" s="20" t="s">
        <v>48</v>
      </c>
      <c r="B109" s="21" t="s">
        <v>8</v>
      </c>
      <c r="C109" s="21" t="s">
        <v>29</v>
      </c>
      <c r="D109" s="21" t="s">
        <v>133</v>
      </c>
      <c r="E109" s="21" t="s">
        <v>30</v>
      </c>
      <c r="F109" s="22">
        <f>F110</f>
        <v>36439.1</v>
      </c>
    </row>
    <row r="110" spans="1:6">
      <c r="A110" s="20" t="s">
        <v>134</v>
      </c>
      <c r="B110" s="21" t="s">
        <v>8</v>
      </c>
      <c r="C110" s="21" t="s">
        <v>29</v>
      </c>
      <c r="D110" s="21" t="s">
        <v>133</v>
      </c>
      <c r="E110" s="21" t="s">
        <v>135</v>
      </c>
      <c r="F110" s="22">
        <v>36439.1</v>
      </c>
    </row>
    <row r="111" spans="1:6" ht="31.5">
      <c r="A111" s="20" t="s">
        <v>129</v>
      </c>
      <c r="B111" s="21" t="s">
        <v>8</v>
      </c>
      <c r="C111" s="21" t="s">
        <v>29</v>
      </c>
      <c r="D111" s="21" t="s">
        <v>131</v>
      </c>
      <c r="E111" s="21" t="s">
        <v>11</v>
      </c>
      <c r="F111" s="22">
        <f>F112+F114+F116</f>
        <v>35838.300000000003</v>
      </c>
    </row>
    <row r="112" spans="1:6" ht="78.75">
      <c r="A112" s="20" t="s">
        <v>15</v>
      </c>
      <c r="B112" s="21" t="s">
        <v>8</v>
      </c>
      <c r="C112" s="21" t="s">
        <v>29</v>
      </c>
      <c r="D112" s="21" t="s">
        <v>131</v>
      </c>
      <c r="E112" s="21" t="s">
        <v>16</v>
      </c>
      <c r="F112" s="22">
        <f>F113</f>
        <v>30466.7</v>
      </c>
    </row>
    <row r="113" spans="1:6" ht="31.5">
      <c r="A113" s="20" t="s">
        <v>103</v>
      </c>
      <c r="B113" s="21" t="s">
        <v>8</v>
      </c>
      <c r="C113" s="21" t="s">
        <v>29</v>
      </c>
      <c r="D113" s="21" t="s">
        <v>131</v>
      </c>
      <c r="E113" s="21" t="s">
        <v>104</v>
      </c>
      <c r="F113" s="22">
        <f>29461.7+1005</f>
        <v>30466.7</v>
      </c>
    </row>
    <row r="114" spans="1:6" ht="31.5">
      <c r="A114" s="20" t="s">
        <v>18</v>
      </c>
      <c r="B114" s="21" t="s">
        <v>8</v>
      </c>
      <c r="C114" s="21" t="s">
        <v>29</v>
      </c>
      <c r="D114" s="21" t="s">
        <v>131</v>
      </c>
      <c r="E114" s="21" t="s">
        <v>19</v>
      </c>
      <c r="F114" s="22">
        <f>F115</f>
        <v>5270.6</v>
      </c>
    </row>
    <row r="115" spans="1:6" ht="31.5">
      <c r="A115" s="20" t="s">
        <v>107</v>
      </c>
      <c r="B115" s="21" t="s">
        <v>8</v>
      </c>
      <c r="C115" s="21" t="s">
        <v>29</v>
      </c>
      <c r="D115" s="21" t="s">
        <v>131</v>
      </c>
      <c r="E115" s="21" t="s">
        <v>108</v>
      </c>
      <c r="F115" s="22">
        <f>4029.6+1241</f>
        <v>5270.6</v>
      </c>
    </row>
    <row r="116" spans="1:6">
      <c r="A116" s="20" t="s">
        <v>20</v>
      </c>
      <c r="B116" s="21" t="s">
        <v>8</v>
      </c>
      <c r="C116" s="21" t="s">
        <v>29</v>
      </c>
      <c r="D116" s="21" t="s">
        <v>131</v>
      </c>
      <c r="E116" s="21" t="s">
        <v>21</v>
      </c>
      <c r="F116" s="22">
        <f>F117</f>
        <v>101</v>
      </c>
    </row>
    <row r="117" spans="1:6">
      <c r="A117" s="20" t="s">
        <v>110</v>
      </c>
      <c r="B117" s="21" t="s">
        <v>8</v>
      </c>
      <c r="C117" s="21" t="s">
        <v>29</v>
      </c>
      <c r="D117" s="21" t="s">
        <v>131</v>
      </c>
      <c r="E117" s="21" t="s">
        <v>111</v>
      </c>
      <c r="F117" s="22">
        <v>101</v>
      </c>
    </row>
    <row r="118" spans="1:6">
      <c r="A118" s="20" t="s">
        <v>136</v>
      </c>
      <c r="B118" s="21" t="s">
        <v>8</v>
      </c>
      <c r="C118" s="21" t="s">
        <v>29</v>
      </c>
      <c r="D118" s="21" t="s">
        <v>137</v>
      </c>
      <c r="E118" s="21" t="s">
        <v>11</v>
      </c>
      <c r="F118" s="22">
        <f>F119</f>
        <v>8511.4</v>
      </c>
    </row>
    <row r="119" spans="1:6" ht="31.5">
      <c r="A119" s="20" t="s">
        <v>47</v>
      </c>
      <c r="B119" s="21" t="s">
        <v>8</v>
      </c>
      <c r="C119" s="21" t="s">
        <v>29</v>
      </c>
      <c r="D119" s="21" t="s">
        <v>138</v>
      </c>
      <c r="E119" s="21" t="s">
        <v>11</v>
      </c>
      <c r="F119" s="22">
        <f>F120+F122</f>
        <v>8511.4</v>
      </c>
    </row>
    <row r="120" spans="1:6" ht="31.5">
      <c r="A120" s="20" t="s">
        <v>100</v>
      </c>
      <c r="B120" s="21" t="s">
        <v>8</v>
      </c>
      <c r="C120" s="21" t="s">
        <v>29</v>
      </c>
      <c r="D120" s="21" t="s">
        <v>138</v>
      </c>
      <c r="E120" s="21" t="s">
        <v>19</v>
      </c>
      <c r="F120" s="22">
        <f>F121</f>
        <v>8097.4</v>
      </c>
    </row>
    <row r="121" spans="1:6" ht="31.5">
      <c r="A121" s="20" t="s">
        <v>107</v>
      </c>
      <c r="B121" s="21" t="s">
        <v>8</v>
      </c>
      <c r="C121" s="21" t="s">
        <v>29</v>
      </c>
      <c r="D121" s="21" t="s">
        <v>138</v>
      </c>
      <c r="E121" s="21" t="s">
        <v>108</v>
      </c>
      <c r="F121" s="22">
        <v>8097.4</v>
      </c>
    </row>
    <row r="122" spans="1:6">
      <c r="A122" s="20" t="s">
        <v>20</v>
      </c>
      <c r="B122" s="21" t="s">
        <v>8</v>
      </c>
      <c r="C122" s="21" t="s">
        <v>29</v>
      </c>
      <c r="D122" s="21" t="s">
        <v>138</v>
      </c>
      <c r="E122" s="21" t="s">
        <v>21</v>
      </c>
      <c r="F122" s="22">
        <f>F123</f>
        <v>414</v>
      </c>
    </row>
    <row r="123" spans="1:6">
      <c r="A123" s="20" t="s">
        <v>110</v>
      </c>
      <c r="B123" s="21" t="s">
        <v>8</v>
      </c>
      <c r="C123" s="21" t="s">
        <v>29</v>
      </c>
      <c r="D123" s="21" t="s">
        <v>138</v>
      </c>
      <c r="E123" s="21" t="s">
        <v>111</v>
      </c>
      <c r="F123" s="22">
        <v>414</v>
      </c>
    </row>
    <row r="124" spans="1:6">
      <c r="A124" s="20" t="s">
        <v>139</v>
      </c>
      <c r="B124" s="21" t="s">
        <v>8</v>
      </c>
      <c r="C124" s="21" t="s">
        <v>29</v>
      </c>
      <c r="D124" s="21" t="s">
        <v>141</v>
      </c>
      <c r="E124" s="21" t="s">
        <v>11</v>
      </c>
      <c r="F124" s="22">
        <f>F125</f>
        <v>3413.8</v>
      </c>
    </row>
    <row r="125" spans="1:6">
      <c r="A125" s="20" t="s">
        <v>140</v>
      </c>
      <c r="B125" s="21" t="s">
        <v>8</v>
      </c>
      <c r="C125" s="21" t="s">
        <v>29</v>
      </c>
      <c r="D125" s="21" t="s">
        <v>142</v>
      </c>
      <c r="E125" s="21" t="s">
        <v>11</v>
      </c>
      <c r="F125" s="22">
        <f>F126+F128+F130</f>
        <v>3413.8</v>
      </c>
    </row>
    <row r="126" spans="1:6" ht="78.75">
      <c r="A126" s="20" t="s">
        <v>15</v>
      </c>
      <c r="B126" s="21" t="s">
        <v>8</v>
      </c>
      <c r="C126" s="21" t="s">
        <v>29</v>
      </c>
      <c r="D126" s="21" t="s">
        <v>142</v>
      </c>
      <c r="E126" s="21" t="s">
        <v>16</v>
      </c>
      <c r="F126" s="22">
        <f>F127</f>
        <v>2541.5</v>
      </c>
    </row>
    <row r="127" spans="1:6" ht="31.5">
      <c r="A127" s="20" t="s">
        <v>103</v>
      </c>
      <c r="B127" s="21" t="s">
        <v>8</v>
      </c>
      <c r="C127" s="21" t="s">
        <v>29</v>
      </c>
      <c r="D127" s="21" t="s">
        <v>142</v>
      </c>
      <c r="E127" s="21" t="s">
        <v>104</v>
      </c>
      <c r="F127" s="22">
        <f>2432.5+109</f>
        <v>2541.5</v>
      </c>
    </row>
    <row r="128" spans="1:6" ht="31.5">
      <c r="A128" s="20" t="s">
        <v>18</v>
      </c>
      <c r="B128" s="21" t="s">
        <v>8</v>
      </c>
      <c r="C128" s="21" t="s">
        <v>29</v>
      </c>
      <c r="D128" s="21" t="s">
        <v>142</v>
      </c>
      <c r="E128" s="21" t="s">
        <v>19</v>
      </c>
      <c r="F128" s="22">
        <f>F129</f>
        <v>859.3</v>
      </c>
    </row>
    <row r="129" spans="1:6" ht="31.5">
      <c r="A129" s="20" t="s">
        <v>107</v>
      </c>
      <c r="B129" s="21" t="s">
        <v>8</v>
      </c>
      <c r="C129" s="21" t="s">
        <v>29</v>
      </c>
      <c r="D129" s="21" t="s">
        <v>142</v>
      </c>
      <c r="E129" s="21" t="s">
        <v>108</v>
      </c>
      <c r="F129" s="22">
        <f>480+379.3</f>
        <v>859.3</v>
      </c>
    </row>
    <row r="130" spans="1:6">
      <c r="A130" s="20" t="s">
        <v>20</v>
      </c>
      <c r="B130" s="21" t="s">
        <v>8</v>
      </c>
      <c r="C130" s="21" t="s">
        <v>29</v>
      </c>
      <c r="D130" s="21" t="s">
        <v>142</v>
      </c>
      <c r="E130" s="21" t="s">
        <v>21</v>
      </c>
      <c r="F130" s="22">
        <f>F131</f>
        <v>13</v>
      </c>
    </row>
    <row r="131" spans="1:6">
      <c r="A131" s="20" t="s">
        <v>110</v>
      </c>
      <c r="B131" s="21" t="s">
        <v>8</v>
      </c>
      <c r="C131" s="21" t="s">
        <v>29</v>
      </c>
      <c r="D131" s="21" t="s">
        <v>142</v>
      </c>
      <c r="E131" s="21" t="s">
        <v>111</v>
      </c>
      <c r="F131" s="22">
        <v>13</v>
      </c>
    </row>
    <row r="132" spans="1:6">
      <c r="A132" s="20" t="s">
        <v>49</v>
      </c>
      <c r="B132" s="21" t="s">
        <v>8</v>
      </c>
      <c r="C132" s="21" t="s">
        <v>29</v>
      </c>
      <c r="D132" s="21" t="s">
        <v>143</v>
      </c>
      <c r="E132" s="21" t="s">
        <v>11</v>
      </c>
      <c r="F132" s="22">
        <f>F133+F136</f>
        <v>155</v>
      </c>
    </row>
    <row r="133" spans="1:6" ht="47.25">
      <c r="A133" s="20" t="s">
        <v>52</v>
      </c>
      <c r="B133" s="21" t="s">
        <v>8</v>
      </c>
      <c r="C133" s="21" t="s">
        <v>29</v>
      </c>
      <c r="D133" s="21" t="s">
        <v>144</v>
      </c>
      <c r="E133" s="21" t="s">
        <v>11</v>
      </c>
      <c r="F133" s="22">
        <f>F134</f>
        <v>18</v>
      </c>
    </row>
    <row r="134" spans="1:6">
      <c r="A134" s="20" t="s">
        <v>51</v>
      </c>
      <c r="B134" s="21" t="s">
        <v>8</v>
      </c>
      <c r="C134" s="21" t="s">
        <v>29</v>
      </c>
      <c r="D134" s="21" t="s">
        <v>144</v>
      </c>
      <c r="E134" s="21" t="s">
        <v>31</v>
      </c>
      <c r="F134" s="22">
        <f>F135</f>
        <v>18</v>
      </c>
    </row>
    <row r="135" spans="1:6">
      <c r="A135" s="20" t="s">
        <v>146</v>
      </c>
      <c r="B135" s="21" t="s">
        <v>8</v>
      </c>
      <c r="C135" s="21" t="s">
        <v>29</v>
      </c>
      <c r="D135" s="21" t="s">
        <v>144</v>
      </c>
      <c r="E135" s="21" t="s">
        <v>147</v>
      </c>
      <c r="F135" s="22">
        <v>18</v>
      </c>
    </row>
    <row r="136" spans="1:6" ht="47.25">
      <c r="A136" s="20" t="s">
        <v>50</v>
      </c>
      <c r="B136" s="21" t="s">
        <v>8</v>
      </c>
      <c r="C136" s="21" t="s">
        <v>29</v>
      </c>
      <c r="D136" s="21" t="s">
        <v>145</v>
      </c>
      <c r="E136" s="21" t="s">
        <v>11</v>
      </c>
      <c r="F136" s="22">
        <f>F137</f>
        <v>137</v>
      </c>
    </row>
    <row r="137" spans="1:6">
      <c r="A137" s="20" t="s">
        <v>51</v>
      </c>
      <c r="B137" s="21" t="s">
        <v>8</v>
      </c>
      <c r="C137" s="21" t="s">
        <v>29</v>
      </c>
      <c r="D137" s="21" t="s">
        <v>145</v>
      </c>
      <c r="E137" s="21" t="s">
        <v>31</v>
      </c>
      <c r="F137" s="22">
        <f>F138</f>
        <v>137</v>
      </c>
    </row>
    <row r="138" spans="1:6">
      <c r="A138" s="20" t="s">
        <v>146</v>
      </c>
      <c r="B138" s="21" t="s">
        <v>8</v>
      </c>
      <c r="C138" s="21" t="s">
        <v>29</v>
      </c>
      <c r="D138" s="21" t="s">
        <v>145</v>
      </c>
      <c r="E138" s="21" t="s">
        <v>147</v>
      </c>
      <c r="F138" s="22">
        <v>137</v>
      </c>
    </row>
    <row r="139" spans="1:6">
      <c r="A139" s="17" t="s">
        <v>53</v>
      </c>
      <c r="B139" s="18" t="s">
        <v>13</v>
      </c>
      <c r="C139" s="18" t="s">
        <v>9</v>
      </c>
      <c r="D139" s="18" t="s">
        <v>10</v>
      </c>
      <c r="E139" s="18" t="s">
        <v>11</v>
      </c>
      <c r="F139" s="19">
        <f>F140</f>
        <v>424.79999999999995</v>
      </c>
    </row>
    <row r="140" spans="1:6">
      <c r="A140" s="20" t="s">
        <v>54</v>
      </c>
      <c r="B140" s="21" t="s">
        <v>13</v>
      </c>
      <c r="C140" s="21" t="s">
        <v>17</v>
      </c>
      <c r="D140" s="21" t="s">
        <v>10</v>
      </c>
      <c r="E140" s="21" t="s">
        <v>11</v>
      </c>
      <c r="F140" s="22">
        <f>F141</f>
        <v>424.79999999999995</v>
      </c>
    </row>
    <row r="141" spans="1:6" ht="47.25">
      <c r="A141" s="20" t="s">
        <v>423</v>
      </c>
      <c r="B141" s="21" t="s">
        <v>13</v>
      </c>
      <c r="C141" s="21" t="s">
        <v>17</v>
      </c>
      <c r="D141" s="21" t="s">
        <v>102</v>
      </c>
      <c r="E141" s="21" t="s">
        <v>11</v>
      </c>
      <c r="F141" s="22">
        <f>F142</f>
        <v>424.79999999999995</v>
      </c>
    </row>
    <row r="142" spans="1:6" ht="47.25">
      <c r="A142" s="20" t="s">
        <v>55</v>
      </c>
      <c r="B142" s="21" t="s">
        <v>13</v>
      </c>
      <c r="C142" s="21" t="s">
        <v>17</v>
      </c>
      <c r="D142" s="21" t="s">
        <v>164</v>
      </c>
      <c r="E142" s="21" t="s">
        <v>11</v>
      </c>
      <c r="F142" s="22">
        <f>F143+F145</f>
        <v>424.79999999999995</v>
      </c>
    </row>
    <row r="143" spans="1:6" ht="78.75">
      <c r="A143" s="20" t="s">
        <v>15</v>
      </c>
      <c r="B143" s="21" t="s">
        <v>13</v>
      </c>
      <c r="C143" s="21" t="s">
        <v>17</v>
      </c>
      <c r="D143" s="21" t="s">
        <v>164</v>
      </c>
      <c r="E143" s="21" t="s">
        <v>16</v>
      </c>
      <c r="F143" s="22">
        <f>F144</f>
        <v>233.6</v>
      </c>
    </row>
    <row r="144" spans="1:6" ht="31.5">
      <c r="A144" s="20" t="s">
        <v>103</v>
      </c>
      <c r="B144" s="21" t="s">
        <v>13</v>
      </c>
      <c r="C144" s="21" t="s">
        <v>17</v>
      </c>
      <c r="D144" s="21" t="s">
        <v>164</v>
      </c>
      <c r="E144" s="21" t="s">
        <v>104</v>
      </c>
      <c r="F144" s="22">
        <v>233.6</v>
      </c>
    </row>
    <row r="145" spans="1:6" ht="31.5">
      <c r="A145" s="20" t="s">
        <v>18</v>
      </c>
      <c r="B145" s="21" t="s">
        <v>13</v>
      </c>
      <c r="C145" s="21" t="s">
        <v>17</v>
      </c>
      <c r="D145" s="21" t="s">
        <v>164</v>
      </c>
      <c r="E145" s="21" t="s">
        <v>19</v>
      </c>
      <c r="F145" s="22">
        <f>F146</f>
        <v>191.2</v>
      </c>
    </row>
    <row r="146" spans="1:6" ht="31.5">
      <c r="A146" s="20" t="s">
        <v>107</v>
      </c>
      <c r="B146" s="21" t="s">
        <v>13</v>
      </c>
      <c r="C146" s="21" t="s">
        <v>17</v>
      </c>
      <c r="D146" s="21" t="s">
        <v>164</v>
      </c>
      <c r="E146" s="21" t="s">
        <v>108</v>
      </c>
      <c r="F146" s="22">
        <v>191.2</v>
      </c>
    </row>
    <row r="147" spans="1:6" ht="31.5">
      <c r="A147" s="17" t="s">
        <v>382</v>
      </c>
      <c r="B147" s="18" t="s">
        <v>17</v>
      </c>
      <c r="C147" s="18" t="s">
        <v>9</v>
      </c>
      <c r="D147" s="18" t="s">
        <v>10</v>
      </c>
      <c r="E147" s="18" t="s">
        <v>11</v>
      </c>
      <c r="F147" s="23">
        <f>F148</f>
        <v>785</v>
      </c>
    </row>
    <row r="148" spans="1:6" ht="31.5">
      <c r="A148" s="17" t="s">
        <v>383</v>
      </c>
      <c r="B148" s="18" t="s">
        <v>17</v>
      </c>
      <c r="C148" s="18" t="s">
        <v>384</v>
      </c>
      <c r="D148" s="18" t="s">
        <v>10</v>
      </c>
      <c r="E148" s="18" t="s">
        <v>11</v>
      </c>
      <c r="F148" s="23">
        <f>F149</f>
        <v>785</v>
      </c>
    </row>
    <row r="149" spans="1:6" ht="47.25">
      <c r="A149" s="2" t="s">
        <v>246</v>
      </c>
      <c r="B149" s="21" t="s">
        <v>17</v>
      </c>
      <c r="C149" s="21" t="s">
        <v>384</v>
      </c>
      <c r="D149" s="21" t="s">
        <v>248</v>
      </c>
      <c r="E149" s="21" t="s">
        <v>11</v>
      </c>
      <c r="F149" s="24">
        <f>F150+F153+F156</f>
        <v>785</v>
      </c>
    </row>
    <row r="150" spans="1:6" ht="31.5">
      <c r="A150" s="2" t="s">
        <v>385</v>
      </c>
      <c r="B150" s="6" t="s">
        <v>17</v>
      </c>
      <c r="C150" s="21" t="s">
        <v>384</v>
      </c>
      <c r="D150" s="21" t="s">
        <v>249</v>
      </c>
      <c r="E150" s="21" t="s">
        <v>11</v>
      </c>
      <c r="F150" s="24">
        <f>F151</f>
        <v>608</v>
      </c>
    </row>
    <row r="151" spans="1:6" ht="31.5">
      <c r="A151" s="20" t="s">
        <v>18</v>
      </c>
      <c r="B151" s="6" t="s">
        <v>17</v>
      </c>
      <c r="C151" s="21" t="s">
        <v>384</v>
      </c>
      <c r="D151" s="21" t="s">
        <v>249</v>
      </c>
      <c r="E151" s="21" t="s">
        <v>19</v>
      </c>
      <c r="F151" s="24">
        <f>F152</f>
        <v>608</v>
      </c>
    </row>
    <row r="152" spans="1:6" ht="31.5">
      <c r="A152" s="20" t="s">
        <v>107</v>
      </c>
      <c r="B152" s="6" t="s">
        <v>17</v>
      </c>
      <c r="C152" s="21" t="s">
        <v>384</v>
      </c>
      <c r="D152" s="21" t="s">
        <v>249</v>
      </c>
      <c r="E152" s="21" t="s">
        <v>108</v>
      </c>
      <c r="F152" s="24">
        <v>608</v>
      </c>
    </row>
    <row r="153" spans="1:6">
      <c r="A153" s="2" t="s">
        <v>386</v>
      </c>
      <c r="B153" s="6" t="s">
        <v>17</v>
      </c>
      <c r="C153" s="21" t="s">
        <v>384</v>
      </c>
      <c r="D153" s="21" t="s">
        <v>403</v>
      </c>
      <c r="E153" s="21" t="s">
        <v>11</v>
      </c>
      <c r="F153" s="24">
        <f>F154</f>
        <v>37</v>
      </c>
    </row>
    <row r="154" spans="1:6" ht="31.5">
      <c r="A154" s="20" t="s">
        <v>18</v>
      </c>
      <c r="B154" s="6" t="s">
        <v>17</v>
      </c>
      <c r="C154" s="21" t="s">
        <v>384</v>
      </c>
      <c r="D154" s="21" t="s">
        <v>403</v>
      </c>
      <c r="E154" s="21" t="s">
        <v>19</v>
      </c>
      <c r="F154" s="24">
        <f>F155</f>
        <v>37</v>
      </c>
    </row>
    <row r="155" spans="1:6" ht="31.5">
      <c r="A155" s="20" t="s">
        <v>107</v>
      </c>
      <c r="B155" s="6" t="s">
        <v>17</v>
      </c>
      <c r="C155" s="21" t="s">
        <v>384</v>
      </c>
      <c r="D155" s="21" t="s">
        <v>403</v>
      </c>
      <c r="E155" s="21" t="s">
        <v>108</v>
      </c>
      <c r="F155" s="24">
        <v>37</v>
      </c>
    </row>
    <row r="156" spans="1:6" ht="31.5">
      <c r="A156" s="2" t="s">
        <v>387</v>
      </c>
      <c r="B156" s="6" t="s">
        <v>17</v>
      </c>
      <c r="C156" s="21" t="s">
        <v>384</v>
      </c>
      <c r="D156" s="21" t="s">
        <v>391</v>
      </c>
      <c r="E156" s="21" t="s">
        <v>11</v>
      </c>
      <c r="F156" s="24">
        <f>F157+F160</f>
        <v>140</v>
      </c>
    </row>
    <row r="157" spans="1:6" ht="31.5">
      <c r="A157" s="2" t="s">
        <v>388</v>
      </c>
      <c r="B157" s="6" t="s">
        <v>17</v>
      </c>
      <c r="C157" s="21" t="s">
        <v>384</v>
      </c>
      <c r="D157" s="21" t="s">
        <v>392</v>
      </c>
      <c r="E157" s="21" t="s">
        <v>11</v>
      </c>
      <c r="F157" s="24">
        <f>F158</f>
        <v>100</v>
      </c>
    </row>
    <row r="158" spans="1:6" ht="31.5">
      <c r="A158" s="20" t="s">
        <v>18</v>
      </c>
      <c r="B158" s="6" t="s">
        <v>17</v>
      </c>
      <c r="C158" s="21" t="s">
        <v>384</v>
      </c>
      <c r="D158" s="21" t="s">
        <v>392</v>
      </c>
      <c r="E158" s="21" t="s">
        <v>19</v>
      </c>
      <c r="F158" s="24">
        <f>F159</f>
        <v>100</v>
      </c>
    </row>
    <row r="159" spans="1:6" ht="31.5">
      <c r="A159" s="20" t="s">
        <v>107</v>
      </c>
      <c r="B159" s="6" t="s">
        <v>17</v>
      </c>
      <c r="C159" s="21" t="s">
        <v>384</v>
      </c>
      <c r="D159" s="21" t="s">
        <v>392</v>
      </c>
      <c r="E159" s="21" t="s">
        <v>108</v>
      </c>
      <c r="F159" s="24">
        <v>100</v>
      </c>
    </row>
    <row r="160" spans="1:6" ht="31.5">
      <c r="A160" s="2" t="s">
        <v>389</v>
      </c>
      <c r="B160" s="6" t="s">
        <v>17</v>
      </c>
      <c r="C160" s="21" t="s">
        <v>384</v>
      </c>
      <c r="D160" s="21" t="s">
        <v>393</v>
      </c>
      <c r="E160" s="21" t="s">
        <v>11</v>
      </c>
      <c r="F160" s="24">
        <f>F161</f>
        <v>40</v>
      </c>
    </row>
    <row r="161" spans="1:6" ht="31.5">
      <c r="A161" s="20" t="s">
        <v>18</v>
      </c>
      <c r="B161" s="6" t="s">
        <v>17</v>
      </c>
      <c r="C161" s="21" t="s">
        <v>384</v>
      </c>
      <c r="D161" s="21" t="s">
        <v>393</v>
      </c>
      <c r="E161" s="21" t="s">
        <v>19</v>
      </c>
      <c r="F161" s="24">
        <f>F162</f>
        <v>40</v>
      </c>
    </row>
    <row r="162" spans="1:6" ht="31.5">
      <c r="A162" s="20" t="s">
        <v>107</v>
      </c>
      <c r="B162" s="6" t="s">
        <v>17</v>
      </c>
      <c r="C162" s="21" t="s">
        <v>384</v>
      </c>
      <c r="D162" s="21" t="s">
        <v>393</v>
      </c>
      <c r="E162" s="21" t="s">
        <v>108</v>
      </c>
      <c r="F162" s="24">
        <v>40</v>
      </c>
    </row>
    <row r="163" spans="1:6">
      <c r="A163" s="17" t="s">
        <v>56</v>
      </c>
      <c r="B163" s="18" t="s">
        <v>24</v>
      </c>
      <c r="C163" s="18" t="s">
        <v>9</v>
      </c>
      <c r="D163" s="18" t="s">
        <v>10</v>
      </c>
      <c r="E163" s="18" t="s">
        <v>11</v>
      </c>
      <c r="F163" s="19">
        <f>F164+F169+F177+F193+F203+F211</f>
        <v>386739.8</v>
      </c>
    </row>
    <row r="164" spans="1:6">
      <c r="A164" s="17" t="s">
        <v>57</v>
      </c>
      <c r="B164" s="18" t="s">
        <v>24</v>
      </c>
      <c r="C164" s="18" t="s">
        <v>8</v>
      </c>
      <c r="D164" s="18" t="s">
        <v>10</v>
      </c>
      <c r="E164" s="18" t="s">
        <v>11</v>
      </c>
      <c r="F164" s="19">
        <f>F165</f>
        <v>479.7</v>
      </c>
    </row>
    <row r="165" spans="1:6">
      <c r="A165" s="20" t="s">
        <v>424</v>
      </c>
      <c r="B165" s="21" t="s">
        <v>24</v>
      </c>
      <c r="C165" s="21" t="s">
        <v>8</v>
      </c>
      <c r="D165" s="21" t="s">
        <v>126</v>
      </c>
      <c r="E165" s="21" t="s">
        <v>11</v>
      </c>
      <c r="F165" s="22">
        <f>F166</f>
        <v>479.7</v>
      </c>
    </row>
    <row r="166" spans="1:6" ht="141.75">
      <c r="A166" s="3" t="s">
        <v>394</v>
      </c>
      <c r="B166" s="21" t="s">
        <v>24</v>
      </c>
      <c r="C166" s="21" t="s">
        <v>8</v>
      </c>
      <c r="D166" s="21" t="s">
        <v>165</v>
      </c>
      <c r="E166" s="21" t="s">
        <v>11</v>
      </c>
      <c r="F166" s="22">
        <f>F167</f>
        <v>479.7</v>
      </c>
    </row>
    <row r="167" spans="1:6" ht="31.5">
      <c r="A167" s="20" t="s">
        <v>48</v>
      </c>
      <c r="B167" s="21" t="s">
        <v>24</v>
      </c>
      <c r="C167" s="21" t="s">
        <v>8</v>
      </c>
      <c r="D167" s="21" t="s">
        <v>165</v>
      </c>
      <c r="E167" s="21" t="s">
        <v>30</v>
      </c>
      <c r="F167" s="22">
        <f>F168</f>
        <v>479.7</v>
      </c>
    </row>
    <row r="168" spans="1:6">
      <c r="A168" s="20" t="s">
        <v>166</v>
      </c>
      <c r="B168" s="21" t="s">
        <v>24</v>
      </c>
      <c r="C168" s="21" t="s">
        <v>8</v>
      </c>
      <c r="D168" s="21" t="s">
        <v>165</v>
      </c>
      <c r="E168" s="21" t="s">
        <v>135</v>
      </c>
      <c r="F168" s="22">
        <v>479.7</v>
      </c>
    </row>
    <row r="169" spans="1:6">
      <c r="A169" s="17" t="s">
        <v>58</v>
      </c>
      <c r="B169" s="18" t="s">
        <v>24</v>
      </c>
      <c r="C169" s="18" t="s">
        <v>13</v>
      </c>
      <c r="D169" s="18" t="s">
        <v>10</v>
      </c>
      <c r="E169" s="18" t="s">
        <v>11</v>
      </c>
      <c r="F169" s="19">
        <f>F170</f>
        <v>296072.09999999998</v>
      </c>
    </row>
    <row r="170" spans="1:6" ht="31.5">
      <c r="A170" s="2" t="s">
        <v>167</v>
      </c>
      <c r="B170" s="21" t="s">
        <v>24</v>
      </c>
      <c r="C170" s="21" t="s">
        <v>13</v>
      </c>
      <c r="D170" s="21" t="s">
        <v>170</v>
      </c>
      <c r="E170" s="21" t="s">
        <v>11</v>
      </c>
      <c r="F170" s="22">
        <f>F171+F174</f>
        <v>296072.09999999998</v>
      </c>
    </row>
    <row r="171" spans="1:6">
      <c r="A171" s="2" t="s">
        <v>168</v>
      </c>
      <c r="B171" s="21" t="s">
        <v>24</v>
      </c>
      <c r="C171" s="21" t="s">
        <v>13</v>
      </c>
      <c r="D171" s="21" t="s">
        <v>171</v>
      </c>
      <c r="E171" s="21" t="s">
        <v>11</v>
      </c>
      <c r="F171" s="22">
        <f>F172</f>
        <v>35483.5</v>
      </c>
    </row>
    <row r="172" spans="1:6" ht="31.5">
      <c r="A172" s="20" t="s">
        <v>59</v>
      </c>
      <c r="B172" s="21" t="s">
        <v>24</v>
      </c>
      <c r="C172" s="21" t="s">
        <v>13</v>
      </c>
      <c r="D172" s="21" t="s">
        <v>171</v>
      </c>
      <c r="E172" s="21" t="s">
        <v>33</v>
      </c>
      <c r="F172" s="22">
        <f>F173</f>
        <v>35483.5</v>
      </c>
    </row>
    <row r="173" spans="1:6">
      <c r="A173" s="20" t="s">
        <v>173</v>
      </c>
      <c r="B173" s="21" t="s">
        <v>24</v>
      </c>
      <c r="C173" s="21" t="s">
        <v>13</v>
      </c>
      <c r="D173" s="21" t="s">
        <v>171</v>
      </c>
      <c r="E173" s="21" t="s">
        <v>174</v>
      </c>
      <c r="F173" s="22">
        <v>35483.5</v>
      </c>
    </row>
    <row r="174" spans="1:6">
      <c r="A174" s="4" t="s">
        <v>169</v>
      </c>
      <c r="B174" s="21" t="s">
        <v>24</v>
      </c>
      <c r="C174" s="21" t="s">
        <v>13</v>
      </c>
      <c r="D174" s="21" t="s">
        <v>172</v>
      </c>
      <c r="E174" s="21" t="s">
        <v>11</v>
      </c>
      <c r="F174" s="22">
        <f t="shared" ref="F174:F175" si="0">F175</f>
        <v>260588.6</v>
      </c>
    </row>
    <row r="175" spans="1:6" ht="31.5">
      <c r="A175" s="20" t="s">
        <v>59</v>
      </c>
      <c r="B175" s="21" t="s">
        <v>24</v>
      </c>
      <c r="C175" s="21" t="s">
        <v>13</v>
      </c>
      <c r="D175" s="21" t="s">
        <v>172</v>
      </c>
      <c r="E175" s="21" t="s">
        <v>33</v>
      </c>
      <c r="F175" s="22">
        <f t="shared" si="0"/>
        <v>260588.6</v>
      </c>
    </row>
    <row r="176" spans="1:6">
      <c r="A176" s="20" t="s">
        <v>173</v>
      </c>
      <c r="B176" s="21" t="s">
        <v>24</v>
      </c>
      <c r="C176" s="21" t="s">
        <v>13</v>
      </c>
      <c r="D176" s="21" t="s">
        <v>172</v>
      </c>
      <c r="E176" s="21" t="s">
        <v>174</v>
      </c>
      <c r="F176" s="22">
        <v>260588.6</v>
      </c>
    </row>
    <row r="177" spans="1:6">
      <c r="A177" s="17" t="s">
        <v>60</v>
      </c>
      <c r="B177" s="18" t="s">
        <v>24</v>
      </c>
      <c r="C177" s="18" t="s">
        <v>25</v>
      </c>
      <c r="D177" s="18" t="s">
        <v>10</v>
      </c>
      <c r="E177" s="18" t="s">
        <v>11</v>
      </c>
      <c r="F177" s="19">
        <f>F178+F189</f>
        <v>587.79999999999995</v>
      </c>
    </row>
    <row r="178" spans="1:6" ht="47.25">
      <c r="A178" s="2" t="s">
        <v>175</v>
      </c>
      <c r="B178" s="21" t="s">
        <v>24</v>
      </c>
      <c r="C178" s="21" t="s">
        <v>25</v>
      </c>
      <c r="D178" s="21" t="s">
        <v>182</v>
      </c>
      <c r="E178" s="21" t="s">
        <v>11</v>
      </c>
      <c r="F178" s="22">
        <f>F179</f>
        <v>465</v>
      </c>
    </row>
    <row r="179" spans="1:6" ht="47.25">
      <c r="A179" s="2" t="s">
        <v>176</v>
      </c>
      <c r="B179" s="21" t="s">
        <v>24</v>
      </c>
      <c r="C179" s="21" t="s">
        <v>25</v>
      </c>
      <c r="D179" s="21" t="s">
        <v>183</v>
      </c>
      <c r="E179" s="21" t="s">
        <v>11</v>
      </c>
      <c r="F179" s="22">
        <f>F180+F184+F186</f>
        <v>465</v>
      </c>
    </row>
    <row r="180" spans="1:6" ht="47.25">
      <c r="A180" s="2" t="s">
        <v>178</v>
      </c>
      <c r="B180" s="21" t="s">
        <v>24</v>
      </c>
      <c r="C180" s="21" t="s">
        <v>25</v>
      </c>
      <c r="D180" s="21" t="s">
        <v>185</v>
      </c>
      <c r="E180" s="21" t="s">
        <v>11</v>
      </c>
      <c r="F180" s="22">
        <f>F181</f>
        <v>75</v>
      </c>
    </row>
    <row r="181" spans="1:6">
      <c r="A181" s="2" t="s">
        <v>20</v>
      </c>
      <c r="B181" s="21" t="s">
        <v>24</v>
      </c>
      <c r="C181" s="21" t="s">
        <v>25</v>
      </c>
      <c r="D181" s="21" t="s">
        <v>185</v>
      </c>
      <c r="E181" s="21" t="s">
        <v>21</v>
      </c>
      <c r="F181" s="22">
        <f>F182</f>
        <v>75</v>
      </c>
    </row>
    <row r="182" spans="1:6" ht="47.25">
      <c r="A182" s="2" t="s">
        <v>188</v>
      </c>
      <c r="B182" s="21" t="s">
        <v>24</v>
      </c>
      <c r="C182" s="21" t="s">
        <v>25</v>
      </c>
      <c r="D182" s="21" t="s">
        <v>185</v>
      </c>
      <c r="E182" s="21" t="s">
        <v>189</v>
      </c>
      <c r="F182" s="22">
        <v>75</v>
      </c>
    </row>
    <row r="183" spans="1:6" ht="31.5">
      <c r="A183" s="2" t="s">
        <v>179</v>
      </c>
      <c r="B183" s="21" t="s">
        <v>24</v>
      </c>
      <c r="C183" s="21" t="s">
        <v>25</v>
      </c>
      <c r="D183" s="21" t="s">
        <v>186</v>
      </c>
      <c r="E183" s="21" t="s">
        <v>11</v>
      </c>
      <c r="F183" s="22">
        <f>F184</f>
        <v>380</v>
      </c>
    </row>
    <row r="184" spans="1:6" ht="31.5">
      <c r="A184" s="20" t="s">
        <v>18</v>
      </c>
      <c r="B184" s="21" t="s">
        <v>24</v>
      </c>
      <c r="C184" s="21" t="s">
        <v>25</v>
      </c>
      <c r="D184" s="21" t="s">
        <v>186</v>
      </c>
      <c r="E184" s="21" t="s">
        <v>19</v>
      </c>
      <c r="F184" s="22">
        <f>F185</f>
        <v>380</v>
      </c>
    </row>
    <row r="185" spans="1:6" ht="31.5">
      <c r="A185" s="20" t="s">
        <v>107</v>
      </c>
      <c r="B185" s="21" t="s">
        <v>24</v>
      </c>
      <c r="C185" s="21" t="s">
        <v>25</v>
      </c>
      <c r="D185" s="21" t="s">
        <v>186</v>
      </c>
      <c r="E185" s="21" t="s">
        <v>108</v>
      </c>
      <c r="F185" s="22">
        <v>380</v>
      </c>
    </row>
    <row r="186" spans="1:6" ht="31.5">
      <c r="A186" s="2" t="s">
        <v>180</v>
      </c>
      <c r="B186" s="21" t="s">
        <v>24</v>
      </c>
      <c r="C186" s="21" t="s">
        <v>25</v>
      </c>
      <c r="D186" s="21" t="s">
        <v>187</v>
      </c>
      <c r="E186" s="21" t="s">
        <v>11</v>
      </c>
      <c r="F186" s="22">
        <f>F187</f>
        <v>10</v>
      </c>
    </row>
    <row r="187" spans="1:6" ht="31.5">
      <c r="A187" s="20" t="s">
        <v>18</v>
      </c>
      <c r="B187" s="21" t="s">
        <v>24</v>
      </c>
      <c r="C187" s="21" t="s">
        <v>25</v>
      </c>
      <c r="D187" s="21" t="s">
        <v>187</v>
      </c>
      <c r="E187" s="21" t="s">
        <v>19</v>
      </c>
      <c r="F187" s="22">
        <f>F188</f>
        <v>10</v>
      </c>
    </row>
    <row r="188" spans="1:6" ht="31.5">
      <c r="A188" s="20" t="s">
        <v>107</v>
      </c>
      <c r="B188" s="21" t="s">
        <v>24</v>
      </c>
      <c r="C188" s="21" t="s">
        <v>25</v>
      </c>
      <c r="D188" s="21" t="s">
        <v>187</v>
      </c>
      <c r="E188" s="21" t="s">
        <v>108</v>
      </c>
      <c r="F188" s="22">
        <v>10</v>
      </c>
    </row>
    <row r="189" spans="1:6" ht="47.25">
      <c r="A189" s="2" t="s">
        <v>148</v>
      </c>
      <c r="B189" s="21" t="s">
        <v>24</v>
      </c>
      <c r="C189" s="21" t="s">
        <v>25</v>
      </c>
      <c r="D189" s="21" t="s">
        <v>155</v>
      </c>
      <c r="E189" s="21" t="s">
        <v>11</v>
      </c>
      <c r="F189" s="22">
        <f>F190</f>
        <v>122.8</v>
      </c>
    </row>
    <row r="190" spans="1:6" ht="31.5">
      <c r="A190" s="2" t="s">
        <v>181</v>
      </c>
      <c r="B190" s="21" t="s">
        <v>24</v>
      </c>
      <c r="C190" s="21" t="s">
        <v>25</v>
      </c>
      <c r="D190" s="21" t="s">
        <v>190</v>
      </c>
      <c r="E190" s="21" t="s">
        <v>11</v>
      </c>
      <c r="F190" s="22">
        <f>F191</f>
        <v>122.8</v>
      </c>
    </row>
    <row r="191" spans="1:6" ht="31.5">
      <c r="A191" s="20" t="s">
        <v>18</v>
      </c>
      <c r="B191" s="21" t="s">
        <v>24</v>
      </c>
      <c r="C191" s="21" t="s">
        <v>25</v>
      </c>
      <c r="D191" s="21" t="s">
        <v>190</v>
      </c>
      <c r="E191" s="21" t="s">
        <v>19</v>
      </c>
      <c r="F191" s="22">
        <f>F192</f>
        <v>122.8</v>
      </c>
    </row>
    <row r="192" spans="1:6" ht="31.5">
      <c r="A192" s="20" t="s">
        <v>107</v>
      </c>
      <c r="B192" s="21" t="s">
        <v>24</v>
      </c>
      <c r="C192" s="21" t="s">
        <v>25</v>
      </c>
      <c r="D192" s="21" t="s">
        <v>190</v>
      </c>
      <c r="E192" s="21" t="s">
        <v>108</v>
      </c>
      <c r="F192" s="22">
        <v>122.8</v>
      </c>
    </row>
    <row r="193" spans="1:6">
      <c r="A193" s="17" t="s">
        <v>61</v>
      </c>
      <c r="B193" s="18" t="s">
        <v>24</v>
      </c>
      <c r="C193" s="18" t="s">
        <v>34</v>
      </c>
      <c r="D193" s="18" t="s">
        <v>10</v>
      </c>
      <c r="E193" s="18" t="s">
        <v>11</v>
      </c>
      <c r="F193" s="19">
        <f>F194+F198</f>
        <v>8981</v>
      </c>
    </row>
    <row r="194" spans="1:6" ht="47.25">
      <c r="A194" s="2" t="s">
        <v>148</v>
      </c>
      <c r="B194" s="21" t="s">
        <v>24</v>
      </c>
      <c r="C194" s="21" t="s">
        <v>34</v>
      </c>
      <c r="D194" s="21" t="s">
        <v>155</v>
      </c>
      <c r="E194" s="21" t="s">
        <v>11</v>
      </c>
      <c r="F194" s="22">
        <f>F195</f>
        <v>120</v>
      </c>
    </row>
    <row r="195" spans="1:6" ht="31.5">
      <c r="A195" s="2" t="s">
        <v>181</v>
      </c>
      <c r="B195" s="21" t="s">
        <v>24</v>
      </c>
      <c r="C195" s="21" t="s">
        <v>34</v>
      </c>
      <c r="D195" s="21" t="s">
        <v>190</v>
      </c>
      <c r="E195" s="21" t="s">
        <v>11</v>
      </c>
      <c r="F195" s="22">
        <f>F196</f>
        <v>120</v>
      </c>
    </row>
    <row r="196" spans="1:6" ht="31.5">
      <c r="A196" s="20" t="s">
        <v>18</v>
      </c>
      <c r="B196" s="21" t="s">
        <v>24</v>
      </c>
      <c r="C196" s="21" t="s">
        <v>34</v>
      </c>
      <c r="D196" s="21" t="s">
        <v>190</v>
      </c>
      <c r="E196" s="21" t="s">
        <v>19</v>
      </c>
      <c r="F196" s="22">
        <f>F197</f>
        <v>120</v>
      </c>
    </row>
    <row r="197" spans="1:6" ht="31.5">
      <c r="A197" s="20" t="s">
        <v>107</v>
      </c>
      <c r="B197" s="21" t="s">
        <v>24</v>
      </c>
      <c r="C197" s="21" t="s">
        <v>34</v>
      </c>
      <c r="D197" s="21" t="s">
        <v>190</v>
      </c>
      <c r="E197" s="21" t="s">
        <v>108</v>
      </c>
      <c r="F197" s="22">
        <v>120</v>
      </c>
    </row>
    <row r="198" spans="1:6">
      <c r="A198" s="20" t="s">
        <v>424</v>
      </c>
      <c r="B198" s="21" t="s">
        <v>24</v>
      </c>
      <c r="C198" s="21" t="s">
        <v>34</v>
      </c>
      <c r="D198" s="21" t="s">
        <v>126</v>
      </c>
      <c r="E198" s="21" t="s">
        <v>11</v>
      </c>
      <c r="F198" s="22">
        <f>F199</f>
        <v>8861</v>
      </c>
    </row>
    <row r="199" spans="1:6">
      <c r="A199" s="20" t="s">
        <v>191</v>
      </c>
      <c r="B199" s="21" t="s">
        <v>24</v>
      </c>
      <c r="C199" s="21" t="s">
        <v>34</v>
      </c>
      <c r="D199" s="21" t="s">
        <v>193</v>
      </c>
      <c r="E199" s="21" t="s">
        <v>11</v>
      </c>
      <c r="F199" s="22">
        <f>F200</f>
        <v>8861</v>
      </c>
    </row>
    <row r="200" spans="1:6">
      <c r="A200" s="20" t="s">
        <v>192</v>
      </c>
      <c r="B200" s="21" t="s">
        <v>24</v>
      </c>
      <c r="C200" s="21" t="s">
        <v>34</v>
      </c>
      <c r="D200" s="21" t="s">
        <v>194</v>
      </c>
      <c r="E200" s="21" t="s">
        <v>11</v>
      </c>
      <c r="F200" s="22">
        <f>F201</f>
        <v>8861</v>
      </c>
    </row>
    <row r="201" spans="1:6">
      <c r="A201" s="20" t="s">
        <v>20</v>
      </c>
      <c r="B201" s="21" t="s">
        <v>24</v>
      </c>
      <c r="C201" s="21" t="s">
        <v>34</v>
      </c>
      <c r="D201" s="21" t="s">
        <v>194</v>
      </c>
      <c r="E201" s="21" t="s">
        <v>21</v>
      </c>
      <c r="F201" s="22">
        <f>F202</f>
        <v>8861</v>
      </c>
    </row>
    <row r="202" spans="1:6" ht="47.25">
      <c r="A202" s="2" t="s">
        <v>188</v>
      </c>
      <c r="B202" s="21" t="s">
        <v>24</v>
      </c>
      <c r="C202" s="21" t="s">
        <v>34</v>
      </c>
      <c r="D202" s="21" t="s">
        <v>194</v>
      </c>
      <c r="E202" s="21" t="s">
        <v>189</v>
      </c>
      <c r="F202" s="22">
        <v>8861</v>
      </c>
    </row>
    <row r="203" spans="1:6">
      <c r="A203" s="17" t="s">
        <v>62</v>
      </c>
      <c r="B203" s="18" t="s">
        <v>24</v>
      </c>
      <c r="C203" s="18" t="s">
        <v>32</v>
      </c>
      <c r="D203" s="18" t="s">
        <v>10</v>
      </c>
      <c r="E203" s="18" t="s">
        <v>11</v>
      </c>
      <c r="F203" s="19">
        <f>F204</f>
        <v>69758.899999999994</v>
      </c>
    </row>
    <row r="204" spans="1:6" ht="47.25">
      <c r="A204" s="2" t="s">
        <v>425</v>
      </c>
      <c r="B204" s="21" t="s">
        <v>24</v>
      </c>
      <c r="C204" s="21" t="s">
        <v>32</v>
      </c>
      <c r="D204" s="21" t="s">
        <v>197</v>
      </c>
      <c r="E204" s="21" t="s">
        <v>11</v>
      </c>
      <c r="F204" s="22">
        <f>F205+F208</f>
        <v>69758.899999999994</v>
      </c>
    </row>
    <row r="205" spans="1:6" ht="31.5">
      <c r="A205" s="2" t="s">
        <v>195</v>
      </c>
      <c r="B205" s="21" t="s">
        <v>24</v>
      </c>
      <c r="C205" s="21" t="s">
        <v>32</v>
      </c>
      <c r="D205" s="21" t="s">
        <v>198</v>
      </c>
      <c r="E205" s="21" t="s">
        <v>11</v>
      </c>
      <c r="F205" s="22">
        <f>F206</f>
        <v>50075.9</v>
      </c>
    </row>
    <row r="206" spans="1:6" ht="31.5">
      <c r="A206" s="20" t="s">
        <v>18</v>
      </c>
      <c r="B206" s="21" t="s">
        <v>24</v>
      </c>
      <c r="C206" s="21" t="s">
        <v>32</v>
      </c>
      <c r="D206" s="21" t="s">
        <v>198</v>
      </c>
      <c r="E206" s="21" t="s">
        <v>19</v>
      </c>
      <c r="F206" s="22">
        <f>F207</f>
        <v>50075.9</v>
      </c>
    </row>
    <row r="207" spans="1:6" ht="31.5">
      <c r="A207" s="20" t="s">
        <v>107</v>
      </c>
      <c r="B207" s="21" t="s">
        <v>24</v>
      </c>
      <c r="C207" s="21" t="s">
        <v>32</v>
      </c>
      <c r="D207" s="21" t="s">
        <v>198</v>
      </c>
      <c r="E207" s="21" t="s">
        <v>108</v>
      </c>
      <c r="F207" s="22">
        <f>49703+372.9</f>
        <v>50075.9</v>
      </c>
    </row>
    <row r="208" spans="1:6" ht="31.5">
      <c r="A208" s="2" t="s">
        <v>196</v>
      </c>
      <c r="B208" s="21" t="s">
        <v>24</v>
      </c>
      <c r="C208" s="21" t="s">
        <v>32</v>
      </c>
      <c r="D208" s="21" t="s">
        <v>199</v>
      </c>
      <c r="E208" s="21" t="s">
        <v>11</v>
      </c>
      <c r="F208" s="22">
        <f>F209</f>
        <v>19683</v>
      </c>
    </row>
    <row r="209" spans="1:6" ht="31.5">
      <c r="A209" s="20" t="s">
        <v>18</v>
      </c>
      <c r="B209" s="21" t="s">
        <v>24</v>
      </c>
      <c r="C209" s="21" t="s">
        <v>32</v>
      </c>
      <c r="D209" s="21" t="s">
        <v>199</v>
      </c>
      <c r="E209" s="21" t="s">
        <v>19</v>
      </c>
      <c r="F209" s="22">
        <f>F210</f>
        <v>19683</v>
      </c>
    </row>
    <row r="210" spans="1:6" ht="31.5">
      <c r="A210" s="20" t="s">
        <v>107</v>
      </c>
      <c r="B210" s="21" t="s">
        <v>24</v>
      </c>
      <c r="C210" s="21" t="s">
        <v>32</v>
      </c>
      <c r="D210" s="21" t="s">
        <v>199</v>
      </c>
      <c r="E210" s="21" t="s">
        <v>108</v>
      </c>
      <c r="F210" s="22">
        <v>19683</v>
      </c>
    </row>
    <row r="211" spans="1:6">
      <c r="A211" s="17" t="s">
        <v>63</v>
      </c>
      <c r="B211" s="18" t="s">
        <v>24</v>
      </c>
      <c r="C211" s="18" t="s">
        <v>35</v>
      </c>
      <c r="D211" s="18" t="s">
        <v>10</v>
      </c>
      <c r="E211" s="18" t="s">
        <v>11</v>
      </c>
      <c r="F211" s="19">
        <f>F220+F212+F235</f>
        <v>10860.3</v>
      </c>
    </row>
    <row r="212" spans="1:6" ht="47.25">
      <c r="A212" s="3" t="s">
        <v>151</v>
      </c>
      <c r="B212" s="21" t="s">
        <v>24</v>
      </c>
      <c r="C212" s="21" t="s">
        <v>35</v>
      </c>
      <c r="D212" s="21" t="s">
        <v>153</v>
      </c>
      <c r="E212" s="21" t="s">
        <v>11</v>
      </c>
      <c r="F212" s="22">
        <f>F213</f>
        <v>6800</v>
      </c>
    </row>
    <row r="213" spans="1:6">
      <c r="A213" s="2" t="s">
        <v>412</v>
      </c>
      <c r="B213" s="21" t="s">
        <v>24</v>
      </c>
      <c r="C213" s="21" t="s">
        <v>35</v>
      </c>
      <c r="D213" s="21" t="s">
        <v>209</v>
      </c>
      <c r="E213" s="21" t="s">
        <v>11</v>
      </c>
      <c r="F213" s="22">
        <f>F214+F217</f>
        <v>6800</v>
      </c>
    </row>
    <row r="214" spans="1:6">
      <c r="A214" s="2" t="s">
        <v>208</v>
      </c>
      <c r="B214" s="21" t="s">
        <v>24</v>
      </c>
      <c r="C214" s="21" t="s">
        <v>35</v>
      </c>
      <c r="D214" s="21" t="s">
        <v>210</v>
      </c>
      <c r="E214" s="21" t="s">
        <v>11</v>
      </c>
      <c r="F214" s="22">
        <f>F215</f>
        <v>5800</v>
      </c>
    </row>
    <row r="215" spans="1:6" ht="31.5">
      <c r="A215" s="20" t="s">
        <v>18</v>
      </c>
      <c r="B215" s="21" t="s">
        <v>24</v>
      </c>
      <c r="C215" s="21" t="s">
        <v>35</v>
      </c>
      <c r="D215" s="21" t="s">
        <v>210</v>
      </c>
      <c r="E215" s="21" t="s">
        <v>19</v>
      </c>
      <c r="F215" s="22">
        <f>F216</f>
        <v>5800</v>
      </c>
    </row>
    <row r="216" spans="1:6" ht="31.5">
      <c r="A216" s="20" t="s">
        <v>107</v>
      </c>
      <c r="B216" s="21" t="s">
        <v>24</v>
      </c>
      <c r="C216" s="21" t="s">
        <v>35</v>
      </c>
      <c r="D216" s="21" t="s">
        <v>210</v>
      </c>
      <c r="E216" s="21" t="s">
        <v>108</v>
      </c>
      <c r="F216" s="22">
        <v>5800</v>
      </c>
    </row>
    <row r="217" spans="1:6">
      <c r="A217" s="4" t="s">
        <v>218</v>
      </c>
      <c r="B217" s="21" t="s">
        <v>24</v>
      </c>
      <c r="C217" s="21" t="s">
        <v>35</v>
      </c>
      <c r="D217" s="21" t="s">
        <v>219</v>
      </c>
      <c r="E217" s="21" t="s">
        <v>11</v>
      </c>
      <c r="F217" s="22">
        <f>F218</f>
        <v>1000</v>
      </c>
    </row>
    <row r="218" spans="1:6" ht="31.5">
      <c r="A218" s="20" t="s">
        <v>18</v>
      </c>
      <c r="B218" s="21" t="s">
        <v>24</v>
      </c>
      <c r="C218" s="21" t="s">
        <v>35</v>
      </c>
      <c r="D218" s="21" t="s">
        <v>219</v>
      </c>
      <c r="E218" s="21" t="s">
        <v>19</v>
      </c>
      <c r="F218" s="22">
        <f>F219</f>
        <v>1000</v>
      </c>
    </row>
    <row r="219" spans="1:6" ht="31.5">
      <c r="A219" s="20" t="s">
        <v>107</v>
      </c>
      <c r="B219" s="21" t="s">
        <v>24</v>
      </c>
      <c r="C219" s="21" t="s">
        <v>35</v>
      </c>
      <c r="D219" s="21" t="s">
        <v>219</v>
      </c>
      <c r="E219" s="21" t="s">
        <v>108</v>
      </c>
      <c r="F219" s="22">
        <v>1000</v>
      </c>
    </row>
    <row r="220" spans="1:6" ht="47.25">
      <c r="A220" s="2" t="s">
        <v>175</v>
      </c>
      <c r="B220" s="21" t="s">
        <v>24</v>
      </c>
      <c r="C220" s="21" t="s">
        <v>35</v>
      </c>
      <c r="D220" s="21" t="s">
        <v>182</v>
      </c>
      <c r="E220" s="21" t="s">
        <v>11</v>
      </c>
      <c r="F220" s="22">
        <f>F221+F231</f>
        <v>2480</v>
      </c>
    </row>
    <row r="221" spans="1:6" ht="31.5">
      <c r="A221" s="2" t="s">
        <v>200</v>
      </c>
      <c r="B221" s="21" t="s">
        <v>24</v>
      </c>
      <c r="C221" s="21" t="s">
        <v>35</v>
      </c>
      <c r="D221" s="21" t="s">
        <v>204</v>
      </c>
      <c r="E221" s="21" t="s">
        <v>11</v>
      </c>
      <c r="F221" s="22">
        <f>F222+F225+F228</f>
        <v>1060</v>
      </c>
    </row>
    <row r="222" spans="1:6">
      <c r="A222" s="2" t="s">
        <v>201</v>
      </c>
      <c r="B222" s="21" t="s">
        <v>24</v>
      </c>
      <c r="C222" s="21" t="s">
        <v>35</v>
      </c>
      <c r="D222" s="21" t="s">
        <v>205</v>
      </c>
      <c r="E222" s="21" t="s">
        <v>11</v>
      </c>
      <c r="F222" s="22">
        <f>F223</f>
        <v>20</v>
      </c>
    </row>
    <row r="223" spans="1:6">
      <c r="A223" s="20" t="s">
        <v>20</v>
      </c>
      <c r="B223" s="21" t="s">
        <v>24</v>
      </c>
      <c r="C223" s="21" t="s">
        <v>35</v>
      </c>
      <c r="D223" s="21" t="s">
        <v>205</v>
      </c>
      <c r="E223" s="21" t="s">
        <v>21</v>
      </c>
      <c r="F223" s="22">
        <f>F224</f>
        <v>20</v>
      </c>
    </row>
    <row r="224" spans="1:6" ht="47.25">
      <c r="A224" s="2" t="s">
        <v>188</v>
      </c>
      <c r="B224" s="21" t="s">
        <v>24</v>
      </c>
      <c r="C224" s="21" t="s">
        <v>35</v>
      </c>
      <c r="D224" s="21" t="s">
        <v>205</v>
      </c>
      <c r="E224" s="21" t="s">
        <v>189</v>
      </c>
      <c r="F224" s="22">
        <v>20</v>
      </c>
    </row>
    <row r="225" spans="1:6" ht="31.5">
      <c r="A225" s="2" t="s">
        <v>202</v>
      </c>
      <c r="B225" s="21" t="s">
        <v>24</v>
      </c>
      <c r="C225" s="21" t="s">
        <v>35</v>
      </c>
      <c r="D225" s="21" t="s">
        <v>206</v>
      </c>
      <c r="E225" s="21" t="s">
        <v>11</v>
      </c>
      <c r="F225" s="22">
        <f>F226</f>
        <v>120</v>
      </c>
    </row>
    <row r="226" spans="1:6" ht="31.5">
      <c r="A226" s="20" t="s">
        <v>18</v>
      </c>
      <c r="B226" s="21" t="s">
        <v>24</v>
      </c>
      <c r="C226" s="21" t="s">
        <v>35</v>
      </c>
      <c r="D226" s="21" t="s">
        <v>206</v>
      </c>
      <c r="E226" s="21" t="s">
        <v>19</v>
      </c>
      <c r="F226" s="22">
        <f>F227</f>
        <v>120</v>
      </c>
    </row>
    <row r="227" spans="1:6" ht="31.5">
      <c r="A227" s="20" t="s">
        <v>107</v>
      </c>
      <c r="B227" s="21" t="s">
        <v>24</v>
      </c>
      <c r="C227" s="21" t="s">
        <v>35</v>
      </c>
      <c r="D227" s="21" t="s">
        <v>206</v>
      </c>
      <c r="E227" s="21" t="s">
        <v>108</v>
      </c>
      <c r="F227" s="22">
        <v>120</v>
      </c>
    </row>
    <row r="228" spans="1:6" ht="31.5">
      <c r="A228" s="2" t="s">
        <v>203</v>
      </c>
      <c r="B228" s="21" t="s">
        <v>24</v>
      </c>
      <c r="C228" s="21" t="s">
        <v>35</v>
      </c>
      <c r="D228" s="21" t="s">
        <v>207</v>
      </c>
      <c r="E228" s="21" t="s">
        <v>11</v>
      </c>
      <c r="F228" s="22">
        <f>F229</f>
        <v>920</v>
      </c>
    </row>
    <row r="229" spans="1:6">
      <c r="A229" s="20" t="s">
        <v>20</v>
      </c>
      <c r="B229" s="21" t="s">
        <v>24</v>
      </c>
      <c r="C229" s="21" t="s">
        <v>35</v>
      </c>
      <c r="D229" s="21" t="s">
        <v>207</v>
      </c>
      <c r="E229" s="21" t="s">
        <v>21</v>
      </c>
      <c r="F229" s="22">
        <f>F230</f>
        <v>920</v>
      </c>
    </row>
    <row r="230" spans="1:6" ht="47.25">
      <c r="A230" s="2" t="s">
        <v>188</v>
      </c>
      <c r="B230" s="21" t="s">
        <v>24</v>
      </c>
      <c r="C230" s="21" t="s">
        <v>35</v>
      </c>
      <c r="D230" s="21" t="s">
        <v>207</v>
      </c>
      <c r="E230" s="21" t="s">
        <v>189</v>
      </c>
      <c r="F230" s="22">
        <v>920</v>
      </c>
    </row>
    <row r="231" spans="1:6" ht="47.25">
      <c r="A231" s="2" t="s">
        <v>176</v>
      </c>
      <c r="B231" s="21" t="s">
        <v>24</v>
      </c>
      <c r="C231" s="21" t="s">
        <v>35</v>
      </c>
      <c r="D231" s="21" t="s">
        <v>183</v>
      </c>
      <c r="E231" s="21" t="s">
        <v>11</v>
      </c>
      <c r="F231" s="22">
        <f>F232</f>
        <v>1420</v>
      </c>
    </row>
    <row r="232" spans="1:6" ht="31.5">
      <c r="A232" s="2" t="s">
        <v>177</v>
      </c>
      <c r="B232" s="21" t="s">
        <v>24</v>
      </c>
      <c r="C232" s="21" t="s">
        <v>35</v>
      </c>
      <c r="D232" s="21" t="s">
        <v>184</v>
      </c>
      <c r="E232" s="21" t="s">
        <v>11</v>
      </c>
      <c r="F232" s="22">
        <f>F233</f>
        <v>1420</v>
      </c>
    </row>
    <row r="233" spans="1:6" ht="31.5">
      <c r="A233" s="20" t="s">
        <v>18</v>
      </c>
      <c r="B233" s="21" t="s">
        <v>24</v>
      </c>
      <c r="C233" s="21" t="s">
        <v>35</v>
      </c>
      <c r="D233" s="21" t="s">
        <v>184</v>
      </c>
      <c r="E233" s="21" t="s">
        <v>19</v>
      </c>
      <c r="F233" s="22">
        <f>F234</f>
        <v>1420</v>
      </c>
    </row>
    <row r="234" spans="1:6" ht="31.5">
      <c r="A234" s="20" t="s">
        <v>107</v>
      </c>
      <c r="B234" s="21" t="s">
        <v>24</v>
      </c>
      <c r="C234" s="21" t="s">
        <v>35</v>
      </c>
      <c r="D234" s="21" t="s">
        <v>184</v>
      </c>
      <c r="E234" s="21" t="s">
        <v>108</v>
      </c>
      <c r="F234" s="22">
        <v>1420</v>
      </c>
    </row>
    <row r="235" spans="1:6">
      <c r="A235" s="20" t="s">
        <v>424</v>
      </c>
      <c r="B235" s="21" t="s">
        <v>24</v>
      </c>
      <c r="C235" s="21" t="s">
        <v>35</v>
      </c>
      <c r="D235" s="21" t="s">
        <v>126</v>
      </c>
      <c r="E235" s="21" t="s">
        <v>11</v>
      </c>
      <c r="F235" s="22">
        <f>F236</f>
        <v>1580.3</v>
      </c>
    </row>
    <row r="236" spans="1:6">
      <c r="A236" s="2" t="s">
        <v>395</v>
      </c>
      <c r="B236" s="21" t="s">
        <v>24</v>
      </c>
      <c r="C236" s="21" t="s">
        <v>35</v>
      </c>
      <c r="D236" s="21" t="s">
        <v>137</v>
      </c>
      <c r="E236" s="21" t="s">
        <v>11</v>
      </c>
      <c r="F236" s="22">
        <f>F237</f>
        <v>1580.3</v>
      </c>
    </row>
    <row r="237" spans="1:6">
      <c r="A237" s="2" t="s">
        <v>396</v>
      </c>
      <c r="B237" s="21" t="s">
        <v>24</v>
      </c>
      <c r="C237" s="21" t="s">
        <v>35</v>
      </c>
      <c r="D237" s="6" t="s">
        <v>397</v>
      </c>
      <c r="E237" s="21" t="s">
        <v>11</v>
      </c>
      <c r="F237" s="22">
        <f>F238</f>
        <v>1580.3</v>
      </c>
    </row>
    <row r="238" spans="1:6" ht="31.5">
      <c r="A238" s="20" t="s">
        <v>18</v>
      </c>
      <c r="B238" s="21" t="s">
        <v>24</v>
      </c>
      <c r="C238" s="21" t="s">
        <v>35</v>
      </c>
      <c r="D238" s="6" t="s">
        <v>397</v>
      </c>
      <c r="E238" s="21" t="s">
        <v>19</v>
      </c>
      <c r="F238" s="22">
        <f>F239</f>
        <v>1580.3</v>
      </c>
    </row>
    <row r="239" spans="1:6" ht="31.5">
      <c r="A239" s="20" t="s">
        <v>107</v>
      </c>
      <c r="B239" s="21" t="s">
        <v>24</v>
      </c>
      <c r="C239" s="21" t="s">
        <v>35</v>
      </c>
      <c r="D239" s="6" t="s">
        <v>397</v>
      </c>
      <c r="E239" s="21" t="s">
        <v>108</v>
      </c>
      <c r="F239" s="22">
        <v>1580.3</v>
      </c>
    </row>
    <row r="240" spans="1:6">
      <c r="A240" s="17" t="s">
        <v>64</v>
      </c>
      <c r="B240" s="18" t="s">
        <v>25</v>
      </c>
      <c r="C240" s="18" t="s">
        <v>9</v>
      </c>
      <c r="D240" s="18" t="s">
        <v>10</v>
      </c>
      <c r="E240" s="18" t="s">
        <v>11</v>
      </c>
      <c r="F240" s="19">
        <f>F241+F281+F331</f>
        <v>896269.6</v>
      </c>
    </row>
    <row r="241" spans="1:6">
      <c r="A241" s="17" t="s">
        <v>65</v>
      </c>
      <c r="B241" s="18" t="s">
        <v>25</v>
      </c>
      <c r="C241" s="18" t="s">
        <v>8</v>
      </c>
      <c r="D241" s="18" t="s">
        <v>10</v>
      </c>
      <c r="E241" s="18" t="s">
        <v>11</v>
      </c>
      <c r="F241" s="19">
        <f>F242+F264+F277</f>
        <v>370561.5</v>
      </c>
    </row>
    <row r="242" spans="1:6" ht="47.25">
      <c r="A242" s="3" t="s">
        <v>151</v>
      </c>
      <c r="B242" s="21" t="s">
        <v>25</v>
      </c>
      <c r="C242" s="21" t="s">
        <v>8</v>
      </c>
      <c r="D242" s="21" t="s">
        <v>153</v>
      </c>
      <c r="E242" s="21" t="s">
        <v>11</v>
      </c>
      <c r="F242" s="22">
        <f>F243+F250+F257</f>
        <v>358133.2</v>
      </c>
    </row>
    <row r="243" spans="1:6">
      <c r="A243" s="2" t="s">
        <v>412</v>
      </c>
      <c r="B243" s="21" t="s">
        <v>25</v>
      </c>
      <c r="C243" s="21" t="s">
        <v>8</v>
      </c>
      <c r="D243" s="21" t="s">
        <v>209</v>
      </c>
      <c r="E243" s="21" t="s">
        <v>11</v>
      </c>
      <c r="F243" s="22">
        <f>F244+F247</f>
        <v>142035.5</v>
      </c>
    </row>
    <row r="244" spans="1:6">
      <c r="A244" s="2" t="s">
        <v>66</v>
      </c>
      <c r="B244" s="21" t="s">
        <v>25</v>
      </c>
      <c r="C244" s="21" t="s">
        <v>8</v>
      </c>
      <c r="D244" s="21" t="s">
        <v>211</v>
      </c>
      <c r="E244" s="21" t="s">
        <v>11</v>
      </c>
      <c r="F244" s="22">
        <f>F245</f>
        <v>7443.5</v>
      </c>
    </row>
    <row r="245" spans="1:6" ht="31.5">
      <c r="A245" s="20" t="s">
        <v>59</v>
      </c>
      <c r="B245" s="21" t="s">
        <v>25</v>
      </c>
      <c r="C245" s="21" t="s">
        <v>8</v>
      </c>
      <c r="D245" s="21" t="s">
        <v>211</v>
      </c>
      <c r="E245" s="21" t="s">
        <v>33</v>
      </c>
      <c r="F245" s="22">
        <f>F246</f>
        <v>7443.5</v>
      </c>
    </row>
    <row r="246" spans="1:6">
      <c r="A246" s="20" t="s">
        <v>173</v>
      </c>
      <c r="B246" s="21" t="s">
        <v>25</v>
      </c>
      <c r="C246" s="21" t="s">
        <v>8</v>
      </c>
      <c r="D246" s="21" t="s">
        <v>211</v>
      </c>
      <c r="E246" s="21" t="s">
        <v>174</v>
      </c>
      <c r="F246" s="22">
        <v>7443.5</v>
      </c>
    </row>
    <row r="247" spans="1:6">
      <c r="A247" s="4" t="s">
        <v>218</v>
      </c>
      <c r="B247" s="5" t="s">
        <v>25</v>
      </c>
      <c r="C247" s="21" t="s">
        <v>8</v>
      </c>
      <c r="D247" s="21" t="s">
        <v>219</v>
      </c>
      <c r="E247" s="21" t="s">
        <v>11</v>
      </c>
      <c r="F247" s="22">
        <f>F248</f>
        <v>134592</v>
      </c>
    </row>
    <row r="248" spans="1:6" ht="31.5">
      <c r="A248" s="20" t="s">
        <v>59</v>
      </c>
      <c r="B248" s="5" t="s">
        <v>25</v>
      </c>
      <c r="C248" s="21" t="s">
        <v>8</v>
      </c>
      <c r="D248" s="21" t="s">
        <v>219</v>
      </c>
      <c r="E248" s="21" t="s">
        <v>33</v>
      </c>
      <c r="F248" s="22">
        <f>F249</f>
        <v>134592</v>
      </c>
    </row>
    <row r="249" spans="1:6">
      <c r="A249" s="20" t="s">
        <v>173</v>
      </c>
      <c r="B249" s="5" t="s">
        <v>25</v>
      </c>
      <c r="C249" s="21" t="s">
        <v>8</v>
      </c>
      <c r="D249" s="21" t="s">
        <v>219</v>
      </c>
      <c r="E249" s="21" t="s">
        <v>174</v>
      </c>
      <c r="F249" s="22">
        <v>134592</v>
      </c>
    </row>
    <row r="250" spans="1:6" ht="31.5">
      <c r="A250" s="2" t="s">
        <v>413</v>
      </c>
      <c r="B250" s="21" t="s">
        <v>25</v>
      </c>
      <c r="C250" s="21" t="s">
        <v>8</v>
      </c>
      <c r="D250" s="21" t="s">
        <v>213</v>
      </c>
      <c r="E250" s="21" t="s">
        <v>11</v>
      </c>
      <c r="F250" s="22">
        <f>F251+F254</f>
        <v>212347.7</v>
      </c>
    </row>
    <row r="251" spans="1:6" ht="47.25">
      <c r="A251" s="2" t="s">
        <v>212</v>
      </c>
      <c r="B251" s="21" t="s">
        <v>25</v>
      </c>
      <c r="C251" s="21" t="s">
        <v>8</v>
      </c>
      <c r="D251" s="21" t="s">
        <v>214</v>
      </c>
      <c r="E251" s="21" t="s">
        <v>11</v>
      </c>
      <c r="F251" s="22">
        <f>F252</f>
        <v>12347.7</v>
      </c>
    </row>
    <row r="252" spans="1:6" ht="31.5">
      <c r="A252" s="20" t="s">
        <v>59</v>
      </c>
      <c r="B252" s="21" t="s">
        <v>25</v>
      </c>
      <c r="C252" s="21" t="s">
        <v>8</v>
      </c>
      <c r="D252" s="21" t="s">
        <v>214</v>
      </c>
      <c r="E252" s="21" t="s">
        <v>33</v>
      </c>
      <c r="F252" s="22">
        <f>F253</f>
        <v>12347.7</v>
      </c>
    </row>
    <row r="253" spans="1:6">
      <c r="A253" s="20" t="s">
        <v>173</v>
      </c>
      <c r="B253" s="21" t="s">
        <v>25</v>
      </c>
      <c r="C253" s="21" t="s">
        <v>8</v>
      </c>
      <c r="D253" s="21" t="s">
        <v>214</v>
      </c>
      <c r="E253" s="21" t="s">
        <v>174</v>
      </c>
      <c r="F253" s="22">
        <f>12347.7</f>
        <v>12347.7</v>
      </c>
    </row>
    <row r="254" spans="1:6" ht="31.5">
      <c r="A254" s="4" t="s">
        <v>220</v>
      </c>
      <c r="B254" s="21" t="s">
        <v>25</v>
      </c>
      <c r="C254" s="21" t="s">
        <v>8</v>
      </c>
      <c r="D254" s="21" t="s">
        <v>221</v>
      </c>
      <c r="E254" s="21" t="s">
        <v>11</v>
      </c>
      <c r="F254" s="22">
        <f>F255</f>
        <v>200000</v>
      </c>
    </row>
    <row r="255" spans="1:6" ht="31.5">
      <c r="A255" s="20" t="s">
        <v>59</v>
      </c>
      <c r="B255" s="21" t="s">
        <v>25</v>
      </c>
      <c r="C255" s="21" t="s">
        <v>8</v>
      </c>
      <c r="D255" s="21" t="s">
        <v>221</v>
      </c>
      <c r="E255" s="21" t="s">
        <v>33</v>
      </c>
      <c r="F255" s="22">
        <f>F256</f>
        <v>200000</v>
      </c>
    </row>
    <row r="256" spans="1:6">
      <c r="A256" s="20" t="s">
        <v>173</v>
      </c>
      <c r="B256" s="21" t="s">
        <v>25</v>
      </c>
      <c r="C256" s="21" t="s">
        <v>8</v>
      </c>
      <c r="D256" s="21" t="s">
        <v>221</v>
      </c>
      <c r="E256" s="21" t="s">
        <v>174</v>
      </c>
      <c r="F256" s="22">
        <v>200000</v>
      </c>
    </row>
    <row r="257" spans="1:6" ht="31.5">
      <c r="A257" s="2" t="s">
        <v>414</v>
      </c>
      <c r="B257" s="21" t="s">
        <v>25</v>
      </c>
      <c r="C257" s="21" t="s">
        <v>8</v>
      </c>
      <c r="D257" s="21" t="s">
        <v>154</v>
      </c>
      <c r="E257" s="21" t="s">
        <v>11</v>
      </c>
      <c r="F257" s="22">
        <f>F258+F261</f>
        <v>3750</v>
      </c>
    </row>
    <row r="258" spans="1:6" ht="63">
      <c r="A258" s="2" t="s">
        <v>216</v>
      </c>
      <c r="B258" s="21" t="s">
        <v>25</v>
      </c>
      <c r="C258" s="21" t="s">
        <v>8</v>
      </c>
      <c r="D258" s="21" t="s">
        <v>232</v>
      </c>
      <c r="E258" s="21" t="s">
        <v>11</v>
      </c>
      <c r="F258" s="22">
        <f>F259</f>
        <v>2330</v>
      </c>
    </row>
    <row r="259" spans="1:6" ht="31.5">
      <c r="A259" s="20" t="s">
        <v>59</v>
      </c>
      <c r="B259" s="21" t="s">
        <v>25</v>
      </c>
      <c r="C259" s="21" t="s">
        <v>8</v>
      </c>
      <c r="D259" s="21" t="s">
        <v>232</v>
      </c>
      <c r="E259" s="21" t="s">
        <v>33</v>
      </c>
      <c r="F259" s="22">
        <f>F260</f>
        <v>2330</v>
      </c>
    </row>
    <row r="260" spans="1:6">
      <c r="A260" s="20" t="s">
        <v>173</v>
      </c>
      <c r="B260" s="21" t="s">
        <v>25</v>
      </c>
      <c r="C260" s="21" t="s">
        <v>8</v>
      </c>
      <c r="D260" s="21" t="s">
        <v>232</v>
      </c>
      <c r="E260" s="21" t="s">
        <v>174</v>
      </c>
      <c r="F260" s="22">
        <v>2330</v>
      </c>
    </row>
    <row r="261" spans="1:6" ht="63">
      <c r="A261" s="2" t="s">
        <v>162</v>
      </c>
      <c r="B261" s="21" t="s">
        <v>25</v>
      </c>
      <c r="C261" s="21" t="s">
        <v>8</v>
      </c>
      <c r="D261" s="21" t="s">
        <v>163</v>
      </c>
      <c r="E261" s="21" t="s">
        <v>11</v>
      </c>
      <c r="F261" s="22">
        <f>F262</f>
        <v>1420</v>
      </c>
    </row>
    <row r="262" spans="1:6" ht="31.5">
      <c r="A262" s="20" t="s">
        <v>59</v>
      </c>
      <c r="B262" s="21" t="s">
        <v>25</v>
      </c>
      <c r="C262" s="21" t="s">
        <v>8</v>
      </c>
      <c r="D262" s="21" t="s">
        <v>163</v>
      </c>
      <c r="E262" s="21" t="s">
        <v>33</v>
      </c>
      <c r="F262" s="22">
        <f>F263</f>
        <v>1420</v>
      </c>
    </row>
    <row r="263" spans="1:6">
      <c r="A263" s="20" t="s">
        <v>173</v>
      </c>
      <c r="B263" s="21" t="s">
        <v>25</v>
      </c>
      <c r="C263" s="21" t="s">
        <v>8</v>
      </c>
      <c r="D263" s="21" t="s">
        <v>163</v>
      </c>
      <c r="E263" s="21" t="s">
        <v>174</v>
      </c>
      <c r="F263" s="22">
        <v>1420</v>
      </c>
    </row>
    <row r="264" spans="1:6" ht="63">
      <c r="A264" s="2" t="s">
        <v>222</v>
      </c>
      <c r="B264" s="21" t="s">
        <v>25</v>
      </c>
      <c r="C264" s="21" t="s">
        <v>8</v>
      </c>
      <c r="D264" s="21" t="s">
        <v>225</v>
      </c>
      <c r="E264" s="21" t="s">
        <v>11</v>
      </c>
      <c r="F264" s="22">
        <f>F265+F271+F268+F274</f>
        <v>12068.3</v>
      </c>
    </row>
    <row r="265" spans="1:6" ht="31.5">
      <c r="A265" s="2" t="s">
        <v>223</v>
      </c>
      <c r="B265" s="21" t="s">
        <v>25</v>
      </c>
      <c r="C265" s="21" t="s">
        <v>8</v>
      </c>
      <c r="D265" s="21" t="s">
        <v>226</v>
      </c>
      <c r="E265" s="21" t="s">
        <v>11</v>
      </c>
      <c r="F265" s="22">
        <f>F266</f>
        <v>200</v>
      </c>
    </row>
    <row r="266" spans="1:6" ht="31.5">
      <c r="A266" s="20" t="s">
        <v>18</v>
      </c>
      <c r="B266" s="21" t="s">
        <v>25</v>
      </c>
      <c r="C266" s="21" t="s">
        <v>8</v>
      </c>
      <c r="D266" s="21" t="s">
        <v>226</v>
      </c>
      <c r="E266" s="21" t="s">
        <v>19</v>
      </c>
      <c r="F266" s="22">
        <f>F267</f>
        <v>200</v>
      </c>
    </row>
    <row r="267" spans="1:6" ht="31.5">
      <c r="A267" s="20" t="s">
        <v>107</v>
      </c>
      <c r="B267" s="21" t="s">
        <v>25</v>
      </c>
      <c r="C267" s="21" t="s">
        <v>8</v>
      </c>
      <c r="D267" s="21" t="s">
        <v>226</v>
      </c>
      <c r="E267" s="21" t="s">
        <v>108</v>
      </c>
      <c r="F267" s="22">
        <v>200</v>
      </c>
    </row>
    <row r="268" spans="1:6" ht="31.5">
      <c r="A268" s="2" t="s">
        <v>224</v>
      </c>
      <c r="B268" s="21" t="s">
        <v>25</v>
      </c>
      <c r="C268" s="21" t="s">
        <v>8</v>
      </c>
      <c r="D268" s="21" t="s">
        <v>227</v>
      </c>
      <c r="E268" s="21" t="s">
        <v>11</v>
      </c>
      <c r="F268" s="22">
        <f>F269</f>
        <v>168.3</v>
      </c>
    </row>
    <row r="269" spans="1:6">
      <c r="A269" s="20" t="s">
        <v>20</v>
      </c>
      <c r="B269" s="21" t="s">
        <v>25</v>
      </c>
      <c r="C269" s="21" t="s">
        <v>8</v>
      </c>
      <c r="D269" s="21" t="s">
        <v>227</v>
      </c>
      <c r="E269" s="21" t="s">
        <v>21</v>
      </c>
      <c r="F269" s="22">
        <f>F270</f>
        <v>168.3</v>
      </c>
    </row>
    <row r="270" spans="1:6" ht="47.25">
      <c r="A270" s="2" t="s">
        <v>188</v>
      </c>
      <c r="B270" s="21" t="s">
        <v>25</v>
      </c>
      <c r="C270" s="21" t="s">
        <v>8</v>
      </c>
      <c r="D270" s="21" t="s">
        <v>227</v>
      </c>
      <c r="E270" s="21" t="s">
        <v>189</v>
      </c>
      <c r="F270" s="22">
        <v>168.3</v>
      </c>
    </row>
    <row r="271" spans="1:6" ht="31.5">
      <c r="A271" s="4" t="s">
        <v>228</v>
      </c>
      <c r="B271" s="21" t="s">
        <v>25</v>
      </c>
      <c r="C271" s="21" t="s">
        <v>8</v>
      </c>
      <c r="D271" s="21" t="s">
        <v>229</v>
      </c>
      <c r="E271" s="21" t="s">
        <v>11</v>
      </c>
      <c r="F271" s="22">
        <f>F272</f>
        <v>1800</v>
      </c>
    </row>
    <row r="272" spans="1:6" ht="31.5">
      <c r="A272" s="20" t="s">
        <v>18</v>
      </c>
      <c r="B272" s="21" t="s">
        <v>25</v>
      </c>
      <c r="C272" s="21" t="s">
        <v>8</v>
      </c>
      <c r="D272" s="21" t="s">
        <v>229</v>
      </c>
      <c r="E272" s="21" t="s">
        <v>19</v>
      </c>
      <c r="F272" s="22">
        <f>F273</f>
        <v>1800</v>
      </c>
    </row>
    <row r="273" spans="1:6" ht="31.5">
      <c r="A273" s="20" t="s">
        <v>107</v>
      </c>
      <c r="B273" s="21" t="s">
        <v>25</v>
      </c>
      <c r="C273" s="21" t="s">
        <v>8</v>
      </c>
      <c r="D273" s="21" t="s">
        <v>229</v>
      </c>
      <c r="E273" s="21" t="s">
        <v>108</v>
      </c>
      <c r="F273" s="22">
        <v>1800</v>
      </c>
    </row>
    <row r="274" spans="1:6" ht="31.5">
      <c r="A274" s="2" t="s">
        <v>415</v>
      </c>
      <c r="B274" s="21" t="s">
        <v>25</v>
      </c>
      <c r="C274" s="21" t="s">
        <v>8</v>
      </c>
      <c r="D274" s="21" t="s">
        <v>230</v>
      </c>
      <c r="E274" s="21" t="s">
        <v>11</v>
      </c>
      <c r="F274" s="22">
        <f>F275</f>
        <v>9900</v>
      </c>
    </row>
    <row r="275" spans="1:6" ht="31.5">
      <c r="A275" s="20" t="s">
        <v>18</v>
      </c>
      <c r="B275" s="21" t="s">
        <v>25</v>
      </c>
      <c r="C275" s="21" t="s">
        <v>8</v>
      </c>
      <c r="D275" s="21" t="s">
        <v>230</v>
      </c>
      <c r="E275" s="21" t="s">
        <v>19</v>
      </c>
      <c r="F275" s="22">
        <f>F276</f>
        <v>9900</v>
      </c>
    </row>
    <row r="276" spans="1:6" ht="31.5">
      <c r="A276" s="20" t="s">
        <v>107</v>
      </c>
      <c r="B276" s="21" t="s">
        <v>25</v>
      </c>
      <c r="C276" s="21" t="s">
        <v>8</v>
      </c>
      <c r="D276" s="21" t="s">
        <v>230</v>
      </c>
      <c r="E276" s="21" t="s">
        <v>108</v>
      </c>
      <c r="F276" s="22">
        <v>9900</v>
      </c>
    </row>
    <row r="277" spans="1:6" ht="47.25">
      <c r="A277" s="2" t="s">
        <v>148</v>
      </c>
      <c r="B277" s="21" t="s">
        <v>25</v>
      </c>
      <c r="C277" s="21" t="s">
        <v>8</v>
      </c>
      <c r="D277" s="21" t="s">
        <v>155</v>
      </c>
      <c r="E277" s="21" t="s">
        <v>11</v>
      </c>
      <c r="F277" s="22">
        <f>F278</f>
        <v>360</v>
      </c>
    </row>
    <row r="278" spans="1:6" ht="31.5">
      <c r="A278" s="2" t="s">
        <v>181</v>
      </c>
      <c r="B278" s="21" t="s">
        <v>25</v>
      </c>
      <c r="C278" s="21" t="s">
        <v>8</v>
      </c>
      <c r="D278" s="6" t="s">
        <v>190</v>
      </c>
      <c r="E278" s="21" t="s">
        <v>11</v>
      </c>
      <c r="F278" s="22">
        <f>F279</f>
        <v>360</v>
      </c>
    </row>
    <row r="279" spans="1:6" ht="31.5">
      <c r="A279" s="20" t="s">
        <v>18</v>
      </c>
      <c r="B279" s="21" t="s">
        <v>25</v>
      </c>
      <c r="C279" s="21" t="s">
        <v>8</v>
      </c>
      <c r="D279" s="6" t="s">
        <v>190</v>
      </c>
      <c r="E279" s="21" t="s">
        <v>19</v>
      </c>
      <c r="F279" s="22">
        <f>F280</f>
        <v>360</v>
      </c>
    </row>
    <row r="280" spans="1:6" ht="31.5">
      <c r="A280" s="20" t="s">
        <v>107</v>
      </c>
      <c r="B280" s="21" t="s">
        <v>25</v>
      </c>
      <c r="C280" s="21" t="s">
        <v>8</v>
      </c>
      <c r="D280" s="6" t="s">
        <v>190</v>
      </c>
      <c r="E280" s="21" t="s">
        <v>108</v>
      </c>
      <c r="F280" s="22">
        <v>360</v>
      </c>
    </row>
    <row r="281" spans="1:6">
      <c r="A281" s="17" t="s">
        <v>67</v>
      </c>
      <c r="B281" s="18" t="s">
        <v>25</v>
      </c>
      <c r="C281" s="18" t="s">
        <v>13</v>
      </c>
      <c r="D281" s="18" t="s">
        <v>10</v>
      </c>
      <c r="E281" s="18" t="s">
        <v>11</v>
      </c>
      <c r="F281" s="19">
        <f>F282+F303</f>
        <v>500293.1</v>
      </c>
    </row>
    <row r="282" spans="1:6" ht="47.25">
      <c r="A282" s="3" t="s">
        <v>151</v>
      </c>
      <c r="B282" s="21" t="s">
        <v>25</v>
      </c>
      <c r="C282" s="21" t="s">
        <v>13</v>
      </c>
      <c r="D282" s="21" t="s">
        <v>153</v>
      </c>
      <c r="E282" s="21" t="s">
        <v>11</v>
      </c>
      <c r="F282" s="22">
        <f>F283+F286+F289+F296</f>
        <v>133865.4</v>
      </c>
    </row>
    <row r="283" spans="1:6" ht="31.5">
      <c r="A283" s="3" t="s">
        <v>233</v>
      </c>
      <c r="B283" s="21" t="s">
        <v>25</v>
      </c>
      <c r="C283" s="21" t="s">
        <v>13</v>
      </c>
      <c r="D283" s="21" t="s">
        <v>234</v>
      </c>
      <c r="E283" s="21" t="s">
        <v>11</v>
      </c>
      <c r="F283" s="22">
        <f>F284</f>
        <v>1217.0999999999999</v>
      </c>
    </row>
    <row r="284" spans="1:6" ht="31.5">
      <c r="A284" s="20" t="s">
        <v>18</v>
      </c>
      <c r="B284" s="21" t="s">
        <v>25</v>
      </c>
      <c r="C284" s="21" t="s">
        <v>13</v>
      </c>
      <c r="D284" s="21" t="s">
        <v>234</v>
      </c>
      <c r="E284" s="21" t="s">
        <v>19</v>
      </c>
      <c r="F284" s="22">
        <f>F285</f>
        <v>1217.0999999999999</v>
      </c>
    </row>
    <row r="285" spans="1:6" ht="31.5">
      <c r="A285" s="20" t="s">
        <v>107</v>
      </c>
      <c r="B285" s="21" t="s">
        <v>25</v>
      </c>
      <c r="C285" s="21" t="s">
        <v>13</v>
      </c>
      <c r="D285" s="21" t="s">
        <v>234</v>
      </c>
      <c r="E285" s="21" t="s">
        <v>108</v>
      </c>
      <c r="F285" s="22">
        <v>1217.0999999999999</v>
      </c>
    </row>
    <row r="286" spans="1:6">
      <c r="A286" s="4" t="s">
        <v>218</v>
      </c>
      <c r="B286" s="21" t="s">
        <v>25</v>
      </c>
      <c r="C286" s="21" t="s">
        <v>13</v>
      </c>
      <c r="D286" s="5" t="s">
        <v>235</v>
      </c>
      <c r="E286" s="21" t="s">
        <v>11</v>
      </c>
      <c r="F286" s="22">
        <f>F287</f>
        <v>52597.599999999999</v>
      </c>
    </row>
    <row r="287" spans="1:6" ht="31.5">
      <c r="A287" s="20" t="s">
        <v>18</v>
      </c>
      <c r="B287" s="21" t="s">
        <v>25</v>
      </c>
      <c r="C287" s="21" t="s">
        <v>13</v>
      </c>
      <c r="D287" s="5" t="s">
        <v>235</v>
      </c>
      <c r="E287" s="21" t="s">
        <v>19</v>
      </c>
      <c r="F287" s="22">
        <f>F288</f>
        <v>52597.599999999999</v>
      </c>
    </row>
    <row r="288" spans="1:6" ht="31.5">
      <c r="A288" s="20" t="s">
        <v>107</v>
      </c>
      <c r="B288" s="21" t="s">
        <v>25</v>
      </c>
      <c r="C288" s="21" t="s">
        <v>13</v>
      </c>
      <c r="D288" s="5" t="s">
        <v>235</v>
      </c>
      <c r="E288" s="21" t="s">
        <v>108</v>
      </c>
      <c r="F288" s="22">
        <v>52597.599999999999</v>
      </c>
    </row>
    <row r="289" spans="1:6">
      <c r="A289" s="2" t="s">
        <v>412</v>
      </c>
      <c r="B289" s="21" t="s">
        <v>25</v>
      </c>
      <c r="C289" s="21" t="s">
        <v>13</v>
      </c>
      <c r="D289" s="21" t="s">
        <v>209</v>
      </c>
      <c r="E289" s="21" t="s">
        <v>11</v>
      </c>
      <c r="F289" s="22">
        <f>F290+F293</f>
        <v>78980.7</v>
      </c>
    </row>
    <row r="290" spans="1:6" ht="31.5">
      <c r="A290" s="2" t="s">
        <v>68</v>
      </c>
      <c r="B290" s="21" t="s">
        <v>25</v>
      </c>
      <c r="C290" s="21" t="s">
        <v>13</v>
      </c>
      <c r="D290" s="21" t="s">
        <v>231</v>
      </c>
      <c r="E290" s="21" t="s">
        <v>11</v>
      </c>
      <c r="F290" s="22">
        <f>F291</f>
        <v>9851</v>
      </c>
    </row>
    <row r="291" spans="1:6" ht="31.5">
      <c r="A291" s="20" t="s">
        <v>59</v>
      </c>
      <c r="B291" s="21" t="s">
        <v>25</v>
      </c>
      <c r="C291" s="21" t="s">
        <v>13</v>
      </c>
      <c r="D291" s="21" t="s">
        <v>231</v>
      </c>
      <c r="E291" s="21" t="s">
        <v>33</v>
      </c>
      <c r="F291" s="22">
        <f>F292</f>
        <v>9851</v>
      </c>
    </row>
    <row r="292" spans="1:6">
      <c r="A292" s="20" t="s">
        <v>173</v>
      </c>
      <c r="B292" s="21" t="s">
        <v>25</v>
      </c>
      <c r="C292" s="21" t="s">
        <v>13</v>
      </c>
      <c r="D292" s="21" t="s">
        <v>231</v>
      </c>
      <c r="E292" s="21" t="s">
        <v>174</v>
      </c>
      <c r="F292" s="22">
        <f>6351+3500</f>
        <v>9851</v>
      </c>
    </row>
    <row r="293" spans="1:6">
      <c r="A293" s="4" t="s">
        <v>218</v>
      </c>
      <c r="B293" s="21" t="s">
        <v>25</v>
      </c>
      <c r="C293" s="21" t="s">
        <v>13</v>
      </c>
      <c r="D293" s="21" t="s">
        <v>219</v>
      </c>
      <c r="E293" s="21" t="s">
        <v>11</v>
      </c>
      <c r="F293" s="22">
        <f>F294</f>
        <v>69129.7</v>
      </c>
    </row>
    <row r="294" spans="1:6" ht="31.5">
      <c r="A294" s="20" t="s">
        <v>59</v>
      </c>
      <c r="B294" s="21" t="s">
        <v>25</v>
      </c>
      <c r="C294" s="21" t="s">
        <v>13</v>
      </c>
      <c r="D294" s="21" t="s">
        <v>219</v>
      </c>
      <c r="E294" s="21" t="s">
        <v>33</v>
      </c>
      <c r="F294" s="22">
        <f>F295</f>
        <v>69129.7</v>
      </c>
    </row>
    <row r="295" spans="1:6">
      <c r="A295" s="20" t="s">
        <v>173</v>
      </c>
      <c r="B295" s="21" t="s">
        <v>25</v>
      </c>
      <c r="C295" s="21" t="s">
        <v>13</v>
      </c>
      <c r="D295" s="21" t="s">
        <v>219</v>
      </c>
      <c r="E295" s="21" t="s">
        <v>174</v>
      </c>
      <c r="F295" s="22">
        <f>42730.4+26399.3</f>
        <v>69129.7</v>
      </c>
    </row>
    <row r="296" spans="1:6" ht="31.5">
      <c r="A296" s="2" t="s">
        <v>414</v>
      </c>
      <c r="B296" s="21" t="s">
        <v>25</v>
      </c>
      <c r="C296" s="21" t="s">
        <v>13</v>
      </c>
      <c r="D296" s="21" t="s">
        <v>154</v>
      </c>
      <c r="E296" s="21" t="s">
        <v>11</v>
      </c>
      <c r="F296" s="22">
        <f>F297+F300</f>
        <v>1070</v>
      </c>
    </row>
    <row r="297" spans="1:6" ht="31.5">
      <c r="A297" s="2" t="s">
        <v>215</v>
      </c>
      <c r="B297" s="21" t="s">
        <v>25</v>
      </c>
      <c r="C297" s="21" t="s">
        <v>13</v>
      </c>
      <c r="D297" s="21" t="s">
        <v>217</v>
      </c>
      <c r="E297" s="21" t="s">
        <v>11</v>
      </c>
      <c r="F297" s="22">
        <f>F298</f>
        <v>500</v>
      </c>
    </row>
    <row r="298" spans="1:6" ht="31.5">
      <c r="A298" s="20" t="s">
        <v>59</v>
      </c>
      <c r="B298" s="21" t="s">
        <v>25</v>
      </c>
      <c r="C298" s="21" t="s">
        <v>13</v>
      </c>
      <c r="D298" s="21" t="s">
        <v>217</v>
      </c>
      <c r="E298" s="21" t="s">
        <v>33</v>
      </c>
      <c r="F298" s="22">
        <f>F299</f>
        <v>500</v>
      </c>
    </row>
    <row r="299" spans="1:6">
      <c r="A299" s="20" t="s">
        <v>173</v>
      </c>
      <c r="B299" s="21" t="s">
        <v>25</v>
      </c>
      <c r="C299" s="21" t="s">
        <v>13</v>
      </c>
      <c r="D299" s="21" t="s">
        <v>217</v>
      </c>
      <c r="E299" s="21" t="s">
        <v>174</v>
      </c>
      <c r="F299" s="22">
        <v>500</v>
      </c>
    </row>
    <row r="300" spans="1:6" ht="63">
      <c r="A300" s="2" t="s">
        <v>216</v>
      </c>
      <c r="B300" s="21" t="s">
        <v>25</v>
      </c>
      <c r="C300" s="21" t="s">
        <v>13</v>
      </c>
      <c r="D300" s="21" t="s">
        <v>232</v>
      </c>
      <c r="E300" s="21" t="s">
        <v>11</v>
      </c>
      <c r="F300" s="22">
        <f>F301</f>
        <v>570</v>
      </c>
    </row>
    <row r="301" spans="1:6" ht="31.5">
      <c r="A301" s="20" t="s">
        <v>59</v>
      </c>
      <c r="B301" s="21" t="s">
        <v>25</v>
      </c>
      <c r="C301" s="21" t="s">
        <v>13</v>
      </c>
      <c r="D301" s="21" t="s">
        <v>232</v>
      </c>
      <c r="E301" s="21" t="s">
        <v>33</v>
      </c>
      <c r="F301" s="22">
        <f>F302</f>
        <v>570</v>
      </c>
    </row>
    <row r="302" spans="1:6">
      <c r="A302" s="20" t="s">
        <v>173</v>
      </c>
      <c r="B302" s="21" t="s">
        <v>25</v>
      </c>
      <c r="C302" s="21" t="s">
        <v>13</v>
      </c>
      <c r="D302" s="21" t="s">
        <v>232</v>
      </c>
      <c r="E302" s="21" t="s">
        <v>174</v>
      </c>
      <c r="F302" s="22">
        <v>570</v>
      </c>
    </row>
    <row r="303" spans="1:6" ht="63">
      <c r="A303" s="2" t="s">
        <v>222</v>
      </c>
      <c r="B303" s="21" t="s">
        <v>25</v>
      </c>
      <c r="C303" s="21" t="s">
        <v>13</v>
      </c>
      <c r="D303" s="21" t="s">
        <v>225</v>
      </c>
      <c r="E303" s="21" t="s">
        <v>11</v>
      </c>
      <c r="F303" s="22">
        <f>F304+F312+F315+F309+F318+F324</f>
        <v>366427.7</v>
      </c>
    </row>
    <row r="304" spans="1:6" ht="31.5">
      <c r="A304" s="2" t="s">
        <v>223</v>
      </c>
      <c r="B304" s="21" t="s">
        <v>25</v>
      </c>
      <c r="C304" s="21" t="s">
        <v>13</v>
      </c>
      <c r="D304" s="21" t="s">
        <v>226</v>
      </c>
      <c r="E304" s="21" t="s">
        <v>11</v>
      </c>
      <c r="F304" s="22">
        <f>F305+F307</f>
        <v>7765.3</v>
      </c>
    </row>
    <row r="305" spans="1:6" ht="31.5">
      <c r="A305" s="20" t="s">
        <v>18</v>
      </c>
      <c r="B305" s="21" t="s">
        <v>25</v>
      </c>
      <c r="C305" s="21" t="s">
        <v>13</v>
      </c>
      <c r="D305" s="21" t="s">
        <v>226</v>
      </c>
      <c r="E305" s="21" t="s">
        <v>19</v>
      </c>
      <c r="F305" s="22">
        <f>F306</f>
        <v>3826.5</v>
      </c>
    </row>
    <row r="306" spans="1:6" ht="31.5">
      <c r="A306" s="20" t="s">
        <v>107</v>
      </c>
      <c r="B306" s="21" t="s">
        <v>25</v>
      </c>
      <c r="C306" s="21" t="s">
        <v>13</v>
      </c>
      <c r="D306" s="21" t="s">
        <v>226</v>
      </c>
      <c r="E306" s="21" t="s">
        <v>108</v>
      </c>
      <c r="F306" s="22">
        <f>1811.1+2015.4</f>
        <v>3826.5</v>
      </c>
    </row>
    <row r="307" spans="1:6" ht="31.5">
      <c r="A307" s="20" t="s">
        <v>59</v>
      </c>
      <c r="B307" s="21" t="s">
        <v>25</v>
      </c>
      <c r="C307" s="21" t="s">
        <v>13</v>
      </c>
      <c r="D307" s="21" t="s">
        <v>226</v>
      </c>
      <c r="E307" s="21" t="s">
        <v>33</v>
      </c>
      <c r="F307" s="22">
        <f>F308</f>
        <v>3938.8</v>
      </c>
    </row>
    <row r="308" spans="1:6">
      <c r="A308" s="20" t="s">
        <v>173</v>
      </c>
      <c r="B308" s="21" t="s">
        <v>25</v>
      </c>
      <c r="C308" s="21" t="s">
        <v>13</v>
      </c>
      <c r="D308" s="21" t="s">
        <v>226</v>
      </c>
      <c r="E308" s="21" t="s">
        <v>174</v>
      </c>
      <c r="F308" s="22">
        <f>1666.7+1231.1+236+805</f>
        <v>3938.8</v>
      </c>
    </row>
    <row r="309" spans="1:6" ht="31.5">
      <c r="A309" s="2" t="s">
        <v>224</v>
      </c>
      <c r="B309" s="21" t="s">
        <v>25</v>
      </c>
      <c r="C309" s="21" t="s">
        <v>13</v>
      </c>
      <c r="D309" s="21" t="s">
        <v>227</v>
      </c>
      <c r="E309" s="21" t="s">
        <v>11</v>
      </c>
      <c r="F309" s="22">
        <f>F310</f>
        <v>18626.2</v>
      </c>
    </row>
    <row r="310" spans="1:6">
      <c r="A310" s="20" t="s">
        <v>20</v>
      </c>
      <c r="B310" s="21" t="s">
        <v>25</v>
      </c>
      <c r="C310" s="21" t="s">
        <v>13</v>
      </c>
      <c r="D310" s="21" t="s">
        <v>227</v>
      </c>
      <c r="E310" s="21" t="s">
        <v>21</v>
      </c>
      <c r="F310" s="22">
        <f>F311</f>
        <v>18626.2</v>
      </c>
    </row>
    <row r="311" spans="1:6" ht="47.25">
      <c r="A311" s="2" t="s">
        <v>188</v>
      </c>
      <c r="B311" s="21" t="s">
        <v>25</v>
      </c>
      <c r="C311" s="21" t="s">
        <v>13</v>
      </c>
      <c r="D311" s="21" t="s">
        <v>227</v>
      </c>
      <c r="E311" s="21" t="s">
        <v>189</v>
      </c>
      <c r="F311" s="22">
        <v>18626.2</v>
      </c>
    </row>
    <row r="312" spans="1:6" ht="31.5">
      <c r="A312" s="4" t="s">
        <v>240</v>
      </c>
      <c r="B312" s="21" t="s">
        <v>25</v>
      </c>
      <c r="C312" s="21" t="s">
        <v>13</v>
      </c>
      <c r="D312" s="21" t="s">
        <v>398</v>
      </c>
      <c r="E312" s="21" t="s">
        <v>11</v>
      </c>
      <c r="F312" s="22">
        <f>F313</f>
        <v>216572</v>
      </c>
    </row>
    <row r="313" spans="1:6" ht="31.5">
      <c r="A313" s="20" t="s">
        <v>59</v>
      </c>
      <c r="B313" s="21" t="s">
        <v>25</v>
      </c>
      <c r="C313" s="21" t="s">
        <v>13</v>
      </c>
      <c r="D313" s="21" t="s">
        <v>398</v>
      </c>
      <c r="E313" s="21" t="s">
        <v>33</v>
      </c>
      <c r="F313" s="22">
        <f>F314</f>
        <v>216572</v>
      </c>
    </row>
    <row r="314" spans="1:6">
      <c r="A314" s="20" t="s">
        <v>173</v>
      </c>
      <c r="B314" s="21" t="s">
        <v>25</v>
      </c>
      <c r="C314" s="21" t="s">
        <v>13</v>
      </c>
      <c r="D314" s="21" t="s">
        <v>398</v>
      </c>
      <c r="E314" s="21" t="s">
        <v>174</v>
      </c>
      <c r="F314" s="22">
        <f>79694+15000+121878</f>
        <v>216572</v>
      </c>
    </row>
    <row r="315" spans="1:6" ht="31.5">
      <c r="A315" s="4" t="s">
        <v>228</v>
      </c>
      <c r="B315" s="21" t="s">
        <v>25</v>
      </c>
      <c r="C315" s="21" t="s">
        <v>13</v>
      </c>
      <c r="D315" s="21" t="s">
        <v>229</v>
      </c>
      <c r="E315" s="21" t="s">
        <v>11</v>
      </c>
      <c r="F315" s="22">
        <f>F316</f>
        <v>16300</v>
      </c>
    </row>
    <row r="316" spans="1:6" ht="31.5">
      <c r="A316" s="20" t="s">
        <v>18</v>
      </c>
      <c r="B316" s="21" t="s">
        <v>25</v>
      </c>
      <c r="C316" s="21" t="s">
        <v>13</v>
      </c>
      <c r="D316" s="21" t="s">
        <v>229</v>
      </c>
      <c r="E316" s="21" t="s">
        <v>19</v>
      </c>
      <c r="F316" s="22">
        <f>F317</f>
        <v>16300</v>
      </c>
    </row>
    <row r="317" spans="1:6" ht="31.5">
      <c r="A317" s="20" t="s">
        <v>107</v>
      </c>
      <c r="B317" s="21" t="s">
        <v>25</v>
      </c>
      <c r="C317" s="21" t="s">
        <v>13</v>
      </c>
      <c r="D317" s="21" t="s">
        <v>229</v>
      </c>
      <c r="E317" s="21" t="s">
        <v>108</v>
      </c>
      <c r="F317" s="22">
        <v>16300</v>
      </c>
    </row>
    <row r="318" spans="1:6" ht="31.5">
      <c r="A318" s="2" t="s">
        <v>416</v>
      </c>
      <c r="B318" s="21" t="s">
        <v>25</v>
      </c>
      <c r="C318" s="21" t="s">
        <v>13</v>
      </c>
      <c r="D318" s="21" t="s">
        <v>238</v>
      </c>
      <c r="E318" s="21" t="s">
        <v>11</v>
      </c>
      <c r="F318" s="22">
        <f>F319</f>
        <v>54942</v>
      </c>
    </row>
    <row r="319" spans="1:6" ht="31.5">
      <c r="A319" s="4" t="s">
        <v>237</v>
      </c>
      <c r="B319" s="21" t="s">
        <v>25</v>
      </c>
      <c r="C319" s="21" t="s">
        <v>13</v>
      </c>
      <c r="D319" s="21" t="s">
        <v>239</v>
      </c>
      <c r="E319" s="21" t="s">
        <v>11</v>
      </c>
      <c r="F319" s="22">
        <f>F320+F322</f>
        <v>54942</v>
      </c>
    </row>
    <row r="320" spans="1:6" ht="31.5">
      <c r="A320" s="20" t="s">
        <v>18</v>
      </c>
      <c r="B320" s="21" t="s">
        <v>25</v>
      </c>
      <c r="C320" s="21" t="s">
        <v>13</v>
      </c>
      <c r="D320" s="21" t="s">
        <v>239</v>
      </c>
      <c r="E320" s="21" t="s">
        <v>19</v>
      </c>
      <c r="F320" s="22">
        <f>F321</f>
        <v>10000</v>
      </c>
    </row>
    <row r="321" spans="1:6" ht="31.5">
      <c r="A321" s="20" t="s">
        <v>107</v>
      </c>
      <c r="B321" s="21" t="s">
        <v>25</v>
      </c>
      <c r="C321" s="21" t="s">
        <v>13</v>
      </c>
      <c r="D321" s="21" t="s">
        <v>239</v>
      </c>
      <c r="E321" s="21" t="s">
        <v>108</v>
      </c>
      <c r="F321" s="22">
        <v>10000</v>
      </c>
    </row>
    <row r="322" spans="1:6" ht="31.5">
      <c r="A322" s="20" t="s">
        <v>59</v>
      </c>
      <c r="B322" s="21" t="s">
        <v>25</v>
      </c>
      <c r="C322" s="21" t="s">
        <v>13</v>
      </c>
      <c r="D322" s="21" t="s">
        <v>239</v>
      </c>
      <c r="E322" s="21" t="s">
        <v>33</v>
      </c>
      <c r="F322" s="22">
        <f>F323</f>
        <v>44942</v>
      </c>
    </row>
    <row r="323" spans="1:6">
      <c r="A323" s="20" t="s">
        <v>173</v>
      </c>
      <c r="B323" s="21" t="s">
        <v>25</v>
      </c>
      <c r="C323" s="21" t="s">
        <v>13</v>
      </c>
      <c r="D323" s="21" t="s">
        <v>239</v>
      </c>
      <c r="E323" s="21" t="s">
        <v>174</v>
      </c>
      <c r="F323" s="22">
        <v>44942</v>
      </c>
    </row>
    <row r="324" spans="1:6" ht="31.5">
      <c r="A324" s="2" t="s">
        <v>417</v>
      </c>
      <c r="B324" s="21" t="s">
        <v>25</v>
      </c>
      <c r="C324" s="21" t="s">
        <v>13</v>
      </c>
      <c r="D324" s="21" t="s">
        <v>241</v>
      </c>
      <c r="E324" s="21" t="s">
        <v>11</v>
      </c>
      <c r="F324" s="22">
        <f>F325+F328</f>
        <v>52222.2</v>
      </c>
    </row>
    <row r="325" spans="1:6" ht="31.5">
      <c r="A325" s="2" t="s">
        <v>399</v>
      </c>
      <c r="B325" s="21" t="s">
        <v>25</v>
      </c>
      <c r="C325" s="21" t="s">
        <v>13</v>
      </c>
      <c r="D325" s="21" t="s">
        <v>400</v>
      </c>
      <c r="E325" s="21" t="s">
        <v>11</v>
      </c>
      <c r="F325" s="22">
        <f>F326</f>
        <v>522.20000000000005</v>
      </c>
    </row>
    <row r="326" spans="1:6" ht="31.5">
      <c r="A326" s="20" t="s">
        <v>59</v>
      </c>
      <c r="B326" s="21" t="s">
        <v>25</v>
      </c>
      <c r="C326" s="21" t="s">
        <v>13</v>
      </c>
      <c r="D326" s="21" t="s">
        <v>400</v>
      </c>
      <c r="E326" s="21" t="s">
        <v>33</v>
      </c>
      <c r="F326" s="22">
        <f>F327</f>
        <v>522.20000000000005</v>
      </c>
    </row>
    <row r="327" spans="1:6">
      <c r="A327" s="20" t="s">
        <v>173</v>
      </c>
      <c r="B327" s="21" t="s">
        <v>25</v>
      </c>
      <c r="C327" s="21" t="s">
        <v>13</v>
      </c>
      <c r="D327" s="21" t="s">
        <v>400</v>
      </c>
      <c r="E327" s="21" t="s">
        <v>174</v>
      </c>
      <c r="F327" s="22">
        <v>522.20000000000005</v>
      </c>
    </row>
    <row r="328" spans="1:6" ht="31.5">
      <c r="A328" s="4" t="s">
        <v>240</v>
      </c>
      <c r="B328" s="21" t="s">
        <v>25</v>
      </c>
      <c r="C328" s="21" t="s">
        <v>13</v>
      </c>
      <c r="D328" s="21" t="s">
        <v>242</v>
      </c>
      <c r="E328" s="21" t="s">
        <v>11</v>
      </c>
      <c r="F328" s="22">
        <f>F329</f>
        <v>51700</v>
      </c>
    </row>
    <row r="329" spans="1:6" ht="31.5">
      <c r="A329" s="20" t="s">
        <v>59</v>
      </c>
      <c r="B329" s="21" t="s">
        <v>25</v>
      </c>
      <c r="C329" s="21" t="s">
        <v>13</v>
      </c>
      <c r="D329" s="21" t="s">
        <v>242</v>
      </c>
      <c r="E329" s="21" t="s">
        <v>33</v>
      </c>
      <c r="F329" s="22">
        <f>F330</f>
        <v>51700</v>
      </c>
    </row>
    <row r="330" spans="1:6">
      <c r="A330" s="20" t="s">
        <v>173</v>
      </c>
      <c r="B330" s="21" t="s">
        <v>25</v>
      </c>
      <c r="C330" s="21" t="s">
        <v>13</v>
      </c>
      <c r="D330" s="21" t="s">
        <v>242</v>
      </c>
      <c r="E330" s="21" t="s">
        <v>174</v>
      </c>
      <c r="F330" s="22">
        <v>51700</v>
      </c>
    </row>
    <row r="331" spans="1:6">
      <c r="A331" s="17" t="s">
        <v>69</v>
      </c>
      <c r="B331" s="18" t="s">
        <v>25</v>
      </c>
      <c r="C331" s="18" t="s">
        <v>17</v>
      </c>
      <c r="D331" s="18" t="s">
        <v>10</v>
      </c>
      <c r="E331" s="18" t="s">
        <v>11</v>
      </c>
      <c r="F331" s="19">
        <f>F332+F336+F344</f>
        <v>25415</v>
      </c>
    </row>
    <row r="332" spans="1:6" ht="63">
      <c r="A332" s="2" t="s">
        <v>222</v>
      </c>
      <c r="B332" s="21" t="s">
        <v>25</v>
      </c>
      <c r="C332" s="21" t="s">
        <v>17</v>
      </c>
      <c r="D332" s="21" t="s">
        <v>225</v>
      </c>
      <c r="E332" s="21" t="s">
        <v>11</v>
      </c>
      <c r="F332" s="22">
        <f>F333</f>
        <v>500</v>
      </c>
    </row>
    <row r="333" spans="1:6" ht="110.25">
      <c r="A333" s="4" t="s">
        <v>236</v>
      </c>
      <c r="B333" s="21" t="s">
        <v>25</v>
      </c>
      <c r="C333" s="21" t="s">
        <v>17</v>
      </c>
      <c r="D333" s="21" t="s">
        <v>243</v>
      </c>
      <c r="E333" s="21" t="s">
        <v>11</v>
      </c>
      <c r="F333" s="22">
        <f>F334</f>
        <v>500</v>
      </c>
    </row>
    <row r="334" spans="1:6" ht="31.5">
      <c r="A334" s="20" t="s">
        <v>18</v>
      </c>
      <c r="B334" s="21" t="s">
        <v>25</v>
      </c>
      <c r="C334" s="21" t="s">
        <v>17</v>
      </c>
      <c r="D334" s="21" t="s">
        <v>243</v>
      </c>
      <c r="E334" s="21" t="s">
        <v>19</v>
      </c>
      <c r="F334" s="22">
        <f>F335</f>
        <v>500</v>
      </c>
    </row>
    <row r="335" spans="1:6" ht="31.5">
      <c r="A335" s="20" t="s">
        <v>107</v>
      </c>
      <c r="B335" s="21" t="s">
        <v>25</v>
      </c>
      <c r="C335" s="21" t="s">
        <v>17</v>
      </c>
      <c r="D335" s="21" t="s">
        <v>243</v>
      </c>
      <c r="E335" s="21" t="s">
        <v>108</v>
      </c>
      <c r="F335" s="22">
        <v>500</v>
      </c>
    </row>
    <row r="336" spans="1:6" ht="47.25">
      <c r="A336" s="2" t="s">
        <v>425</v>
      </c>
      <c r="B336" s="21" t="s">
        <v>25</v>
      </c>
      <c r="C336" s="21" t="s">
        <v>17</v>
      </c>
      <c r="D336" s="21" t="s">
        <v>197</v>
      </c>
      <c r="E336" s="21" t="s">
        <v>11</v>
      </c>
      <c r="F336" s="22">
        <f>F337</f>
        <v>23964</v>
      </c>
    </row>
    <row r="337" spans="1:6">
      <c r="A337" s="2" t="s">
        <v>244</v>
      </c>
      <c r="B337" s="21" t="s">
        <v>25</v>
      </c>
      <c r="C337" s="21" t="s">
        <v>17</v>
      </c>
      <c r="D337" s="6" t="s">
        <v>245</v>
      </c>
      <c r="E337" s="21" t="s">
        <v>11</v>
      </c>
      <c r="F337" s="22">
        <f>F338+F340+F342</f>
        <v>23964</v>
      </c>
    </row>
    <row r="338" spans="1:6" ht="31.5">
      <c r="A338" s="20" t="s">
        <v>18</v>
      </c>
      <c r="B338" s="21" t="s">
        <v>25</v>
      </c>
      <c r="C338" s="21" t="s">
        <v>17</v>
      </c>
      <c r="D338" s="6" t="s">
        <v>245</v>
      </c>
      <c r="E338" s="21" t="s">
        <v>19</v>
      </c>
      <c r="F338" s="22">
        <f>F339</f>
        <v>20397</v>
      </c>
    </row>
    <row r="339" spans="1:6" ht="31.5">
      <c r="A339" s="20" t="s">
        <v>107</v>
      </c>
      <c r="B339" s="21" t="s">
        <v>25</v>
      </c>
      <c r="C339" s="21" t="s">
        <v>17</v>
      </c>
      <c r="D339" s="6" t="s">
        <v>245</v>
      </c>
      <c r="E339" s="21" t="s">
        <v>108</v>
      </c>
      <c r="F339" s="22">
        <v>20397</v>
      </c>
    </row>
    <row r="340" spans="1:6" ht="31.5">
      <c r="A340" s="20" t="s">
        <v>59</v>
      </c>
      <c r="B340" s="21" t="s">
        <v>25</v>
      </c>
      <c r="C340" s="21" t="s">
        <v>17</v>
      </c>
      <c r="D340" s="6" t="s">
        <v>245</v>
      </c>
      <c r="E340" s="21" t="s">
        <v>33</v>
      </c>
      <c r="F340" s="22">
        <f>F341</f>
        <v>3000</v>
      </c>
    </row>
    <row r="341" spans="1:6">
      <c r="A341" s="20" t="s">
        <v>173</v>
      </c>
      <c r="B341" s="21" t="s">
        <v>25</v>
      </c>
      <c r="C341" s="21" t="s">
        <v>17</v>
      </c>
      <c r="D341" s="6" t="s">
        <v>245</v>
      </c>
      <c r="E341" s="21" t="s">
        <v>174</v>
      </c>
      <c r="F341" s="22">
        <v>3000</v>
      </c>
    </row>
    <row r="342" spans="1:6" ht="31.5">
      <c r="A342" s="20" t="s">
        <v>48</v>
      </c>
      <c r="B342" s="21" t="s">
        <v>25</v>
      </c>
      <c r="C342" s="21" t="s">
        <v>17</v>
      </c>
      <c r="D342" s="6" t="s">
        <v>245</v>
      </c>
      <c r="E342" s="21" t="s">
        <v>30</v>
      </c>
      <c r="F342" s="22">
        <f>F343</f>
        <v>567</v>
      </c>
    </row>
    <row r="343" spans="1:6">
      <c r="A343" s="20" t="s">
        <v>134</v>
      </c>
      <c r="B343" s="21" t="s">
        <v>25</v>
      </c>
      <c r="C343" s="21" t="s">
        <v>17</v>
      </c>
      <c r="D343" s="6" t="s">
        <v>245</v>
      </c>
      <c r="E343" s="21" t="s">
        <v>135</v>
      </c>
      <c r="F343" s="22">
        <v>567</v>
      </c>
    </row>
    <row r="344" spans="1:6">
      <c r="A344" s="20" t="s">
        <v>424</v>
      </c>
      <c r="B344" s="21" t="s">
        <v>25</v>
      </c>
      <c r="C344" s="21" t="s">
        <v>17</v>
      </c>
      <c r="D344" s="6" t="s">
        <v>126</v>
      </c>
      <c r="E344" s="21" t="s">
        <v>11</v>
      </c>
      <c r="F344" s="22">
        <f>F345</f>
        <v>951</v>
      </c>
    </row>
    <row r="345" spans="1:6" ht="63">
      <c r="A345" s="2" t="s">
        <v>351</v>
      </c>
      <c r="B345" s="21" t="s">
        <v>25</v>
      </c>
      <c r="C345" s="21" t="s">
        <v>17</v>
      </c>
      <c r="D345" s="6" t="s">
        <v>350</v>
      </c>
      <c r="E345" s="21" t="s">
        <v>11</v>
      </c>
      <c r="F345" s="22">
        <f>F346</f>
        <v>951</v>
      </c>
    </row>
    <row r="346" spans="1:6">
      <c r="A346" s="20" t="s">
        <v>20</v>
      </c>
      <c r="B346" s="21" t="s">
        <v>25</v>
      </c>
      <c r="C346" s="21" t="s">
        <v>17</v>
      </c>
      <c r="D346" s="6" t="s">
        <v>350</v>
      </c>
      <c r="E346" s="21" t="s">
        <v>21</v>
      </c>
      <c r="F346" s="22">
        <f>F347</f>
        <v>951</v>
      </c>
    </row>
    <row r="347" spans="1:6" ht="47.25">
      <c r="A347" s="2" t="s">
        <v>188</v>
      </c>
      <c r="B347" s="21" t="s">
        <v>25</v>
      </c>
      <c r="C347" s="21" t="s">
        <v>17</v>
      </c>
      <c r="D347" s="6" t="s">
        <v>350</v>
      </c>
      <c r="E347" s="21" t="s">
        <v>189</v>
      </c>
      <c r="F347" s="22">
        <v>951</v>
      </c>
    </row>
    <row r="348" spans="1:6">
      <c r="A348" s="17" t="s">
        <v>70</v>
      </c>
      <c r="B348" s="18" t="s">
        <v>26</v>
      </c>
      <c r="C348" s="18" t="s">
        <v>9</v>
      </c>
      <c r="D348" s="18" t="s">
        <v>10</v>
      </c>
      <c r="E348" s="18" t="s">
        <v>11</v>
      </c>
      <c r="F348" s="19">
        <f>F349</f>
        <v>17171.7</v>
      </c>
    </row>
    <row r="349" spans="1:6">
      <c r="A349" s="17" t="s">
        <v>71</v>
      </c>
      <c r="B349" s="18" t="s">
        <v>26</v>
      </c>
      <c r="C349" s="18" t="s">
        <v>25</v>
      </c>
      <c r="D349" s="18" t="s">
        <v>10</v>
      </c>
      <c r="E349" s="18" t="s">
        <v>11</v>
      </c>
      <c r="F349" s="19">
        <f>F350</f>
        <v>17171.7</v>
      </c>
    </row>
    <row r="350" spans="1:6" ht="47.25">
      <c r="A350" s="2" t="s">
        <v>246</v>
      </c>
      <c r="B350" s="6" t="s">
        <v>26</v>
      </c>
      <c r="C350" s="21" t="s">
        <v>25</v>
      </c>
      <c r="D350" s="21" t="s">
        <v>248</v>
      </c>
      <c r="E350" s="21" t="s">
        <v>11</v>
      </c>
      <c r="F350" s="22">
        <f>F351+F354</f>
        <v>17171.7</v>
      </c>
    </row>
    <row r="351" spans="1:6">
      <c r="A351" s="2" t="s">
        <v>247</v>
      </c>
      <c r="B351" s="6" t="s">
        <v>26</v>
      </c>
      <c r="C351" s="21" t="s">
        <v>25</v>
      </c>
      <c r="D351" s="21" t="s">
        <v>254</v>
      </c>
      <c r="E351" s="21" t="s">
        <v>11</v>
      </c>
      <c r="F351" s="22">
        <f>F352</f>
        <v>171.7</v>
      </c>
    </row>
    <row r="352" spans="1:6" ht="31.5">
      <c r="A352" s="20" t="s">
        <v>59</v>
      </c>
      <c r="B352" s="6" t="s">
        <v>26</v>
      </c>
      <c r="C352" s="21" t="s">
        <v>25</v>
      </c>
      <c r="D352" s="21" t="s">
        <v>254</v>
      </c>
      <c r="E352" s="21" t="s">
        <v>33</v>
      </c>
      <c r="F352" s="22">
        <f>F353</f>
        <v>171.7</v>
      </c>
    </row>
    <row r="353" spans="1:7">
      <c r="A353" s="20" t="s">
        <v>173</v>
      </c>
      <c r="B353" s="6" t="s">
        <v>26</v>
      </c>
      <c r="C353" s="21" t="s">
        <v>25</v>
      </c>
      <c r="D353" s="21" t="s">
        <v>254</v>
      </c>
      <c r="E353" s="21" t="s">
        <v>174</v>
      </c>
      <c r="F353" s="22">
        <v>171.7</v>
      </c>
    </row>
    <row r="354" spans="1:7" ht="47.25">
      <c r="A354" s="4" t="s">
        <v>250</v>
      </c>
      <c r="B354" s="6" t="s">
        <v>26</v>
      </c>
      <c r="C354" s="21" t="s">
        <v>25</v>
      </c>
      <c r="D354" s="5" t="s">
        <v>251</v>
      </c>
      <c r="E354" s="21" t="s">
        <v>11</v>
      </c>
      <c r="F354" s="22">
        <f>F355</f>
        <v>17000</v>
      </c>
    </row>
    <row r="355" spans="1:7" ht="31.5">
      <c r="A355" s="20" t="s">
        <v>59</v>
      </c>
      <c r="B355" s="6" t="s">
        <v>26</v>
      </c>
      <c r="C355" s="21" t="s">
        <v>25</v>
      </c>
      <c r="D355" s="5" t="s">
        <v>251</v>
      </c>
      <c r="E355" s="21" t="s">
        <v>33</v>
      </c>
      <c r="F355" s="22">
        <f>F356</f>
        <v>17000</v>
      </c>
    </row>
    <row r="356" spans="1:7">
      <c r="A356" s="20" t="s">
        <v>173</v>
      </c>
      <c r="B356" s="6" t="s">
        <v>26</v>
      </c>
      <c r="C356" s="21" t="s">
        <v>25</v>
      </c>
      <c r="D356" s="5" t="s">
        <v>251</v>
      </c>
      <c r="E356" s="21" t="s">
        <v>174</v>
      </c>
      <c r="F356" s="22">
        <v>17000</v>
      </c>
    </row>
    <row r="357" spans="1:7">
      <c r="A357" s="17" t="s">
        <v>72</v>
      </c>
      <c r="B357" s="18" t="s">
        <v>27</v>
      </c>
      <c r="C357" s="18" t="s">
        <v>9</v>
      </c>
      <c r="D357" s="18" t="s">
        <v>10</v>
      </c>
      <c r="E357" s="18" t="s">
        <v>11</v>
      </c>
      <c r="F357" s="19">
        <f>F358+F386+F466+F477</f>
        <v>690819.3</v>
      </c>
    </row>
    <row r="358" spans="1:7">
      <c r="A358" s="17" t="s">
        <v>73</v>
      </c>
      <c r="B358" s="18" t="s">
        <v>27</v>
      </c>
      <c r="C358" s="18" t="s">
        <v>8</v>
      </c>
      <c r="D358" s="18" t="s">
        <v>10</v>
      </c>
      <c r="E358" s="18" t="s">
        <v>11</v>
      </c>
      <c r="F358" s="19">
        <f>F359+F381</f>
        <v>261111.5</v>
      </c>
    </row>
    <row r="359" spans="1:7" ht="31.5">
      <c r="A359" s="2" t="s">
        <v>255</v>
      </c>
      <c r="B359" s="21" t="s">
        <v>27</v>
      </c>
      <c r="C359" s="21" t="s">
        <v>8</v>
      </c>
      <c r="D359" s="6" t="s">
        <v>264</v>
      </c>
      <c r="E359" s="21" t="s">
        <v>11</v>
      </c>
      <c r="F359" s="22">
        <f>F360+F363+F366+F369+F372+F376</f>
        <v>260943.5</v>
      </c>
      <c r="G359" s="25"/>
    </row>
    <row r="360" spans="1:7" ht="31.5">
      <c r="A360" s="2" t="s">
        <v>256</v>
      </c>
      <c r="B360" s="21" t="s">
        <v>27</v>
      </c>
      <c r="C360" s="21" t="s">
        <v>8</v>
      </c>
      <c r="D360" s="6" t="s">
        <v>265</v>
      </c>
      <c r="E360" s="21" t="s">
        <v>11</v>
      </c>
      <c r="F360" s="22">
        <f>F361</f>
        <v>35414.5</v>
      </c>
    </row>
    <row r="361" spans="1:7" ht="31.5">
      <c r="A361" s="20" t="s">
        <v>48</v>
      </c>
      <c r="B361" s="21" t="s">
        <v>27</v>
      </c>
      <c r="C361" s="21" t="s">
        <v>8</v>
      </c>
      <c r="D361" s="6" t="s">
        <v>265</v>
      </c>
      <c r="E361" s="21" t="s">
        <v>30</v>
      </c>
      <c r="F361" s="22">
        <f>F362</f>
        <v>35414.5</v>
      </c>
    </row>
    <row r="362" spans="1:7">
      <c r="A362" s="2" t="s">
        <v>134</v>
      </c>
      <c r="B362" s="21" t="s">
        <v>27</v>
      </c>
      <c r="C362" s="21" t="s">
        <v>8</v>
      </c>
      <c r="D362" s="6" t="s">
        <v>265</v>
      </c>
      <c r="E362" s="21" t="s">
        <v>135</v>
      </c>
      <c r="F362" s="22">
        <f>35286.5+128</f>
        <v>35414.5</v>
      </c>
    </row>
    <row r="363" spans="1:7" ht="31.5">
      <c r="A363" s="2" t="s">
        <v>404</v>
      </c>
      <c r="B363" s="21" t="s">
        <v>27</v>
      </c>
      <c r="C363" s="21" t="s">
        <v>8</v>
      </c>
      <c r="D363" s="6" t="s">
        <v>272</v>
      </c>
      <c r="E363" s="21" t="s">
        <v>11</v>
      </c>
      <c r="F363" s="22">
        <f>F364</f>
        <v>4467</v>
      </c>
    </row>
    <row r="364" spans="1:7" ht="31.5">
      <c r="A364" s="20" t="s">
        <v>48</v>
      </c>
      <c r="B364" s="21" t="s">
        <v>27</v>
      </c>
      <c r="C364" s="21" t="s">
        <v>8</v>
      </c>
      <c r="D364" s="6" t="s">
        <v>272</v>
      </c>
      <c r="E364" s="21" t="s">
        <v>30</v>
      </c>
      <c r="F364" s="22">
        <f>F365</f>
        <v>4467</v>
      </c>
    </row>
    <row r="365" spans="1:7">
      <c r="A365" s="2" t="s">
        <v>134</v>
      </c>
      <c r="B365" s="21" t="s">
        <v>27</v>
      </c>
      <c r="C365" s="21" t="s">
        <v>8</v>
      </c>
      <c r="D365" s="6" t="s">
        <v>272</v>
      </c>
      <c r="E365" s="21" t="s">
        <v>135</v>
      </c>
      <c r="F365" s="22">
        <f>235.8+4231.2</f>
        <v>4467</v>
      </c>
    </row>
    <row r="366" spans="1:7" ht="47.25">
      <c r="A366" s="1" t="s">
        <v>115</v>
      </c>
      <c r="B366" s="21" t="s">
        <v>27</v>
      </c>
      <c r="C366" s="21" t="s">
        <v>8</v>
      </c>
      <c r="D366" s="6" t="s">
        <v>345</v>
      </c>
      <c r="E366" s="21" t="s">
        <v>11</v>
      </c>
      <c r="F366" s="22">
        <f>F367</f>
        <v>67</v>
      </c>
    </row>
    <row r="367" spans="1:7" ht="31.5">
      <c r="A367" s="20" t="s">
        <v>48</v>
      </c>
      <c r="B367" s="21" t="s">
        <v>27</v>
      </c>
      <c r="C367" s="21" t="s">
        <v>8</v>
      </c>
      <c r="D367" s="6" t="s">
        <v>345</v>
      </c>
      <c r="E367" s="21" t="s">
        <v>30</v>
      </c>
      <c r="F367" s="22">
        <f>F368</f>
        <v>67</v>
      </c>
    </row>
    <row r="368" spans="1:7">
      <c r="A368" s="2" t="s">
        <v>134</v>
      </c>
      <c r="B368" s="21" t="s">
        <v>27</v>
      </c>
      <c r="C368" s="21" t="s">
        <v>8</v>
      </c>
      <c r="D368" s="6" t="s">
        <v>345</v>
      </c>
      <c r="E368" s="21" t="s">
        <v>135</v>
      </c>
      <c r="F368" s="22">
        <v>67</v>
      </c>
    </row>
    <row r="369" spans="1:6" ht="110.25">
      <c r="A369" s="4" t="s">
        <v>261</v>
      </c>
      <c r="B369" s="21" t="s">
        <v>27</v>
      </c>
      <c r="C369" s="21" t="s">
        <v>8</v>
      </c>
      <c r="D369" s="5" t="s">
        <v>267</v>
      </c>
      <c r="E369" s="21" t="s">
        <v>11</v>
      </c>
      <c r="F369" s="22">
        <f>F370</f>
        <v>128465.7</v>
      </c>
    </row>
    <row r="370" spans="1:6" ht="31.5">
      <c r="A370" s="20" t="s">
        <v>48</v>
      </c>
      <c r="B370" s="21" t="s">
        <v>27</v>
      </c>
      <c r="C370" s="21" t="s">
        <v>8</v>
      </c>
      <c r="D370" s="5" t="s">
        <v>267</v>
      </c>
      <c r="E370" s="21" t="s">
        <v>30</v>
      </c>
      <c r="F370" s="22">
        <f>F371</f>
        <v>128465.7</v>
      </c>
    </row>
    <row r="371" spans="1:6" ht="16.5">
      <c r="A371" s="2" t="s">
        <v>134</v>
      </c>
      <c r="B371" s="21" t="s">
        <v>27</v>
      </c>
      <c r="C371" s="21" t="s">
        <v>8</v>
      </c>
      <c r="D371" s="5" t="s">
        <v>267</v>
      </c>
      <c r="E371" s="21" t="s">
        <v>135</v>
      </c>
      <c r="F371" s="26">
        <f>128465.7</f>
        <v>128465.7</v>
      </c>
    </row>
    <row r="372" spans="1:6" ht="63">
      <c r="A372" s="4" t="s">
        <v>262</v>
      </c>
      <c r="B372" s="21" t="s">
        <v>27</v>
      </c>
      <c r="C372" s="21" t="s">
        <v>8</v>
      </c>
      <c r="D372" s="5" t="s">
        <v>268</v>
      </c>
      <c r="E372" s="21" t="s">
        <v>11</v>
      </c>
      <c r="F372" s="22">
        <v>31.3</v>
      </c>
    </row>
    <row r="373" spans="1:6" ht="47.25">
      <c r="A373" s="27" t="s">
        <v>368</v>
      </c>
      <c r="B373" s="21" t="s">
        <v>27</v>
      </c>
      <c r="C373" s="21" t="s">
        <v>8</v>
      </c>
      <c r="D373" s="5" t="s">
        <v>367</v>
      </c>
      <c r="E373" s="21" t="s">
        <v>11</v>
      </c>
      <c r="F373" s="22">
        <f>F374</f>
        <v>31.3</v>
      </c>
    </row>
    <row r="374" spans="1:6">
      <c r="A374" s="4" t="s">
        <v>51</v>
      </c>
      <c r="B374" s="21" t="s">
        <v>27</v>
      </c>
      <c r="C374" s="21" t="s">
        <v>8</v>
      </c>
      <c r="D374" s="5" t="s">
        <v>367</v>
      </c>
      <c r="E374" s="21" t="s">
        <v>31</v>
      </c>
      <c r="F374" s="22">
        <f>F375</f>
        <v>31.3</v>
      </c>
    </row>
    <row r="375" spans="1:6">
      <c r="A375" s="4" t="s">
        <v>330</v>
      </c>
      <c r="B375" s="21" t="s">
        <v>27</v>
      </c>
      <c r="C375" s="21" t="s">
        <v>8</v>
      </c>
      <c r="D375" s="5" t="s">
        <v>367</v>
      </c>
      <c r="E375" s="21" t="s">
        <v>331</v>
      </c>
      <c r="F375" s="22">
        <v>31.3</v>
      </c>
    </row>
    <row r="376" spans="1:6">
      <c r="A376" s="4" t="s">
        <v>263</v>
      </c>
      <c r="B376" s="21" t="s">
        <v>27</v>
      </c>
      <c r="C376" s="21" t="s">
        <v>8</v>
      </c>
      <c r="D376" s="5" t="s">
        <v>269</v>
      </c>
      <c r="E376" s="21" t="s">
        <v>11</v>
      </c>
      <c r="F376" s="22">
        <f>F377+F379</f>
        <v>92498</v>
      </c>
    </row>
    <row r="377" spans="1:6" ht="31.5">
      <c r="A377" s="2" t="s">
        <v>59</v>
      </c>
      <c r="B377" s="21" t="s">
        <v>27</v>
      </c>
      <c r="C377" s="21" t="s">
        <v>8</v>
      </c>
      <c r="D377" s="5" t="s">
        <v>269</v>
      </c>
      <c r="E377" s="21" t="s">
        <v>33</v>
      </c>
      <c r="F377" s="22">
        <f>F378</f>
        <v>90706</v>
      </c>
    </row>
    <row r="378" spans="1:6">
      <c r="A378" s="2" t="s">
        <v>173</v>
      </c>
      <c r="B378" s="21" t="s">
        <v>27</v>
      </c>
      <c r="C378" s="21" t="s">
        <v>8</v>
      </c>
      <c r="D378" s="5" t="s">
        <v>269</v>
      </c>
      <c r="E378" s="21" t="s">
        <v>174</v>
      </c>
      <c r="F378" s="22">
        <v>90706</v>
      </c>
    </row>
    <row r="379" spans="1:6" ht="31.5">
      <c r="A379" s="20" t="s">
        <v>48</v>
      </c>
      <c r="B379" s="21" t="s">
        <v>27</v>
      </c>
      <c r="C379" s="21" t="s">
        <v>8</v>
      </c>
      <c r="D379" s="5" t="s">
        <v>269</v>
      </c>
      <c r="E379" s="21" t="s">
        <v>30</v>
      </c>
      <c r="F379" s="22">
        <f>F380</f>
        <v>1792</v>
      </c>
    </row>
    <row r="380" spans="1:6">
      <c r="A380" s="2" t="s">
        <v>134</v>
      </c>
      <c r="B380" s="21" t="s">
        <v>27</v>
      </c>
      <c r="C380" s="21" t="s">
        <v>8</v>
      </c>
      <c r="D380" s="5" t="s">
        <v>269</v>
      </c>
      <c r="E380" s="21" t="s">
        <v>135</v>
      </c>
      <c r="F380" s="22">
        <f>1244+548</f>
        <v>1792</v>
      </c>
    </row>
    <row r="381" spans="1:6" ht="63">
      <c r="A381" s="2" t="s">
        <v>222</v>
      </c>
      <c r="B381" s="21" t="s">
        <v>27</v>
      </c>
      <c r="C381" s="21" t="s">
        <v>8</v>
      </c>
      <c r="D381" s="21" t="s">
        <v>225</v>
      </c>
      <c r="E381" s="21" t="s">
        <v>11</v>
      </c>
      <c r="F381" s="24">
        <f t="shared" ref="F381:F384" si="1">F382</f>
        <v>168</v>
      </c>
    </row>
    <row r="382" spans="1:6" ht="31.5">
      <c r="A382" s="2" t="s">
        <v>416</v>
      </c>
      <c r="B382" s="21" t="s">
        <v>27</v>
      </c>
      <c r="C382" s="21" t="s">
        <v>8</v>
      </c>
      <c r="D382" s="6" t="s">
        <v>238</v>
      </c>
      <c r="E382" s="21" t="s">
        <v>11</v>
      </c>
      <c r="F382" s="24">
        <f t="shared" si="1"/>
        <v>168</v>
      </c>
    </row>
    <row r="383" spans="1:6" ht="31.5">
      <c r="A383" s="2" t="s">
        <v>405</v>
      </c>
      <c r="B383" s="21" t="s">
        <v>27</v>
      </c>
      <c r="C383" s="21" t="s">
        <v>8</v>
      </c>
      <c r="D383" s="6" t="s">
        <v>406</v>
      </c>
      <c r="E383" s="21" t="s">
        <v>11</v>
      </c>
      <c r="F383" s="24">
        <f t="shared" si="1"/>
        <v>168</v>
      </c>
    </row>
    <row r="384" spans="1:6" ht="31.5">
      <c r="A384" s="20" t="s">
        <v>48</v>
      </c>
      <c r="B384" s="21" t="s">
        <v>27</v>
      </c>
      <c r="C384" s="21" t="s">
        <v>8</v>
      </c>
      <c r="D384" s="6" t="s">
        <v>406</v>
      </c>
      <c r="E384" s="21" t="s">
        <v>30</v>
      </c>
      <c r="F384" s="22">
        <f t="shared" si="1"/>
        <v>168</v>
      </c>
    </row>
    <row r="385" spans="1:7">
      <c r="A385" s="2" t="s">
        <v>134</v>
      </c>
      <c r="B385" s="21" t="s">
        <v>27</v>
      </c>
      <c r="C385" s="21" t="s">
        <v>8</v>
      </c>
      <c r="D385" s="6" t="s">
        <v>406</v>
      </c>
      <c r="E385" s="21" t="s">
        <v>135</v>
      </c>
      <c r="F385" s="22">
        <v>168</v>
      </c>
    </row>
    <row r="386" spans="1:7">
      <c r="A386" s="17" t="s">
        <v>74</v>
      </c>
      <c r="B386" s="18" t="s">
        <v>27</v>
      </c>
      <c r="C386" s="18" t="s">
        <v>13</v>
      </c>
      <c r="D386" s="18" t="s">
        <v>10</v>
      </c>
      <c r="E386" s="18" t="s">
        <v>11</v>
      </c>
      <c r="F386" s="19">
        <f>F387+F426+F435+F442+F447+F451+F458+F462</f>
        <v>421556.60000000009</v>
      </c>
    </row>
    <row r="387" spans="1:7" ht="31.5">
      <c r="A387" s="2" t="s">
        <v>255</v>
      </c>
      <c r="B387" s="21" t="s">
        <v>27</v>
      </c>
      <c r="C387" s="21" t="s">
        <v>13</v>
      </c>
      <c r="D387" s="21" t="s">
        <v>264</v>
      </c>
      <c r="E387" s="21" t="s">
        <v>11</v>
      </c>
      <c r="F387" s="22">
        <f>F388+F393+F398+F403+F408+F411+F414+F421</f>
        <v>373484.10000000003</v>
      </c>
      <c r="G387" s="25"/>
    </row>
    <row r="388" spans="1:7">
      <c r="A388" s="2" t="s">
        <v>257</v>
      </c>
      <c r="B388" s="21" t="s">
        <v>27</v>
      </c>
      <c r="C388" s="21" t="s">
        <v>13</v>
      </c>
      <c r="D388" s="21" t="s">
        <v>270</v>
      </c>
      <c r="E388" s="21" t="s">
        <v>11</v>
      </c>
      <c r="F388" s="22">
        <f>F389+F391</f>
        <v>98481.2</v>
      </c>
    </row>
    <row r="389" spans="1:7" ht="31.5">
      <c r="A389" s="2" t="s">
        <v>18</v>
      </c>
      <c r="B389" s="21" t="s">
        <v>27</v>
      </c>
      <c r="C389" s="21" t="s">
        <v>13</v>
      </c>
      <c r="D389" s="21" t="s">
        <v>270</v>
      </c>
      <c r="E389" s="21" t="s">
        <v>19</v>
      </c>
      <c r="F389" s="22">
        <f>F390</f>
        <v>143.4</v>
      </c>
    </row>
    <row r="390" spans="1:7" ht="31.5">
      <c r="A390" s="2" t="s">
        <v>107</v>
      </c>
      <c r="B390" s="21" t="s">
        <v>27</v>
      </c>
      <c r="C390" s="21" t="s">
        <v>13</v>
      </c>
      <c r="D390" s="21" t="s">
        <v>270</v>
      </c>
      <c r="E390" s="21" t="s">
        <v>108</v>
      </c>
      <c r="F390" s="22">
        <f>33+22+77.4+11</f>
        <v>143.4</v>
      </c>
    </row>
    <row r="391" spans="1:7" ht="31.5">
      <c r="A391" s="2" t="s">
        <v>48</v>
      </c>
      <c r="B391" s="21" t="s">
        <v>27</v>
      </c>
      <c r="C391" s="21" t="s">
        <v>13</v>
      </c>
      <c r="D391" s="21" t="s">
        <v>270</v>
      </c>
      <c r="E391" s="21" t="s">
        <v>30</v>
      </c>
      <c r="F391" s="22">
        <f>F392</f>
        <v>98337.8</v>
      </c>
    </row>
    <row r="392" spans="1:7">
      <c r="A392" s="2" t="s">
        <v>134</v>
      </c>
      <c r="B392" s="21" t="s">
        <v>27</v>
      </c>
      <c r="C392" s="21" t="s">
        <v>13</v>
      </c>
      <c r="D392" s="21" t="s">
        <v>270</v>
      </c>
      <c r="E392" s="21" t="s">
        <v>135</v>
      </c>
      <c r="F392" s="22">
        <f>29628+68631.8+30.9+22.1+25</f>
        <v>98337.8</v>
      </c>
    </row>
    <row r="393" spans="1:7" ht="31.5">
      <c r="A393" s="2" t="s">
        <v>258</v>
      </c>
      <c r="B393" s="21" t="s">
        <v>27</v>
      </c>
      <c r="C393" s="21" t="s">
        <v>13</v>
      </c>
      <c r="D393" s="21" t="s">
        <v>266</v>
      </c>
      <c r="E393" s="21" t="s">
        <v>11</v>
      </c>
      <c r="F393" s="22">
        <f>F394+F396</f>
        <v>461.6</v>
      </c>
    </row>
    <row r="394" spans="1:7" ht="31.5">
      <c r="A394" s="2" t="s">
        <v>18</v>
      </c>
      <c r="B394" s="21" t="s">
        <v>27</v>
      </c>
      <c r="C394" s="21" t="s">
        <v>13</v>
      </c>
      <c r="D394" s="21" t="s">
        <v>266</v>
      </c>
      <c r="E394" s="21" t="s">
        <v>19</v>
      </c>
      <c r="F394" s="22">
        <f>F395</f>
        <v>298.60000000000002</v>
      </c>
    </row>
    <row r="395" spans="1:7" ht="31.5">
      <c r="A395" s="2" t="s">
        <v>107</v>
      </c>
      <c r="B395" s="21" t="s">
        <v>27</v>
      </c>
      <c r="C395" s="21" t="s">
        <v>13</v>
      </c>
      <c r="D395" s="21" t="s">
        <v>266</v>
      </c>
      <c r="E395" s="21" t="s">
        <v>108</v>
      </c>
      <c r="F395" s="22">
        <f>116+95.5+87.1</f>
        <v>298.60000000000002</v>
      </c>
    </row>
    <row r="396" spans="1:7" ht="31.5">
      <c r="A396" s="2" t="s">
        <v>48</v>
      </c>
      <c r="B396" s="21" t="s">
        <v>27</v>
      </c>
      <c r="C396" s="21" t="s">
        <v>13</v>
      </c>
      <c r="D396" s="21" t="s">
        <v>266</v>
      </c>
      <c r="E396" s="21" t="s">
        <v>30</v>
      </c>
      <c r="F396" s="22">
        <f>F397</f>
        <v>163</v>
      </c>
    </row>
    <row r="397" spans="1:7">
      <c r="A397" s="2" t="s">
        <v>134</v>
      </c>
      <c r="B397" s="21" t="s">
        <v>27</v>
      </c>
      <c r="C397" s="21" t="s">
        <v>13</v>
      </c>
      <c r="D397" s="21" t="s">
        <v>266</v>
      </c>
      <c r="E397" s="21" t="s">
        <v>135</v>
      </c>
      <c r="F397" s="22">
        <v>163</v>
      </c>
    </row>
    <row r="398" spans="1:7" ht="31.5">
      <c r="A398" s="2" t="s">
        <v>404</v>
      </c>
      <c r="B398" s="21" t="s">
        <v>27</v>
      </c>
      <c r="C398" s="21" t="s">
        <v>13</v>
      </c>
      <c r="D398" s="21" t="s">
        <v>272</v>
      </c>
      <c r="E398" s="21" t="s">
        <v>11</v>
      </c>
      <c r="F398" s="22">
        <f>F399+F401</f>
        <v>4897.3</v>
      </c>
    </row>
    <row r="399" spans="1:7" ht="31.5">
      <c r="A399" s="2" t="s">
        <v>59</v>
      </c>
      <c r="B399" s="21" t="s">
        <v>27</v>
      </c>
      <c r="C399" s="21" t="s">
        <v>13</v>
      </c>
      <c r="D399" s="21" t="s">
        <v>272</v>
      </c>
      <c r="E399" s="21" t="s">
        <v>33</v>
      </c>
      <c r="F399" s="22">
        <f>F400</f>
        <v>3333.3</v>
      </c>
    </row>
    <row r="400" spans="1:7">
      <c r="A400" s="2" t="s">
        <v>173</v>
      </c>
      <c r="B400" s="21" t="s">
        <v>27</v>
      </c>
      <c r="C400" s="21" t="s">
        <v>13</v>
      </c>
      <c r="D400" s="21" t="s">
        <v>272</v>
      </c>
      <c r="E400" s="21" t="s">
        <v>174</v>
      </c>
      <c r="F400" s="22">
        <v>3333.3</v>
      </c>
    </row>
    <row r="401" spans="1:6" ht="31.5">
      <c r="A401" s="2" t="s">
        <v>48</v>
      </c>
      <c r="B401" s="21" t="s">
        <v>27</v>
      </c>
      <c r="C401" s="21" t="s">
        <v>13</v>
      </c>
      <c r="D401" s="21" t="s">
        <v>272</v>
      </c>
      <c r="E401" s="21" t="s">
        <v>30</v>
      </c>
      <c r="F401" s="22">
        <f>F402</f>
        <v>1564</v>
      </c>
    </row>
    <row r="402" spans="1:6">
      <c r="A402" s="2" t="s">
        <v>134</v>
      </c>
      <c r="B402" s="21" t="s">
        <v>27</v>
      </c>
      <c r="C402" s="21" t="s">
        <v>13</v>
      </c>
      <c r="D402" s="21" t="s">
        <v>272</v>
      </c>
      <c r="E402" s="21" t="s">
        <v>135</v>
      </c>
      <c r="F402" s="22">
        <f>90.5+1323.1+150.4</f>
        <v>1564</v>
      </c>
    </row>
    <row r="403" spans="1:6" s="8" customFormat="1">
      <c r="A403" s="2" t="s">
        <v>201</v>
      </c>
      <c r="B403" s="21" t="s">
        <v>27</v>
      </c>
      <c r="C403" s="21" t="s">
        <v>13</v>
      </c>
      <c r="D403" s="9">
        <v>1001160</v>
      </c>
      <c r="E403" s="21" t="s">
        <v>11</v>
      </c>
      <c r="F403" s="48">
        <f>F404+F406</f>
        <v>202</v>
      </c>
    </row>
    <row r="404" spans="1:6" s="8" customFormat="1" ht="31.5">
      <c r="A404" s="2" t="s">
        <v>18</v>
      </c>
      <c r="B404" s="21" t="s">
        <v>27</v>
      </c>
      <c r="C404" s="21" t="s">
        <v>13</v>
      </c>
      <c r="D404" s="9">
        <v>1001160</v>
      </c>
      <c r="E404" s="21" t="s">
        <v>19</v>
      </c>
      <c r="F404" s="48">
        <f>F405</f>
        <v>172</v>
      </c>
    </row>
    <row r="405" spans="1:6" s="8" customFormat="1" ht="31.5">
      <c r="A405" s="2" t="s">
        <v>107</v>
      </c>
      <c r="B405" s="21" t="s">
        <v>27</v>
      </c>
      <c r="C405" s="21" t="s">
        <v>13</v>
      </c>
      <c r="D405" s="9">
        <v>1001160</v>
      </c>
      <c r="E405" s="9">
        <v>240</v>
      </c>
      <c r="F405" s="48">
        <v>172</v>
      </c>
    </row>
    <row r="406" spans="1:6" s="8" customFormat="1" ht="31.5">
      <c r="A406" s="20" t="s">
        <v>48</v>
      </c>
      <c r="B406" s="21" t="s">
        <v>27</v>
      </c>
      <c r="C406" s="21" t="s">
        <v>13</v>
      </c>
      <c r="D406" s="9">
        <v>1001160</v>
      </c>
      <c r="E406" s="9">
        <v>600</v>
      </c>
      <c r="F406" s="48">
        <f>F407</f>
        <v>30</v>
      </c>
    </row>
    <row r="407" spans="1:6" s="8" customFormat="1">
      <c r="A407" s="2" t="s">
        <v>134</v>
      </c>
      <c r="B407" s="21" t="s">
        <v>27</v>
      </c>
      <c r="C407" s="21" t="s">
        <v>13</v>
      </c>
      <c r="D407" s="9">
        <v>1001160</v>
      </c>
      <c r="E407" s="9">
        <v>610</v>
      </c>
      <c r="F407" s="48">
        <v>30</v>
      </c>
    </row>
    <row r="408" spans="1:6" ht="47.25">
      <c r="A408" s="1" t="s">
        <v>115</v>
      </c>
      <c r="B408" s="21" t="s">
        <v>27</v>
      </c>
      <c r="C408" s="21" t="s">
        <v>13</v>
      </c>
      <c r="D408" s="6" t="s">
        <v>345</v>
      </c>
      <c r="E408" s="21" t="s">
        <v>11</v>
      </c>
      <c r="F408" s="22">
        <f>F409</f>
        <v>242</v>
      </c>
    </row>
    <row r="409" spans="1:6" ht="31.5">
      <c r="A409" s="20" t="s">
        <v>48</v>
      </c>
      <c r="B409" s="21" t="s">
        <v>27</v>
      </c>
      <c r="C409" s="21" t="s">
        <v>13</v>
      </c>
      <c r="D409" s="6" t="s">
        <v>345</v>
      </c>
      <c r="E409" s="21" t="s">
        <v>30</v>
      </c>
      <c r="F409" s="22">
        <f>F410</f>
        <v>242</v>
      </c>
    </row>
    <row r="410" spans="1:6" ht="16.5">
      <c r="A410" s="2" t="s">
        <v>134</v>
      </c>
      <c r="B410" s="21" t="s">
        <v>27</v>
      </c>
      <c r="C410" s="21" t="s">
        <v>13</v>
      </c>
      <c r="D410" s="6" t="s">
        <v>345</v>
      </c>
      <c r="E410" s="21" t="s">
        <v>135</v>
      </c>
      <c r="F410" s="28">
        <v>242</v>
      </c>
    </row>
    <row r="411" spans="1:6" ht="126">
      <c r="A411" s="4" t="s">
        <v>260</v>
      </c>
      <c r="B411" s="21" t="s">
        <v>27</v>
      </c>
      <c r="C411" s="21" t="s">
        <v>13</v>
      </c>
      <c r="D411" s="21" t="s">
        <v>271</v>
      </c>
      <c r="E411" s="21" t="s">
        <v>11</v>
      </c>
      <c r="F411" s="22">
        <f>F412</f>
        <v>234192.7</v>
      </c>
    </row>
    <row r="412" spans="1:6" ht="31.5">
      <c r="A412" s="2" t="s">
        <v>48</v>
      </c>
      <c r="B412" s="21" t="s">
        <v>27</v>
      </c>
      <c r="C412" s="21" t="s">
        <v>13</v>
      </c>
      <c r="D412" s="21" t="s">
        <v>271</v>
      </c>
      <c r="E412" s="21" t="s">
        <v>30</v>
      </c>
      <c r="F412" s="22">
        <f>F413</f>
        <v>234192.7</v>
      </c>
    </row>
    <row r="413" spans="1:6" ht="16.5">
      <c r="A413" s="2" t="s">
        <v>134</v>
      </c>
      <c r="B413" s="21" t="s">
        <v>27</v>
      </c>
      <c r="C413" s="21" t="s">
        <v>13</v>
      </c>
      <c r="D413" s="21" t="s">
        <v>271</v>
      </c>
      <c r="E413" s="21" t="s">
        <v>135</v>
      </c>
      <c r="F413" s="28">
        <v>234192.7</v>
      </c>
    </row>
    <row r="414" spans="1:6" ht="63">
      <c r="A414" s="4" t="s">
        <v>262</v>
      </c>
      <c r="B414" s="21" t="s">
        <v>27</v>
      </c>
      <c r="C414" s="21" t="s">
        <v>13</v>
      </c>
      <c r="D414" s="21" t="s">
        <v>268</v>
      </c>
      <c r="E414" s="21" t="s">
        <v>11</v>
      </c>
      <c r="F414" s="22">
        <f>F415+F418</f>
        <v>642.20000000000005</v>
      </c>
    </row>
    <row r="415" spans="1:6" ht="47.25">
      <c r="A415" s="27" t="s">
        <v>365</v>
      </c>
      <c r="B415" s="21" t="s">
        <v>27</v>
      </c>
      <c r="C415" s="21" t="s">
        <v>13</v>
      </c>
      <c r="D415" s="21" t="s">
        <v>366</v>
      </c>
      <c r="E415" s="21" t="s">
        <v>11</v>
      </c>
      <c r="F415" s="22">
        <f>F416</f>
        <v>360.8</v>
      </c>
    </row>
    <row r="416" spans="1:6">
      <c r="A416" s="2" t="s">
        <v>51</v>
      </c>
      <c r="B416" s="21" t="s">
        <v>27</v>
      </c>
      <c r="C416" s="21" t="s">
        <v>13</v>
      </c>
      <c r="D416" s="21" t="s">
        <v>366</v>
      </c>
      <c r="E416" s="21" t="s">
        <v>31</v>
      </c>
      <c r="F416" s="22">
        <f>F417</f>
        <v>360.8</v>
      </c>
    </row>
    <row r="417" spans="1:7">
      <c r="A417" s="2" t="s">
        <v>330</v>
      </c>
      <c r="B417" s="21" t="s">
        <v>27</v>
      </c>
      <c r="C417" s="21" t="s">
        <v>13</v>
      </c>
      <c r="D417" s="21" t="s">
        <v>366</v>
      </c>
      <c r="E417" s="21" t="s">
        <v>331</v>
      </c>
      <c r="F417" s="22">
        <v>360.8</v>
      </c>
    </row>
    <row r="418" spans="1:7" ht="47.25">
      <c r="A418" s="27" t="s">
        <v>368</v>
      </c>
      <c r="B418" s="21" t="s">
        <v>27</v>
      </c>
      <c r="C418" s="21" t="s">
        <v>13</v>
      </c>
      <c r="D418" s="21" t="s">
        <v>367</v>
      </c>
      <c r="E418" s="21" t="s">
        <v>11</v>
      </c>
      <c r="F418" s="22">
        <f>F419</f>
        <v>281.39999999999998</v>
      </c>
    </row>
    <row r="419" spans="1:7">
      <c r="A419" s="2" t="s">
        <v>51</v>
      </c>
      <c r="B419" s="21" t="s">
        <v>27</v>
      </c>
      <c r="C419" s="21" t="s">
        <v>13</v>
      </c>
      <c r="D419" s="21" t="s">
        <v>367</v>
      </c>
      <c r="E419" s="21" t="s">
        <v>31</v>
      </c>
      <c r="F419" s="22">
        <f>F420</f>
        <v>281.39999999999998</v>
      </c>
    </row>
    <row r="420" spans="1:7">
      <c r="A420" s="2" t="s">
        <v>330</v>
      </c>
      <c r="B420" s="21" t="s">
        <v>27</v>
      </c>
      <c r="C420" s="21" t="s">
        <v>13</v>
      </c>
      <c r="D420" s="21" t="s">
        <v>367</v>
      </c>
      <c r="E420" s="21" t="s">
        <v>331</v>
      </c>
      <c r="F420" s="22">
        <v>281.39999999999998</v>
      </c>
    </row>
    <row r="421" spans="1:7">
      <c r="A421" s="4" t="s">
        <v>263</v>
      </c>
      <c r="B421" s="21" t="s">
        <v>27</v>
      </c>
      <c r="C421" s="21" t="s">
        <v>13</v>
      </c>
      <c r="D421" s="21" t="s">
        <v>269</v>
      </c>
      <c r="E421" s="21" t="s">
        <v>11</v>
      </c>
      <c r="F421" s="22">
        <f>F422+F424</f>
        <v>34365.1</v>
      </c>
    </row>
    <row r="422" spans="1:7" ht="31.5">
      <c r="A422" s="2" t="s">
        <v>59</v>
      </c>
      <c r="B422" s="21" t="s">
        <v>27</v>
      </c>
      <c r="C422" s="21" t="s">
        <v>13</v>
      </c>
      <c r="D422" s="21" t="s">
        <v>269</v>
      </c>
      <c r="E422" s="21" t="s">
        <v>33</v>
      </c>
      <c r="F422" s="22">
        <f>F423</f>
        <v>21157.1</v>
      </c>
    </row>
    <row r="423" spans="1:7">
      <c r="A423" s="2" t="s">
        <v>173</v>
      </c>
      <c r="B423" s="21" t="s">
        <v>27</v>
      </c>
      <c r="C423" s="21" t="s">
        <v>13</v>
      </c>
      <c r="D423" s="21" t="s">
        <v>269</v>
      </c>
      <c r="E423" s="21" t="s">
        <v>174</v>
      </c>
      <c r="F423" s="22">
        <v>21157.1</v>
      </c>
    </row>
    <row r="424" spans="1:7" ht="31.5">
      <c r="A424" s="2" t="s">
        <v>48</v>
      </c>
      <c r="B424" s="21" t="s">
        <v>27</v>
      </c>
      <c r="C424" s="21" t="s">
        <v>13</v>
      </c>
      <c r="D424" s="21" t="s">
        <v>269</v>
      </c>
      <c r="E424" s="21" t="s">
        <v>30</v>
      </c>
      <c r="F424" s="22">
        <f>F425</f>
        <v>13208</v>
      </c>
    </row>
    <row r="425" spans="1:7">
      <c r="A425" s="2" t="s">
        <v>134</v>
      </c>
      <c r="B425" s="21" t="s">
        <v>27</v>
      </c>
      <c r="C425" s="21" t="s">
        <v>13</v>
      </c>
      <c r="D425" s="21" t="s">
        <v>269</v>
      </c>
      <c r="E425" s="21" t="s">
        <v>135</v>
      </c>
      <c r="F425" s="22">
        <f>11908+300+1000</f>
        <v>13208</v>
      </c>
    </row>
    <row r="426" spans="1:7" ht="47.25">
      <c r="A426" s="3" t="s">
        <v>273</v>
      </c>
      <c r="B426" s="21" t="s">
        <v>27</v>
      </c>
      <c r="C426" s="21" t="s">
        <v>13</v>
      </c>
      <c r="D426" s="21" t="s">
        <v>278</v>
      </c>
      <c r="E426" s="21" t="s">
        <v>11</v>
      </c>
      <c r="F426" s="22">
        <f>F427+F432</f>
        <v>42624.9</v>
      </c>
      <c r="G426" s="25"/>
    </row>
    <row r="427" spans="1:7">
      <c r="A427" s="2" t="s">
        <v>275</v>
      </c>
      <c r="B427" s="21" t="s">
        <v>27</v>
      </c>
      <c r="C427" s="21" t="s">
        <v>13</v>
      </c>
      <c r="D427" s="21" t="s">
        <v>277</v>
      </c>
      <c r="E427" s="21" t="s">
        <v>11</v>
      </c>
      <c r="F427" s="22">
        <f>F428+F430</f>
        <v>22624.9</v>
      </c>
    </row>
    <row r="428" spans="1:7" ht="31.5">
      <c r="A428" s="2" t="s">
        <v>18</v>
      </c>
      <c r="B428" s="21" t="s">
        <v>27</v>
      </c>
      <c r="C428" s="21" t="s">
        <v>13</v>
      </c>
      <c r="D428" s="21" t="s">
        <v>277</v>
      </c>
      <c r="E428" s="21" t="s">
        <v>19</v>
      </c>
      <c r="F428" s="22">
        <f>F429</f>
        <v>20062.5</v>
      </c>
    </row>
    <row r="429" spans="1:7" ht="31.5">
      <c r="A429" s="2" t="s">
        <v>107</v>
      </c>
      <c r="B429" s="21" t="s">
        <v>27</v>
      </c>
      <c r="C429" s="21" t="s">
        <v>13</v>
      </c>
      <c r="D429" s="21" t="s">
        <v>277</v>
      </c>
      <c r="E429" s="21" t="s">
        <v>108</v>
      </c>
      <c r="F429" s="22">
        <f>2222.2+17840.3</f>
        <v>20062.5</v>
      </c>
    </row>
    <row r="430" spans="1:7" ht="31.5">
      <c r="A430" s="2" t="s">
        <v>48</v>
      </c>
      <c r="B430" s="21" t="s">
        <v>27</v>
      </c>
      <c r="C430" s="21" t="s">
        <v>13</v>
      </c>
      <c r="D430" s="21" t="s">
        <v>277</v>
      </c>
      <c r="E430" s="21" t="s">
        <v>30</v>
      </c>
      <c r="F430" s="22">
        <f>F431</f>
        <v>2562.4</v>
      </c>
    </row>
    <row r="431" spans="1:7">
      <c r="A431" s="2" t="s">
        <v>134</v>
      </c>
      <c r="B431" s="21" t="s">
        <v>27</v>
      </c>
      <c r="C431" s="21" t="s">
        <v>13</v>
      </c>
      <c r="D431" s="21" t="s">
        <v>277</v>
      </c>
      <c r="E431" s="21" t="s">
        <v>135</v>
      </c>
      <c r="F431" s="22">
        <f>2554.4+8</f>
        <v>2562.4</v>
      </c>
    </row>
    <row r="432" spans="1:7" ht="31.5">
      <c r="A432" s="4" t="s">
        <v>274</v>
      </c>
      <c r="B432" s="21" t="s">
        <v>27</v>
      </c>
      <c r="C432" s="21" t="s">
        <v>13</v>
      </c>
      <c r="D432" s="21" t="s">
        <v>304</v>
      </c>
      <c r="E432" s="21" t="s">
        <v>11</v>
      </c>
      <c r="F432" s="22">
        <f>F433</f>
        <v>20000</v>
      </c>
    </row>
    <row r="433" spans="1:6" ht="31.5">
      <c r="A433" s="2" t="s">
        <v>18</v>
      </c>
      <c r="B433" s="21" t="s">
        <v>27</v>
      </c>
      <c r="C433" s="21" t="s">
        <v>13</v>
      </c>
      <c r="D433" s="21" t="s">
        <v>304</v>
      </c>
      <c r="E433" s="21" t="s">
        <v>19</v>
      </c>
      <c r="F433" s="22">
        <f>F434</f>
        <v>20000</v>
      </c>
    </row>
    <row r="434" spans="1:6" ht="31.5">
      <c r="A434" s="2" t="s">
        <v>107</v>
      </c>
      <c r="B434" s="21" t="s">
        <v>27</v>
      </c>
      <c r="C434" s="21" t="s">
        <v>13</v>
      </c>
      <c r="D434" s="21" t="s">
        <v>304</v>
      </c>
      <c r="E434" s="21" t="s">
        <v>108</v>
      </c>
      <c r="F434" s="22">
        <v>20000</v>
      </c>
    </row>
    <row r="435" spans="1:6" ht="31.5">
      <c r="A435" s="3" t="s">
        <v>279</v>
      </c>
      <c r="B435" s="21" t="s">
        <v>27</v>
      </c>
      <c r="C435" s="21" t="s">
        <v>13</v>
      </c>
      <c r="D435" s="21" t="s">
        <v>285</v>
      </c>
      <c r="E435" s="21" t="s">
        <v>11</v>
      </c>
      <c r="F435" s="22">
        <f>F436+F439</f>
        <v>1539.9</v>
      </c>
    </row>
    <row r="436" spans="1:6" ht="31.5">
      <c r="A436" s="2" t="s">
        <v>282</v>
      </c>
      <c r="B436" s="21" t="s">
        <v>27</v>
      </c>
      <c r="C436" s="21" t="s">
        <v>13</v>
      </c>
      <c r="D436" s="21" t="s">
        <v>286</v>
      </c>
      <c r="E436" s="21" t="s">
        <v>11</v>
      </c>
      <c r="F436" s="22">
        <f>F437</f>
        <v>590</v>
      </c>
    </row>
    <row r="437" spans="1:6" ht="31.5">
      <c r="A437" s="2" t="s">
        <v>48</v>
      </c>
      <c r="B437" s="21" t="s">
        <v>27</v>
      </c>
      <c r="C437" s="21" t="s">
        <v>13</v>
      </c>
      <c r="D437" s="21" t="s">
        <v>286</v>
      </c>
      <c r="E437" s="21" t="s">
        <v>30</v>
      </c>
      <c r="F437" s="22">
        <f>F438</f>
        <v>590</v>
      </c>
    </row>
    <row r="438" spans="1:6">
      <c r="A438" s="2" t="s">
        <v>134</v>
      </c>
      <c r="B438" s="21" t="s">
        <v>27</v>
      </c>
      <c r="C438" s="21" t="s">
        <v>13</v>
      </c>
      <c r="D438" s="21" t="s">
        <v>286</v>
      </c>
      <c r="E438" s="21" t="s">
        <v>135</v>
      </c>
      <c r="F438" s="22">
        <v>590</v>
      </c>
    </row>
    <row r="439" spans="1:6">
      <c r="A439" s="4" t="s">
        <v>283</v>
      </c>
      <c r="B439" s="21" t="s">
        <v>27</v>
      </c>
      <c r="C439" s="21" t="s">
        <v>13</v>
      </c>
      <c r="D439" s="21" t="s">
        <v>303</v>
      </c>
      <c r="E439" s="21" t="s">
        <v>11</v>
      </c>
      <c r="F439" s="22">
        <f>F440</f>
        <v>949.9</v>
      </c>
    </row>
    <row r="440" spans="1:6" ht="31.5">
      <c r="A440" s="2" t="s">
        <v>48</v>
      </c>
      <c r="B440" s="21" t="s">
        <v>27</v>
      </c>
      <c r="C440" s="21" t="s">
        <v>13</v>
      </c>
      <c r="D440" s="21" t="s">
        <v>303</v>
      </c>
      <c r="E440" s="21" t="s">
        <v>30</v>
      </c>
      <c r="F440" s="22">
        <f>F441</f>
        <v>949.9</v>
      </c>
    </row>
    <row r="441" spans="1:6">
      <c r="A441" s="2" t="s">
        <v>134</v>
      </c>
      <c r="B441" s="21" t="s">
        <v>27</v>
      </c>
      <c r="C441" s="21" t="s">
        <v>13</v>
      </c>
      <c r="D441" s="21" t="s">
        <v>303</v>
      </c>
      <c r="E441" s="21" t="s">
        <v>135</v>
      </c>
      <c r="F441" s="22">
        <v>949.9</v>
      </c>
    </row>
    <row r="442" spans="1:6" ht="47.25">
      <c r="A442" s="3" t="s">
        <v>151</v>
      </c>
      <c r="B442" s="21" t="s">
        <v>27</v>
      </c>
      <c r="C442" s="21" t="s">
        <v>13</v>
      </c>
      <c r="D442" s="21" t="s">
        <v>153</v>
      </c>
      <c r="E442" s="21" t="s">
        <v>11</v>
      </c>
      <c r="F442" s="22">
        <f>F443</f>
        <v>1170</v>
      </c>
    </row>
    <row r="443" spans="1:6" ht="31.5">
      <c r="A443" s="2" t="s">
        <v>414</v>
      </c>
      <c r="B443" s="21" t="s">
        <v>27</v>
      </c>
      <c r="C443" s="21" t="s">
        <v>13</v>
      </c>
      <c r="D443" s="21" t="s">
        <v>154</v>
      </c>
      <c r="E443" s="21" t="s">
        <v>11</v>
      </c>
      <c r="F443" s="22">
        <f>F444</f>
        <v>1170</v>
      </c>
    </row>
    <row r="444" spans="1:6" ht="63">
      <c r="A444" s="2" t="s">
        <v>162</v>
      </c>
      <c r="B444" s="21" t="s">
        <v>27</v>
      </c>
      <c r="C444" s="21" t="s">
        <v>13</v>
      </c>
      <c r="D444" s="21" t="s">
        <v>163</v>
      </c>
      <c r="E444" s="21" t="s">
        <v>11</v>
      </c>
      <c r="F444" s="22">
        <f>F445</f>
        <v>1170</v>
      </c>
    </row>
    <row r="445" spans="1:6" ht="31.5">
      <c r="A445" s="2" t="s">
        <v>59</v>
      </c>
      <c r="B445" s="21" t="s">
        <v>27</v>
      </c>
      <c r="C445" s="21" t="s">
        <v>13</v>
      </c>
      <c r="D445" s="21" t="s">
        <v>163</v>
      </c>
      <c r="E445" s="21" t="s">
        <v>33</v>
      </c>
      <c r="F445" s="22">
        <f>F446</f>
        <v>1170</v>
      </c>
    </row>
    <row r="446" spans="1:6">
      <c r="A446" s="2" t="s">
        <v>173</v>
      </c>
      <c r="B446" s="21" t="s">
        <v>27</v>
      </c>
      <c r="C446" s="21" t="s">
        <v>13</v>
      </c>
      <c r="D446" s="21" t="s">
        <v>163</v>
      </c>
      <c r="E446" s="21" t="s">
        <v>174</v>
      </c>
      <c r="F446" s="22">
        <v>1170</v>
      </c>
    </row>
    <row r="447" spans="1:6" ht="63">
      <c r="A447" s="2" t="s">
        <v>222</v>
      </c>
      <c r="B447" s="21" t="s">
        <v>27</v>
      </c>
      <c r="C447" s="21" t="s">
        <v>13</v>
      </c>
      <c r="D447" s="21" t="s">
        <v>225</v>
      </c>
      <c r="E447" s="21" t="s">
        <v>11</v>
      </c>
      <c r="F447" s="22">
        <f>F448</f>
        <v>2636</v>
      </c>
    </row>
    <row r="448" spans="1:6" ht="31.5">
      <c r="A448" s="2" t="s">
        <v>416</v>
      </c>
      <c r="B448" s="21" t="s">
        <v>27</v>
      </c>
      <c r="C448" s="21" t="s">
        <v>13</v>
      </c>
      <c r="D448" s="21" t="s">
        <v>238</v>
      </c>
      <c r="E448" s="21" t="s">
        <v>11</v>
      </c>
      <c r="F448" s="22">
        <f>F449</f>
        <v>2636</v>
      </c>
    </row>
    <row r="449" spans="1:6" ht="31.5">
      <c r="A449" s="2" t="s">
        <v>48</v>
      </c>
      <c r="B449" s="21" t="s">
        <v>27</v>
      </c>
      <c r="C449" s="21" t="s">
        <v>13</v>
      </c>
      <c r="D449" s="21" t="s">
        <v>238</v>
      </c>
      <c r="E449" s="21" t="s">
        <v>30</v>
      </c>
      <c r="F449" s="22">
        <f>F450</f>
        <v>2636</v>
      </c>
    </row>
    <row r="450" spans="1:6">
      <c r="A450" s="2" t="s">
        <v>134</v>
      </c>
      <c r="B450" s="21" t="s">
        <v>27</v>
      </c>
      <c r="C450" s="21" t="s">
        <v>13</v>
      </c>
      <c r="D450" s="21" t="s">
        <v>238</v>
      </c>
      <c r="E450" s="21" t="s">
        <v>135</v>
      </c>
      <c r="F450" s="22">
        <v>2636</v>
      </c>
    </row>
    <row r="451" spans="1:6" ht="63">
      <c r="A451" s="2" t="s">
        <v>288</v>
      </c>
      <c r="B451" s="21" t="s">
        <v>27</v>
      </c>
      <c r="C451" s="21" t="s">
        <v>13</v>
      </c>
      <c r="D451" s="21" t="s">
        <v>291</v>
      </c>
      <c r="E451" s="21" t="s">
        <v>11</v>
      </c>
      <c r="F451" s="22">
        <f>F452+F455</f>
        <v>73.2</v>
      </c>
    </row>
    <row r="452" spans="1:6">
      <c r="A452" s="2" t="s">
        <v>289</v>
      </c>
      <c r="B452" s="21" t="s">
        <v>27</v>
      </c>
      <c r="C452" s="21" t="s">
        <v>13</v>
      </c>
      <c r="D452" s="21" t="s">
        <v>292</v>
      </c>
      <c r="E452" s="21" t="s">
        <v>11</v>
      </c>
      <c r="F452" s="22">
        <f>F453</f>
        <v>62.7</v>
      </c>
    </row>
    <row r="453" spans="1:6" ht="31.5">
      <c r="A453" s="2" t="s">
        <v>18</v>
      </c>
      <c r="B453" s="21" t="s">
        <v>27</v>
      </c>
      <c r="C453" s="21" t="s">
        <v>13</v>
      </c>
      <c r="D453" s="21" t="s">
        <v>292</v>
      </c>
      <c r="E453" s="21" t="s">
        <v>19</v>
      </c>
      <c r="F453" s="22">
        <f>F454</f>
        <v>62.7</v>
      </c>
    </row>
    <row r="454" spans="1:6" ht="31.5">
      <c r="A454" s="2" t="s">
        <v>107</v>
      </c>
      <c r="B454" s="21" t="s">
        <v>27</v>
      </c>
      <c r="C454" s="21" t="s">
        <v>13</v>
      </c>
      <c r="D454" s="21" t="s">
        <v>292</v>
      </c>
      <c r="E454" s="21" t="s">
        <v>108</v>
      </c>
      <c r="F454" s="22">
        <v>62.7</v>
      </c>
    </row>
    <row r="455" spans="1:6" ht="31.5">
      <c r="A455" s="2" t="s">
        <v>290</v>
      </c>
      <c r="B455" s="21" t="s">
        <v>27</v>
      </c>
      <c r="C455" s="21" t="s">
        <v>13</v>
      </c>
      <c r="D455" s="21" t="s">
        <v>293</v>
      </c>
      <c r="E455" s="21" t="s">
        <v>11</v>
      </c>
      <c r="F455" s="22">
        <f>F456</f>
        <v>10.5</v>
      </c>
    </row>
    <row r="456" spans="1:6" ht="31.5">
      <c r="A456" s="2" t="s">
        <v>18</v>
      </c>
      <c r="B456" s="21" t="s">
        <v>27</v>
      </c>
      <c r="C456" s="21" t="s">
        <v>13</v>
      </c>
      <c r="D456" s="21" t="s">
        <v>293</v>
      </c>
      <c r="E456" s="21" t="s">
        <v>19</v>
      </c>
      <c r="F456" s="22">
        <f>F457</f>
        <v>10.5</v>
      </c>
    </row>
    <row r="457" spans="1:6" ht="31.5">
      <c r="A457" s="2" t="s">
        <v>107</v>
      </c>
      <c r="B457" s="21" t="s">
        <v>27</v>
      </c>
      <c r="C457" s="21" t="s">
        <v>13</v>
      </c>
      <c r="D457" s="21" t="s">
        <v>293</v>
      </c>
      <c r="E457" s="21" t="s">
        <v>108</v>
      </c>
      <c r="F457" s="22">
        <v>10.5</v>
      </c>
    </row>
    <row r="458" spans="1:6" ht="47.25">
      <c r="A458" s="2" t="s">
        <v>148</v>
      </c>
      <c r="B458" s="21" t="s">
        <v>27</v>
      </c>
      <c r="C458" s="21" t="s">
        <v>13</v>
      </c>
      <c r="D458" s="21" t="s">
        <v>155</v>
      </c>
      <c r="E458" s="21" t="s">
        <v>11</v>
      </c>
      <c r="F458" s="22">
        <f>F459</f>
        <v>20.5</v>
      </c>
    </row>
    <row r="459" spans="1:6" ht="31.5">
      <c r="A459" s="2" t="s">
        <v>181</v>
      </c>
      <c r="B459" s="21" t="s">
        <v>27</v>
      </c>
      <c r="C459" s="21" t="s">
        <v>13</v>
      </c>
      <c r="D459" s="21" t="s">
        <v>190</v>
      </c>
      <c r="E459" s="21" t="s">
        <v>11</v>
      </c>
      <c r="F459" s="22">
        <f>F460</f>
        <v>20.5</v>
      </c>
    </row>
    <row r="460" spans="1:6" ht="31.5">
      <c r="A460" s="2" t="s">
        <v>48</v>
      </c>
      <c r="B460" s="21" t="s">
        <v>27</v>
      </c>
      <c r="C460" s="21" t="s">
        <v>13</v>
      </c>
      <c r="D460" s="21" t="s">
        <v>190</v>
      </c>
      <c r="E460" s="21" t="s">
        <v>30</v>
      </c>
      <c r="F460" s="22">
        <f>F461</f>
        <v>20.5</v>
      </c>
    </row>
    <row r="461" spans="1:6">
      <c r="A461" s="2" t="s">
        <v>134</v>
      </c>
      <c r="B461" s="21" t="s">
        <v>27</v>
      </c>
      <c r="C461" s="21" t="s">
        <v>13</v>
      </c>
      <c r="D461" s="21" t="s">
        <v>190</v>
      </c>
      <c r="E461" s="21" t="s">
        <v>135</v>
      </c>
      <c r="F461" s="22">
        <v>20.5</v>
      </c>
    </row>
    <row r="462" spans="1:6" ht="31.5">
      <c r="A462" s="2" t="s">
        <v>152</v>
      </c>
      <c r="B462" s="21" t="s">
        <v>27</v>
      </c>
      <c r="C462" s="21" t="s">
        <v>13</v>
      </c>
      <c r="D462" s="21" t="s">
        <v>160</v>
      </c>
      <c r="E462" s="21" t="s">
        <v>11</v>
      </c>
      <c r="F462" s="22">
        <f>F463</f>
        <v>8</v>
      </c>
    </row>
    <row r="463" spans="1:6" ht="31.5">
      <c r="A463" s="2" t="s">
        <v>299</v>
      </c>
      <c r="B463" s="21" t="s">
        <v>27</v>
      </c>
      <c r="C463" s="21" t="s">
        <v>13</v>
      </c>
      <c r="D463" s="21" t="s">
        <v>300</v>
      </c>
      <c r="E463" s="21" t="s">
        <v>11</v>
      </c>
      <c r="F463" s="22">
        <f>F464</f>
        <v>8</v>
      </c>
    </row>
    <row r="464" spans="1:6" ht="31.5">
      <c r="A464" s="2" t="s">
        <v>18</v>
      </c>
      <c r="B464" s="21" t="s">
        <v>27</v>
      </c>
      <c r="C464" s="21" t="s">
        <v>13</v>
      </c>
      <c r="D464" s="21" t="s">
        <v>300</v>
      </c>
      <c r="E464" s="21" t="s">
        <v>19</v>
      </c>
      <c r="F464" s="22">
        <f>F465</f>
        <v>8</v>
      </c>
    </row>
    <row r="465" spans="1:9" ht="31.5">
      <c r="A465" s="2" t="s">
        <v>107</v>
      </c>
      <c r="B465" s="21" t="s">
        <v>27</v>
      </c>
      <c r="C465" s="21" t="s">
        <v>13</v>
      </c>
      <c r="D465" s="21" t="s">
        <v>300</v>
      </c>
      <c r="E465" s="21" t="s">
        <v>108</v>
      </c>
      <c r="F465" s="22">
        <v>8</v>
      </c>
    </row>
    <row r="466" spans="1:9">
      <c r="A466" s="17" t="s">
        <v>75</v>
      </c>
      <c r="B466" s="18" t="s">
        <v>27</v>
      </c>
      <c r="C466" s="18" t="s">
        <v>27</v>
      </c>
      <c r="D466" s="18" t="s">
        <v>10</v>
      </c>
      <c r="E466" s="18" t="s">
        <v>11</v>
      </c>
      <c r="F466" s="19">
        <f>F467+F471</f>
        <v>5323.6</v>
      </c>
    </row>
    <row r="467" spans="1:9" ht="31.5">
      <c r="A467" s="2" t="s">
        <v>255</v>
      </c>
      <c r="B467" s="21" t="s">
        <v>27</v>
      </c>
      <c r="C467" s="21" t="s">
        <v>27</v>
      </c>
      <c r="D467" s="21" t="s">
        <v>264</v>
      </c>
      <c r="E467" s="21" t="s">
        <v>11</v>
      </c>
      <c r="F467" s="30">
        <f>F468</f>
        <v>4479.8</v>
      </c>
      <c r="G467" s="25"/>
    </row>
    <row r="468" spans="1:9">
      <c r="A468" s="2" t="s">
        <v>259</v>
      </c>
      <c r="B468" s="21" t="s">
        <v>27</v>
      </c>
      <c r="C468" s="21" t="s">
        <v>27</v>
      </c>
      <c r="D468" s="21" t="s">
        <v>420</v>
      </c>
      <c r="E468" s="21" t="s">
        <v>11</v>
      </c>
      <c r="F468" s="22">
        <f>F469</f>
        <v>4479.8</v>
      </c>
    </row>
    <row r="469" spans="1:9" ht="31.5">
      <c r="A469" s="2" t="s">
        <v>48</v>
      </c>
      <c r="B469" s="21" t="s">
        <v>27</v>
      </c>
      <c r="C469" s="21" t="s">
        <v>27</v>
      </c>
      <c r="D469" s="21" t="s">
        <v>420</v>
      </c>
      <c r="E469" s="21" t="s">
        <v>30</v>
      </c>
      <c r="F469" s="22">
        <f>F470</f>
        <v>4479.8</v>
      </c>
    </row>
    <row r="470" spans="1:9">
      <c r="A470" s="2" t="s">
        <v>134</v>
      </c>
      <c r="B470" s="21" t="s">
        <v>27</v>
      </c>
      <c r="C470" s="21" t="s">
        <v>27</v>
      </c>
      <c r="D470" s="21" t="s">
        <v>420</v>
      </c>
      <c r="E470" s="21" t="s">
        <v>135</v>
      </c>
      <c r="F470" s="22">
        <v>4479.8</v>
      </c>
    </row>
    <row r="471" spans="1:9" ht="47.25">
      <c r="A471" s="3" t="s">
        <v>273</v>
      </c>
      <c r="B471" s="21" t="s">
        <v>27</v>
      </c>
      <c r="C471" s="21" t="s">
        <v>27</v>
      </c>
      <c r="D471" s="21" t="s">
        <v>278</v>
      </c>
      <c r="E471" s="21" t="s">
        <v>11</v>
      </c>
      <c r="F471" s="22">
        <f>F472</f>
        <v>843.80000000000007</v>
      </c>
    </row>
    <row r="472" spans="1:9">
      <c r="A472" s="2" t="s">
        <v>276</v>
      </c>
      <c r="B472" s="21" t="s">
        <v>27</v>
      </c>
      <c r="C472" s="21" t="s">
        <v>27</v>
      </c>
      <c r="D472" s="21" t="s">
        <v>294</v>
      </c>
      <c r="E472" s="21" t="s">
        <v>11</v>
      </c>
      <c r="F472" s="22">
        <f>F473+F475</f>
        <v>843.80000000000007</v>
      </c>
    </row>
    <row r="473" spans="1:9" ht="31.5">
      <c r="A473" s="2" t="s">
        <v>18</v>
      </c>
      <c r="B473" s="21" t="s">
        <v>27</v>
      </c>
      <c r="C473" s="21" t="s">
        <v>27</v>
      </c>
      <c r="D473" s="21" t="s">
        <v>294</v>
      </c>
      <c r="E473" s="21" t="s">
        <v>19</v>
      </c>
      <c r="F473" s="22">
        <f>F474</f>
        <v>585.70000000000005</v>
      </c>
    </row>
    <row r="474" spans="1:9" ht="31.5">
      <c r="A474" s="2" t="s">
        <v>107</v>
      </c>
      <c r="B474" s="21" t="s">
        <v>27</v>
      </c>
      <c r="C474" s="21" t="s">
        <v>27</v>
      </c>
      <c r="D474" s="21" t="s">
        <v>294</v>
      </c>
      <c r="E474" s="21" t="s">
        <v>108</v>
      </c>
      <c r="F474" s="22">
        <f>166+10+234.7+54+121</f>
        <v>585.70000000000005</v>
      </c>
    </row>
    <row r="475" spans="1:9" ht="31.5">
      <c r="A475" s="2" t="s">
        <v>48</v>
      </c>
      <c r="B475" s="21" t="s">
        <v>27</v>
      </c>
      <c r="C475" s="21" t="s">
        <v>27</v>
      </c>
      <c r="D475" s="21" t="s">
        <v>294</v>
      </c>
      <c r="E475" s="21" t="s">
        <v>30</v>
      </c>
      <c r="F475" s="22">
        <f>F476</f>
        <v>258.10000000000002</v>
      </c>
    </row>
    <row r="476" spans="1:9">
      <c r="A476" s="2" t="s">
        <v>134</v>
      </c>
      <c r="B476" s="21" t="s">
        <v>27</v>
      </c>
      <c r="C476" s="21" t="s">
        <v>27</v>
      </c>
      <c r="D476" s="21" t="s">
        <v>294</v>
      </c>
      <c r="E476" s="21" t="s">
        <v>135</v>
      </c>
      <c r="F476" s="22">
        <f>70+68+114.5+5.6</f>
        <v>258.10000000000002</v>
      </c>
    </row>
    <row r="477" spans="1:9">
      <c r="A477" s="17" t="s">
        <v>76</v>
      </c>
      <c r="B477" s="18" t="s">
        <v>27</v>
      </c>
      <c r="C477" s="18" t="s">
        <v>32</v>
      </c>
      <c r="D477" s="18" t="s">
        <v>10</v>
      </c>
      <c r="E477" s="18" t="s">
        <v>11</v>
      </c>
      <c r="F477" s="19">
        <f>F478+F490+F494</f>
        <v>2827.6</v>
      </c>
    </row>
    <row r="478" spans="1:9" ht="31.5">
      <c r="A478" s="2" t="s">
        <v>255</v>
      </c>
      <c r="B478" s="21" t="s">
        <v>27</v>
      </c>
      <c r="C478" s="21" t="s">
        <v>32</v>
      </c>
      <c r="D478" s="21" t="s">
        <v>264</v>
      </c>
      <c r="E478" s="21" t="s">
        <v>11</v>
      </c>
      <c r="F478" s="22">
        <f>F479+F482+F485</f>
        <v>102.1</v>
      </c>
      <c r="G478" s="25"/>
      <c r="I478" s="25"/>
    </row>
    <row r="479" spans="1:9" ht="31.5">
      <c r="A479" s="2" t="s">
        <v>258</v>
      </c>
      <c r="B479" s="21" t="s">
        <v>27</v>
      </c>
      <c r="C479" s="21" t="s">
        <v>32</v>
      </c>
      <c r="D479" s="21" t="s">
        <v>266</v>
      </c>
      <c r="E479" s="21" t="s">
        <v>11</v>
      </c>
      <c r="F479" s="22">
        <f>F480</f>
        <v>5</v>
      </c>
    </row>
    <row r="480" spans="1:9" ht="31.5">
      <c r="A480" s="2" t="s">
        <v>18</v>
      </c>
      <c r="B480" s="21" t="s">
        <v>27</v>
      </c>
      <c r="C480" s="21" t="s">
        <v>32</v>
      </c>
      <c r="D480" s="21" t="s">
        <v>266</v>
      </c>
      <c r="E480" s="21" t="s">
        <v>19</v>
      </c>
      <c r="F480" s="22">
        <f>F481</f>
        <v>5</v>
      </c>
    </row>
    <row r="481" spans="1:6" ht="31.5">
      <c r="A481" s="2" t="s">
        <v>107</v>
      </c>
      <c r="B481" s="21" t="s">
        <v>27</v>
      </c>
      <c r="C481" s="21" t="s">
        <v>32</v>
      </c>
      <c r="D481" s="21" t="s">
        <v>266</v>
      </c>
      <c r="E481" s="21" t="s">
        <v>108</v>
      </c>
      <c r="F481" s="22">
        <v>5</v>
      </c>
    </row>
    <row r="482" spans="1:6" ht="31.5">
      <c r="A482" s="2" t="s">
        <v>404</v>
      </c>
      <c r="B482" s="21" t="s">
        <v>27</v>
      </c>
      <c r="C482" s="21" t="s">
        <v>32</v>
      </c>
      <c r="D482" s="21" t="s">
        <v>272</v>
      </c>
      <c r="E482" s="21" t="s">
        <v>11</v>
      </c>
      <c r="F482" s="22">
        <f>F483</f>
        <v>15</v>
      </c>
    </row>
    <row r="483" spans="1:6" ht="31.5">
      <c r="A483" s="2" t="s">
        <v>18</v>
      </c>
      <c r="B483" s="21" t="s">
        <v>27</v>
      </c>
      <c r="C483" s="21" t="s">
        <v>32</v>
      </c>
      <c r="D483" s="21" t="s">
        <v>272</v>
      </c>
      <c r="E483" s="21" t="s">
        <v>19</v>
      </c>
      <c r="F483" s="22">
        <f>F484</f>
        <v>15</v>
      </c>
    </row>
    <row r="484" spans="1:6" ht="31.5">
      <c r="A484" s="2" t="s">
        <v>107</v>
      </c>
      <c r="B484" s="21" t="s">
        <v>27</v>
      </c>
      <c r="C484" s="21" t="s">
        <v>32</v>
      </c>
      <c r="D484" s="21" t="s">
        <v>272</v>
      </c>
      <c r="E484" s="21" t="s">
        <v>108</v>
      </c>
      <c r="F484" s="22">
        <v>15</v>
      </c>
    </row>
    <row r="485" spans="1:6">
      <c r="A485" s="2" t="s">
        <v>201</v>
      </c>
      <c r="B485" s="21" t="s">
        <v>27</v>
      </c>
      <c r="C485" s="21" t="s">
        <v>32</v>
      </c>
      <c r="D485" s="21" t="s">
        <v>296</v>
      </c>
      <c r="E485" s="21" t="s">
        <v>11</v>
      </c>
      <c r="F485" s="22">
        <f>F486+F488</f>
        <v>82.1</v>
      </c>
    </row>
    <row r="486" spans="1:6" ht="31.5">
      <c r="A486" s="2" t="s">
        <v>18</v>
      </c>
      <c r="B486" s="21" t="s">
        <v>27</v>
      </c>
      <c r="C486" s="21" t="s">
        <v>32</v>
      </c>
      <c r="D486" s="21" t="s">
        <v>296</v>
      </c>
      <c r="E486" s="21" t="s">
        <v>19</v>
      </c>
      <c r="F486" s="22">
        <f>F487</f>
        <v>25</v>
      </c>
    </row>
    <row r="487" spans="1:6" ht="31.5">
      <c r="A487" s="2" t="s">
        <v>107</v>
      </c>
      <c r="B487" s="21" t="s">
        <v>27</v>
      </c>
      <c r="C487" s="21" t="s">
        <v>32</v>
      </c>
      <c r="D487" s="21" t="s">
        <v>296</v>
      </c>
      <c r="E487" s="21" t="s">
        <v>108</v>
      </c>
      <c r="F487" s="22">
        <f>25</f>
        <v>25</v>
      </c>
    </row>
    <row r="488" spans="1:6">
      <c r="A488" s="20" t="s">
        <v>51</v>
      </c>
      <c r="B488" s="21" t="s">
        <v>27</v>
      </c>
      <c r="C488" s="21" t="s">
        <v>32</v>
      </c>
      <c r="D488" s="21" t="s">
        <v>296</v>
      </c>
      <c r="E488" s="21" t="s">
        <v>31</v>
      </c>
      <c r="F488" s="22">
        <f>F489</f>
        <v>57.1</v>
      </c>
    </row>
    <row r="489" spans="1:6" ht="31.5">
      <c r="A489" s="20" t="s">
        <v>295</v>
      </c>
      <c r="B489" s="21" t="s">
        <v>27</v>
      </c>
      <c r="C489" s="21" t="s">
        <v>32</v>
      </c>
      <c r="D489" s="21" t="s">
        <v>296</v>
      </c>
      <c r="E489" s="21" t="s">
        <v>297</v>
      </c>
      <c r="F489" s="22">
        <v>57.1</v>
      </c>
    </row>
    <row r="490" spans="1:6" ht="63">
      <c r="A490" s="2" t="s">
        <v>288</v>
      </c>
      <c r="B490" s="21" t="s">
        <v>27</v>
      </c>
      <c r="C490" s="21" t="s">
        <v>32</v>
      </c>
      <c r="D490" s="21" t="s">
        <v>291</v>
      </c>
      <c r="E490" s="21" t="s">
        <v>11</v>
      </c>
      <c r="F490" s="22">
        <f>F491</f>
        <v>7.5</v>
      </c>
    </row>
    <row r="491" spans="1:6" ht="31.5">
      <c r="A491" s="2" t="s">
        <v>290</v>
      </c>
      <c r="B491" s="21" t="s">
        <v>27</v>
      </c>
      <c r="C491" s="21" t="s">
        <v>32</v>
      </c>
      <c r="D491" s="21" t="s">
        <v>293</v>
      </c>
      <c r="E491" s="21" t="s">
        <v>11</v>
      </c>
      <c r="F491" s="22">
        <f>F492</f>
        <v>7.5</v>
      </c>
    </row>
    <row r="492" spans="1:6" ht="31.5">
      <c r="A492" s="2" t="s">
        <v>18</v>
      </c>
      <c r="B492" s="21" t="s">
        <v>27</v>
      </c>
      <c r="C492" s="21" t="s">
        <v>32</v>
      </c>
      <c r="D492" s="21" t="s">
        <v>293</v>
      </c>
      <c r="E492" s="21" t="s">
        <v>19</v>
      </c>
      <c r="F492" s="22">
        <f>F493</f>
        <v>7.5</v>
      </c>
    </row>
    <row r="493" spans="1:6" ht="31.5">
      <c r="A493" s="2" t="s">
        <v>107</v>
      </c>
      <c r="B493" s="21" t="s">
        <v>27</v>
      </c>
      <c r="C493" s="21" t="s">
        <v>32</v>
      </c>
      <c r="D493" s="21" t="s">
        <v>293</v>
      </c>
      <c r="E493" s="21" t="s">
        <v>108</v>
      </c>
      <c r="F493" s="22">
        <v>7.5</v>
      </c>
    </row>
    <row r="494" spans="1:6" ht="47.25">
      <c r="A494" s="2" t="s">
        <v>423</v>
      </c>
      <c r="B494" s="21" t="s">
        <v>27</v>
      </c>
      <c r="C494" s="21" t="s">
        <v>32</v>
      </c>
      <c r="D494" s="21" t="s">
        <v>102</v>
      </c>
      <c r="E494" s="21" t="s">
        <v>11</v>
      </c>
      <c r="F494" s="22">
        <f>F495</f>
        <v>2718</v>
      </c>
    </row>
    <row r="495" spans="1:6" ht="63">
      <c r="A495" s="2" t="s">
        <v>371</v>
      </c>
      <c r="B495" s="6" t="s">
        <v>27</v>
      </c>
      <c r="C495" s="21" t="s">
        <v>32</v>
      </c>
      <c r="D495" s="6" t="s">
        <v>315</v>
      </c>
      <c r="E495" s="21" t="s">
        <v>11</v>
      </c>
      <c r="F495" s="22">
        <f>F496</f>
        <v>2718</v>
      </c>
    </row>
    <row r="496" spans="1:6" ht="31.5">
      <c r="A496" s="47" t="s">
        <v>377</v>
      </c>
      <c r="B496" s="6" t="s">
        <v>27</v>
      </c>
      <c r="C496" s="21" t="s">
        <v>32</v>
      </c>
      <c r="D496" s="6" t="s">
        <v>378</v>
      </c>
      <c r="E496" s="21" t="s">
        <v>11</v>
      </c>
      <c r="F496" s="22">
        <f>F497+F499</f>
        <v>2718</v>
      </c>
    </row>
    <row r="497" spans="1:6" ht="78.75">
      <c r="A497" s="20" t="s">
        <v>15</v>
      </c>
      <c r="B497" s="6" t="s">
        <v>27</v>
      </c>
      <c r="C497" s="21" t="s">
        <v>32</v>
      </c>
      <c r="D497" s="6" t="s">
        <v>378</v>
      </c>
      <c r="E497" s="21" t="s">
        <v>16</v>
      </c>
      <c r="F497" s="22">
        <f>F498</f>
        <v>2120</v>
      </c>
    </row>
    <row r="498" spans="1:6" ht="31.5">
      <c r="A498" s="20" t="s">
        <v>103</v>
      </c>
      <c r="B498" s="6" t="s">
        <v>27</v>
      </c>
      <c r="C498" s="21" t="s">
        <v>32</v>
      </c>
      <c r="D498" s="6" t="s">
        <v>378</v>
      </c>
      <c r="E498" s="21" t="s">
        <v>104</v>
      </c>
      <c r="F498" s="22">
        <v>2120</v>
      </c>
    </row>
    <row r="499" spans="1:6" ht="31.5">
      <c r="A499" s="20" t="s">
        <v>100</v>
      </c>
      <c r="B499" s="6" t="s">
        <v>27</v>
      </c>
      <c r="C499" s="21" t="s">
        <v>32</v>
      </c>
      <c r="D499" s="6" t="s">
        <v>378</v>
      </c>
      <c r="E499" s="21" t="s">
        <v>19</v>
      </c>
      <c r="F499" s="22">
        <f>F500</f>
        <v>598</v>
      </c>
    </row>
    <row r="500" spans="1:6" ht="31.5">
      <c r="A500" s="20" t="s">
        <v>107</v>
      </c>
      <c r="B500" s="6" t="s">
        <v>27</v>
      </c>
      <c r="C500" s="21" t="s">
        <v>32</v>
      </c>
      <c r="D500" s="6" t="s">
        <v>378</v>
      </c>
      <c r="E500" s="21" t="s">
        <v>108</v>
      </c>
      <c r="F500" s="22">
        <v>598</v>
      </c>
    </row>
    <row r="501" spans="1:6">
      <c r="A501" s="17" t="s">
        <v>77</v>
      </c>
      <c r="B501" s="18" t="s">
        <v>34</v>
      </c>
      <c r="C501" s="18" t="s">
        <v>9</v>
      </c>
      <c r="D501" s="18" t="s">
        <v>10</v>
      </c>
      <c r="E501" s="18" t="s">
        <v>11</v>
      </c>
      <c r="F501" s="19">
        <f>F502</f>
        <v>96501.2</v>
      </c>
    </row>
    <row r="502" spans="1:6">
      <c r="A502" s="17" t="s">
        <v>78</v>
      </c>
      <c r="B502" s="18" t="s">
        <v>34</v>
      </c>
      <c r="C502" s="18" t="s">
        <v>8</v>
      </c>
      <c r="D502" s="18" t="s">
        <v>10</v>
      </c>
      <c r="E502" s="18" t="s">
        <v>11</v>
      </c>
      <c r="F502" s="19">
        <f>F503+F533+F538+F542+F552</f>
        <v>96501.2</v>
      </c>
    </row>
    <row r="503" spans="1:6" ht="31.5">
      <c r="A503" s="3" t="s">
        <v>279</v>
      </c>
      <c r="B503" s="21" t="s">
        <v>34</v>
      </c>
      <c r="C503" s="21" t="s">
        <v>8</v>
      </c>
      <c r="D503" s="6" t="s">
        <v>285</v>
      </c>
      <c r="E503" s="21" t="s">
        <v>11</v>
      </c>
      <c r="F503" s="22">
        <f>F504+F507+F512+F515+F518+F524+F527+F521+F530</f>
        <v>94648.5</v>
      </c>
    </row>
    <row r="504" spans="1:6">
      <c r="A504" s="2" t="s">
        <v>201</v>
      </c>
      <c r="B504" s="21" t="s">
        <v>34</v>
      </c>
      <c r="C504" s="21" t="s">
        <v>8</v>
      </c>
      <c r="D504" s="6" t="s">
        <v>307</v>
      </c>
      <c r="E504" s="21" t="s">
        <v>11</v>
      </c>
      <c r="F504" s="22">
        <f>F505</f>
        <v>140</v>
      </c>
    </row>
    <row r="505" spans="1:6" ht="31.5">
      <c r="A505" s="2" t="s">
        <v>18</v>
      </c>
      <c r="B505" s="21" t="s">
        <v>34</v>
      </c>
      <c r="C505" s="21" t="s">
        <v>8</v>
      </c>
      <c r="D505" s="6" t="s">
        <v>307</v>
      </c>
      <c r="E505" s="21" t="s">
        <v>19</v>
      </c>
      <c r="F505" s="22">
        <f>F506</f>
        <v>140</v>
      </c>
    </row>
    <row r="506" spans="1:6" ht="31.5">
      <c r="A506" s="2" t="s">
        <v>107</v>
      </c>
      <c r="B506" s="21" t="s">
        <v>34</v>
      </c>
      <c r="C506" s="21" t="s">
        <v>8</v>
      </c>
      <c r="D506" s="6" t="s">
        <v>307</v>
      </c>
      <c r="E506" s="21" t="s">
        <v>108</v>
      </c>
      <c r="F506" s="22">
        <v>140</v>
      </c>
    </row>
    <row r="507" spans="1:6" ht="31.5">
      <c r="A507" s="2" t="s">
        <v>280</v>
      </c>
      <c r="B507" s="21" t="s">
        <v>34</v>
      </c>
      <c r="C507" s="21" t="s">
        <v>8</v>
      </c>
      <c r="D507" s="6" t="s">
        <v>308</v>
      </c>
      <c r="E507" s="21" t="s">
        <v>11</v>
      </c>
      <c r="F507" s="22">
        <f>F508+F510</f>
        <v>9036.1</v>
      </c>
    </row>
    <row r="508" spans="1:6" ht="31.5">
      <c r="A508" s="2" t="s">
        <v>18</v>
      </c>
      <c r="B508" s="21" t="s">
        <v>34</v>
      </c>
      <c r="C508" s="21" t="s">
        <v>8</v>
      </c>
      <c r="D508" s="6" t="s">
        <v>308</v>
      </c>
      <c r="E508" s="21" t="s">
        <v>19</v>
      </c>
      <c r="F508" s="22">
        <f>F509</f>
        <v>40</v>
      </c>
    </row>
    <row r="509" spans="1:6" ht="31.5">
      <c r="A509" s="2" t="s">
        <v>107</v>
      </c>
      <c r="B509" s="21" t="s">
        <v>34</v>
      </c>
      <c r="C509" s="21" t="s">
        <v>8</v>
      </c>
      <c r="D509" s="6" t="s">
        <v>308</v>
      </c>
      <c r="E509" s="21" t="s">
        <v>108</v>
      </c>
      <c r="F509" s="22">
        <v>40</v>
      </c>
    </row>
    <row r="510" spans="1:6" ht="31.5">
      <c r="A510" s="2" t="s">
        <v>48</v>
      </c>
      <c r="B510" s="21" t="s">
        <v>34</v>
      </c>
      <c r="C510" s="21" t="s">
        <v>8</v>
      </c>
      <c r="D510" s="6" t="s">
        <v>308</v>
      </c>
      <c r="E510" s="21" t="s">
        <v>30</v>
      </c>
      <c r="F510" s="22">
        <f>F511</f>
        <v>8996.1</v>
      </c>
    </row>
    <row r="511" spans="1:6">
      <c r="A511" s="2" t="s">
        <v>134</v>
      </c>
      <c r="B511" s="21" t="s">
        <v>34</v>
      </c>
      <c r="C511" s="21" t="s">
        <v>8</v>
      </c>
      <c r="D511" s="6" t="s">
        <v>308</v>
      </c>
      <c r="E511" s="21" t="s">
        <v>135</v>
      </c>
      <c r="F511" s="22">
        <f>7630.1+1366</f>
        <v>8996.1</v>
      </c>
    </row>
    <row r="512" spans="1:6" ht="31.5">
      <c r="A512" s="2" t="s">
        <v>305</v>
      </c>
      <c r="B512" s="21" t="s">
        <v>34</v>
      </c>
      <c r="C512" s="21" t="s">
        <v>8</v>
      </c>
      <c r="D512" s="6" t="s">
        <v>309</v>
      </c>
      <c r="E512" s="21" t="s">
        <v>11</v>
      </c>
      <c r="F512" s="22">
        <f>F513</f>
        <v>33545.300000000003</v>
      </c>
    </row>
    <row r="513" spans="1:6" ht="31.5">
      <c r="A513" s="2" t="s">
        <v>48</v>
      </c>
      <c r="B513" s="21" t="s">
        <v>34</v>
      </c>
      <c r="C513" s="21" t="s">
        <v>8</v>
      </c>
      <c r="D513" s="6" t="s">
        <v>309</v>
      </c>
      <c r="E513" s="21" t="s">
        <v>30</v>
      </c>
      <c r="F513" s="22">
        <f>F514</f>
        <v>33545.300000000003</v>
      </c>
    </row>
    <row r="514" spans="1:6">
      <c r="A514" s="2" t="s">
        <v>134</v>
      </c>
      <c r="B514" s="21" t="s">
        <v>34</v>
      </c>
      <c r="C514" s="21" t="s">
        <v>8</v>
      </c>
      <c r="D514" s="6" t="s">
        <v>309</v>
      </c>
      <c r="E514" s="21" t="s">
        <v>135</v>
      </c>
      <c r="F514" s="22">
        <f>31559.3+1986</f>
        <v>33545.300000000003</v>
      </c>
    </row>
    <row r="515" spans="1:6" ht="47.25">
      <c r="A515" s="2" t="s">
        <v>284</v>
      </c>
      <c r="B515" s="21" t="s">
        <v>34</v>
      </c>
      <c r="C515" s="21" t="s">
        <v>8</v>
      </c>
      <c r="D515" s="6" t="s">
        <v>310</v>
      </c>
      <c r="E515" s="21" t="s">
        <v>11</v>
      </c>
      <c r="F515" s="22">
        <f>F516</f>
        <v>31980.5</v>
      </c>
    </row>
    <row r="516" spans="1:6" ht="31.5">
      <c r="A516" s="2" t="s">
        <v>48</v>
      </c>
      <c r="B516" s="21" t="s">
        <v>34</v>
      </c>
      <c r="C516" s="21" t="s">
        <v>8</v>
      </c>
      <c r="D516" s="6" t="s">
        <v>310</v>
      </c>
      <c r="E516" s="21" t="s">
        <v>30</v>
      </c>
      <c r="F516" s="22">
        <f>F517</f>
        <v>31980.5</v>
      </c>
    </row>
    <row r="517" spans="1:6">
      <c r="A517" s="2" t="s">
        <v>134</v>
      </c>
      <c r="B517" s="21" t="s">
        <v>34</v>
      </c>
      <c r="C517" s="21" t="s">
        <v>8</v>
      </c>
      <c r="D517" s="6" t="s">
        <v>310</v>
      </c>
      <c r="E517" s="21" t="s">
        <v>135</v>
      </c>
      <c r="F517" s="22">
        <f>31700.5+280</f>
        <v>31980.5</v>
      </c>
    </row>
    <row r="518" spans="1:6" ht="31.5">
      <c r="A518" s="2" t="s">
        <v>281</v>
      </c>
      <c r="B518" s="21" t="s">
        <v>34</v>
      </c>
      <c r="C518" s="21" t="s">
        <v>8</v>
      </c>
      <c r="D518" s="6" t="s">
        <v>287</v>
      </c>
      <c r="E518" s="21" t="s">
        <v>11</v>
      </c>
      <c r="F518" s="22">
        <f>F519</f>
        <v>1336.7</v>
      </c>
    </row>
    <row r="519" spans="1:6" ht="31.5">
      <c r="A519" s="2" t="s">
        <v>48</v>
      </c>
      <c r="B519" s="21" t="s">
        <v>34</v>
      </c>
      <c r="C519" s="21" t="s">
        <v>8</v>
      </c>
      <c r="D519" s="6" t="s">
        <v>287</v>
      </c>
      <c r="E519" s="21" t="s">
        <v>30</v>
      </c>
      <c r="F519" s="22">
        <f>F520</f>
        <v>1336.7</v>
      </c>
    </row>
    <row r="520" spans="1:6">
      <c r="A520" s="2" t="s">
        <v>134</v>
      </c>
      <c r="B520" s="21" t="s">
        <v>34</v>
      </c>
      <c r="C520" s="21" t="s">
        <v>8</v>
      </c>
      <c r="D520" s="6" t="s">
        <v>287</v>
      </c>
      <c r="E520" s="21" t="s">
        <v>135</v>
      </c>
      <c r="F520" s="22">
        <v>1336.7</v>
      </c>
    </row>
    <row r="521" spans="1:6">
      <c r="A521" s="2" t="s">
        <v>306</v>
      </c>
      <c r="B521" s="21" t="s">
        <v>34</v>
      </c>
      <c r="C521" s="21" t="s">
        <v>8</v>
      </c>
      <c r="D521" s="6" t="s">
        <v>311</v>
      </c>
      <c r="E521" s="21" t="s">
        <v>11</v>
      </c>
      <c r="F521" s="22">
        <f>F522</f>
        <v>550</v>
      </c>
    </row>
    <row r="522" spans="1:6" ht="31.5">
      <c r="A522" s="2" t="s">
        <v>48</v>
      </c>
      <c r="B522" s="21" t="s">
        <v>34</v>
      </c>
      <c r="C522" s="21" t="s">
        <v>8</v>
      </c>
      <c r="D522" s="6" t="s">
        <v>311</v>
      </c>
      <c r="E522" s="21" t="s">
        <v>30</v>
      </c>
      <c r="F522" s="22">
        <f>F523</f>
        <v>550</v>
      </c>
    </row>
    <row r="523" spans="1:6">
      <c r="A523" s="2" t="s">
        <v>134</v>
      </c>
      <c r="B523" s="21" t="s">
        <v>34</v>
      </c>
      <c r="C523" s="21" t="s">
        <v>8</v>
      </c>
      <c r="D523" s="6" t="s">
        <v>311</v>
      </c>
      <c r="E523" s="21" t="s">
        <v>135</v>
      </c>
      <c r="F523" s="22">
        <v>550</v>
      </c>
    </row>
    <row r="524" spans="1:6" ht="47.25">
      <c r="A524" s="4" t="s">
        <v>115</v>
      </c>
      <c r="B524" s="21" t="s">
        <v>34</v>
      </c>
      <c r="C524" s="21" t="s">
        <v>8</v>
      </c>
      <c r="D524" s="6" t="s">
        <v>346</v>
      </c>
      <c r="E524" s="21" t="s">
        <v>11</v>
      </c>
      <c r="F524" s="22">
        <f>F525</f>
        <v>111</v>
      </c>
    </row>
    <row r="525" spans="1:6" ht="31.5">
      <c r="A525" s="2" t="s">
        <v>48</v>
      </c>
      <c r="B525" s="21" t="s">
        <v>34</v>
      </c>
      <c r="C525" s="21" t="s">
        <v>8</v>
      </c>
      <c r="D525" s="6" t="s">
        <v>346</v>
      </c>
      <c r="E525" s="21" t="s">
        <v>30</v>
      </c>
      <c r="F525" s="22">
        <f>F526</f>
        <v>111</v>
      </c>
    </row>
    <row r="526" spans="1:6">
      <c r="A526" s="2" t="s">
        <v>134</v>
      </c>
      <c r="B526" s="21" t="s">
        <v>34</v>
      </c>
      <c r="C526" s="21" t="s">
        <v>8</v>
      </c>
      <c r="D526" s="6" t="s">
        <v>346</v>
      </c>
      <c r="E526" s="21" t="s">
        <v>135</v>
      </c>
      <c r="F526" s="22">
        <v>111</v>
      </c>
    </row>
    <row r="527" spans="1:6">
      <c r="A527" s="4" t="s">
        <v>283</v>
      </c>
      <c r="B527" s="21" t="s">
        <v>34</v>
      </c>
      <c r="C527" s="21" t="s">
        <v>8</v>
      </c>
      <c r="D527" s="21" t="s">
        <v>303</v>
      </c>
      <c r="E527" s="21" t="s">
        <v>11</v>
      </c>
      <c r="F527" s="22">
        <f>F528</f>
        <v>16448.900000000001</v>
      </c>
    </row>
    <row r="528" spans="1:6" ht="31.5">
      <c r="A528" s="2" t="s">
        <v>48</v>
      </c>
      <c r="B528" s="21" t="s">
        <v>34</v>
      </c>
      <c r="C528" s="21" t="s">
        <v>8</v>
      </c>
      <c r="D528" s="21" t="s">
        <v>303</v>
      </c>
      <c r="E528" s="21" t="s">
        <v>30</v>
      </c>
      <c r="F528" s="22">
        <f>F529</f>
        <v>16448.900000000001</v>
      </c>
    </row>
    <row r="529" spans="1:6">
      <c r="A529" s="2" t="s">
        <v>134</v>
      </c>
      <c r="B529" s="21" t="s">
        <v>34</v>
      </c>
      <c r="C529" s="21" t="s">
        <v>8</v>
      </c>
      <c r="D529" s="21" t="s">
        <v>303</v>
      </c>
      <c r="E529" s="21" t="s">
        <v>135</v>
      </c>
      <c r="F529" s="22">
        <v>16448.900000000001</v>
      </c>
    </row>
    <row r="530" spans="1:6" ht="47.25">
      <c r="A530" s="2" t="s">
        <v>411</v>
      </c>
      <c r="B530" s="21" t="s">
        <v>34</v>
      </c>
      <c r="C530" s="21" t="s">
        <v>8</v>
      </c>
      <c r="D530" s="21" t="s">
        <v>428</v>
      </c>
      <c r="E530" s="21" t="s">
        <v>11</v>
      </c>
      <c r="F530" s="22">
        <f>F531</f>
        <v>1500</v>
      </c>
    </row>
    <row r="531" spans="1:6" ht="31.5">
      <c r="A531" s="2" t="s">
        <v>48</v>
      </c>
      <c r="B531" s="21" t="s">
        <v>34</v>
      </c>
      <c r="C531" s="21" t="s">
        <v>8</v>
      </c>
      <c r="D531" s="21" t="s">
        <v>428</v>
      </c>
      <c r="E531" s="21" t="s">
        <v>30</v>
      </c>
      <c r="F531" s="22">
        <f>F532</f>
        <v>1500</v>
      </c>
    </row>
    <row r="532" spans="1:6">
      <c r="A532" s="2" t="s">
        <v>134</v>
      </c>
      <c r="B532" s="21" t="s">
        <v>34</v>
      </c>
      <c r="C532" s="21" t="s">
        <v>8</v>
      </c>
      <c r="D532" s="21" t="s">
        <v>428</v>
      </c>
      <c r="E532" s="21" t="s">
        <v>135</v>
      </c>
      <c r="F532" s="22">
        <v>1500</v>
      </c>
    </row>
    <row r="533" spans="1:6" ht="63">
      <c r="A533" s="2" t="s">
        <v>222</v>
      </c>
      <c r="B533" s="21" t="s">
        <v>34</v>
      </c>
      <c r="C533" s="21" t="s">
        <v>8</v>
      </c>
      <c r="D533" s="21" t="s">
        <v>225</v>
      </c>
      <c r="E533" s="21" t="s">
        <v>11</v>
      </c>
      <c r="F533" s="22">
        <f>F534</f>
        <v>1504</v>
      </c>
    </row>
    <row r="534" spans="1:6" ht="31.5">
      <c r="A534" s="2" t="s">
        <v>416</v>
      </c>
      <c r="B534" s="21" t="s">
        <v>34</v>
      </c>
      <c r="C534" s="21" t="s">
        <v>8</v>
      </c>
      <c r="D534" s="21" t="s">
        <v>238</v>
      </c>
      <c r="E534" s="21" t="s">
        <v>11</v>
      </c>
      <c r="F534" s="22">
        <f>F535</f>
        <v>1504</v>
      </c>
    </row>
    <row r="535" spans="1:6" ht="31.5">
      <c r="A535" s="2" t="s">
        <v>405</v>
      </c>
      <c r="B535" s="21" t="s">
        <v>34</v>
      </c>
      <c r="C535" s="21" t="s">
        <v>8</v>
      </c>
      <c r="D535" s="21" t="s">
        <v>406</v>
      </c>
      <c r="E535" s="21" t="s">
        <v>11</v>
      </c>
      <c r="F535" s="22">
        <f>F536</f>
        <v>1504</v>
      </c>
    </row>
    <row r="536" spans="1:6" ht="31.5">
      <c r="A536" s="2" t="s">
        <v>48</v>
      </c>
      <c r="B536" s="21" t="s">
        <v>34</v>
      </c>
      <c r="C536" s="21" t="s">
        <v>8</v>
      </c>
      <c r="D536" s="21" t="s">
        <v>406</v>
      </c>
      <c r="E536" s="21" t="s">
        <v>30</v>
      </c>
      <c r="F536" s="22">
        <f>F537</f>
        <v>1504</v>
      </c>
    </row>
    <row r="537" spans="1:6">
      <c r="A537" s="2" t="s">
        <v>134</v>
      </c>
      <c r="B537" s="21" t="s">
        <v>34</v>
      </c>
      <c r="C537" s="21" t="s">
        <v>8</v>
      </c>
      <c r="D537" s="21" t="s">
        <v>406</v>
      </c>
      <c r="E537" s="21" t="s">
        <v>135</v>
      </c>
      <c r="F537" s="22">
        <v>1504</v>
      </c>
    </row>
    <row r="538" spans="1:6" ht="63">
      <c r="A538" s="2" t="s">
        <v>288</v>
      </c>
      <c r="B538" s="21" t="s">
        <v>34</v>
      </c>
      <c r="C538" s="21" t="s">
        <v>8</v>
      </c>
      <c r="D538" s="21" t="s">
        <v>291</v>
      </c>
      <c r="E538" s="21" t="s">
        <v>11</v>
      </c>
      <c r="F538" s="22">
        <f>F539</f>
        <v>5</v>
      </c>
    </row>
    <row r="539" spans="1:6" ht="31.5">
      <c r="A539" s="2" t="s">
        <v>290</v>
      </c>
      <c r="B539" s="21" t="s">
        <v>34</v>
      </c>
      <c r="C539" s="21" t="s">
        <v>8</v>
      </c>
      <c r="D539" s="21" t="s">
        <v>293</v>
      </c>
      <c r="E539" s="21" t="s">
        <v>11</v>
      </c>
      <c r="F539" s="22">
        <f>F540</f>
        <v>5</v>
      </c>
    </row>
    <row r="540" spans="1:6" ht="31.5">
      <c r="A540" s="2" t="s">
        <v>18</v>
      </c>
      <c r="B540" s="21" t="s">
        <v>34</v>
      </c>
      <c r="C540" s="21" t="s">
        <v>8</v>
      </c>
      <c r="D540" s="21" t="s">
        <v>293</v>
      </c>
      <c r="E540" s="21" t="s">
        <v>19</v>
      </c>
      <c r="F540" s="22">
        <f>F541</f>
        <v>5</v>
      </c>
    </row>
    <row r="541" spans="1:6" ht="31.5">
      <c r="A541" s="2" t="s">
        <v>107</v>
      </c>
      <c r="B541" s="21" t="s">
        <v>34</v>
      </c>
      <c r="C541" s="21" t="s">
        <v>8</v>
      </c>
      <c r="D541" s="21" t="s">
        <v>293</v>
      </c>
      <c r="E541" s="21" t="s">
        <v>108</v>
      </c>
      <c r="F541" s="22">
        <v>5</v>
      </c>
    </row>
    <row r="542" spans="1:6" ht="31.5">
      <c r="A542" s="2" t="s">
        <v>152</v>
      </c>
      <c r="B542" s="21" t="s">
        <v>34</v>
      </c>
      <c r="C542" s="21" t="s">
        <v>8</v>
      </c>
      <c r="D542" s="21" t="s">
        <v>160</v>
      </c>
      <c r="E542" s="21" t="s">
        <v>11</v>
      </c>
      <c r="F542" s="22">
        <f>F543+F546+F549</f>
        <v>143.69999999999999</v>
      </c>
    </row>
    <row r="543" spans="1:6" ht="31.5">
      <c r="A543" s="2" t="s">
        <v>299</v>
      </c>
      <c r="B543" s="21" t="s">
        <v>34</v>
      </c>
      <c r="C543" s="21" t="s">
        <v>8</v>
      </c>
      <c r="D543" s="21" t="s">
        <v>300</v>
      </c>
      <c r="E543" s="21" t="s">
        <v>11</v>
      </c>
      <c r="F543" s="22">
        <f>F544</f>
        <v>94.2</v>
      </c>
    </row>
    <row r="544" spans="1:6" ht="31.5">
      <c r="A544" s="2" t="s">
        <v>48</v>
      </c>
      <c r="B544" s="21" t="s">
        <v>34</v>
      </c>
      <c r="C544" s="21" t="s">
        <v>8</v>
      </c>
      <c r="D544" s="21" t="s">
        <v>300</v>
      </c>
      <c r="E544" s="21" t="s">
        <v>30</v>
      </c>
      <c r="F544" s="22">
        <f>F545</f>
        <v>94.2</v>
      </c>
    </row>
    <row r="545" spans="1:6">
      <c r="A545" s="2" t="s">
        <v>134</v>
      </c>
      <c r="B545" s="21" t="s">
        <v>34</v>
      </c>
      <c r="C545" s="21" t="s">
        <v>8</v>
      </c>
      <c r="D545" s="21" t="s">
        <v>300</v>
      </c>
      <c r="E545" s="21" t="s">
        <v>135</v>
      </c>
      <c r="F545" s="22">
        <v>94.2</v>
      </c>
    </row>
    <row r="546" spans="1:6" ht="31.5">
      <c r="A546" s="2" t="s">
        <v>312</v>
      </c>
      <c r="B546" s="21" t="s">
        <v>34</v>
      </c>
      <c r="C546" s="21" t="s">
        <v>8</v>
      </c>
      <c r="D546" s="21" t="s">
        <v>313</v>
      </c>
      <c r="E546" s="21" t="s">
        <v>11</v>
      </c>
      <c r="F546" s="22">
        <f>F547</f>
        <v>15.7</v>
      </c>
    </row>
    <row r="547" spans="1:6" ht="31.5">
      <c r="A547" s="2" t="s">
        <v>18</v>
      </c>
      <c r="B547" s="21" t="s">
        <v>34</v>
      </c>
      <c r="C547" s="21" t="s">
        <v>8</v>
      </c>
      <c r="D547" s="21" t="s">
        <v>313</v>
      </c>
      <c r="E547" s="21" t="s">
        <v>19</v>
      </c>
      <c r="F547" s="22">
        <f>F548</f>
        <v>15.7</v>
      </c>
    </row>
    <row r="548" spans="1:6" ht="31.5">
      <c r="A548" s="2" t="s">
        <v>107</v>
      </c>
      <c r="B548" s="21" t="s">
        <v>34</v>
      </c>
      <c r="C548" s="21" t="s">
        <v>8</v>
      </c>
      <c r="D548" s="21" t="s">
        <v>313</v>
      </c>
      <c r="E548" s="21" t="s">
        <v>108</v>
      </c>
      <c r="F548" s="22">
        <v>15.7</v>
      </c>
    </row>
    <row r="549" spans="1:6">
      <c r="A549" s="4" t="s">
        <v>283</v>
      </c>
      <c r="B549" s="5" t="s">
        <v>34</v>
      </c>
      <c r="C549" s="21" t="s">
        <v>8</v>
      </c>
      <c r="D549" s="21" t="s">
        <v>314</v>
      </c>
      <c r="E549" s="21" t="s">
        <v>11</v>
      </c>
      <c r="F549" s="22">
        <f>F550</f>
        <v>33.799999999999997</v>
      </c>
    </row>
    <row r="550" spans="1:6" ht="31.5">
      <c r="A550" s="2" t="s">
        <v>48</v>
      </c>
      <c r="B550" s="5" t="s">
        <v>34</v>
      </c>
      <c r="C550" s="21" t="s">
        <v>8</v>
      </c>
      <c r="D550" s="21" t="s">
        <v>314</v>
      </c>
      <c r="E550" s="21" t="s">
        <v>30</v>
      </c>
      <c r="F550" s="22">
        <f>F551</f>
        <v>33.799999999999997</v>
      </c>
    </row>
    <row r="551" spans="1:6">
      <c r="A551" s="2" t="s">
        <v>134</v>
      </c>
      <c r="B551" s="5" t="s">
        <v>34</v>
      </c>
      <c r="C551" s="21" t="s">
        <v>8</v>
      </c>
      <c r="D551" s="21" t="s">
        <v>314</v>
      </c>
      <c r="E551" s="21" t="s">
        <v>135</v>
      </c>
      <c r="F551" s="22">
        <v>33.799999999999997</v>
      </c>
    </row>
    <row r="552" spans="1:6">
      <c r="A552" s="2" t="s">
        <v>424</v>
      </c>
      <c r="B552" s="5" t="s">
        <v>34</v>
      </c>
      <c r="C552" s="21" t="s">
        <v>8</v>
      </c>
      <c r="D552" s="21" t="s">
        <v>126</v>
      </c>
      <c r="E552" s="21" t="s">
        <v>11</v>
      </c>
      <c r="F552" s="22">
        <f>F553</f>
        <v>200</v>
      </c>
    </row>
    <row r="553" spans="1:6" ht="110.25">
      <c r="A553" s="2" t="s">
        <v>364</v>
      </c>
      <c r="B553" s="5" t="s">
        <v>34</v>
      </c>
      <c r="C553" s="21" t="s">
        <v>8</v>
      </c>
      <c r="D553" s="21" t="s">
        <v>316</v>
      </c>
      <c r="E553" s="21" t="s">
        <v>11</v>
      </c>
      <c r="F553" s="22">
        <f>F554</f>
        <v>200</v>
      </c>
    </row>
    <row r="554" spans="1:6">
      <c r="A554" s="20" t="s">
        <v>51</v>
      </c>
      <c r="B554" s="5" t="s">
        <v>34</v>
      </c>
      <c r="C554" s="21" t="s">
        <v>8</v>
      </c>
      <c r="D554" s="21" t="s">
        <v>316</v>
      </c>
      <c r="E554" s="21" t="s">
        <v>31</v>
      </c>
      <c r="F554" s="22">
        <f>F555</f>
        <v>200</v>
      </c>
    </row>
    <row r="555" spans="1:6">
      <c r="A555" s="2" t="s">
        <v>330</v>
      </c>
      <c r="B555" s="5" t="s">
        <v>34</v>
      </c>
      <c r="C555" s="21" t="s">
        <v>8</v>
      </c>
      <c r="D555" s="21" t="s">
        <v>316</v>
      </c>
      <c r="E555" s="21" t="s">
        <v>331</v>
      </c>
      <c r="F555" s="22">
        <v>200</v>
      </c>
    </row>
    <row r="556" spans="1:6">
      <c r="A556" s="17" t="s">
        <v>79</v>
      </c>
      <c r="B556" s="18" t="s">
        <v>36</v>
      </c>
      <c r="C556" s="18" t="s">
        <v>9</v>
      </c>
      <c r="D556" s="18" t="s">
        <v>10</v>
      </c>
      <c r="E556" s="18" t="s">
        <v>11</v>
      </c>
      <c r="F556" s="19">
        <f>F557+F562+F608+F629</f>
        <v>89257.4</v>
      </c>
    </row>
    <row r="557" spans="1:6">
      <c r="A557" s="17" t="s">
        <v>80</v>
      </c>
      <c r="B557" s="18" t="s">
        <v>36</v>
      </c>
      <c r="C557" s="18" t="s">
        <v>8</v>
      </c>
      <c r="D557" s="18" t="s">
        <v>10</v>
      </c>
      <c r="E557" s="18" t="s">
        <v>11</v>
      </c>
      <c r="F557" s="19">
        <f>F558</f>
        <v>4508.6000000000004</v>
      </c>
    </row>
    <row r="558" spans="1:6">
      <c r="A558" s="2" t="s">
        <v>424</v>
      </c>
      <c r="B558" s="21" t="s">
        <v>36</v>
      </c>
      <c r="C558" s="21" t="s">
        <v>8</v>
      </c>
      <c r="D558" s="21" t="s">
        <v>126</v>
      </c>
      <c r="E558" s="21" t="s">
        <v>11</v>
      </c>
      <c r="F558" s="22">
        <f>F559</f>
        <v>4508.6000000000004</v>
      </c>
    </row>
    <row r="559" spans="1:6" ht="94.5">
      <c r="A559" s="2" t="s">
        <v>319</v>
      </c>
      <c r="B559" s="6" t="s">
        <v>36</v>
      </c>
      <c r="C559" s="21" t="s">
        <v>8</v>
      </c>
      <c r="D559" s="21" t="s">
        <v>320</v>
      </c>
      <c r="E559" s="21" t="s">
        <v>11</v>
      </c>
      <c r="F559" s="22">
        <f>F560</f>
        <v>4508.6000000000004</v>
      </c>
    </row>
    <row r="560" spans="1:6">
      <c r="A560" s="20" t="s">
        <v>51</v>
      </c>
      <c r="B560" s="6" t="s">
        <v>36</v>
      </c>
      <c r="C560" s="21" t="s">
        <v>8</v>
      </c>
      <c r="D560" s="21" t="s">
        <v>320</v>
      </c>
      <c r="E560" s="21" t="s">
        <v>31</v>
      </c>
      <c r="F560" s="22">
        <f>F561</f>
        <v>4508.6000000000004</v>
      </c>
    </row>
    <row r="561" spans="1:6" ht="31.5">
      <c r="A561" s="20" t="s">
        <v>295</v>
      </c>
      <c r="B561" s="6" t="s">
        <v>36</v>
      </c>
      <c r="C561" s="21" t="s">
        <v>8</v>
      </c>
      <c r="D561" s="21" t="s">
        <v>320</v>
      </c>
      <c r="E561" s="21" t="s">
        <v>297</v>
      </c>
      <c r="F561" s="22">
        <v>4508.6000000000004</v>
      </c>
    </row>
    <row r="562" spans="1:6">
      <c r="A562" s="17" t="s">
        <v>97</v>
      </c>
      <c r="B562" s="18" t="s">
        <v>36</v>
      </c>
      <c r="C562" s="18" t="s">
        <v>17</v>
      </c>
      <c r="D562" s="18" t="s">
        <v>10</v>
      </c>
      <c r="E562" s="18" t="s">
        <v>11</v>
      </c>
      <c r="F562" s="19">
        <f>F563+F579+F587+F572+F568+F583</f>
        <v>34527.700000000004</v>
      </c>
    </row>
    <row r="563" spans="1:6" ht="31.5">
      <c r="A563" s="2" t="s">
        <v>255</v>
      </c>
      <c r="B563" s="21" t="s">
        <v>36</v>
      </c>
      <c r="C563" s="21" t="s">
        <v>17</v>
      </c>
      <c r="D563" s="21" t="s">
        <v>264</v>
      </c>
      <c r="E563" s="21" t="s">
        <v>11</v>
      </c>
      <c r="F563" s="22">
        <f>F564</f>
        <v>16002.7</v>
      </c>
    </row>
    <row r="564" spans="1:6" ht="126">
      <c r="A564" s="4" t="s">
        <v>337</v>
      </c>
      <c r="B564" s="21" t="s">
        <v>36</v>
      </c>
      <c r="C564" s="21" t="s">
        <v>17</v>
      </c>
      <c r="D564" s="21" t="s">
        <v>339</v>
      </c>
      <c r="E564" s="21" t="s">
        <v>11</v>
      </c>
      <c r="F564" s="22">
        <f>F565</f>
        <v>16002.7</v>
      </c>
    </row>
    <row r="565" spans="1:6" ht="63">
      <c r="A565" s="4" t="s">
        <v>338</v>
      </c>
      <c r="B565" s="21" t="s">
        <v>36</v>
      </c>
      <c r="C565" s="21" t="s">
        <v>17</v>
      </c>
      <c r="D565" s="21" t="s">
        <v>340</v>
      </c>
      <c r="E565" s="21" t="s">
        <v>11</v>
      </c>
      <c r="F565" s="22">
        <f>F566</f>
        <v>16002.7</v>
      </c>
    </row>
    <row r="566" spans="1:6">
      <c r="A566" s="20" t="s">
        <v>51</v>
      </c>
      <c r="B566" s="21" t="s">
        <v>36</v>
      </c>
      <c r="C566" s="21" t="s">
        <v>17</v>
      </c>
      <c r="D566" s="21" t="s">
        <v>340</v>
      </c>
      <c r="E566" s="21" t="s">
        <v>31</v>
      </c>
      <c r="F566" s="22">
        <f>F567</f>
        <v>16002.7</v>
      </c>
    </row>
    <row r="567" spans="1:6" ht="31.5">
      <c r="A567" s="20" t="s">
        <v>295</v>
      </c>
      <c r="B567" s="21" t="s">
        <v>36</v>
      </c>
      <c r="C567" s="21" t="s">
        <v>17</v>
      </c>
      <c r="D567" s="21" t="s">
        <v>340</v>
      </c>
      <c r="E567" s="21" t="s">
        <v>297</v>
      </c>
      <c r="F567" s="22">
        <v>16002.7</v>
      </c>
    </row>
    <row r="568" spans="1:6" ht="47.25">
      <c r="A568" s="3" t="s">
        <v>151</v>
      </c>
      <c r="B568" s="21" t="s">
        <v>36</v>
      </c>
      <c r="C568" s="21" t="s">
        <v>17</v>
      </c>
      <c r="D568" s="21" t="s">
        <v>153</v>
      </c>
      <c r="E568" s="21" t="s">
        <v>11</v>
      </c>
      <c r="F568" s="22">
        <f>F569</f>
        <v>300</v>
      </c>
    </row>
    <row r="569" spans="1:6" ht="31.5">
      <c r="A569" s="3" t="s">
        <v>409</v>
      </c>
      <c r="B569" s="21" t="s">
        <v>36</v>
      </c>
      <c r="C569" s="21" t="s">
        <v>17</v>
      </c>
      <c r="D569" s="21" t="s">
        <v>410</v>
      </c>
      <c r="E569" s="21" t="s">
        <v>11</v>
      </c>
      <c r="F569" s="22">
        <f>F570</f>
        <v>300</v>
      </c>
    </row>
    <row r="570" spans="1:6">
      <c r="A570" s="20" t="s">
        <v>51</v>
      </c>
      <c r="B570" s="21" t="s">
        <v>36</v>
      </c>
      <c r="C570" s="21" t="s">
        <v>17</v>
      </c>
      <c r="D570" s="21" t="s">
        <v>410</v>
      </c>
      <c r="E570" s="21" t="s">
        <v>31</v>
      </c>
      <c r="F570" s="22">
        <f>F571</f>
        <v>300</v>
      </c>
    </row>
    <row r="571" spans="1:6" ht="31.5">
      <c r="A571" s="20" t="s">
        <v>295</v>
      </c>
      <c r="B571" s="21" t="s">
        <v>36</v>
      </c>
      <c r="C571" s="21" t="s">
        <v>17</v>
      </c>
      <c r="D571" s="21" t="s">
        <v>410</v>
      </c>
      <c r="E571" s="21" t="s">
        <v>297</v>
      </c>
      <c r="F571" s="22">
        <v>300</v>
      </c>
    </row>
    <row r="572" spans="1:6" ht="31.5">
      <c r="A572" s="2" t="s">
        <v>167</v>
      </c>
      <c r="B572" s="21" t="s">
        <v>36</v>
      </c>
      <c r="C572" s="21" t="s">
        <v>17</v>
      </c>
      <c r="D572" s="21" t="s">
        <v>170</v>
      </c>
      <c r="E572" s="21" t="s">
        <v>11</v>
      </c>
      <c r="F572" s="22">
        <f>F573+F576</f>
        <v>7665.8</v>
      </c>
    </row>
    <row r="573" spans="1:6" ht="31.5">
      <c r="A573" s="2" t="s">
        <v>407</v>
      </c>
      <c r="B573" s="21" t="s">
        <v>36</v>
      </c>
      <c r="C573" s="21" t="s">
        <v>17</v>
      </c>
      <c r="D573" s="21" t="s">
        <v>408</v>
      </c>
      <c r="E573" s="21" t="s">
        <v>11</v>
      </c>
      <c r="F573" s="22">
        <f>F574</f>
        <v>665.8</v>
      </c>
    </row>
    <row r="574" spans="1:6">
      <c r="A574" s="20" t="s">
        <v>51</v>
      </c>
      <c r="B574" s="21" t="s">
        <v>36</v>
      </c>
      <c r="C574" s="21" t="s">
        <v>17</v>
      </c>
      <c r="D574" s="21" t="s">
        <v>408</v>
      </c>
      <c r="E574" s="21" t="s">
        <v>31</v>
      </c>
      <c r="F574" s="22">
        <f>F575</f>
        <v>665.8</v>
      </c>
    </row>
    <row r="575" spans="1:6" ht="31.5">
      <c r="A575" s="20" t="s">
        <v>295</v>
      </c>
      <c r="B575" s="21" t="s">
        <v>36</v>
      </c>
      <c r="C575" s="21" t="s">
        <v>17</v>
      </c>
      <c r="D575" s="21" t="s">
        <v>408</v>
      </c>
      <c r="E575" s="21" t="s">
        <v>297</v>
      </c>
      <c r="F575" s="22">
        <v>665.8</v>
      </c>
    </row>
    <row r="576" spans="1:6">
      <c r="A576" s="4" t="s">
        <v>169</v>
      </c>
      <c r="B576" s="21" t="s">
        <v>36</v>
      </c>
      <c r="C576" s="21" t="s">
        <v>17</v>
      </c>
      <c r="D576" s="21" t="s">
        <v>172</v>
      </c>
      <c r="E576" s="21" t="s">
        <v>11</v>
      </c>
      <c r="F576" s="22">
        <f>F577</f>
        <v>7000</v>
      </c>
    </row>
    <row r="577" spans="1:6">
      <c r="A577" s="20" t="s">
        <v>51</v>
      </c>
      <c r="B577" s="21" t="s">
        <v>36</v>
      </c>
      <c r="C577" s="21" t="s">
        <v>17</v>
      </c>
      <c r="D577" s="21" t="s">
        <v>172</v>
      </c>
      <c r="E577" s="21" t="s">
        <v>31</v>
      </c>
      <c r="F577" s="22">
        <f>F578</f>
        <v>7000</v>
      </c>
    </row>
    <row r="578" spans="1:6" ht="31.5">
      <c r="A578" s="20" t="s">
        <v>295</v>
      </c>
      <c r="B578" s="21" t="s">
        <v>36</v>
      </c>
      <c r="C578" s="21" t="s">
        <v>17</v>
      </c>
      <c r="D578" s="21" t="s">
        <v>172</v>
      </c>
      <c r="E578" s="21" t="s">
        <v>297</v>
      </c>
      <c r="F578" s="22">
        <v>7000</v>
      </c>
    </row>
    <row r="579" spans="1:6" ht="47.25">
      <c r="A579" s="2" t="s">
        <v>148</v>
      </c>
      <c r="B579" s="21" t="s">
        <v>36</v>
      </c>
      <c r="C579" s="21" t="s">
        <v>17</v>
      </c>
      <c r="D579" s="21" t="s">
        <v>155</v>
      </c>
      <c r="E579" s="21" t="s">
        <v>11</v>
      </c>
      <c r="F579" s="22">
        <f>F580</f>
        <v>6.3</v>
      </c>
    </row>
    <row r="580" spans="1:6" ht="31.5">
      <c r="A580" s="2" t="s">
        <v>181</v>
      </c>
      <c r="B580" s="21" t="s">
        <v>36</v>
      </c>
      <c r="C580" s="21" t="s">
        <v>17</v>
      </c>
      <c r="D580" s="21" t="s">
        <v>190</v>
      </c>
      <c r="E580" s="21" t="s">
        <v>11</v>
      </c>
      <c r="F580" s="22">
        <f>F581</f>
        <v>6.3</v>
      </c>
    </row>
    <row r="581" spans="1:6">
      <c r="A581" s="20" t="s">
        <v>51</v>
      </c>
      <c r="B581" s="21" t="s">
        <v>36</v>
      </c>
      <c r="C581" s="21" t="s">
        <v>17</v>
      </c>
      <c r="D581" s="21" t="s">
        <v>190</v>
      </c>
      <c r="E581" s="21" t="s">
        <v>31</v>
      </c>
      <c r="F581" s="22">
        <f>F582</f>
        <v>6.3</v>
      </c>
    </row>
    <row r="582" spans="1:6" ht="31.5">
      <c r="A582" s="20" t="s">
        <v>295</v>
      </c>
      <c r="B582" s="21" t="s">
        <v>36</v>
      </c>
      <c r="C582" s="21" t="s">
        <v>17</v>
      </c>
      <c r="D582" s="21" t="s">
        <v>190</v>
      </c>
      <c r="E582" s="21" t="s">
        <v>297</v>
      </c>
      <c r="F582" s="22">
        <v>6.3</v>
      </c>
    </row>
    <row r="583" spans="1:6" ht="31.5">
      <c r="A583" s="2" t="s">
        <v>152</v>
      </c>
      <c r="B583" s="21" t="s">
        <v>36</v>
      </c>
      <c r="C583" s="21" t="s">
        <v>17</v>
      </c>
      <c r="D583" s="21" t="s">
        <v>160</v>
      </c>
      <c r="E583" s="21" t="s">
        <v>11</v>
      </c>
      <c r="F583" s="22">
        <f>F584</f>
        <v>28</v>
      </c>
    </row>
    <row r="584" spans="1:6" ht="31.5">
      <c r="A584" s="2" t="s">
        <v>299</v>
      </c>
      <c r="B584" s="21" t="s">
        <v>36</v>
      </c>
      <c r="C584" s="21" t="s">
        <v>17</v>
      </c>
      <c r="D584" s="21" t="s">
        <v>300</v>
      </c>
      <c r="E584" s="21" t="s">
        <v>11</v>
      </c>
      <c r="F584" s="22">
        <f>F585</f>
        <v>28</v>
      </c>
    </row>
    <row r="585" spans="1:6">
      <c r="A585" s="20" t="s">
        <v>51</v>
      </c>
      <c r="B585" s="21" t="s">
        <v>36</v>
      </c>
      <c r="C585" s="21" t="s">
        <v>17</v>
      </c>
      <c r="D585" s="21" t="s">
        <v>300</v>
      </c>
      <c r="E585" s="21" t="s">
        <v>31</v>
      </c>
      <c r="F585" s="22">
        <f>F586</f>
        <v>28</v>
      </c>
    </row>
    <row r="586" spans="1:6" ht="31.5">
      <c r="A586" s="20" t="s">
        <v>295</v>
      </c>
      <c r="B586" s="21" t="s">
        <v>36</v>
      </c>
      <c r="C586" s="21" t="s">
        <v>17</v>
      </c>
      <c r="D586" s="21" t="s">
        <v>300</v>
      </c>
      <c r="E586" s="21" t="s">
        <v>297</v>
      </c>
      <c r="F586" s="22">
        <v>28</v>
      </c>
    </row>
    <row r="587" spans="1:6">
      <c r="A587" s="20" t="s">
        <v>424</v>
      </c>
      <c r="B587" s="21" t="s">
        <v>36</v>
      </c>
      <c r="C587" s="21" t="s">
        <v>17</v>
      </c>
      <c r="D587" s="21" t="s">
        <v>126</v>
      </c>
      <c r="E587" s="21" t="s">
        <v>11</v>
      </c>
      <c r="F587" s="22">
        <f>F588+F591+F594+F598+F602+F606</f>
        <v>10524.9</v>
      </c>
    </row>
    <row r="588" spans="1:6" ht="157.5">
      <c r="A588" s="2" t="s">
        <v>341</v>
      </c>
      <c r="B588" s="21" t="s">
        <v>36</v>
      </c>
      <c r="C588" s="21" t="s">
        <v>17</v>
      </c>
      <c r="D588" s="21" t="s">
        <v>343</v>
      </c>
      <c r="E588" s="21" t="s">
        <v>11</v>
      </c>
      <c r="F588" s="22">
        <f>F589</f>
        <v>4328</v>
      </c>
    </row>
    <row r="589" spans="1:6" ht="31.5">
      <c r="A589" s="2" t="s">
        <v>48</v>
      </c>
      <c r="B589" s="21" t="s">
        <v>36</v>
      </c>
      <c r="C589" s="21" t="s">
        <v>17</v>
      </c>
      <c r="D589" s="21" t="s">
        <v>343</v>
      </c>
      <c r="E589" s="21" t="s">
        <v>30</v>
      </c>
      <c r="F589" s="22">
        <f>F590</f>
        <v>4328</v>
      </c>
    </row>
    <row r="590" spans="1:6">
      <c r="A590" s="2" t="s">
        <v>134</v>
      </c>
      <c r="B590" s="21" t="s">
        <v>36</v>
      </c>
      <c r="C590" s="21" t="s">
        <v>17</v>
      </c>
      <c r="D590" s="21" t="s">
        <v>343</v>
      </c>
      <c r="E590" s="21" t="s">
        <v>135</v>
      </c>
      <c r="F590" s="22">
        <v>4328</v>
      </c>
    </row>
    <row r="591" spans="1:6" ht="204.75">
      <c r="A591" s="2" t="s">
        <v>342</v>
      </c>
      <c r="B591" s="21" t="s">
        <v>36</v>
      </c>
      <c r="C591" s="21" t="s">
        <v>17</v>
      </c>
      <c r="D591" s="21" t="s">
        <v>344</v>
      </c>
      <c r="E591" s="21" t="s">
        <v>11</v>
      </c>
      <c r="F591" s="22">
        <f>F592</f>
        <v>1827</v>
      </c>
    </row>
    <row r="592" spans="1:6" ht="31.5">
      <c r="A592" s="2" t="s">
        <v>48</v>
      </c>
      <c r="B592" s="21" t="s">
        <v>36</v>
      </c>
      <c r="C592" s="21" t="s">
        <v>17</v>
      </c>
      <c r="D592" s="21" t="s">
        <v>344</v>
      </c>
      <c r="E592" s="21" t="s">
        <v>30</v>
      </c>
      <c r="F592" s="22">
        <f>F593</f>
        <v>1827</v>
      </c>
    </row>
    <row r="593" spans="1:6">
      <c r="A593" s="2" t="s">
        <v>134</v>
      </c>
      <c r="B593" s="21" t="s">
        <v>36</v>
      </c>
      <c r="C593" s="21" t="s">
        <v>17</v>
      </c>
      <c r="D593" s="21" t="s">
        <v>344</v>
      </c>
      <c r="E593" s="21" t="s">
        <v>135</v>
      </c>
      <c r="F593" s="22">
        <v>1827</v>
      </c>
    </row>
    <row r="594" spans="1:6" ht="78.75">
      <c r="A594" s="2" t="s">
        <v>333</v>
      </c>
      <c r="B594" s="6" t="s">
        <v>36</v>
      </c>
      <c r="C594" s="21" t="s">
        <v>17</v>
      </c>
      <c r="D594" s="21" t="s">
        <v>335</v>
      </c>
      <c r="E594" s="21" t="s">
        <v>11</v>
      </c>
      <c r="F594" s="22">
        <f>F595</f>
        <v>306</v>
      </c>
    </row>
    <row r="595" spans="1:6">
      <c r="A595" s="2" t="s">
        <v>334</v>
      </c>
      <c r="B595" s="6" t="s">
        <v>36</v>
      </c>
      <c r="C595" s="21" t="s">
        <v>17</v>
      </c>
      <c r="D595" s="21" t="s">
        <v>336</v>
      </c>
      <c r="E595" s="21" t="s">
        <v>11</v>
      </c>
      <c r="F595" s="22">
        <f>F596</f>
        <v>306</v>
      </c>
    </row>
    <row r="596" spans="1:6">
      <c r="A596" s="20" t="s">
        <v>51</v>
      </c>
      <c r="B596" s="6" t="s">
        <v>36</v>
      </c>
      <c r="C596" s="21" t="s">
        <v>17</v>
      </c>
      <c r="D596" s="21" t="s">
        <v>336</v>
      </c>
      <c r="E596" s="21" t="s">
        <v>31</v>
      </c>
      <c r="F596" s="22">
        <f>F597</f>
        <v>306</v>
      </c>
    </row>
    <row r="597" spans="1:6">
      <c r="A597" s="2" t="s">
        <v>330</v>
      </c>
      <c r="B597" s="6" t="s">
        <v>36</v>
      </c>
      <c r="C597" s="21" t="s">
        <v>17</v>
      </c>
      <c r="D597" s="21" t="s">
        <v>336</v>
      </c>
      <c r="E597" s="21" t="s">
        <v>331</v>
      </c>
      <c r="F597" s="22">
        <v>306</v>
      </c>
    </row>
    <row r="598" spans="1:6" ht="157.5">
      <c r="A598" s="2" t="s">
        <v>321</v>
      </c>
      <c r="B598" s="6" t="s">
        <v>36</v>
      </c>
      <c r="C598" s="21" t="s">
        <v>17</v>
      </c>
      <c r="D598" s="21" t="s">
        <v>324</v>
      </c>
      <c r="E598" s="21" t="s">
        <v>11</v>
      </c>
      <c r="F598" s="22">
        <f>F599</f>
        <v>376.9</v>
      </c>
    </row>
    <row r="599" spans="1:6" ht="63">
      <c r="A599" s="2" t="s">
        <v>322</v>
      </c>
      <c r="B599" s="6" t="s">
        <v>36</v>
      </c>
      <c r="C599" s="21" t="s">
        <v>17</v>
      </c>
      <c r="D599" s="21" t="s">
        <v>325</v>
      </c>
      <c r="E599" s="21" t="s">
        <v>11</v>
      </c>
      <c r="F599" s="22">
        <f>F600</f>
        <v>376.9</v>
      </c>
    </row>
    <row r="600" spans="1:6">
      <c r="A600" s="20" t="s">
        <v>51</v>
      </c>
      <c r="B600" s="6" t="s">
        <v>36</v>
      </c>
      <c r="C600" s="21" t="s">
        <v>17</v>
      </c>
      <c r="D600" s="21" t="s">
        <v>325</v>
      </c>
      <c r="E600" s="21" t="s">
        <v>31</v>
      </c>
      <c r="F600" s="22">
        <f>F601</f>
        <v>376.9</v>
      </c>
    </row>
    <row r="601" spans="1:6" ht="31.5">
      <c r="A601" s="20" t="s">
        <v>295</v>
      </c>
      <c r="B601" s="6" t="s">
        <v>36</v>
      </c>
      <c r="C601" s="21" t="s">
        <v>17</v>
      </c>
      <c r="D601" s="21" t="s">
        <v>325</v>
      </c>
      <c r="E601" s="21" t="s">
        <v>297</v>
      </c>
      <c r="F601" s="22">
        <v>376.9</v>
      </c>
    </row>
    <row r="602" spans="1:6" ht="110.25">
      <c r="A602" s="2" t="s">
        <v>363</v>
      </c>
      <c r="B602" s="6" t="s">
        <v>36</v>
      </c>
      <c r="C602" s="21" t="s">
        <v>17</v>
      </c>
      <c r="D602" s="21" t="s">
        <v>326</v>
      </c>
      <c r="E602" s="21" t="s">
        <v>11</v>
      </c>
      <c r="F602" s="22">
        <f>F603</f>
        <v>3546</v>
      </c>
    </row>
    <row r="603" spans="1:6" ht="31.5">
      <c r="A603" s="2" t="s">
        <v>323</v>
      </c>
      <c r="B603" s="6" t="s">
        <v>36</v>
      </c>
      <c r="C603" s="21" t="s">
        <v>17</v>
      </c>
      <c r="D603" s="21" t="s">
        <v>327</v>
      </c>
      <c r="E603" s="21" t="s">
        <v>11</v>
      </c>
      <c r="F603" s="22">
        <f>F604</f>
        <v>3546</v>
      </c>
    </row>
    <row r="604" spans="1:6">
      <c r="A604" s="20" t="s">
        <v>51</v>
      </c>
      <c r="B604" s="6" t="s">
        <v>36</v>
      </c>
      <c r="C604" s="21" t="s">
        <v>17</v>
      </c>
      <c r="D604" s="21" t="s">
        <v>327</v>
      </c>
      <c r="E604" s="21" t="s">
        <v>31</v>
      </c>
      <c r="F604" s="22">
        <f>F605</f>
        <v>3546</v>
      </c>
    </row>
    <row r="605" spans="1:6">
      <c r="A605" s="2" t="s">
        <v>330</v>
      </c>
      <c r="B605" s="6" t="s">
        <v>36</v>
      </c>
      <c r="C605" s="21" t="s">
        <v>17</v>
      </c>
      <c r="D605" s="21" t="s">
        <v>327</v>
      </c>
      <c r="E605" s="21" t="s">
        <v>331</v>
      </c>
      <c r="F605" s="22">
        <v>3546</v>
      </c>
    </row>
    <row r="606" spans="1:6" ht="31.5">
      <c r="A606" s="2" t="s">
        <v>328</v>
      </c>
      <c r="B606" s="6" t="s">
        <v>36</v>
      </c>
      <c r="C606" s="21" t="s">
        <v>17</v>
      </c>
      <c r="D606" s="21" t="s">
        <v>329</v>
      </c>
      <c r="E606" s="21" t="s">
        <v>11</v>
      </c>
      <c r="F606" s="22">
        <f>F607</f>
        <v>141</v>
      </c>
    </row>
    <row r="607" spans="1:6">
      <c r="A607" s="20" t="s">
        <v>332</v>
      </c>
      <c r="B607" s="6" t="s">
        <v>36</v>
      </c>
      <c r="C607" s="21" t="s">
        <v>17</v>
      </c>
      <c r="D607" s="21" t="s">
        <v>329</v>
      </c>
      <c r="E607" s="21" t="s">
        <v>297</v>
      </c>
      <c r="F607" s="22">
        <v>141</v>
      </c>
    </row>
    <row r="608" spans="1:6">
      <c r="A608" s="17" t="s">
        <v>81</v>
      </c>
      <c r="B608" s="18" t="s">
        <v>36</v>
      </c>
      <c r="C608" s="18" t="s">
        <v>24</v>
      </c>
      <c r="D608" s="18" t="s">
        <v>10</v>
      </c>
      <c r="E608" s="18" t="s">
        <v>11</v>
      </c>
      <c r="F608" s="19">
        <f>F609+F613</f>
        <v>47622.1</v>
      </c>
    </row>
    <row r="609" spans="1:6" ht="31.5">
      <c r="A609" s="2" t="s">
        <v>255</v>
      </c>
      <c r="B609" s="21" t="s">
        <v>36</v>
      </c>
      <c r="C609" s="21" t="s">
        <v>24</v>
      </c>
      <c r="D609" s="21" t="s">
        <v>264</v>
      </c>
      <c r="E609" s="21" t="s">
        <v>11</v>
      </c>
      <c r="F609" s="22">
        <f>F610</f>
        <v>35</v>
      </c>
    </row>
    <row r="610" spans="1:6" ht="31.5">
      <c r="A610" s="2" t="s">
        <v>258</v>
      </c>
      <c r="B610" s="21" t="s">
        <v>36</v>
      </c>
      <c r="C610" s="21" t="s">
        <v>24</v>
      </c>
      <c r="D610" s="21" t="s">
        <v>266</v>
      </c>
      <c r="E610" s="21" t="s">
        <v>11</v>
      </c>
      <c r="F610" s="22">
        <f>F611</f>
        <v>35</v>
      </c>
    </row>
    <row r="611" spans="1:6" ht="31.5">
      <c r="A611" s="2" t="s">
        <v>328</v>
      </c>
      <c r="B611" s="21" t="s">
        <v>36</v>
      </c>
      <c r="C611" s="21" t="s">
        <v>24</v>
      </c>
      <c r="D611" s="21" t="s">
        <v>266</v>
      </c>
      <c r="E611" s="21" t="s">
        <v>31</v>
      </c>
      <c r="F611" s="22">
        <f>F612</f>
        <v>35</v>
      </c>
    </row>
    <row r="612" spans="1:6">
      <c r="A612" s="20" t="s">
        <v>332</v>
      </c>
      <c r="B612" s="21" t="s">
        <v>36</v>
      </c>
      <c r="C612" s="21" t="s">
        <v>24</v>
      </c>
      <c r="D612" s="21" t="s">
        <v>266</v>
      </c>
      <c r="E612" s="21" t="s">
        <v>297</v>
      </c>
      <c r="F612" s="22">
        <v>35</v>
      </c>
    </row>
    <row r="613" spans="1:6">
      <c r="A613" s="20" t="s">
        <v>424</v>
      </c>
      <c r="B613" s="21" t="s">
        <v>36</v>
      </c>
      <c r="C613" s="21" t="s">
        <v>24</v>
      </c>
      <c r="D613" s="21" t="s">
        <v>126</v>
      </c>
      <c r="E613" s="21" t="s">
        <v>11</v>
      </c>
      <c r="F613" s="22">
        <f>F614+F617</f>
        <v>47587.1</v>
      </c>
    </row>
    <row r="614" spans="1:6" ht="63">
      <c r="A614" s="2" t="s">
        <v>262</v>
      </c>
      <c r="B614" s="6" t="s">
        <v>36</v>
      </c>
      <c r="C614" s="21" t="s">
        <v>24</v>
      </c>
      <c r="D614" s="21" t="s">
        <v>348</v>
      </c>
      <c r="E614" s="21" t="s">
        <v>11</v>
      </c>
      <c r="F614" s="22">
        <f>F615</f>
        <v>10396.1</v>
      </c>
    </row>
    <row r="615" spans="1:6" ht="31.5">
      <c r="A615" s="2" t="s">
        <v>48</v>
      </c>
      <c r="B615" s="6" t="s">
        <v>36</v>
      </c>
      <c r="C615" s="21" t="s">
        <v>24</v>
      </c>
      <c r="D615" s="21" t="s">
        <v>348</v>
      </c>
      <c r="E615" s="21" t="s">
        <v>30</v>
      </c>
      <c r="F615" s="22">
        <f>F616</f>
        <v>10396.1</v>
      </c>
    </row>
    <row r="616" spans="1:6">
      <c r="A616" s="2" t="s">
        <v>134</v>
      </c>
      <c r="B616" s="6" t="s">
        <v>36</v>
      </c>
      <c r="C616" s="21" t="s">
        <v>24</v>
      </c>
      <c r="D616" s="21" t="s">
        <v>348</v>
      </c>
      <c r="E616" s="21" t="s">
        <v>135</v>
      </c>
      <c r="F616" s="22">
        <v>10396.1</v>
      </c>
    </row>
    <row r="617" spans="1:6" ht="63">
      <c r="A617" s="2" t="s">
        <v>371</v>
      </c>
      <c r="B617" s="6" t="s">
        <v>36</v>
      </c>
      <c r="C617" s="21" t="s">
        <v>24</v>
      </c>
      <c r="D617" s="21" t="s">
        <v>347</v>
      </c>
      <c r="E617" s="21" t="s">
        <v>11</v>
      </c>
      <c r="F617" s="22">
        <f>F618+F621+F624</f>
        <v>37191</v>
      </c>
    </row>
    <row r="618" spans="1:6" ht="31.5">
      <c r="A618" s="2" t="s">
        <v>372</v>
      </c>
      <c r="B618" s="6" t="s">
        <v>36</v>
      </c>
      <c r="C618" s="21" t="s">
        <v>24</v>
      </c>
      <c r="D618" s="21" t="s">
        <v>373</v>
      </c>
      <c r="E618" s="21" t="s">
        <v>11</v>
      </c>
      <c r="F618" s="22">
        <f>F619</f>
        <v>11358</v>
      </c>
    </row>
    <row r="619" spans="1:6">
      <c r="A619" s="20" t="s">
        <v>51</v>
      </c>
      <c r="B619" s="6" t="s">
        <v>36</v>
      </c>
      <c r="C619" s="21" t="s">
        <v>24</v>
      </c>
      <c r="D619" s="21" t="s">
        <v>373</v>
      </c>
      <c r="E619" s="21" t="s">
        <v>31</v>
      </c>
      <c r="F619" s="22">
        <f>F620</f>
        <v>11358</v>
      </c>
    </row>
    <row r="620" spans="1:6">
      <c r="A620" s="2" t="s">
        <v>330</v>
      </c>
      <c r="B620" s="6" t="s">
        <v>36</v>
      </c>
      <c r="C620" s="21" t="s">
        <v>24</v>
      </c>
      <c r="D620" s="21" t="s">
        <v>373</v>
      </c>
      <c r="E620" s="21" t="s">
        <v>331</v>
      </c>
      <c r="F620" s="22">
        <f>680+10678</f>
        <v>11358</v>
      </c>
    </row>
    <row r="621" spans="1:6" ht="47.25">
      <c r="A621" s="20" t="s">
        <v>374</v>
      </c>
      <c r="B621" s="6" t="s">
        <v>36</v>
      </c>
      <c r="C621" s="21" t="s">
        <v>24</v>
      </c>
      <c r="D621" s="21" t="s">
        <v>375</v>
      </c>
      <c r="E621" s="21" t="s">
        <v>11</v>
      </c>
      <c r="F621" s="22">
        <f>F622</f>
        <v>700</v>
      </c>
    </row>
    <row r="622" spans="1:6">
      <c r="A622" s="20" t="s">
        <v>51</v>
      </c>
      <c r="B622" s="6" t="s">
        <v>36</v>
      </c>
      <c r="C622" s="21" t="s">
        <v>24</v>
      </c>
      <c r="D622" s="21" t="s">
        <v>375</v>
      </c>
      <c r="E622" s="21" t="s">
        <v>31</v>
      </c>
      <c r="F622" s="22">
        <f>F623</f>
        <v>700</v>
      </c>
    </row>
    <row r="623" spans="1:6">
      <c r="A623" s="2" t="s">
        <v>330</v>
      </c>
      <c r="B623" s="6" t="s">
        <v>36</v>
      </c>
      <c r="C623" s="21" t="s">
        <v>24</v>
      </c>
      <c r="D623" s="21" t="s">
        <v>375</v>
      </c>
      <c r="E623" s="21" t="s">
        <v>331</v>
      </c>
      <c r="F623" s="22">
        <v>700</v>
      </c>
    </row>
    <row r="624" spans="1:6" ht="31.5">
      <c r="A624" s="20" t="s">
        <v>379</v>
      </c>
      <c r="B624" s="6" t="s">
        <v>36</v>
      </c>
      <c r="C624" s="21" t="s">
        <v>24</v>
      </c>
      <c r="D624" s="21" t="s">
        <v>376</v>
      </c>
      <c r="E624" s="21" t="s">
        <v>11</v>
      </c>
      <c r="F624" s="22">
        <f>F625+F627</f>
        <v>25133</v>
      </c>
    </row>
    <row r="625" spans="1:6">
      <c r="A625" s="20" t="s">
        <v>51</v>
      </c>
      <c r="B625" s="6" t="s">
        <v>36</v>
      </c>
      <c r="C625" s="21" t="s">
        <v>24</v>
      </c>
      <c r="D625" s="21" t="s">
        <v>376</v>
      </c>
      <c r="E625" s="21" t="s">
        <v>31</v>
      </c>
      <c r="F625" s="22">
        <f>F626</f>
        <v>15533</v>
      </c>
    </row>
    <row r="626" spans="1:6" ht="31.5">
      <c r="A626" s="20" t="s">
        <v>295</v>
      </c>
      <c r="B626" s="6" t="s">
        <v>36</v>
      </c>
      <c r="C626" s="21" t="s">
        <v>24</v>
      </c>
      <c r="D626" s="21" t="s">
        <v>376</v>
      </c>
      <c r="E626" s="21" t="s">
        <v>297</v>
      </c>
      <c r="F626" s="22">
        <f>26005+206-10678</f>
        <v>15533</v>
      </c>
    </row>
    <row r="627" spans="1:6" ht="31.5">
      <c r="A627" s="20" t="s">
        <v>59</v>
      </c>
      <c r="B627" s="6" t="s">
        <v>36</v>
      </c>
      <c r="C627" s="21" t="s">
        <v>24</v>
      </c>
      <c r="D627" s="21" t="s">
        <v>376</v>
      </c>
      <c r="E627" s="21" t="s">
        <v>33</v>
      </c>
      <c r="F627" s="22">
        <f>F628</f>
        <v>9600</v>
      </c>
    </row>
    <row r="628" spans="1:6">
      <c r="A628" s="20" t="s">
        <v>173</v>
      </c>
      <c r="B628" s="6" t="s">
        <v>36</v>
      </c>
      <c r="C628" s="21" t="s">
        <v>24</v>
      </c>
      <c r="D628" s="21" t="s">
        <v>376</v>
      </c>
      <c r="E628" s="21" t="s">
        <v>174</v>
      </c>
      <c r="F628" s="22">
        <v>9600</v>
      </c>
    </row>
    <row r="629" spans="1:6">
      <c r="A629" s="17" t="s">
        <v>82</v>
      </c>
      <c r="B629" s="18" t="s">
        <v>36</v>
      </c>
      <c r="C629" s="18" t="s">
        <v>26</v>
      </c>
      <c r="D629" s="18" t="s">
        <v>10</v>
      </c>
      <c r="E629" s="18" t="s">
        <v>11</v>
      </c>
      <c r="F629" s="19">
        <f>F630+F637</f>
        <v>2599</v>
      </c>
    </row>
    <row r="630" spans="1:6" ht="47.25">
      <c r="A630" s="20" t="s">
        <v>423</v>
      </c>
      <c r="B630" s="21" t="s">
        <v>36</v>
      </c>
      <c r="C630" s="21" t="s">
        <v>26</v>
      </c>
      <c r="D630" s="21" t="s">
        <v>102</v>
      </c>
      <c r="E630" s="21" t="s">
        <v>11</v>
      </c>
      <c r="F630" s="22">
        <f>F631</f>
        <v>144</v>
      </c>
    </row>
    <row r="631" spans="1:6" ht="63">
      <c r="A631" s="2" t="s">
        <v>371</v>
      </c>
      <c r="B631" s="6" t="s">
        <v>36</v>
      </c>
      <c r="C631" s="21" t="s">
        <v>26</v>
      </c>
      <c r="D631" s="6" t="s">
        <v>315</v>
      </c>
      <c r="E631" s="21" t="s">
        <v>11</v>
      </c>
      <c r="F631" s="22">
        <f>F632</f>
        <v>144</v>
      </c>
    </row>
    <row r="632" spans="1:6" ht="31.5">
      <c r="A632" s="47" t="s">
        <v>377</v>
      </c>
      <c r="B632" s="6" t="s">
        <v>36</v>
      </c>
      <c r="C632" s="21" t="s">
        <v>26</v>
      </c>
      <c r="D632" s="6" t="s">
        <v>378</v>
      </c>
      <c r="E632" s="21" t="s">
        <v>11</v>
      </c>
      <c r="F632" s="22">
        <f>F633+F635</f>
        <v>144</v>
      </c>
    </row>
    <row r="633" spans="1:6" ht="78.75">
      <c r="A633" s="20" t="s">
        <v>15</v>
      </c>
      <c r="B633" s="6" t="s">
        <v>36</v>
      </c>
      <c r="C633" s="21" t="s">
        <v>26</v>
      </c>
      <c r="D633" s="6" t="s">
        <v>378</v>
      </c>
      <c r="E633" s="21" t="s">
        <v>16</v>
      </c>
      <c r="F633" s="22">
        <f>F634</f>
        <v>112</v>
      </c>
    </row>
    <row r="634" spans="1:6" ht="31.5">
      <c r="A634" s="20" t="s">
        <v>103</v>
      </c>
      <c r="B634" s="6" t="s">
        <v>36</v>
      </c>
      <c r="C634" s="21" t="s">
        <v>26</v>
      </c>
      <c r="D634" s="6" t="s">
        <v>378</v>
      </c>
      <c r="E634" s="21" t="s">
        <v>104</v>
      </c>
      <c r="F634" s="22">
        <v>112</v>
      </c>
    </row>
    <row r="635" spans="1:6" ht="31.5">
      <c r="A635" s="20" t="s">
        <v>100</v>
      </c>
      <c r="B635" s="6" t="s">
        <v>36</v>
      </c>
      <c r="C635" s="21" t="s">
        <v>26</v>
      </c>
      <c r="D635" s="6" t="s">
        <v>378</v>
      </c>
      <c r="E635" s="21" t="s">
        <v>19</v>
      </c>
      <c r="F635" s="22">
        <f>F636</f>
        <v>32</v>
      </c>
    </row>
    <row r="636" spans="1:6" ht="31.5">
      <c r="A636" s="20" t="s">
        <v>107</v>
      </c>
      <c r="B636" s="6" t="s">
        <v>36</v>
      </c>
      <c r="C636" s="21" t="s">
        <v>26</v>
      </c>
      <c r="D636" s="6" t="s">
        <v>378</v>
      </c>
      <c r="E636" s="21" t="s">
        <v>108</v>
      </c>
      <c r="F636" s="22">
        <v>32</v>
      </c>
    </row>
    <row r="637" spans="1:6">
      <c r="A637" s="20" t="s">
        <v>424</v>
      </c>
      <c r="B637" s="21" t="s">
        <v>36</v>
      </c>
      <c r="C637" s="21" t="s">
        <v>26</v>
      </c>
      <c r="D637" s="21" t="s">
        <v>126</v>
      </c>
      <c r="E637" s="21" t="s">
        <v>11</v>
      </c>
      <c r="F637" s="22">
        <f>F638</f>
        <v>2455</v>
      </c>
    </row>
    <row r="638" spans="1:6" ht="63">
      <c r="A638" s="2" t="s">
        <v>349</v>
      </c>
      <c r="B638" s="21" t="s">
        <v>36</v>
      </c>
      <c r="C638" s="21" t="s">
        <v>26</v>
      </c>
      <c r="D638" s="21" t="s">
        <v>352</v>
      </c>
      <c r="E638" s="21" t="s">
        <v>11</v>
      </c>
      <c r="F638" s="22">
        <f>F639+F641</f>
        <v>2455</v>
      </c>
    </row>
    <row r="639" spans="1:6">
      <c r="A639" s="20" t="s">
        <v>51</v>
      </c>
      <c r="B639" s="21" t="s">
        <v>36</v>
      </c>
      <c r="C639" s="21" t="s">
        <v>26</v>
      </c>
      <c r="D639" s="21" t="s">
        <v>352</v>
      </c>
      <c r="E639" s="21" t="s">
        <v>31</v>
      </c>
      <c r="F639" s="22">
        <f>F640</f>
        <v>2241</v>
      </c>
    </row>
    <row r="640" spans="1:6" ht="31.5">
      <c r="A640" s="20" t="s">
        <v>295</v>
      </c>
      <c r="B640" s="21" t="s">
        <v>36</v>
      </c>
      <c r="C640" s="21" t="s">
        <v>26</v>
      </c>
      <c r="D640" s="21" t="s">
        <v>352</v>
      </c>
      <c r="E640" s="21" t="s">
        <v>297</v>
      </c>
      <c r="F640" s="22">
        <v>2241</v>
      </c>
    </row>
    <row r="641" spans="1:6" ht="31.5">
      <c r="A641" s="20" t="s">
        <v>48</v>
      </c>
      <c r="B641" s="21" t="s">
        <v>36</v>
      </c>
      <c r="C641" s="21" t="s">
        <v>26</v>
      </c>
      <c r="D641" s="21" t="s">
        <v>352</v>
      </c>
      <c r="E641" s="21" t="s">
        <v>30</v>
      </c>
      <c r="F641" s="22">
        <f>F642</f>
        <v>214</v>
      </c>
    </row>
    <row r="642" spans="1:6">
      <c r="A642" s="20" t="s">
        <v>134</v>
      </c>
      <c r="B642" s="21" t="s">
        <v>36</v>
      </c>
      <c r="C642" s="21" t="s">
        <v>26</v>
      </c>
      <c r="D642" s="21" t="s">
        <v>352</v>
      </c>
      <c r="E642" s="21" t="s">
        <v>135</v>
      </c>
      <c r="F642" s="22">
        <v>214</v>
      </c>
    </row>
    <row r="643" spans="1:6">
      <c r="A643" s="17" t="s">
        <v>83</v>
      </c>
      <c r="B643" s="18" t="s">
        <v>28</v>
      </c>
      <c r="C643" s="18" t="s">
        <v>9</v>
      </c>
      <c r="D643" s="18" t="s">
        <v>10</v>
      </c>
      <c r="E643" s="18" t="s">
        <v>11</v>
      </c>
      <c r="F643" s="19">
        <f>F644+F651</f>
        <v>7190.2</v>
      </c>
    </row>
    <row r="644" spans="1:6">
      <c r="A644" s="17" t="s">
        <v>353</v>
      </c>
      <c r="B644" s="18" t="s">
        <v>28</v>
      </c>
      <c r="C644" s="18" t="s">
        <v>8</v>
      </c>
      <c r="D644" s="18" t="s">
        <v>10</v>
      </c>
      <c r="E644" s="18" t="s">
        <v>11</v>
      </c>
      <c r="F644" s="19">
        <f>F645</f>
        <v>126.2</v>
      </c>
    </row>
    <row r="645" spans="1:6" ht="31.5">
      <c r="A645" s="2" t="s">
        <v>152</v>
      </c>
      <c r="B645" s="21" t="s">
        <v>28</v>
      </c>
      <c r="C645" s="21" t="s">
        <v>8</v>
      </c>
      <c r="D645" s="21" t="s">
        <v>160</v>
      </c>
      <c r="E645" s="21" t="s">
        <v>11</v>
      </c>
      <c r="F645" s="22">
        <f>F646</f>
        <v>126.2</v>
      </c>
    </row>
    <row r="646" spans="1:6" ht="31.5">
      <c r="A646" s="2" t="s">
        <v>299</v>
      </c>
      <c r="B646" s="21" t="s">
        <v>28</v>
      </c>
      <c r="C646" s="21" t="s">
        <v>8</v>
      </c>
      <c r="D646" s="21" t="s">
        <v>300</v>
      </c>
      <c r="E646" s="21" t="s">
        <v>11</v>
      </c>
      <c r="F646" s="22">
        <f>F647+F649</f>
        <v>126.2</v>
      </c>
    </row>
    <row r="647" spans="1:6" ht="31.5">
      <c r="A647" s="20" t="s">
        <v>100</v>
      </c>
      <c r="B647" s="21" t="s">
        <v>28</v>
      </c>
      <c r="C647" s="21" t="s">
        <v>8</v>
      </c>
      <c r="D647" s="21" t="s">
        <v>300</v>
      </c>
      <c r="E647" s="21" t="s">
        <v>19</v>
      </c>
      <c r="F647" s="22">
        <f>F648</f>
        <v>8</v>
      </c>
    </row>
    <row r="648" spans="1:6" ht="31.5">
      <c r="A648" s="20" t="s">
        <v>107</v>
      </c>
      <c r="B648" s="21" t="s">
        <v>28</v>
      </c>
      <c r="C648" s="21" t="s">
        <v>8</v>
      </c>
      <c r="D648" s="21" t="s">
        <v>300</v>
      </c>
      <c r="E648" s="21" t="s">
        <v>108</v>
      </c>
      <c r="F648" s="22">
        <v>8</v>
      </c>
    </row>
    <row r="649" spans="1:6" ht="31.5">
      <c r="A649" s="2" t="s">
        <v>48</v>
      </c>
      <c r="B649" s="21" t="s">
        <v>28</v>
      </c>
      <c r="C649" s="21" t="s">
        <v>8</v>
      </c>
      <c r="D649" s="21" t="s">
        <v>300</v>
      </c>
      <c r="E649" s="21" t="s">
        <v>30</v>
      </c>
      <c r="F649" s="22">
        <f>F650</f>
        <v>118.2</v>
      </c>
    </row>
    <row r="650" spans="1:6">
      <c r="A650" s="2" t="s">
        <v>317</v>
      </c>
      <c r="B650" s="21" t="s">
        <v>28</v>
      </c>
      <c r="C650" s="21" t="s">
        <v>8</v>
      </c>
      <c r="D650" s="21" t="s">
        <v>300</v>
      </c>
      <c r="E650" s="21" t="s">
        <v>135</v>
      </c>
      <c r="F650" s="22">
        <v>118.2</v>
      </c>
    </row>
    <row r="651" spans="1:6">
      <c r="A651" s="17" t="s">
        <v>84</v>
      </c>
      <c r="B651" s="18" t="s">
        <v>28</v>
      </c>
      <c r="C651" s="18" t="s">
        <v>13</v>
      </c>
      <c r="D651" s="18" t="s">
        <v>10</v>
      </c>
      <c r="E651" s="18" t="s">
        <v>11</v>
      </c>
      <c r="F651" s="19">
        <f>F652</f>
        <v>7064</v>
      </c>
    </row>
    <row r="652" spans="1:6" ht="47.25">
      <c r="A652" s="3" t="s">
        <v>273</v>
      </c>
      <c r="B652" s="21" t="s">
        <v>28</v>
      </c>
      <c r="C652" s="21" t="s">
        <v>13</v>
      </c>
      <c r="D652" s="21" t="s">
        <v>278</v>
      </c>
      <c r="E652" s="21" t="s">
        <v>11</v>
      </c>
      <c r="F652" s="22">
        <f>F653+F659</f>
        <v>7064</v>
      </c>
    </row>
    <row r="653" spans="1:6">
      <c r="A653" s="2" t="s">
        <v>275</v>
      </c>
      <c r="B653" s="21" t="s">
        <v>28</v>
      </c>
      <c r="C653" s="21" t="s">
        <v>13</v>
      </c>
      <c r="D653" s="21" t="s">
        <v>277</v>
      </c>
      <c r="E653" s="21" t="s">
        <v>11</v>
      </c>
      <c r="F653" s="22">
        <f>F654+F656</f>
        <v>6403.5</v>
      </c>
    </row>
    <row r="654" spans="1:6" ht="31.5">
      <c r="A654" s="20" t="s">
        <v>100</v>
      </c>
      <c r="B654" s="21" t="s">
        <v>28</v>
      </c>
      <c r="C654" s="21" t="s">
        <v>13</v>
      </c>
      <c r="D654" s="21" t="s">
        <v>277</v>
      </c>
      <c r="E654" s="21" t="s">
        <v>19</v>
      </c>
      <c r="F654" s="22">
        <f>F655</f>
        <v>730.5</v>
      </c>
    </row>
    <row r="655" spans="1:6" ht="31.5">
      <c r="A655" s="20" t="s">
        <v>107</v>
      </c>
      <c r="B655" s="21" t="s">
        <v>28</v>
      </c>
      <c r="C655" s="21" t="s">
        <v>13</v>
      </c>
      <c r="D655" s="21" t="s">
        <v>277</v>
      </c>
      <c r="E655" s="21" t="s">
        <v>108</v>
      </c>
      <c r="F655" s="22">
        <f>716+14.5</f>
        <v>730.5</v>
      </c>
    </row>
    <row r="656" spans="1:6" ht="31.5">
      <c r="A656" s="20" t="s">
        <v>48</v>
      </c>
      <c r="B656" s="21" t="s">
        <v>28</v>
      </c>
      <c r="C656" s="21" t="s">
        <v>13</v>
      </c>
      <c r="D656" s="21" t="s">
        <v>277</v>
      </c>
      <c r="E656" s="21" t="s">
        <v>30</v>
      </c>
      <c r="F656" s="22">
        <f>F657+F658</f>
        <v>5673</v>
      </c>
    </row>
    <row r="657" spans="1:6">
      <c r="A657" s="2" t="s">
        <v>317</v>
      </c>
      <c r="B657" s="21" t="s">
        <v>28</v>
      </c>
      <c r="C657" s="21" t="s">
        <v>13</v>
      </c>
      <c r="D657" s="21" t="s">
        <v>277</v>
      </c>
      <c r="E657" s="21" t="s">
        <v>318</v>
      </c>
      <c r="F657" s="22">
        <v>4873</v>
      </c>
    </row>
    <row r="658" spans="1:6" ht="31.5">
      <c r="A658" s="2" t="s">
        <v>158</v>
      </c>
      <c r="B658" s="21" t="s">
        <v>28</v>
      </c>
      <c r="C658" s="21" t="s">
        <v>13</v>
      </c>
      <c r="D658" s="21" t="s">
        <v>277</v>
      </c>
      <c r="E658" s="21" t="s">
        <v>159</v>
      </c>
      <c r="F658" s="22">
        <v>800</v>
      </c>
    </row>
    <row r="659" spans="1:6" ht="31.5">
      <c r="A659" s="4" t="s">
        <v>274</v>
      </c>
      <c r="B659" s="21" t="s">
        <v>28</v>
      </c>
      <c r="C659" s="21" t="s">
        <v>13</v>
      </c>
      <c r="D659" s="21" t="s">
        <v>304</v>
      </c>
      <c r="E659" s="21" t="s">
        <v>11</v>
      </c>
      <c r="F659" s="22">
        <f>F660</f>
        <v>660.5</v>
      </c>
    </row>
    <row r="660" spans="1:6" ht="31.5">
      <c r="A660" s="20" t="s">
        <v>100</v>
      </c>
      <c r="B660" s="21" t="s">
        <v>28</v>
      </c>
      <c r="C660" s="21" t="s">
        <v>13</v>
      </c>
      <c r="D660" s="21" t="s">
        <v>304</v>
      </c>
      <c r="E660" s="21" t="s">
        <v>19</v>
      </c>
      <c r="F660" s="22">
        <f>F661</f>
        <v>660.5</v>
      </c>
    </row>
    <row r="661" spans="1:6" ht="31.5">
      <c r="A661" s="20" t="s">
        <v>107</v>
      </c>
      <c r="B661" s="21" t="s">
        <v>28</v>
      </c>
      <c r="C661" s="21" t="s">
        <v>13</v>
      </c>
      <c r="D661" s="21" t="s">
        <v>304</v>
      </c>
      <c r="E661" s="21" t="s">
        <v>108</v>
      </c>
      <c r="F661" s="22">
        <f>376.1+284.4</f>
        <v>660.5</v>
      </c>
    </row>
    <row r="662" spans="1:6">
      <c r="A662" s="17" t="s">
        <v>91</v>
      </c>
      <c r="B662" s="18" t="s">
        <v>35</v>
      </c>
      <c r="C662" s="18" t="s">
        <v>9</v>
      </c>
      <c r="D662" s="18" t="s">
        <v>10</v>
      </c>
      <c r="E662" s="18" t="s">
        <v>11</v>
      </c>
      <c r="F662" s="19">
        <f>F663+F668</f>
        <v>6365</v>
      </c>
    </row>
    <row r="663" spans="1:6">
      <c r="A663" s="17" t="s">
        <v>85</v>
      </c>
      <c r="B663" s="18" t="s">
        <v>35</v>
      </c>
      <c r="C663" s="18" t="s">
        <v>8</v>
      </c>
      <c r="D663" s="18" t="s">
        <v>10</v>
      </c>
      <c r="E663" s="18" t="s">
        <v>11</v>
      </c>
      <c r="F663" s="19">
        <f>F664</f>
        <v>3477</v>
      </c>
    </row>
    <row r="664" spans="1:6" ht="47.25">
      <c r="A664" s="2" t="s">
        <v>148</v>
      </c>
      <c r="B664" s="6" t="s">
        <v>35</v>
      </c>
      <c r="C664" s="21" t="s">
        <v>8</v>
      </c>
      <c r="D664" s="21" t="s">
        <v>155</v>
      </c>
      <c r="E664" s="21" t="s">
        <v>11</v>
      </c>
      <c r="F664" s="22">
        <f>F665</f>
        <v>3477</v>
      </c>
    </row>
    <row r="665" spans="1:6">
      <c r="A665" s="2" t="s">
        <v>149</v>
      </c>
      <c r="B665" s="6" t="s">
        <v>35</v>
      </c>
      <c r="C665" s="21" t="s">
        <v>8</v>
      </c>
      <c r="D665" s="21" t="s">
        <v>156</v>
      </c>
      <c r="E665" s="21" t="s">
        <v>11</v>
      </c>
      <c r="F665" s="22">
        <f>F666</f>
        <v>3477</v>
      </c>
    </row>
    <row r="666" spans="1:6" ht="31.5">
      <c r="A666" s="20" t="s">
        <v>48</v>
      </c>
      <c r="B666" s="6" t="s">
        <v>35</v>
      </c>
      <c r="C666" s="21" t="s">
        <v>8</v>
      </c>
      <c r="D666" s="21" t="s">
        <v>156</v>
      </c>
      <c r="E666" s="21" t="s">
        <v>30</v>
      </c>
      <c r="F666" s="22">
        <f>F667</f>
        <v>3477</v>
      </c>
    </row>
    <row r="667" spans="1:6">
      <c r="A667" s="20" t="s">
        <v>362</v>
      </c>
      <c r="B667" s="6" t="s">
        <v>35</v>
      </c>
      <c r="C667" s="21" t="s">
        <v>8</v>
      </c>
      <c r="D667" s="21" t="s">
        <v>156</v>
      </c>
      <c r="E667" s="21" t="s">
        <v>135</v>
      </c>
      <c r="F667" s="22">
        <v>3477</v>
      </c>
    </row>
    <row r="668" spans="1:6" s="31" customFormat="1">
      <c r="A668" s="17" t="s">
        <v>86</v>
      </c>
      <c r="B668" s="18" t="s">
        <v>35</v>
      </c>
      <c r="C668" s="18" t="s">
        <v>13</v>
      </c>
      <c r="D668" s="18" t="s">
        <v>10</v>
      </c>
      <c r="E668" s="18" t="s">
        <v>11</v>
      </c>
      <c r="F668" s="19">
        <f>F669</f>
        <v>2888</v>
      </c>
    </row>
    <row r="669" spans="1:6" ht="47.25">
      <c r="A669" s="2" t="s">
        <v>148</v>
      </c>
      <c r="B669" s="21" t="s">
        <v>35</v>
      </c>
      <c r="C669" s="21" t="s">
        <v>13</v>
      </c>
      <c r="D669" s="21" t="s">
        <v>155</v>
      </c>
      <c r="E669" s="21" t="s">
        <v>11</v>
      </c>
      <c r="F669" s="22">
        <f>F670</f>
        <v>2888</v>
      </c>
    </row>
    <row r="670" spans="1:6">
      <c r="A670" s="2" t="s">
        <v>149</v>
      </c>
      <c r="B670" s="21" t="s">
        <v>35</v>
      </c>
      <c r="C670" s="21" t="s">
        <v>13</v>
      </c>
      <c r="D670" s="21" t="s">
        <v>156</v>
      </c>
      <c r="E670" s="21" t="s">
        <v>11</v>
      </c>
      <c r="F670" s="22">
        <f>F671</f>
        <v>2888</v>
      </c>
    </row>
    <row r="671" spans="1:6" ht="31.5">
      <c r="A671" s="20" t="s">
        <v>48</v>
      </c>
      <c r="B671" s="21" t="s">
        <v>35</v>
      </c>
      <c r="C671" s="21" t="s">
        <v>13</v>
      </c>
      <c r="D671" s="21" t="s">
        <v>156</v>
      </c>
      <c r="E671" s="21" t="s">
        <v>30</v>
      </c>
      <c r="F671" s="22">
        <f>F672</f>
        <v>2888</v>
      </c>
    </row>
    <row r="672" spans="1:6">
      <c r="A672" s="20" t="s">
        <v>361</v>
      </c>
      <c r="B672" s="21" t="s">
        <v>35</v>
      </c>
      <c r="C672" s="21" t="s">
        <v>13</v>
      </c>
      <c r="D672" s="21" t="s">
        <v>156</v>
      </c>
      <c r="E672" s="21" t="s">
        <v>318</v>
      </c>
      <c r="F672" s="22">
        <v>2888</v>
      </c>
    </row>
    <row r="673" spans="1:11" ht="31.5">
      <c r="A673" s="17" t="s">
        <v>87</v>
      </c>
      <c r="B673" s="18" t="s">
        <v>29</v>
      </c>
      <c r="C673" s="18" t="s">
        <v>9</v>
      </c>
      <c r="D673" s="18" t="s">
        <v>10</v>
      </c>
      <c r="E673" s="18" t="s">
        <v>11</v>
      </c>
      <c r="F673" s="19">
        <f t="shared" ref="F673:F678" si="2">F674</f>
        <v>2010</v>
      </c>
    </row>
    <row r="674" spans="1:11" ht="31.5">
      <c r="A674" s="17" t="s">
        <v>88</v>
      </c>
      <c r="B674" s="18" t="s">
        <v>29</v>
      </c>
      <c r="C674" s="18" t="s">
        <v>8</v>
      </c>
      <c r="D674" s="18" t="s">
        <v>10</v>
      </c>
      <c r="E674" s="18" t="s">
        <v>11</v>
      </c>
      <c r="F674" s="19">
        <f t="shared" si="2"/>
        <v>2010</v>
      </c>
    </row>
    <row r="675" spans="1:11" ht="47.25">
      <c r="A675" s="2" t="s">
        <v>354</v>
      </c>
      <c r="B675" s="6" t="s">
        <v>29</v>
      </c>
      <c r="C675" s="21" t="s">
        <v>8</v>
      </c>
      <c r="D675" s="21" t="s">
        <v>356</v>
      </c>
      <c r="E675" s="21" t="s">
        <v>11</v>
      </c>
      <c r="F675" s="22">
        <f t="shared" si="2"/>
        <v>2010</v>
      </c>
    </row>
    <row r="676" spans="1:11">
      <c r="A676" s="2" t="s">
        <v>355</v>
      </c>
      <c r="B676" s="6" t="s">
        <v>29</v>
      </c>
      <c r="C676" s="21" t="s">
        <v>8</v>
      </c>
      <c r="D676" s="21" t="s">
        <v>357</v>
      </c>
      <c r="E676" s="21" t="s">
        <v>11</v>
      </c>
      <c r="F676" s="22">
        <f t="shared" si="2"/>
        <v>2010</v>
      </c>
    </row>
    <row r="677" spans="1:11" ht="31.5">
      <c r="A677" s="2" t="s">
        <v>421</v>
      </c>
      <c r="B677" s="6" t="s">
        <v>29</v>
      </c>
      <c r="C677" s="21" t="s">
        <v>8</v>
      </c>
      <c r="D677" s="21" t="s">
        <v>358</v>
      </c>
      <c r="E677" s="21" t="s">
        <v>11</v>
      </c>
      <c r="F677" s="22">
        <f t="shared" si="2"/>
        <v>2010</v>
      </c>
    </row>
    <row r="678" spans="1:11">
      <c r="A678" s="2" t="s">
        <v>89</v>
      </c>
      <c r="B678" s="6" t="s">
        <v>29</v>
      </c>
      <c r="C678" s="21" t="s">
        <v>8</v>
      </c>
      <c r="D678" s="21" t="s">
        <v>358</v>
      </c>
      <c r="E678" s="21" t="s">
        <v>37</v>
      </c>
      <c r="F678" s="22">
        <f t="shared" si="2"/>
        <v>2010</v>
      </c>
    </row>
    <row r="679" spans="1:11">
      <c r="A679" s="2" t="s">
        <v>359</v>
      </c>
      <c r="B679" s="6" t="s">
        <v>29</v>
      </c>
      <c r="C679" s="21" t="s">
        <v>8</v>
      </c>
      <c r="D679" s="21" t="s">
        <v>358</v>
      </c>
      <c r="E679" s="21" t="s">
        <v>360</v>
      </c>
      <c r="F679" s="22">
        <v>2010</v>
      </c>
    </row>
    <row r="680" spans="1:11">
      <c r="A680" s="32" t="s">
        <v>92</v>
      </c>
      <c r="B680" s="44"/>
      <c r="C680" s="44"/>
      <c r="D680" s="44"/>
      <c r="E680" s="44"/>
      <c r="F680" s="49">
        <f>F14+F139+F147+F163+F240+F348+F357+F501+F556+F643+F662+F673</f>
        <v>2400687.23</v>
      </c>
    </row>
    <row r="681" spans="1:11">
      <c r="A681" s="33"/>
      <c r="B681" s="45"/>
      <c r="C681" s="45"/>
      <c r="D681" s="45"/>
      <c r="E681" s="45"/>
      <c r="F681" s="35"/>
    </row>
    <row r="687" spans="1:11" s="37" customFormat="1">
      <c r="A687" s="36"/>
      <c r="B687" s="46"/>
      <c r="C687" s="46"/>
      <c r="D687" s="46"/>
      <c r="E687" s="46"/>
      <c r="G687" s="12"/>
      <c r="H687" s="12"/>
      <c r="I687" s="12"/>
      <c r="J687" s="12"/>
      <c r="K687" s="12"/>
    </row>
    <row r="688" spans="1:11" s="37" customFormat="1">
      <c r="A688" s="36"/>
      <c r="B688" s="46"/>
      <c r="C688" s="46"/>
      <c r="D688" s="46"/>
      <c r="E688" s="46"/>
      <c r="G688" s="12"/>
      <c r="H688" s="12"/>
      <c r="I688" s="12"/>
      <c r="J688" s="12"/>
      <c r="K688" s="12"/>
    </row>
    <row r="689" spans="1:11" s="37" customFormat="1">
      <c r="A689" s="36"/>
      <c r="B689" s="46"/>
      <c r="C689" s="46"/>
      <c r="D689" s="46"/>
      <c r="E689" s="46"/>
      <c r="G689" s="12"/>
      <c r="H689" s="12"/>
      <c r="I689" s="12"/>
      <c r="J689" s="12"/>
      <c r="K689" s="12"/>
    </row>
    <row r="690" spans="1:11" s="37" customFormat="1">
      <c r="A690" s="36"/>
      <c r="B690" s="46"/>
      <c r="C690" s="46"/>
      <c r="D690" s="46"/>
      <c r="E690" s="46"/>
      <c r="G690" s="12"/>
      <c r="H690" s="12"/>
      <c r="I690" s="12"/>
      <c r="J690" s="12"/>
      <c r="K690" s="12"/>
    </row>
    <row r="691" spans="1:11" s="37" customFormat="1">
      <c r="A691" s="36"/>
      <c r="B691" s="46"/>
      <c r="C691" s="46"/>
      <c r="D691" s="46"/>
      <c r="E691" s="46"/>
      <c r="G691" s="12"/>
      <c r="H691" s="12"/>
      <c r="I691" s="12"/>
      <c r="J691" s="12"/>
      <c r="K691" s="12"/>
    </row>
    <row r="692" spans="1:11" s="37" customFormat="1">
      <c r="A692" s="36"/>
      <c r="B692" s="46"/>
      <c r="C692" s="46"/>
      <c r="D692" s="46"/>
      <c r="E692" s="46"/>
      <c r="G692" s="12"/>
      <c r="H692" s="12"/>
      <c r="I692" s="12"/>
      <c r="J692" s="12"/>
      <c r="K692" s="12"/>
    </row>
    <row r="693" spans="1:11" s="37" customFormat="1">
      <c r="A693" s="36"/>
      <c r="B693" s="46"/>
      <c r="C693" s="46"/>
      <c r="D693" s="46"/>
      <c r="E693" s="46"/>
      <c r="G693" s="12"/>
      <c r="H693" s="12"/>
      <c r="I693" s="12"/>
      <c r="J693" s="12"/>
      <c r="K693" s="12"/>
    </row>
    <row r="694" spans="1:11" s="37" customFormat="1">
      <c r="A694" s="36"/>
      <c r="B694" s="46"/>
      <c r="C694" s="46"/>
      <c r="D694" s="46"/>
      <c r="E694" s="46"/>
      <c r="G694" s="12"/>
      <c r="H694" s="12"/>
      <c r="I694" s="12"/>
      <c r="J694" s="12"/>
      <c r="K694" s="12"/>
    </row>
    <row r="695" spans="1:11" s="37" customFormat="1">
      <c r="A695" s="36"/>
      <c r="B695" s="46"/>
      <c r="C695" s="46"/>
      <c r="D695" s="46"/>
      <c r="E695" s="46"/>
      <c r="G695" s="12"/>
      <c r="H695" s="12"/>
      <c r="I695" s="12"/>
      <c r="J695" s="12"/>
      <c r="K695" s="12"/>
    </row>
    <row r="696" spans="1:11" s="37" customFormat="1">
      <c r="A696" s="36"/>
      <c r="B696" s="46"/>
      <c r="C696" s="46"/>
      <c r="D696" s="46"/>
      <c r="E696" s="46"/>
      <c r="G696" s="12"/>
      <c r="H696" s="12"/>
      <c r="I696" s="12"/>
      <c r="J696" s="12"/>
      <c r="K696" s="12"/>
    </row>
    <row r="697" spans="1:11" s="37" customFormat="1">
      <c r="A697" s="36"/>
      <c r="B697" s="46"/>
      <c r="C697" s="46"/>
      <c r="D697" s="46"/>
      <c r="E697" s="46"/>
      <c r="G697" s="12"/>
      <c r="H697" s="12"/>
      <c r="I697" s="12"/>
      <c r="J697" s="12"/>
      <c r="K697" s="12"/>
    </row>
    <row r="698" spans="1:11" s="37" customFormat="1">
      <c r="A698" s="36"/>
      <c r="B698" s="46"/>
      <c r="C698" s="46"/>
      <c r="D698" s="46"/>
      <c r="E698" s="46"/>
      <c r="G698" s="12"/>
      <c r="H698" s="12"/>
      <c r="I698" s="12"/>
      <c r="J698" s="12"/>
      <c r="K698" s="12"/>
    </row>
    <row r="699" spans="1:11" s="37" customFormat="1">
      <c r="A699" s="36"/>
      <c r="B699" s="46"/>
      <c r="C699" s="46"/>
      <c r="D699" s="46"/>
      <c r="E699" s="46"/>
      <c r="G699" s="12"/>
      <c r="H699" s="12"/>
      <c r="I699" s="12"/>
      <c r="J699" s="12"/>
      <c r="K699" s="12"/>
    </row>
    <row r="700" spans="1:11" s="37" customFormat="1">
      <c r="A700" s="36"/>
      <c r="B700" s="46"/>
      <c r="C700" s="46"/>
      <c r="D700" s="46"/>
      <c r="E700" s="46"/>
      <c r="G700" s="12"/>
      <c r="H700" s="12"/>
      <c r="I700" s="12"/>
      <c r="J700" s="12"/>
      <c r="K700" s="12"/>
    </row>
    <row r="701" spans="1:11" s="37" customFormat="1">
      <c r="A701" s="36"/>
      <c r="B701" s="46"/>
      <c r="C701" s="46"/>
      <c r="D701" s="46"/>
      <c r="E701" s="46"/>
      <c r="G701" s="12"/>
      <c r="H701" s="12"/>
      <c r="I701" s="12"/>
      <c r="J701" s="12"/>
      <c r="K701" s="12"/>
    </row>
  </sheetData>
  <mergeCells count="11">
    <mergeCell ref="B6:F6"/>
    <mergeCell ref="B1:F1"/>
    <mergeCell ref="B2:F2"/>
    <mergeCell ref="B3:F3"/>
    <mergeCell ref="B4:F4"/>
    <mergeCell ref="B5:F5"/>
    <mergeCell ref="B7:F7"/>
    <mergeCell ref="C8:F8"/>
    <mergeCell ref="A9:F9"/>
    <mergeCell ref="A10:F10"/>
    <mergeCell ref="A11:F11"/>
  </mergeCells>
  <pageMargins left="1.1811023622047245" right="0.59055118110236227" top="0.78740157480314965" bottom="0.78740157480314965" header="0.31496062992125984" footer="0.31496062992125984"/>
  <pageSetup paperSize="9" scale="7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702"/>
  <sheetViews>
    <sheetView tabSelected="1" zoomScaleSheetLayoutView="75" workbookViewId="0">
      <selection activeCell="J11" sqref="J11"/>
    </sheetView>
  </sheetViews>
  <sheetFormatPr defaultRowHeight="15.75"/>
  <cols>
    <col min="1" max="1" width="49" style="36" customWidth="1"/>
    <col min="2" max="2" width="7.42578125" style="12" customWidth="1"/>
    <col min="3" max="3" width="7" style="12" customWidth="1"/>
    <col min="4" max="4" width="10" style="12" customWidth="1"/>
    <col min="5" max="5" width="8.42578125" style="12" customWidth="1"/>
    <col min="6" max="6" width="13" style="42" customWidth="1"/>
    <col min="7" max="7" width="12.85546875" style="42" customWidth="1"/>
    <col min="8" max="16384" width="9.140625" style="12"/>
  </cols>
  <sheetData>
    <row r="1" spans="1:7" ht="17.25" customHeight="1">
      <c r="A1" s="11"/>
      <c r="B1" s="13"/>
      <c r="C1" s="38"/>
      <c r="D1" s="38"/>
      <c r="E1" s="38"/>
      <c r="F1" s="55" t="s">
        <v>96</v>
      </c>
      <c r="G1" s="55"/>
    </row>
    <row r="2" spans="1:7" ht="15.75" customHeight="1">
      <c r="A2" s="11"/>
      <c r="B2" s="13"/>
      <c r="C2" s="38"/>
      <c r="D2" s="50" t="s">
        <v>93</v>
      </c>
      <c r="E2" s="56"/>
      <c r="F2" s="56"/>
      <c r="G2" s="56"/>
    </row>
    <row r="3" spans="1:7" ht="15" customHeight="1">
      <c r="A3" s="11"/>
      <c r="B3" s="13"/>
      <c r="C3" s="50" t="s">
        <v>94</v>
      </c>
      <c r="D3" s="56"/>
      <c r="E3" s="56"/>
      <c r="F3" s="56"/>
      <c r="G3" s="56"/>
    </row>
    <row r="4" spans="1:7" ht="16.5" customHeight="1">
      <c r="A4" s="11"/>
      <c r="B4" s="13"/>
      <c r="C4" s="50" t="s">
        <v>95</v>
      </c>
      <c r="D4" s="50"/>
      <c r="E4" s="50"/>
      <c r="F4" s="50"/>
      <c r="G4" s="50"/>
    </row>
    <row r="5" spans="1:7" ht="15.75" customHeight="1">
      <c r="A5" s="11"/>
      <c r="B5" s="13"/>
      <c r="C5" s="50" t="s">
        <v>369</v>
      </c>
      <c r="D5" s="54"/>
      <c r="E5" s="54"/>
      <c r="F5" s="54"/>
      <c r="G5" s="54"/>
    </row>
    <row r="6" spans="1:7" ht="17.25" customHeight="1">
      <c r="A6" s="11"/>
      <c r="B6" s="50" t="s">
        <v>370</v>
      </c>
      <c r="C6" s="50"/>
      <c r="D6" s="50"/>
      <c r="E6" s="50"/>
      <c r="F6" s="50"/>
      <c r="G6" s="50"/>
    </row>
    <row r="7" spans="1:7" ht="18" customHeight="1">
      <c r="A7" s="11"/>
      <c r="B7" s="13"/>
      <c r="C7" s="38"/>
      <c r="D7" s="50" t="s">
        <v>430</v>
      </c>
      <c r="E7" s="54"/>
      <c r="F7" s="54"/>
      <c r="G7" s="54"/>
    </row>
    <row r="8" spans="1:7" ht="18" customHeight="1">
      <c r="A8" s="11"/>
      <c r="B8" s="13"/>
      <c r="C8" s="50"/>
      <c r="D8" s="50"/>
      <c r="E8" s="50"/>
      <c r="F8" s="50"/>
      <c r="G8" s="50"/>
    </row>
    <row r="9" spans="1:7" ht="15.75" customHeight="1">
      <c r="A9" s="51"/>
      <c r="B9" s="51"/>
      <c r="C9" s="51"/>
      <c r="D9" s="51"/>
      <c r="E9" s="51"/>
      <c r="F9" s="51"/>
      <c r="G9" s="51"/>
    </row>
    <row r="10" spans="1:7" ht="72" customHeight="1">
      <c r="A10" s="52" t="s">
        <v>426</v>
      </c>
      <c r="B10" s="52"/>
      <c r="C10" s="52"/>
      <c r="D10" s="52"/>
      <c r="E10" s="52"/>
      <c r="F10" s="52"/>
      <c r="G10" s="52"/>
    </row>
    <row r="11" spans="1:7">
      <c r="A11" s="53" t="s">
        <v>0</v>
      </c>
      <c r="B11" s="53"/>
      <c r="C11" s="53"/>
      <c r="D11" s="53"/>
      <c r="E11" s="53"/>
      <c r="F11" s="53"/>
      <c r="G11" s="53"/>
    </row>
    <row r="12" spans="1:7" ht="35.25" customHeight="1">
      <c r="A12" s="14" t="s">
        <v>1</v>
      </c>
      <c r="B12" s="14" t="s">
        <v>2</v>
      </c>
      <c r="C12" s="14" t="s">
        <v>3</v>
      </c>
      <c r="D12" s="14" t="s">
        <v>4</v>
      </c>
      <c r="E12" s="14" t="s">
        <v>5</v>
      </c>
      <c r="F12" s="39" t="s">
        <v>6</v>
      </c>
      <c r="G12" s="39" t="s">
        <v>112</v>
      </c>
    </row>
    <row r="13" spans="1:7">
      <c r="A13" s="15">
        <v>1</v>
      </c>
      <c r="B13" s="16">
        <v>2</v>
      </c>
      <c r="C13" s="16">
        <v>3</v>
      </c>
      <c r="D13" s="16">
        <v>4</v>
      </c>
      <c r="E13" s="16">
        <v>5</v>
      </c>
      <c r="F13" s="43">
        <v>6</v>
      </c>
      <c r="G13" s="43">
        <v>7</v>
      </c>
    </row>
    <row r="14" spans="1:7" ht="23.25" customHeight="1">
      <c r="A14" s="17" t="s">
        <v>7</v>
      </c>
      <c r="B14" s="18" t="s">
        <v>8</v>
      </c>
      <c r="C14" s="18" t="s">
        <v>9</v>
      </c>
      <c r="D14" s="18" t="s">
        <v>10</v>
      </c>
      <c r="E14" s="18" t="s">
        <v>11</v>
      </c>
      <c r="F14" s="19">
        <f>F15+F20+F32+F64+F71+F80+F85</f>
        <v>205970.90000000002</v>
      </c>
      <c r="G14" s="19">
        <f>G15+G20+G32+G64+G71+G80+G85</f>
        <v>215326.2</v>
      </c>
    </row>
    <row r="15" spans="1:7" ht="51" customHeight="1">
      <c r="A15" s="17" t="s">
        <v>12</v>
      </c>
      <c r="B15" s="18" t="s">
        <v>8</v>
      </c>
      <c r="C15" s="18" t="s">
        <v>13</v>
      </c>
      <c r="D15" s="18" t="s">
        <v>10</v>
      </c>
      <c r="E15" s="18" t="s">
        <v>11</v>
      </c>
      <c r="F15" s="19">
        <f t="shared" ref="F15:G18" si="0">F16</f>
        <v>4680.6000000000004</v>
      </c>
      <c r="G15" s="19">
        <f t="shared" si="0"/>
        <v>4914.6000000000004</v>
      </c>
    </row>
    <row r="16" spans="1:7" ht="51" customHeight="1">
      <c r="A16" s="20" t="s">
        <v>423</v>
      </c>
      <c r="B16" s="21" t="s">
        <v>8</v>
      </c>
      <c r="C16" s="21" t="s">
        <v>13</v>
      </c>
      <c r="D16" s="21" t="s">
        <v>102</v>
      </c>
      <c r="E16" s="21" t="s">
        <v>11</v>
      </c>
      <c r="F16" s="22">
        <f t="shared" si="0"/>
        <v>4680.6000000000004</v>
      </c>
      <c r="G16" s="22">
        <f t="shared" si="0"/>
        <v>4914.6000000000004</v>
      </c>
    </row>
    <row r="17" spans="1:7" ht="17.25" customHeight="1">
      <c r="A17" s="20" t="s">
        <v>14</v>
      </c>
      <c r="B17" s="21" t="s">
        <v>8</v>
      </c>
      <c r="C17" s="21" t="s">
        <v>13</v>
      </c>
      <c r="D17" s="21" t="s">
        <v>101</v>
      </c>
      <c r="E17" s="21" t="s">
        <v>11</v>
      </c>
      <c r="F17" s="22">
        <f t="shared" si="0"/>
        <v>4680.6000000000004</v>
      </c>
      <c r="G17" s="22">
        <f t="shared" si="0"/>
        <v>4914.6000000000004</v>
      </c>
    </row>
    <row r="18" spans="1:7" ht="78.75" customHeight="1">
      <c r="A18" s="20" t="s">
        <v>15</v>
      </c>
      <c r="B18" s="21" t="s">
        <v>8</v>
      </c>
      <c r="C18" s="21" t="s">
        <v>13</v>
      </c>
      <c r="D18" s="21" t="s">
        <v>101</v>
      </c>
      <c r="E18" s="21" t="s">
        <v>16</v>
      </c>
      <c r="F18" s="22">
        <f t="shared" si="0"/>
        <v>4680.6000000000004</v>
      </c>
      <c r="G18" s="22">
        <f t="shared" si="0"/>
        <v>4914.6000000000004</v>
      </c>
    </row>
    <row r="19" spans="1:7" ht="31.5">
      <c r="A19" s="20" t="s">
        <v>103</v>
      </c>
      <c r="B19" s="21" t="s">
        <v>8</v>
      </c>
      <c r="C19" s="21" t="s">
        <v>13</v>
      </c>
      <c r="D19" s="21" t="s">
        <v>101</v>
      </c>
      <c r="E19" s="21" t="s">
        <v>104</v>
      </c>
      <c r="F19" s="24">
        <v>4680.6000000000004</v>
      </c>
      <c r="G19" s="24">
        <v>4914.6000000000004</v>
      </c>
    </row>
    <row r="20" spans="1:7" ht="60.75" customHeight="1">
      <c r="A20" s="17" t="s">
        <v>98</v>
      </c>
      <c r="B20" s="18" t="s">
        <v>8</v>
      </c>
      <c r="C20" s="18" t="s">
        <v>17</v>
      </c>
      <c r="D20" s="18" t="s">
        <v>10</v>
      </c>
      <c r="E20" s="18" t="s">
        <v>11</v>
      </c>
      <c r="F20" s="19">
        <f t="shared" ref="F20:G20" si="1">F21</f>
        <v>7965.7</v>
      </c>
      <c r="G20" s="19">
        <f t="shared" si="1"/>
        <v>8358.4000000000015</v>
      </c>
    </row>
    <row r="21" spans="1:7" ht="47.25">
      <c r="A21" s="20" t="s">
        <v>423</v>
      </c>
      <c r="B21" s="21" t="s">
        <v>8</v>
      </c>
      <c r="C21" s="21" t="s">
        <v>17</v>
      </c>
      <c r="D21" s="21" t="s">
        <v>102</v>
      </c>
      <c r="E21" s="21" t="s">
        <v>11</v>
      </c>
      <c r="F21" s="22">
        <f t="shared" ref="F21:G21" si="2">F22+F29</f>
        <v>7965.7</v>
      </c>
      <c r="G21" s="22">
        <f t="shared" si="2"/>
        <v>8358.4000000000015</v>
      </c>
    </row>
    <row r="22" spans="1:7" ht="31.5">
      <c r="A22" s="20" t="s">
        <v>105</v>
      </c>
      <c r="B22" s="21" t="s">
        <v>8</v>
      </c>
      <c r="C22" s="21" t="s">
        <v>17</v>
      </c>
      <c r="D22" s="21" t="s">
        <v>106</v>
      </c>
      <c r="E22" s="21" t="s">
        <v>11</v>
      </c>
      <c r="F22" s="22">
        <f t="shared" ref="F22:G22" si="3">F23+F25+F27</f>
        <v>3814.7</v>
      </c>
      <c r="G22" s="22">
        <f t="shared" si="3"/>
        <v>3999.8</v>
      </c>
    </row>
    <row r="23" spans="1:7" ht="77.25" customHeight="1">
      <c r="A23" s="20" t="s">
        <v>15</v>
      </c>
      <c r="B23" s="21" t="s">
        <v>8</v>
      </c>
      <c r="C23" s="21" t="s">
        <v>17</v>
      </c>
      <c r="D23" s="21" t="s">
        <v>106</v>
      </c>
      <c r="E23" s="21" t="s">
        <v>16</v>
      </c>
      <c r="F23" s="22">
        <f t="shared" ref="F23:G23" si="4">F24</f>
        <v>3083.7</v>
      </c>
      <c r="G23" s="22">
        <f t="shared" si="4"/>
        <v>3235.8</v>
      </c>
    </row>
    <row r="24" spans="1:7" ht="31.5">
      <c r="A24" s="20" t="s">
        <v>103</v>
      </c>
      <c r="B24" s="21" t="s">
        <v>8</v>
      </c>
      <c r="C24" s="21" t="s">
        <v>17</v>
      </c>
      <c r="D24" s="21" t="s">
        <v>106</v>
      </c>
      <c r="E24" s="21" t="s">
        <v>104</v>
      </c>
      <c r="F24" s="24">
        <f>2781.7+302</f>
        <v>3083.7</v>
      </c>
      <c r="G24" s="24">
        <f>2920.8+315</f>
        <v>3235.8</v>
      </c>
    </row>
    <row r="25" spans="1:7" ht="33.75" customHeight="1">
      <c r="A25" s="20" t="s">
        <v>100</v>
      </c>
      <c r="B25" s="21" t="s">
        <v>8</v>
      </c>
      <c r="C25" s="21" t="s">
        <v>17</v>
      </c>
      <c r="D25" s="21" t="s">
        <v>106</v>
      </c>
      <c r="E25" s="21" t="s">
        <v>19</v>
      </c>
      <c r="F25" s="22">
        <f t="shared" ref="F25:G25" si="5">F26</f>
        <v>723</v>
      </c>
      <c r="G25" s="22">
        <f t="shared" si="5"/>
        <v>752</v>
      </c>
    </row>
    <row r="26" spans="1:7" ht="33.75" customHeight="1">
      <c r="A26" s="20" t="s">
        <v>107</v>
      </c>
      <c r="B26" s="21" t="s">
        <v>8</v>
      </c>
      <c r="C26" s="21" t="s">
        <v>17</v>
      </c>
      <c r="D26" s="21" t="s">
        <v>106</v>
      </c>
      <c r="E26" s="21" t="s">
        <v>108</v>
      </c>
      <c r="F26" s="24">
        <v>723</v>
      </c>
      <c r="G26" s="24">
        <v>752</v>
      </c>
    </row>
    <row r="27" spans="1:7">
      <c r="A27" s="20" t="s">
        <v>20</v>
      </c>
      <c r="B27" s="21" t="s">
        <v>8</v>
      </c>
      <c r="C27" s="21" t="s">
        <v>17</v>
      </c>
      <c r="D27" s="21" t="s">
        <v>106</v>
      </c>
      <c r="E27" s="21" t="s">
        <v>21</v>
      </c>
      <c r="F27" s="22">
        <f t="shared" ref="F27:G27" si="6">F28</f>
        <v>8</v>
      </c>
      <c r="G27" s="22">
        <f t="shared" si="6"/>
        <v>12</v>
      </c>
    </row>
    <row r="28" spans="1:7">
      <c r="A28" s="20" t="s">
        <v>110</v>
      </c>
      <c r="B28" s="21" t="s">
        <v>8</v>
      </c>
      <c r="C28" s="21" t="s">
        <v>17</v>
      </c>
      <c r="D28" s="21" t="s">
        <v>106</v>
      </c>
      <c r="E28" s="21" t="s">
        <v>111</v>
      </c>
      <c r="F28" s="24">
        <v>8</v>
      </c>
      <c r="G28" s="24">
        <v>12</v>
      </c>
    </row>
    <row r="29" spans="1:7" ht="31.5" customHeight="1">
      <c r="A29" s="20" t="s">
        <v>22</v>
      </c>
      <c r="B29" s="21" t="s">
        <v>8</v>
      </c>
      <c r="C29" s="21" t="s">
        <v>17</v>
      </c>
      <c r="D29" s="21" t="s">
        <v>109</v>
      </c>
      <c r="E29" s="21" t="s">
        <v>11</v>
      </c>
      <c r="F29" s="22">
        <f t="shared" ref="F29:G30" si="7">F30</f>
        <v>4151</v>
      </c>
      <c r="G29" s="22">
        <f t="shared" si="7"/>
        <v>4358.6000000000004</v>
      </c>
    </row>
    <row r="30" spans="1:7" ht="90" customHeight="1">
      <c r="A30" s="20" t="s">
        <v>15</v>
      </c>
      <c r="B30" s="21" t="s">
        <v>8</v>
      </c>
      <c r="C30" s="21" t="s">
        <v>17</v>
      </c>
      <c r="D30" s="21" t="s">
        <v>109</v>
      </c>
      <c r="E30" s="21" t="s">
        <v>16</v>
      </c>
      <c r="F30" s="22">
        <f t="shared" si="7"/>
        <v>4151</v>
      </c>
      <c r="G30" s="22">
        <f t="shared" si="7"/>
        <v>4358.6000000000004</v>
      </c>
    </row>
    <row r="31" spans="1:7" ht="31.5">
      <c r="A31" s="20" t="s">
        <v>103</v>
      </c>
      <c r="B31" s="21" t="s">
        <v>8</v>
      </c>
      <c r="C31" s="21" t="s">
        <v>17</v>
      </c>
      <c r="D31" s="21" t="s">
        <v>109</v>
      </c>
      <c r="E31" s="21" t="s">
        <v>104</v>
      </c>
      <c r="F31" s="24">
        <v>4151</v>
      </c>
      <c r="G31" s="24">
        <v>4358.6000000000004</v>
      </c>
    </row>
    <row r="32" spans="1:7" ht="78.75" customHeight="1">
      <c r="A32" s="17" t="s">
        <v>23</v>
      </c>
      <c r="B32" s="18" t="s">
        <v>8</v>
      </c>
      <c r="C32" s="18" t="s">
        <v>24</v>
      </c>
      <c r="D32" s="18" t="s">
        <v>10</v>
      </c>
      <c r="E32" s="18" t="s">
        <v>11</v>
      </c>
      <c r="F32" s="19">
        <f t="shared" ref="F32:G32" si="8">F33</f>
        <v>64593.599999999999</v>
      </c>
      <c r="G32" s="19">
        <f t="shared" si="8"/>
        <v>67699.700000000012</v>
      </c>
    </row>
    <row r="33" spans="1:7" ht="47.25">
      <c r="A33" s="20" t="s">
        <v>423</v>
      </c>
      <c r="B33" s="21" t="s">
        <v>8</v>
      </c>
      <c r="C33" s="21" t="s">
        <v>24</v>
      </c>
      <c r="D33" s="21" t="s">
        <v>102</v>
      </c>
      <c r="E33" s="21" t="s">
        <v>11</v>
      </c>
      <c r="F33" s="22">
        <f t="shared" ref="F33:G33" si="9">F34+F41+F46+F51+F56+F59</f>
        <v>64593.599999999999</v>
      </c>
      <c r="G33" s="22">
        <f t="shared" si="9"/>
        <v>67699.700000000012</v>
      </c>
    </row>
    <row r="34" spans="1:7" ht="31.5">
      <c r="A34" s="20" t="s">
        <v>105</v>
      </c>
      <c r="B34" s="21" t="s">
        <v>8</v>
      </c>
      <c r="C34" s="21" t="s">
        <v>24</v>
      </c>
      <c r="D34" s="21" t="s">
        <v>106</v>
      </c>
      <c r="E34" s="21" t="s">
        <v>11</v>
      </c>
      <c r="F34" s="22">
        <f t="shared" ref="F34:G34" si="10">F35+F37+F39</f>
        <v>62004.2</v>
      </c>
      <c r="G34" s="22">
        <f t="shared" si="10"/>
        <v>65110.3</v>
      </c>
    </row>
    <row r="35" spans="1:7" ht="80.25" customHeight="1">
      <c r="A35" s="20" t="s">
        <v>15</v>
      </c>
      <c r="B35" s="21" t="s">
        <v>8</v>
      </c>
      <c r="C35" s="21" t="s">
        <v>24</v>
      </c>
      <c r="D35" s="21" t="s">
        <v>106</v>
      </c>
      <c r="E35" s="21" t="s">
        <v>16</v>
      </c>
      <c r="F35" s="22">
        <f t="shared" ref="F35:G35" si="11">F36</f>
        <v>61071.199999999997</v>
      </c>
      <c r="G35" s="22">
        <f t="shared" si="11"/>
        <v>64104.3</v>
      </c>
    </row>
    <row r="36" spans="1:7" ht="31.5">
      <c r="A36" s="20" t="s">
        <v>103</v>
      </c>
      <c r="B36" s="21" t="s">
        <v>8</v>
      </c>
      <c r="C36" s="21" t="s">
        <v>24</v>
      </c>
      <c r="D36" s="21" t="s">
        <v>106</v>
      </c>
      <c r="E36" s="21" t="s">
        <v>104</v>
      </c>
      <c r="F36" s="24">
        <f>58163.2+2908</f>
        <v>61071.199999999997</v>
      </c>
      <c r="G36" s="24">
        <f>61071.3+3033</f>
        <v>64104.3</v>
      </c>
    </row>
    <row r="37" spans="1:7" ht="34.5" customHeight="1">
      <c r="A37" s="20" t="s">
        <v>18</v>
      </c>
      <c r="B37" s="21" t="s">
        <v>8</v>
      </c>
      <c r="C37" s="21" t="s">
        <v>24</v>
      </c>
      <c r="D37" s="21" t="s">
        <v>106</v>
      </c>
      <c r="E37" s="21" t="s">
        <v>19</v>
      </c>
      <c r="F37" s="22">
        <f t="shared" ref="F37:G37" si="12">F38</f>
        <v>820</v>
      </c>
      <c r="G37" s="22">
        <f t="shared" si="12"/>
        <v>858</v>
      </c>
    </row>
    <row r="38" spans="1:7" ht="34.5" customHeight="1">
      <c r="A38" s="20" t="s">
        <v>107</v>
      </c>
      <c r="B38" s="21" t="s">
        <v>8</v>
      </c>
      <c r="C38" s="21" t="s">
        <v>24</v>
      </c>
      <c r="D38" s="21" t="s">
        <v>106</v>
      </c>
      <c r="E38" s="21" t="s">
        <v>108</v>
      </c>
      <c r="F38" s="24">
        <v>820</v>
      </c>
      <c r="G38" s="24">
        <v>858</v>
      </c>
    </row>
    <row r="39" spans="1:7">
      <c r="A39" s="20" t="s">
        <v>20</v>
      </c>
      <c r="B39" s="21" t="s">
        <v>8</v>
      </c>
      <c r="C39" s="21" t="s">
        <v>24</v>
      </c>
      <c r="D39" s="21" t="s">
        <v>106</v>
      </c>
      <c r="E39" s="21" t="s">
        <v>21</v>
      </c>
      <c r="F39" s="22">
        <f t="shared" ref="F39:G39" si="13">F40</f>
        <v>113</v>
      </c>
      <c r="G39" s="22">
        <f t="shared" si="13"/>
        <v>148</v>
      </c>
    </row>
    <row r="40" spans="1:7">
      <c r="A40" s="20" t="s">
        <v>110</v>
      </c>
      <c r="B40" s="21" t="s">
        <v>8</v>
      </c>
      <c r="C40" s="21" t="s">
        <v>24</v>
      </c>
      <c r="D40" s="21" t="s">
        <v>106</v>
      </c>
      <c r="E40" s="21" t="s">
        <v>111</v>
      </c>
      <c r="F40" s="24">
        <f>60+53</f>
        <v>113</v>
      </c>
      <c r="G40" s="24">
        <v>148</v>
      </c>
    </row>
    <row r="41" spans="1:7" ht="47.25">
      <c r="A41" s="1" t="s">
        <v>113</v>
      </c>
      <c r="B41" s="21" t="s">
        <v>8</v>
      </c>
      <c r="C41" s="21" t="s">
        <v>24</v>
      </c>
      <c r="D41" s="21" t="s">
        <v>118</v>
      </c>
      <c r="E41" s="21" t="s">
        <v>11</v>
      </c>
      <c r="F41" s="22">
        <f t="shared" ref="F41:G41" si="14">F42+F44</f>
        <v>595.1</v>
      </c>
      <c r="G41" s="22">
        <f t="shared" si="14"/>
        <v>595.1</v>
      </c>
    </row>
    <row r="42" spans="1:7" ht="94.5">
      <c r="A42" s="20" t="s">
        <v>15</v>
      </c>
      <c r="B42" s="21" t="s">
        <v>8</v>
      </c>
      <c r="C42" s="21" t="s">
        <v>24</v>
      </c>
      <c r="D42" s="21" t="s">
        <v>118</v>
      </c>
      <c r="E42" s="21" t="s">
        <v>16</v>
      </c>
      <c r="F42" s="22">
        <f t="shared" ref="F42:G42" si="15">F43</f>
        <v>488.1</v>
      </c>
      <c r="G42" s="22">
        <f t="shared" si="15"/>
        <v>488.1</v>
      </c>
    </row>
    <row r="43" spans="1:7" ht="31.5">
      <c r="A43" s="20" t="s">
        <v>103</v>
      </c>
      <c r="B43" s="21" t="s">
        <v>8</v>
      </c>
      <c r="C43" s="21" t="s">
        <v>24</v>
      </c>
      <c r="D43" s="21" t="s">
        <v>118</v>
      </c>
      <c r="E43" s="21" t="s">
        <v>104</v>
      </c>
      <c r="F43" s="24">
        <v>488.1</v>
      </c>
      <c r="G43" s="24">
        <v>488.1</v>
      </c>
    </row>
    <row r="44" spans="1:7" ht="31.5">
      <c r="A44" s="20" t="s">
        <v>18</v>
      </c>
      <c r="B44" s="21" t="s">
        <v>8</v>
      </c>
      <c r="C44" s="21" t="s">
        <v>24</v>
      </c>
      <c r="D44" s="21" t="s">
        <v>118</v>
      </c>
      <c r="E44" s="21" t="s">
        <v>19</v>
      </c>
      <c r="F44" s="22">
        <f t="shared" ref="F44:G44" si="16">F45</f>
        <v>107</v>
      </c>
      <c r="G44" s="22">
        <f t="shared" si="16"/>
        <v>107</v>
      </c>
    </row>
    <row r="45" spans="1:7" ht="31.5">
      <c r="A45" s="20" t="s">
        <v>107</v>
      </c>
      <c r="B45" s="21" t="s">
        <v>8</v>
      </c>
      <c r="C45" s="21" t="s">
        <v>24</v>
      </c>
      <c r="D45" s="21" t="s">
        <v>118</v>
      </c>
      <c r="E45" s="21" t="s">
        <v>108</v>
      </c>
      <c r="F45" s="24">
        <v>107</v>
      </c>
      <c r="G45" s="24">
        <v>107</v>
      </c>
    </row>
    <row r="46" spans="1:7" ht="126">
      <c r="A46" s="1" t="s">
        <v>381</v>
      </c>
      <c r="B46" s="21" t="s">
        <v>8</v>
      </c>
      <c r="C46" s="21" t="s">
        <v>24</v>
      </c>
      <c r="D46" s="21" t="s">
        <v>119</v>
      </c>
      <c r="E46" s="21" t="s">
        <v>11</v>
      </c>
      <c r="F46" s="22">
        <f t="shared" ref="F46:G46" si="17">F47+F49</f>
        <v>122</v>
      </c>
      <c r="G46" s="22">
        <f t="shared" si="17"/>
        <v>122</v>
      </c>
    </row>
    <row r="47" spans="1:7" ht="94.5">
      <c r="A47" s="20" t="s">
        <v>15</v>
      </c>
      <c r="B47" s="21" t="s">
        <v>8</v>
      </c>
      <c r="C47" s="21" t="s">
        <v>24</v>
      </c>
      <c r="D47" s="21" t="s">
        <v>119</v>
      </c>
      <c r="E47" s="21" t="s">
        <v>16</v>
      </c>
      <c r="F47" s="22">
        <f t="shared" ref="F47:G47" si="18">F48</f>
        <v>119</v>
      </c>
      <c r="G47" s="22">
        <f t="shared" si="18"/>
        <v>119</v>
      </c>
    </row>
    <row r="48" spans="1:7" ht="31.5">
      <c r="A48" s="20" t="s">
        <v>103</v>
      </c>
      <c r="B48" s="21" t="s">
        <v>8</v>
      </c>
      <c r="C48" s="21" t="s">
        <v>24</v>
      </c>
      <c r="D48" s="21" t="s">
        <v>119</v>
      </c>
      <c r="E48" s="21" t="s">
        <v>104</v>
      </c>
      <c r="F48" s="24">
        <v>119</v>
      </c>
      <c r="G48" s="24">
        <v>119</v>
      </c>
    </row>
    <row r="49" spans="1:7" ht="31.5">
      <c r="A49" s="20" t="s">
        <v>18</v>
      </c>
      <c r="B49" s="21" t="s">
        <v>8</v>
      </c>
      <c r="C49" s="21" t="s">
        <v>24</v>
      </c>
      <c r="D49" s="21" t="s">
        <v>119</v>
      </c>
      <c r="E49" s="21" t="s">
        <v>19</v>
      </c>
      <c r="F49" s="22">
        <f t="shared" ref="F49:G49" si="19">F50</f>
        <v>3</v>
      </c>
      <c r="G49" s="22">
        <f t="shared" si="19"/>
        <v>3</v>
      </c>
    </row>
    <row r="50" spans="1:7" ht="31.5">
      <c r="A50" s="20" t="s">
        <v>107</v>
      </c>
      <c r="B50" s="21" t="s">
        <v>8</v>
      </c>
      <c r="C50" s="21" t="s">
        <v>24</v>
      </c>
      <c r="D50" s="21" t="s">
        <v>119</v>
      </c>
      <c r="E50" s="21" t="s">
        <v>108</v>
      </c>
      <c r="F50" s="24">
        <v>3</v>
      </c>
      <c r="G50" s="24">
        <v>3</v>
      </c>
    </row>
    <row r="51" spans="1:7" ht="110.25">
      <c r="A51" s="1" t="s">
        <v>114</v>
      </c>
      <c r="B51" s="21" t="s">
        <v>8</v>
      </c>
      <c r="C51" s="21" t="s">
        <v>24</v>
      </c>
      <c r="D51" s="21" t="s">
        <v>120</v>
      </c>
      <c r="E51" s="21" t="s">
        <v>11</v>
      </c>
      <c r="F51" s="22">
        <f t="shared" ref="F51:G51" si="20">F52+F54</f>
        <v>1348</v>
      </c>
      <c r="G51" s="22">
        <f t="shared" si="20"/>
        <v>1348</v>
      </c>
    </row>
    <row r="52" spans="1:7" ht="94.5">
      <c r="A52" s="20" t="s">
        <v>15</v>
      </c>
      <c r="B52" s="21" t="s">
        <v>8</v>
      </c>
      <c r="C52" s="21" t="s">
        <v>24</v>
      </c>
      <c r="D52" s="21" t="s">
        <v>120</v>
      </c>
      <c r="E52" s="21" t="s">
        <v>16</v>
      </c>
      <c r="F52" s="22">
        <f t="shared" ref="F52:G52" si="21">F53</f>
        <v>1096</v>
      </c>
      <c r="G52" s="22">
        <f t="shared" si="21"/>
        <v>1096</v>
      </c>
    </row>
    <row r="53" spans="1:7" ht="31.5">
      <c r="A53" s="20" t="s">
        <v>103</v>
      </c>
      <c r="B53" s="21" t="s">
        <v>8</v>
      </c>
      <c r="C53" s="21" t="s">
        <v>24</v>
      </c>
      <c r="D53" s="21" t="s">
        <v>120</v>
      </c>
      <c r="E53" s="21" t="s">
        <v>104</v>
      </c>
      <c r="F53" s="24">
        <v>1096</v>
      </c>
      <c r="G53" s="24">
        <v>1096</v>
      </c>
    </row>
    <row r="54" spans="1:7" ht="31.5">
      <c r="A54" s="20" t="s">
        <v>18</v>
      </c>
      <c r="B54" s="21" t="s">
        <v>8</v>
      </c>
      <c r="C54" s="21" t="s">
        <v>24</v>
      </c>
      <c r="D54" s="21" t="s">
        <v>120</v>
      </c>
      <c r="E54" s="21" t="s">
        <v>19</v>
      </c>
      <c r="F54" s="22">
        <f t="shared" ref="F54:G54" si="22">F55</f>
        <v>252</v>
      </c>
      <c r="G54" s="22">
        <f t="shared" si="22"/>
        <v>252</v>
      </c>
    </row>
    <row r="55" spans="1:7" ht="31.5">
      <c r="A55" s="20" t="s">
        <v>107</v>
      </c>
      <c r="B55" s="21" t="s">
        <v>8</v>
      </c>
      <c r="C55" s="21" t="s">
        <v>24</v>
      </c>
      <c r="D55" s="21" t="s">
        <v>120</v>
      </c>
      <c r="E55" s="21" t="s">
        <v>108</v>
      </c>
      <c r="F55" s="24">
        <v>252</v>
      </c>
      <c r="G55" s="24">
        <v>252</v>
      </c>
    </row>
    <row r="56" spans="1:7" ht="78.75">
      <c r="A56" s="1" t="s">
        <v>115</v>
      </c>
      <c r="B56" s="21" t="s">
        <v>8</v>
      </c>
      <c r="C56" s="21" t="s">
        <v>24</v>
      </c>
      <c r="D56" s="21" t="s">
        <v>121</v>
      </c>
      <c r="E56" s="21" t="s">
        <v>11</v>
      </c>
      <c r="F56" s="22">
        <f t="shared" ref="F56:G57" si="23">F57</f>
        <v>94</v>
      </c>
      <c r="G56" s="22">
        <f t="shared" si="23"/>
        <v>94</v>
      </c>
    </row>
    <row r="57" spans="1:7" ht="94.5">
      <c r="A57" s="20" t="s">
        <v>15</v>
      </c>
      <c r="B57" s="21" t="s">
        <v>8</v>
      </c>
      <c r="C57" s="21" t="s">
        <v>24</v>
      </c>
      <c r="D57" s="21" t="s">
        <v>121</v>
      </c>
      <c r="E57" s="21" t="s">
        <v>16</v>
      </c>
      <c r="F57" s="22">
        <f t="shared" si="23"/>
        <v>94</v>
      </c>
      <c r="G57" s="22">
        <f t="shared" si="23"/>
        <v>94</v>
      </c>
    </row>
    <row r="58" spans="1:7" ht="31.5">
      <c r="A58" s="20" t="s">
        <v>103</v>
      </c>
      <c r="B58" s="21" t="s">
        <v>8</v>
      </c>
      <c r="C58" s="21" t="s">
        <v>24</v>
      </c>
      <c r="D58" s="21" t="s">
        <v>121</v>
      </c>
      <c r="E58" s="21" t="s">
        <v>104</v>
      </c>
      <c r="F58" s="24">
        <v>94</v>
      </c>
      <c r="G58" s="24">
        <v>94</v>
      </c>
    </row>
    <row r="59" spans="1:7" ht="95.25" customHeight="1">
      <c r="A59" s="2" t="s">
        <v>117</v>
      </c>
      <c r="B59" s="21" t="s">
        <v>8</v>
      </c>
      <c r="C59" s="21" t="s">
        <v>24</v>
      </c>
      <c r="D59" s="21" t="s">
        <v>122</v>
      </c>
      <c r="E59" s="21" t="s">
        <v>11</v>
      </c>
      <c r="F59" s="22">
        <f t="shared" ref="F59:G59" si="24">F60+F62</f>
        <v>430.3</v>
      </c>
      <c r="G59" s="22">
        <f t="shared" si="24"/>
        <v>430.3</v>
      </c>
    </row>
    <row r="60" spans="1:7" ht="79.5" customHeight="1">
      <c r="A60" s="20" t="s">
        <v>15</v>
      </c>
      <c r="B60" s="21" t="s">
        <v>8</v>
      </c>
      <c r="C60" s="21" t="s">
        <v>24</v>
      </c>
      <c r="D60" s="21" t="s">
        <v>122</v>
      </c>
      <c r="E60" s="21" t="s">
        <v>16</v>
      </c>
      <c r="F60" s="22">
        <f t="shared" ref="F60:G60" si="25">F61</f>
        <v>391.2</v>
      </c>
      <c r="G60" s="22">
        <f t="shared" si="25"/>
        <v>391.2</v>
      </c>
    </row>
    <row r="61" spans="1:7" ht="31.5">
      <c r="A61" s="20" t="s">
        <v>103</v>
      </c>
      <c r="B61" s="21" t="s">
        <v>8</v>
      </c>
      <c r="C61" s="21" t="s">
        <v>24</v>
      </c>
      <c r="D61" s="21" t="s">
        <v>122</v>
      </c>
      <c r="E61" s="21" t="s">
        <v>104</v>
      </c>
      <c r="F61" s="22">
        <v>391.2</v>
      </c>
      <c r="G61" s="22">
        <v>391.2</v>
      </c>
    </row>
    <row r="62" spans="1:7" ht="33.75" customHeight="1">
      <c r="A62" s="20" t="s">
        <v>100</v>
      </c>
      <c r="B62" s="21" t="s">
        <v>8</v>
      </c>
      <c r="C62" s="21" t="s">
        <v>24</v>
      </c>
      <c r="D62" s="21" t="s">
        <v>122</v>
      </c>
      <c r="E62" s="21" t="s">
        <v>19</v>
      </c>
      <c r="F62" s="22">
        <f t="shared" ref="F62:G62" si="26">F63</f>
        <v>39.1</v>
      </c>
      <c r="G62" s="22">
        <f t="shared" si="26"/>
        <v>39.1</v>
      </c>
    </row>
    <row r="63" spans="1:7" ht="33.75" customHeight="1">
      <c r="A63" s="20" t="s">
        <v>107</v>
      </c>
      <c r="B63" s="21" t="s">
        <v>8</v>
      </c>
      <c r="C63" s="21" t="s">
        <v>24</v>
      </c>
      <c r="D63" s="21" t="s">
        <v>122</v>
      </c>
      <c r="E63" s="21" t="s">
        <v>108</v>
      </c>
      <c r="F63" s="22">
        <v>39.1</v>
      </c>
      <c r="G63" s="22">
        <v>39.1</v>
      </c>
    </row>
    <row r="64" spans="1:7" ht="16.5" customHeight="1">
      <c r="A64" s="17" t="s">
        <v>41</v>
      </c>
      <c r="B64" s="18" t="s">
        <v>8</v>
      </c>
      <c r="C64" s="18" t="s">
        <v>25</v>
      </c>
      <c r="D64" s="18" t="s">
        <v>10</v>
      </c>
      <c r="E64" s="18" t="s">
        <v>11</v>
      </c>
      <c r="F64" s="19">
        <f t="shared" ref="F64:G65" si="27">F65</f>
        <v>388.70000000000005</v>
      </c>
      <c r="G64" s="19">
        <f t="shared" si="27"/>
        <v>388.70000000000005</v>
      </c>
    </row>
    <row r="65" spans="1:7" ht="47.25">
      <c r="A65" s="20" t="s">
        <v>423</v>
      </c>
      <c r="B65" s="21" t="s">
        <v>8</v>
      </c>
      <c r="C65" s="21" t="s">
        <v>25</v>
      </c>
      <c r="D65" s="21" t="s">
        <v>102</v>
      </c>
      <c r="E65" s="21" t="s">
        <v>11</v>
      </c>
      <c r="F65" s="22">
        <f t="shared" si="27"/>
        <v>388.70000000000005</v>
      </c>
      <c r="G65" s="22">
        <f t="shared" si="27"/>
        <v>388.70000000000005</v>
      </c>
    </row>
    <row r="66" spans="1:7" ht="100.5" customHeight="1">
      <c r="A66" s="1" t="s">
        <v>116</v>
      </c>
      <c r="B66" s="21" t="s">
        <v>8</v>
      </c>
      <c r="C66" s="21" t="s">
        <v>25</v>
      </c>
      <c r="D66" s="21" t="s">
        <v>427</v>
      </c>
      <c r="E66" s="21" t="s">
        <v>11</v>
      </c>
      <c r="F66" s="22">
        <f t="shared" ref="F66:G66" si="28">F67+F69</f>
        <v>388.70000000000005</v>
      </c>
      <c r="G66" s="22">
        <f t="shared" si="28"/>
        <v>388.70000000000005</v>
      </c>
    </row>
    <row r="67" spans="1:7" ht="81" customHeight="1">
      <c r="A67" s="20" t="s">
        <v>15</v>
      </c>
      <c r="B67" s="21" t="s">
        <v>8</v>
      </c>
      <c r="C67" s="21" t="s">
        <v>25</v>
      </c>
      <c r="D67" s="21" t="s">
        <v>427</v>
      </c>
      <c r="E67" s="21" t="s">
        <v>16</v>
      </c>
      <c r="F67" s="22">
        <f t="shared" ref="F67:G67" si="29">F68</f>
        <v>318.60000000000002</v>
      </c>
      <c r="G67" s="22">
        <f t="shared" si="29"/>
        <v>318.60000000000002</v>
      </c>
    </row>
    <row r="68" spans="1:7" ht="31.5">
      <c r="A68" s="20" t="s">
        <v>103</v>
      </c>
      <c r="B68" s="21" t="s">
        <v>8</v>
      </c>
      <c r="C68" s="21" t="s">
        <v>25</v>
      </c>
      <c r="D68" s="21" t="s">
        <v>427</v>
      </c>
      <c r="E68" s="21" t="s">
        <v>104</v>
      </c>
      <c r="F68" s="24">
        <v>318.60000000000002</v>
      </c>
      <c r="G68" s="24">
        <v>318.60000000000002</v>
      </c>
    </row>
    <row r="69" spans="1:7" ht="32.25" customHeight="1">
      <c r="A69" s="20" t="s">
        <v>18</v>
      </c>
      <c r="B69" s="21" t="s">
        <v>8</v>
      </c>
      <c r="C69" s="21" t="s">
        <v>25</v>
      </c>
      <c r="D69" s="21" t="s">
        <v>427</v>
      </c>
      <c r="E69" s="21" t="s">
        <v>19</v>
      </c>
      <c r="F69" s="22">
        <f t="shared" ref="F69:G69" si="30">F70</f>
        <v>70.099999999999994</v>
      </c>
      <c r="G69" s="22">
        <f t="shared" si="30"/>
        <v>70.099999999999994</v>
      </c>
    </row>
    <row r="70" spans="1:7" ht="32.25" customHeight="1">
      <c r="A70" s="20" t="s">
        <v>107</v>
      </c>
      <c r="B70" s="21" t="s">
        <v>8</v>
      </c>
      <c r="C70" s="21" t="s">
        <v>25</v>
      </c>
      <c r="D70" s="21" t="s">
        <v>427</v>
      </c>
      <c r="E70" s="21" t="s">
        <v>108</v>
      </c>
      <c r="F70" s="24">
        <v>70.099999999999994</v>
      </c>
      <c r="G70" s="24">
        <v>70.099999999999994</v>
      </c>
    </row>
    <row r="71" spans="1:7" ht="64.5" customHeight="1">
      <c r="A71" s="17" t="s">
        <v>42</v>
      </c>
      <c r="B71" s="18" t="s">
        <v>8</v>
      </c>
      <c r="C71" s="18" t="s">
        <v>26</v>
      </c>
      <c r="D71" s="18" t="s">
        <v>10</v>
      </c>
      <c r="E71" s="18" t="s">
        <v>11</v>
      </c>
      <c r="F71" s="19">
        <f t="shared" ref="F71:G71" si="31">F72</f>
        <v>17108.3</v>
      </c>
      <c r="G71" s="19">
        <f t="shared" si="31"/>
        <v>17947.099999999999</v>
      </c>
    </row>
    <row r="72" spans="1:7" ht="47.25">
      <c r="A72" s="20" t="s">
        <v>423</v>
      </c>
      <c r="B72" s="21" t="s">
        <v>8</v>
      </c>
      <c r="C72" s="21" t="s">
        <v>26</v>
      </c>
      <c r="D72" s="21" t="s">
        <v>102</v>
      </c>
      <c r="E72" s="21" t="s">
        <v>11</v>
      </c>
      <c r="F72" s="22">
        <f>F73</f>
        <v>17108.3</v>
      </c>
      <c r="G72" s="22">
        <f>G73</f>
        <v>17947.099999999999</v>
      </c>
    </row>
    <row r="73" spans="1:7" ht="31.5">
      <c r="A73" s="20" t="s">
        <v>105</v>
      </c>
      <c r="B73" s="21" t="s">
        <v>8</v>
      </c>
      <c r="C73" s="21" t="s">
        <v>26</v>
      </c>
      <c r="D73" s="21" t="s">
        <v>106</v>
      </c>
      <c r="E73" s="21" t="s">
        <v>11</v>
      </c>
      <c r="F73" s="22">
        <f>F74+F76+F78</f>
        <v>17108.3</v>
      </c>
      <c r="G73" s="22">
        <f>G74+G76+G78</f>
        <v>17947.099999999999</v>
      </c>
    </row>
    <row r="74" spans="1:7" ht="84" customHeight="1">
      <c r="A74" s="20" t="s">
        <v>15</v>
      </c>
      <c r="B74" s="21" t="s">
        <v>8</v>
      </c>
      <c r="C74" s="21" t="s">
        <v>26</v>
      </c>
      <c r="D74" s="21" t="s">
        <v>106</v>
      </c>
      <c r="E74" s="21" t="s">
        <v>16</v>
      </c>
      <c r="F74" s="22">
        <f t="shared" ref="F74:G74" si="32">F75</f>
        <v>15211.3</v>
      </c>
      <c r="G74" s="22">
        <f t="shared" si="32"/>
        <v>15968.1</v>
      </c>
    </row>
    <row r="75" spans="1:7" ht="31.5">
      <c r="A75" s="20" t="s">
        <v>103</v>
      </c>
      <c r="B75" s="21" t="s">
        <v>8</v>
      </c>
      <c r="C75" s="21" t="s">
        <v>26</v>
      </c>
      <c r="D75" s="21" t="s">
        <v>106</v>
      </c>
      <c r="E75" s="21" t="s">
        <v>104</v>
      </c>
      <c r="F75" s="24">
        <f>14636.3+575</f>
        <v>15211.3</v>
      </c>
      <c r="G75" s="24">
        <f>15368.1+600</f>
        <v>15968.1</v>
      </c>
    </row>
    <row r="76" spans="1:7" ht="33.75" customHeight="1">
      <c r="A76" s="20" t="s">
        <v>18</v>
      </c>
      <c r="B76" s="21" t="s">
        <v>8</v>
      </c>
      <c r="C76" s="21" t="s">
        <v>26</v>
      </c>
      <c r="D76" s="21" t="s">
        <v>106</v>
      </c>
      <c r="E76" s="21" t="s">
        <v>19</v>
      </c>
      <c r="F76" s="22">
        <f t="shared" ref="F76:G76" si="33">F77</f>
        <v>1896</v>
      </c>
      <c r="G76" s="22">
        <f t="shared" si="33"/>
        <v>1978</v>
      </c>
    </row>
    <row r="77" spans="1:7" ht="31.5">
      <c r="A77" s="20" t="s">
        <v>107</v>
      </c>
      <c r="B77" s="21" t="s">
        <v>8</v>
      </c>
      <c r="C77" s="21" t="s">
        <v>26</v>
      </c>
      <c r="D77" s="21" t="s">
        <v>106</v>
      </c>
      <c r="E77" s="21" t="s">
        <v>108</v>
      </c>
      <c r="F77" s="24">
        <v>1896</v>
      </c>
      <c r="G77" s="24">
        <v>1978</v>
      </c>
    </row>
    <row r="78" spans="1:7">
      <c r="A78" s="20" t="s">
        <v>20</v>
      </c>
      <c r="B78" s="21" t="s">
        <v>8</v>
      </c>
      <c r="C78" s="21" t="s">
        <v>26</v>
      </c>
      <c r="D78" s="21" t="s">
        <v>106</v>
      </c>
      <c r="E78" s="21" t="s">
        <v>21</v>
      </c>
      <c r="F78" s="22">
        <f t="shared" ref="F78:G78" si="34">F79</f>
        <v>1</v>
      </c>
      <c r="G78" s="22">
        <f t="shared" si="34"/>
        <v>1</v>
      </c>
    </row>
    <row r="79" spans="1:7">
      <c r="A79" s="20" t="s">
        <v>110</v>
      </c>
      <c r="B79" s="21" t="s">
        <v>8</v>
      </c>
      <c r="C79" s="21" t="s">
        <v>26</v>
      </c>
      <c r="D79" s="21" t="s">
        <v>106</v>
      </c>
      <c r="E79" s="21" t="s">
        <v>111</v>
      </c>
      <c r="F79" s="24">
        <v>1</v>
      </c>
      <c r="G79" s="24">
        <v>1</v>
      </c>
    </row>
    <row r="80" spans="1:7">
      <c r="A80" s="17" t="s">
        <v>44</v>
      </c>
      <c r="B80" s="18" t="s">
        <v>8</v>
      </c>
      <c r="C80" s="18" t="s">
        <v>28</v>
      </c>
      <c r="D80" s="18" t="s">
        <v>10</v>
      </c>
      <c r="E80" s="18" t="s">
        <v>11</v>
      </c>
      <c r="F80" s="19">
        <f t="shared" ref="F80:G83" si="35">F81</f>
        <v>2037</v>
      </c>
      <c r="G80" s="19">
        <f t="shared" si="35"/>
        <v>2163.6999999999998</v>
      </c>
    </row>
    <row r="81" spans="1:7">
      <c r="A81" s="20" t="s">
        <v>424</v>
      </c>
      <c r="B81" s="21" t="s">
        <v>8</v>
      </c>
      <c r="C81" s="21" t="s">
        <v>28</v>
      </c>
      <c r="D81" s="21" t="s">
        <v>126</v>
      </c>
      <c r="E81" s="21" t="s">
        <v>11</v>
      </c>
      <c r="F81" s="22">
        <f t="shared" si="35"/>
        <v>2037</v>
      </c>
      <c r="G81" s="22">
        <f t="shared" si="35"/>
        <v>2163.6999999999998</v>
      </c>
    </row>
    <row r="82" spans="1:7" ht="31.5">
      <c r="A82" s="20" t="s">
        <v>125</v>
      </c>
      <c r="B82" s="21" t="s">
        <v>8</v>
      </c>
      <c r="C82" s="21" t="s">
        <v>28</v>
      </c>
      <c r="D82" s="21" t="s">
        <v>127</v>
      </c>
      <c r="E82" s="21" t="s">
        <v>11</v>
      </c>
      <c r="F82" s="22">
        <f t="shared" si="35"/>
        <v>2037</v>
      </c>
      <c r="G82" s="22">
        <f t="shared" si="35"/>
        <v>2163.6999999999998</v>
      </c>
    </row>
    <row r="83" spans="1:7">
      <c r="A83" s="20" t="s">
        <v>20</v>
      </c>
      <c r="B83" s="21" t="s">
        <v>8</v>
      </c>
      <c r="C83" s="21" t="s">
        <v>28</v>
      </c>
      <c r="D83" s="21" t="s">
        <v>127</v>
      </c>
      <c r="E83" s="21" t="s">
        <v>21</v>
      </c>
      <c r="F83" s="22">
        <f t="shared" si="35"/>
        <v>2037</v>
      </c>
      <c r="G83" s="22">
        <f t="shared" si="35"/>
        <v>2163.6999999999998</v>
      </c>
    </row>
    <row r="84" spans="1:7">
      <c r="A84" s="20" t="s">
        <v>124</v>
      </c>
      <c r="B84" s="21" t="s">
        <v>8</v>
      </c>
      <c r="C84" s="21" t="s">
        <v>28</v>
      </c>
      <c r="D84" s="21" t="s">
        <v>127</v>
      </c>
      <c r="E84" s="21" t="s">
        <v>128</v>
      </c>
      <c r="F84" s="24">
        <v>2037</v>
      </c>
      <c r="G84" s="24">
        <v>2163.6999999999998</v>
      </c>
    </row>
    <row r="85" spans="1:7" ht="19.5" customHeight="1">
      <c r="A85" s="17" t="s">
        <v>45</v>
      </c>
      <c r="B85" s="18" t="s">
        <v>8</v>
      </c>
      <c r="C85" s="18" t="s">
        <v>29</v>
      </c>
      <c r="D85" s="18" t="s">
        <v>10</v>
      </c>
      <c r="E85" s="18" t="s">
        <v>11</v>
      </c>
      <c r="F85" s="19">
        <f>F86+F91+F95+F99+F107</f>
        <v>109197.00000000001</v>
      </c>
      <c r="G85" s="19">
        <f>G86+G91+G95+G99+G107</f>
        <v>113854</v>
      </c>
    </row>
    <row r="86" spans="1:7" ht="63">
      <c r="A86" s="3" t="s">
        <v>151</v>
      </c>
      <c r="B86" s="21" t="s">
        <v>8</v>
      </c>
      <c r="C86" s="21" t="s">
        <v>29</v>
      </c>
      <c r="D86" s="21" t="s">
        <v>153</v>
      </c>
      <c r="E86" s="21" t="s">
        <v>11</v>
      </c>
      <c r="F86" s="22">
        <f t="shared" ref="F86:G89" si="36">F87</f>
        <v>1270</v>
      </c>
      <c r="G86" s="22">
        <f t="shared" si="36"/>
        <v>693</v>
      </c>
    </row>
    <row r="87" spans="1:7" ht="47.25">
      <c r="A87" s="2" t="s">
        <v>414</v>
      </c>
      <c r="B87" s="21" t="s">
        <v>8</v>
      </c>
      <c r="C87" s="21" t="s">
        <v>29</v>
      </c>
      <c r="D87" s="21" t="s">
        <v>154</v>
      </c>
      <c r="E87" s="21" t="s">
        <v>11</v>
      </c>
      <c r="F87" s="22">
        <f t="shared" si="36"/>
        <v>1270</v>
      </c>
      <c r="G87" s="22">
        <f t="shared" si="36"/>
        <v>693</v>
      </c>
    </row>
    <row r="88" spans="1:7" ht="94.5">
      <c r="A88" s="2" t="s">
        <v>162</v>
      </c>
      <c r="B88" s="21" t="s">
        <v>8</v>
      </c>
      <c r="C88" s="21" t="s">
        <v>29</v>
      </c>
      <c r="D88" s="21" t="s">
        <v>163</v>
      </c>
      <c r="E88" s="21" t="s">
        <v>11</v>
      </c>
      <c r="F88" s="22">
        <f t="shared" si="36"/>
        <v>1270</v>
      </c>
      <c r="G88" s="22">
        <f t="shared" si="36"/>
        <v>693</v>
      </c>
    </row>
    <row r="89" spans="1:7" ht="47.25">
      <c r="A89" s="20" t="s">
        <v>59</v>
      </c>
      <c r="B89" s="21" t="s">
        <v>8</v>
      </c>
      <c r="C89" s="21" t="s">
        <v>29</v>
      </c>
      <c r="D89" s="21" t="s">
        <v>163</v>
      </c>
      <c r="E89" s="21" t="s">
        <v>33</v>
      </c>
      <c r="F89" s="22">
        <f t="shared" si="36"/>
        <v>1270</v>
      </c>
      <c r="G89" s="22">
        <f t="shared" si="36"/>
        <v>693</v>
      </c>
    </row>
    <row r="90" spans="1:7">
      <c r="A90" s="20" t="s">
        <v>173</v>
      </c>
      <c r="B90" s="21" t="s">
        <v>8</v>
      </c>
      <c r="C90" s="21" t="s">
        <v>29</v>
      </c>
      <c r="D90" s="21" t="s">
        <v>163</v>
      </c>
      <c r="E90" s="21" t="s">
        <v>174</v>
      </c>
      <c r="F90" s="24">
        <v>1270</v>
      </c>
      <c r="G90" s="24">
        <v>693</v>
      </c>
    </row>
    <row r="91" spans="1:7" ht="63">
      <c r="A91" s="2" t="s">
        <v>148</v>
      </c>
      <c r="B91" s="21" t="s">
        <v>8</v>
      </c>
      <c r="C91" s="21" t="s">
        <v>29</v>
      </c>
      <c r="D91" s="21" t="s">
        <v>155</v>
      </c>
      <c r="E91" s="21" t="s">
        <v>11</v>
      </c>
      <c r="F91" s="22">
        <f>F92</f>
        <v>165</v>
      </c>
      <c r="G91" s="22">
        <f>G92</f>
        <v>173</v>
      </c>
    </row>
    <row r="92" spans="1:7" ht="47.25">
      <c r="A92" s="2" t="s">
        <v>150</v>
      </c>
      <c r="B92" s="21" t="s">
        <v>8</v>
      </c>
      <c r="C92" s="21" t="s">
        <v>29</v>
      </c>
      <c r="D92" s="21" t="s">
        <v>157</v>
      </c>
      <c r="E92" s="21" t="s">
        <v>11</v>
      </c>
      <c r="F92" s="22">
        <f t="shared" ref="F92:G93" si="37">F93</f>
        <v>165</v>
      </c>
      <c r="G92" s="22">
        <f t="shared" si="37"/>
        <v>173</v>
      </c>
    </row>
    <row r="93" spans="1:7" ht="47.25">
      <c r="A93" s="20" t="s">
        <v>48</v>
      </c>
      <c r="B93" s="21" t="s">
        <v>8</v>
      </c>
      <c r="C93" s="21" t="s">
        <v>29</v>
      </c>
      <c r="D93" s="21" t="s">
        <v>157</v>
      </c>
      <c r="E93" s="21" t="s">
        <v>30</v>
      </c>
      <c r="F93" s="22">
        <f t="shared" si="37"/>
        <v>165</v>
      </c>
      <c r="G93" s="22">
        <f t="shared" si="37"/>
        <v>173</v>
      </c>
    </row>
    <row r="94" spans="1:7" ht="47.25">
      <c r="A94" s="2" t="s">
        <v>158</v>
      </c>
      <c r="B94" s="21" t="s">
        <v>8</v>
      </c>
      <c r="C94" s="21" t="s">
        <v>29</v>
      </c>
      <c r="D94" s="21" t="s">
        <v>157</v>
      </c>
      <c r="E94" s="21" t="s">
        <v>159</v>
      </c>
      <c r="F94" s="24">
        <v>165</v>
      </c>
      <c r="G94" s="24">
        <v>173</v>
      </c>
    </row>
    <row r="95" spans="1:7" ht="47.25">
      <c r="A95" s="2" t="s">
        <v>152</v>
      </c>
      <c r="B95" s="21" t="s">
        <v>8</v>
      </c>
      <c r="C95" s="21" t="s">
        <v>29</v>
      </c>
      <c r="D95" s="21" t="s">
        <v>160</v>
      </c>
      <c r="E95" s="21" t="s">
        <v>11</v>
      </c>
      <c r="F95" s="22">
        <f t="shared" ref="F95:G96" si="38">F96</f>
        <v>130</v>
      </c>
      <c r="G95" s="22">
        <f t="shared" si="38"/>
        <v>0</v>
      </c>
    </row>
    <row r="96" spans="1:7" ht="47.25">
      <c r="A96" s="2" t="s">
        <v>298</v>
      </c>
      <c r="B96" s="21" t="s">
        <v>8</v>
      </c>
      <c r="C96" s="21" t="s">
        <v>29</v>
      </c>
      <c r="D96" s="21" t="s">
        <v>161</v>
      </c>
      <c r="E96" s="21" t="s">
        <v>11</v>
      </c>
      <c r="F96" s="22">
        <f t="shared" si="38"/>
        <v>130</v>
      </c>
      <c r="G96" s="22">
        <f t="shared" si="38"/>
        <v>0</v>
      </c>
    </row>
    <row r="97" spans="1:7" ht="31.5">
      <c r="A97" s="20" t="s">
        <v>18</v>
      </c>
      <c r="B97" s="21" t="s">
        <v>8</v>
      </c>
      <c r="C97" s="21" t="s">
        <v>29</v>
      </c>
      <c r="D97" s="21" t="s">
        <v>161</v>
      </c>
      <c r="E97" s="21" t="s">
        <v>19</v>
      </c>
      <c r="F97" s="24">
        <f>F98</f>
        <v>130</v>
      </c>
      <c r="G97" s="24">
        <f>G98</f>
        <v>0</v>
      </c>
    </row>
    <row r="98" spans="1:7" ht="31.5">
      <c r="A98" s="20" t="s">
        <v>107</v>
      </c>
      <c r="B98" s="21" t="s">
        <v>8</v>
      </c>
      <c r="C98" s="21" t="s">
        <v>29</v>
      </c>
      <c r="D98" s="21" t="s">
        <v>161</v>
      </c>
      <c r="E98" s="21" t="s">
        <v>108</v>
      </c>
      <c r="F98" s="24">
        <v>130</v>
      </c>
      <c r="G98" s="24">
        <v>0</v>
      </c>
    </row>
    <row r="99" spans="1:7" ht="47.25">
      <c r="A99" s="20" t="s">
        <v>423</v>
      </c>
      <c r="B99" s="21" t="s">
        <v>8</v>
      </c>
      <c r="C99" s="21" t="s">
        <v>29</v>
      </c>
      <c r="D99" s="21" t="s">
        <v>102</v>
      </c>
      <c r="E99" s="21" t="s">
        <v>11</v>
      </c>
      <c r="F99" s="22">
        <f t="shared" ref="F99:G99" si="39">F100</f>
        <v>29728.699999999997</v>
      </c>
      <c r="G99" s="22">
        <f t="shared" si="39"/>
        <v>31190.2</v>
      </c>
    </row>
    <row r="100" spans="1:7" ht="31.5">
      <c r="A100" s="20" t="s">
        <v>105</v>
      </c>
      <c r="B100" s="21" t="s">
        <v>8</v>
      </c>
      <c r="C100" s="21" t="s">
        <v>29</v>
      </c>
      <c r="D100" s="21" t="s">
        <v>106</v>
      </c>
      <c r="E100" s="21" t="s">
        <v>11</v>
      </c>
      <c r="F100" s="22">
        <f t="shared" ref="F100:G100" si="40">F101+F103+F105</f>
        <v>29728.699999999997</v>
      </c>
      <c r="G100" s="22">
        <f t="shared" si="40"/>
        <v>31190.2</v>
      </c>
    </row>
    <row r="101" spans="1:7" ht="80.25" customHeight="1">
      <c r="A101" s="20" t="s">
        <v>15</v>
      </c>
      <c r="B101" s="21" t="s">
        <v>8</v>
      </c>
      <c r="C101" s="21" t="s">
        <v>29</v>
      </c>
      <c r="D101" s="21" t="s">
        <v>106</v>
      </c>
      <c r="E101" s="21" t="s">
        <v>16</v>
      </c>
      <c r="F101" s="22">
        <f t="shared" ref="F101:G101" si="41">F102</f>
        <v>27909.699999999997</v>
      </c>
      <c r="G101" s="22">
        <f t="shared" si="41"/>
        <v>29292.2</v>
      </c>
    </row>
    <row r="102" spans="1:7" ht="31.5">
      <c r="A102" s="20" t="s">
        <v>103</v>
      </c>
      <c r="B102" s="21" t="s">
        <v>8</v>
      </c>
      <c r="C102" s="21" t="s">
        <v>29</v>
      </c>
      <c r="D102" s="21" t="s">
        <v>106</v>
      </c>
      <c r="E102" s="21" t="s">
        <v>104</v>
      </c>
      <c r="F102" s="24">
        <f>9967.4+16163.3+1779</f>
        <v>27909.699999999997</v>
      </c>
      <c r="G102" s="24">
        <f>10465.8+16971.4+1855</f>
        <v>29292.2</v>
      </c>
    </row>
    <row r="103" spans="1:7" ht="31.5">
      <c r="A103" s="20" t="s">
        <v>18</v>
      </c>
      <c r="B103" s="21" t="s">
        <v>8</v>
      </c>
      <c r="C103" s="21" t="s">
        <v>29</v>
      </c>
      <c r="D103" s="21" t="s">
        <v>106</v>
      </c>
      <c r="E103" s="21" t="s">
        <v>19</v>
      </c>
      <c r="F103" s="22">
        <f t="shared" ref="F103:G103" si="42">F104</f>
        <v>1803.5</v>
      </c>
      <c r="G103" s="22">
        <f t="shared" si="42"/>
        <v>1877.5</v>
      </c>
    </row>
    <row r="104" spans="1:7" ht="34.5" customHeight="1">
      <c r="A104" s="20" t="s">
        <v>107</v>
      </c>
      <c r="B104" s="21" t="s">
        <v>8</v>
      </c>
      <c r="C104" s="21" t="s">
        <v>29</v>
      </c>
      <c r="D104" s="21" t="s">
        <v>106</v>
      </c>
      <c r="E104" s="21" t="s">
        <v>108</v>
      </c>
      <c r="F104" s="24">
        <f>1509+2089-1779-15.5</f>
        <v>1803.5</v>
      </c>
      <c r="G104" s="24">
        <f>1574+2179-1855-20.5</f>
        <v>1877.5</v>
      </c>
    </row>
    <row r="105" spans="1:7">
      <c r="A105" s="20" t="s">
        <v>20</v>
      </c>
      <c r="B105" s="21" t="s">
        <v>8</v>
      </c>
      <c r="C105" s="21" t="s">
        <v>29</v>
      </c>
      <c r="D105" s="21" t="s">
        <v>106</v>
      </c>
      <c r="E105" s="21" t="s">
        <v>21</v>
      </c>
      <c r="F105" s="22">
        <f t="shared" ref="F105:G105" si="43">F106</f>
        <v>15.5</v>
      </c>
      <c r="G105" s="22">
        <f t="shared" si="43"/>
        <v>20.5</v>
      </c>
    </row>
    <row r="106" spans="1:7">
      <c r="A106" s="20" t="s">
        <v>110</v>
      </c>
      <c r="B106" s="21" t="s">
        <v>8</v>
      </c>
      <c r="C106" s="21" t="s">
        <v>29</v>
      </c>
      <c r="D106" s="21" t="s">
        <v>106</v>
      </c>
      <c r="E106" s="21" t="s">
        <v>111</v>
      </c>
      <c r="F106" s="24">
        <v>15.5</v>
      </c>
      <c r="G106" s="24">
        <v>20.5</v>
      </c>
    </row>
    <row r="107" spans="1:7">
      <c r="A107" s="20" t="s">
        <v>424</v>
      </c>
      <c r="B107" s="21" t="s">
        <v>8</v>
      </c>
      <c r="C107" s="21" t="s">
        <v>29</v>
      </c>
      <c r="D107" s="21" t="s">
        <v>126</v>
      </c>
      <c r="E107" s="21" t="s">
        <v>11</v>
      </c>
      <c r="F107" s="22">
        <f t="shared" ref="F107:G107" si="44">F108+F119+F125+F133</f>
        <v>77903.300000000017</v>
      </c>
      <c r="G107" s="22">
        <f t="shared" si="44"/>
        <v>81797.8</v>
      </c>
    </row>
    <row r="108" spans="1:7" ht="31.5">
      <c r="A108" s="20" t="s">
        <v>46</v>
      </c>
      <c r="B108" s="21" t="s">
        <v>8</v>
      </c>
      <c r="C108" s="21" t="s">
        <v>29</v>
      </c>
      <c r="D108" s="21" t="s">
        <v>130</v>
      </c>
      <c r="E108" s="21" t="s">
        <v>11</v>
      </c>
      <c r="F108" s="22">
        <f t="shared" ref="F108:G108" si="45">F109+F112</f>
        <v>67378.100000000006</v>
      </c>
      <c r="G108" s="22">
        <f t="shared" si="45"/>
        <v>70577.2</v>
      </c>
    </row>
    <row r="109" spans="1:7" ht="47.25">
      <c r="A109" s="2" t="s">
        <v>132</v>
      </c>
      <c r="B109" s="21" t="s">
        <v>8</v>
      </c>
      <c r="C109" s="21" t="s">
        <v>29</v>
      </c>
      <c r="D109" s="21" t="s">
        <v>133</v>
      </c>
      <c r="E109" s="21" t="s">
        <v>11</v>
      </c>
      <c r="F109" s="22">
        <f t="shared" ref="F109:G110" si="46">F110</f>
        <v>30378.3</v>
      </c>
      <c r="G109" s="22">
        <f t="shared" si="46"/>
        <v>31775.599999999999</v>
      </c>
    </row>
    <row r="110" spans="1:7" ht="48" customHeight="1">
      <c r="A110" s="20" t="s">
        <v>48</v>
      </c>
      <c r="B110" s="21" t="s">
        <v>8</v>
      </c>
      <c r="C110" s="21" t="s">
        <v>29</v>
      </c>
      <c r="D110" s="21" t="s">
        <v>133</v>
      </c>
      <c r="E110" s="21" t="s">
        <v>30</v>
      </c>
      <c r="F110" s="22">
        <f t="shared" si="46"/>
        <v>30378.3</v>
      </c>
      <c r="G110" s="22">
        <f t="shared" si="46"/>
        <v>31775.599999999999</v>
      </c>
    </row>
    <row r="111" spans="1:7">
      <c r="A111" s="20" t="s">
        <v>134</v>
      </c>
      <c r="B111" s="21" t="s">
        <v>8</v>
      </c>
      <c r="C111" s="21" t="s">
        <v>29</v>
      </c>
      <c r="D111" s="21" t="s">
        <v>133</v>
      </c>
      <c r="E111" s="21" t="s">
        <v>135</v>
      </c>
      <c r="F111" s="24">
        <v>30378.3</v>
      </c>
      <c r="G111" s="24">
        <v>31775.599999999999</v>
      </c>
    </row>
    <row r="112" spans="1:7" ht="31.5">
      <c r="A112" s="20" t="s">
        <v>129</v>
      </c>
      <c r="B112" s="21" t="s">
        <v>8</v>
      </c>
      <c r="C112" s="21" t="s">
        <v>29</v>
      </c>
      <c r="D112" s="21" t="s">
        <v>131</v>
      </c>
      <c r="E112" s="21" t="s">
        <v>11</v>
      </c>
      <c r="F112" s="22">
        <f t="shared" ref="F112:G112" si="47">F113+F115+F117</f>
        <v>36999.800000000003</v>
      </c>
      <c r="G112" s="22">
        <f t="shared" si="47"/>
        <v>38801.599999999999</v>
      </c>
    </row>
    <row r="113" spans="1:7" ht="81" customHeight="1">
      <c r="A113" s="20" t="s">
        <v>15</v>
      </c>
      <c r="B113" s="21" t="s">
        <v>8</v>
      </c>
      <c r="C113" s="21" t="s">
        <v>29</v>
      </c>
      <c r="D113" s="21" t="s">
        <v>131</v>
      </c>
      <c r="E113" s="21" t="s">
        <v>16</v>
      </c>
      <c r="F113" s="22">
        <f t="shared" ref="F113:G113" si="48">F114</f>
        <v>31984.799999999999</v>
      </c>
      <c r="G113" s="22">
        <f t="shared" si="48"/>
        <v>33576.6</v>
      </c>
    </row>
    <row r="114" spans="1:7" ht="31.5">
      <c r="A114" s="20" t="s">
        <v>103</v>
      </c>
      <c r="B114" s="21" t="s">
        <v>8</v>
      </c>
      <c r="C114" s="21" t="s">
        <v>29</v>
      </c>
      <c r="D114" s="21" t="s">
        <v>131</v>
      </c>
      <c r="E114" s="21" t="s">
        <v>104</v>
      </c>
      <c r="F114" s="24">
        <f>30934.8+1050</f>
        <v>31984.799999999999</v>
      </c>
      <c r="G114" s="24">
        <f>32481.6+1095</f>
        <v>33576.6</v>
      </c>
    </row>
    <row r="115" spans="1:7" ht="35.25" customHeight="1">
      <c r="A115" s="20" t="s">
        <v>18</v>
      </c>
      <c r="B115" s="21" t="s">
        <v>8</v>
      </c>
      <c r="C115" s="21" t="s">
        <v>29</v>
      </c>
      <c r="D115" s="21" t="s">
        <v>131</v>
      </c>
      <c r="E115" s="21" t="s">
        <v>19</v>
      </c>
      <c r="F115" s="22">
        <f t="shared" ref="F115:G115" si="49">F116</f>
        <v>4881</v>
      </c>
      <c r="G115" s="22">
        <f t="shared" si="49"/>
        <v>5091</v>
      </c>
    </row>
    <row r="116" spans="1:7" ht="35.25" customHeight="1">
      <c r="A116" s="20" t="s">
        <v>107</v>
      </c>
      <c r="B116" s="21" t="s">
        <v>8</v>
      </c>
      <c r="C116" s="21" t="s">
        <v>29</v>
      </c>
      <c r="D116" s="21" t="s">
        <v>131</v>
      </c>
      <c r="E116" s="21" t="s">
        <v>108</v>
      </c>
      <c r="F116" s="24">
        <f>3584+1297</f>
        <v>4881</v>
      </c>
      <c r="G116" s="24">
        <f>3738+1353</f>
        <v>5091</v>
      </c>
    </row>
    <row r="117" spans="1:7">
      <c r="A117" s="20" t="s">
        <v>20</v>
      </c>
      <c r="B117" s="21" t="s">
        <v>8</v>
      </c>
      <c r="C117" s="21" t="s">
        <v>29</v>
      </c>
      <c r="D117" s="21" t="s">
        <v>131</v>
      </c>
      <c r="E117" s="21" t="s">
        <v>21</v>
      </c>
      <c r="F117" s="22">
        <f t="shared" ref="F117:G117" si="50">F118</f>
        <v>134</v>
      </c>
      <c r="G117" s="22">
        <f t="shared" si="50"/>
        <v>134</v>
      </c>
    </row>
    <row r="118" spans="1:7">
      <c r="A118" s="20" t="s">
        <v>110</v>
      </c>
      <c r="B118" s="21" t="s">
        <v>8</v>
      </c>
      <c r="C118" s="21" t="s">
        <v>29</v>
      </c>
      <c r="D118" s="21" t="s">
        <v>131</v>
      </c>
      <c r="E118" s="21" t="s">
        <v>111</v>
      </c>
      <c r="F118" s="24">
        <v>134</v>
      </c>
      <c r="G118" s="24">
        <v>134</v>
      </c>
    </row>
    <row r="119" spans="1:7">
      <c r="A119" s="20" t="s">
        <v>136</v>
      </c>
      <c r="B119" s="21" t="s">
        <v>8</v>
      </c>
      <c r="C119" s="21" t="s">
        <v>29</v>
      </c>
      <c r="D119" s="21" t="s">
        <v>137</v>
      </c>
      <c r="E119" s="21" t="s">
        <v>11</v>
      </c>
      <c r="F119" s="22">
        <f t="shared" ref="F119:G119" si="51">F120</f>
        <v>6889.1</v>
      </c>
      <c r="G119" s="22">
        <f t="shared" si="51"/>
        <v>7417.8</v>
      </c>
    </row>
    <row r="120" spans="1:7" ht="47.25">
      <c r="A120" s="20" t="s">
        <v>47</v>
      </c>
      <c r="B120" s="21" t="s">
        <v>8</v>
      </c>
      <c r="C120" s="21" t="s">
        <v>29</v>
      </c>
      <c r="D120" s="21" t="s">
        <v>138</v>
      </c>
      <c r="E120" s="21" t="s">
        <v>11</v>
      </c>
      <c r="F120" s="22">
        <f t="shared" ref="F120:G120" si="52">F121+F123</f>
        <v>6889.1</v>
      </c>
      <c r="G120" s="22">
        <f t="shared" si="52"/>
        <v>7417.8</v>
      </c>
    </row>
    <row r="121" spans="1:7" ht="35.25" customHeight="1">
      <c r="A121" s="20" t="s">
        <v>100</v>
      </c>
      <c r="B121" s="21" t="s">
        <v>8</v>
      </c>
      <c r="C121" s="21" t="s">
        <v>29</v>
      </c>
      <c r="D121" s="21" t="s">
        <v>138</v>
      </c>
      <c r="E121" s="21" t="s">
        <v>19</v>
      </c>
      <c r="F121" s="22">
        <f t="shared" ref="F121:G121" si="53">F122</f>
        <v>6621.1</v>
      </c>
      <c r="G121" s="22">
        <f t="shared" si="53"/>
        <v>7147.8</v>
      </c>
    </row>
    <row r="122" spans="1:7" ht="35.25" customHeight="1">
      <c r="A122" s="20" t="s">
        <v>107</v>
      </c>
      <c r="B122" s="21" t="s">
        <v>8</v>
      </c>
      <c r="C122" s="21" t="s">
        <v>29</v>
      </c>
      <c r="D122" s="21" t="s">
        <v>138</v>
      </c>
      <c r="E122" s="21" t="s">
        <v>108</v>
      </c>
      <c r="F122" s="24">
        <v>6621.1</v>
      </c>
      <c r="G122" s="24">
        <v>7147.8</v>
      </c>
    </row>
    <row r="123" spans="1:7">
      <c r="A123" s="20" t="s">
        <v>20</v>
      </c>
      <c r="B123" s="21" t="s">
        <v>8</v>
      </c>
      <c r="C123" s="21" t="s">
        <v>29</v>
      </c>
      <c r="D123" s="21" t="s">
        <v>138</v>
      </c>
      <c r="E123" s="21" t="s">
        <v>21</v>
      </c>
      <c r="F123" s="22">
        <f t="shared" ref="F123:G123" si="54">F124</f>
        <v>268</v>
      </c>
      <c r="G123" s="22">
        <f t="shared" si="54"/>
        <v>270</v>
      </c>
    </row>
    <row r="124" spans="1:7">
      <c r="A124" s="20" t="s">
        <v>110</v>
      </c>
      <c r="B124" s="21" t="s">
        <v>8</v>
      </c>
      <c r="C124" s="21" t="s">
        <v>29</v>
      </c>
      <c r="D124" s="21" t="s">
        <v>138</v>
      </c>
      <c r="E124" s="21" t="s">
        <v>111</v>
      </c>
      <c r="F124" s="24">
        <v>268</v>
      </c>
      <c r="G124" s="24">
        <v>270</v>
      </c>
    </row>
    <row r="125" spans="1:7" ht="31.5">
      <c r="A125" s="20" t="s">
        <v>139</v>
      </c>
      <c r="B125" s="21" t="s">
        <v>8</v>
      </c>
      <c r="C125" s="21" t="s">
        <v>29</v>
      </c>
      <c r="D125" s="21" t="s">
        <v>141</v>
      </c>
      <c r="E125" s="21" t="s">
        <v>11</v>
      </c>
      <c r="F125" s="22">
        <f t="shared" ref="F125:G125" si="55">F126</f>
        <v>3481.1</v>
      </c>
      <c r="G125" s="22">
        <f t="shared" si="55"/>
        <v>3647.8</v>
      </c>
    </row>
    <row r="126" spans="1:7" ht="31.5">
      <c r="A126" s="20" t="s">
        <v>140</v>
      </c>
      <c r="B126" s="21" t="s">
        <v>8</v>
      </c>
      <c r="C126" s="21" t="s">
        <v>29</v>
      </c>
      <c r="D126" s="21" t="s">
        <v>142</v>
      </c>
      <c r="E126" s="21" t="s">
        <v>11</v>
      </c>
      <c r="F126" s="22">
        <f t="shared" ref="F126:G126" si="56">F127+F129+F131</f>
        <v>3481.1</v>
      </c>
      <c r="G126" s="22">
        <f t="shared" si="56"/>
        <v>3647.8</v>
      </c>
    </row>
    <row r="127" spans="1:7" ht="78.75" customHeight="1">
      <c r="A127" s="20" t="s">
        <v>15</v>
      </c>
      <c r="B127" s="21" t="s">
        <v>8</v>
      </c>
      <c r="C127" s="21" t="s">
        <v>29</v>
      </c>
      <c r="D127" s="21" t="s">
        <v>142</v>
      </c>
      <c r="E127" s="21" t="s">
        <v>16</v>
      </c>
      <c r="F127" s="22">
        <f t="shared" ref="F127:G127" si="57">F128</f>
        <v>2668.1</v>
      </c>
      <c r="G127" s="22">
        <f t="shared" si="57"/>
        <v>2800.8</v>
      </c>
    </row>
    <row r="128" spans="1:7" ht="31.5">
      <c r="A128" s="20" t="s">
        <v>103</v>
      </c>
      <c r="B128" s="21" t="s">
        <v>8</v>
      </c>
      <c r="C128" s="21" t="s">
        <v>29</v>
      </c>
      <c r="D128" s="21" t="s">
        <v>142</v>
      </c>
      <c r="E128" s="21" t="s">
        <v>104</v>
      </c>
      <c r="F128" s="22">
        <f>2554.1+114</f>
        <v>2668.1</v>
      </c>
      <c r="G128" s="22">
        <f>2681.8+119</f>
        <v>2800.8</v>
      </c>
    </row>
    <row r="129" spans="1:7" ht="30.75" customHeight="1">
      <c r="A129" s="20" t="s">
        <v>18</v>
      </c>
      <c r="B129" s="21" t="s">
        <v>8</v>
      </c>
      <c r="C129" s="21" t="s">
        <v>29</v>
      </c>
      <c r="D129" s="21" t="s">
        <v>142</v>
      </c>
      <c r="E129" s="21" t="s">
        <v>19</v>
      </c>
      <c r="F129" s="22">
        <f t="shared" ref="F129:G129" si="58">F130</f>
        <v>796</v>
      </c>
      <c r="G129" s="22">
        <f t="shared" si="58"/>
        <v>830</v>
      </c>
    </row>
    <row r="130" spans="1:7" ht="30.75" customHeight="1">
      <c r="A130" s="20" t="s">
        <v>107</v>
      </c>
      <c r="B130" s="21" t="s">
        <v>8</v>
      </c>
      <c r="C130" s="21" t="s">
        <v>29</v>
      </c>
      <c r="D130" s="21" t="s">
        <v>142</v>
      </c>
      <c r="E130" s="21" t="s">
        <v>108</v>
      </c>
      <c r="F130" s="22">
        <f>502+294</f>
        <v>796</v>
      </c>
      <c r="G130" s="22">
        <f>523+443-119-17</f>
        <v>830</v>
      </c>
    </row>
    <row r="131" spans="1:7">
      <c r="A131" s="20" t="s">
        <v>20</v>
      </c>
      <c r="B131" s="21" t="s">
        <v>8</v>
      </c>
      <c r="C131" s="21" t="s">
        <v>29</v>
      </c>
      <c r="D131" s="21" t="s">
        <v>142</v>
      </c>
      <c r="E131" s="21" t="s">
        <v>21</v>
      </c>
      <c r="F131" s="22">
        <f t="shared" ref="F131:G131" si="59">F132</f>
        <v>17</v>
      </c>
      <c r="G131" s="22">
        <f t="shared" si="59"/>
        <v>17</v>
      </c>
    </row>
    <row r="132" spans="1:7">
      <c r="A132" s="20" t="s">
        <v>110</v>
      </c>
      <c r="B132" s="21" t="s">
        <v>8</v>
      </c>
      <c r="C132" s="21" t="s">
        <v>29</v>
      </c>
      <c r="D132" s="21" t="s">
        <v>142</v>
      </c>
      <c r="E132" s="21" t="s">
        <v>111</v>
      </c>
      <c r="F132" s="24">
        <v>17</v>
      </c>
      <c r="G132" s="24">
        <v>17</v>
      </c>
    </row>
    <row r="133" spans="1:7">
      <c r="A133" s="20" t="s">
        <v>49</v>
      </c>
      <c r="B133" s="21" t="s">
        <v>8</v>
      </c>
      <c r="C133" s="21" t="s">
        <v>29</v>
      </c>
      <c r="D133" s="21" t="s">
        <v>143</v>
      </c>
      <c r="E133" s="21" t="s">
        <v>11</v>
      </c>
      <c r="F133" s="22">
        <f t="shared" ref="F133:G133" si="60">F134+F137</f>
        <v>155</v>
      </c>
      <c r="G133" s="22">
        <f t="shared" si="60"/>
        <v>155</v>
      </c>
    </row>
    <row r="134" spans="1:7" ht="48.75" customHeight="1">
      <c r="A134" s="20" t="s">
        <v>52</v>
      </c>
      <c r="B134" s="21" t="s">
        <v>8</v>
      </c>
      <c r="C134" s="21" t="s">
        <v>29</v>
      </c>
      <c r="D134" s="21" t="s">
        <v>144</v>
      </c>
      <c r="E134" s="21" t="s">
        <v>11</v>
      </c>
      <c r="F134" s="22">
        <f t="shared" ref="F134:G135" si="61">F135</f>
        <v>18</v>
      </c>
      <c r="G134" s="22">
        <f t="shared" si="61"/>
        <v>18</v>
      </c>
    </row>
    <row r="135" spans="1:7" ht="31.5">
      <c r="A135" s="20" t="s">
        <v>51</v>
      </c>
      <c r="B135" s="21" t="s">
        <v>8</v>
      </c>
      <c r="C135" s="21" t="s">
        <v>29</v>
      </c>
      <c r="D135" s="21" t="s">
        <v>144</v>
      </c>
      <c r="E135" s="21" t="s">
        <v>31</v>
      </c>
      <c r="F135" s="22">
        <f t="shared" si="61"/>
        <v>18</v>
      </c>
      <c r="G135" s="22">
        <f t="shared" si="61"/>
        <v>18</v>
      </c>
    </row>
    <row r="136" spans="1:7">
      <c r="A136" s="20" t="s">
        <v>146</v>
      </c>
      <c r="B136" s="21" t="s">
        <v>8</v>
      </c>
      <c r="C136" s="21" t="s">
        <v>29</v>
      </c>
      <c r="D136" s="21" t="s">
        <v>144</v>
      </c>
      <c r="E136" s="21" t="s">
        <v>147</v>
      </c>
      <c r="F136" s="22">
        <v>18</v>
      </c>
      <c r="G136" s="22">
        <v>18</v>
      </c>
    </row>
    <row r="137" spans="1:7" ht="48" customHeight="1">
      <c r="A137" s="20" t="s">
        <v>50</v>
      </c>
      <c r="B137" s="21" t="s">
        <v>8</v>
      </c>
      <c r="C137" s="21" t="s">
        <v>29</v>
      </c>
      <c r="D137" s="21" t="s">
        <v>145</v>
      </c>
      <c r="E137" s="21" t="s">
        <v>11</v>
      </c>
      <c r="F137" s="22">
        <f t="shared" ref="F137:G138" si="62">F138</f>
        <v>137</v>
      </c>
      <c r="G137" s="22">
        <f t="shared" si="62"/>
        <v>137</v>
      </c>
    </row>
    <row r="138" spans="1:7" ht="31.5">
      <c r="A138" s="20" t="s">
        <v>51</v>
      </c>
      <c r="B138" s="21" t="s">
        <v>8</v>
      </c>
      <c r="C138" s="21" t="s">
        <v>29</v>
      </c>
      <c r="D138" s="21" t="s">
        <v>145</v>
      </c>
      <c r="E138" s="21" t="s">
        <v>31</v>
      </c>
      <c r="F138" s="22">
        <f t="shared" si="62"/>
        <v>137</v>
      </c>
      <c r="G138" s="22">
        <f t="shared" si="62"/>
        <v>137</v>
      </c>
    </row>
    <row r="139" spans="1:7">
      <c r="A139" s="20" t="s">
        <v>146</v>
      </c>
      <c r="B139" s="21" t="s">
        <v>8</v>
      </c>
      <c r="C139" s="21" t="s">
        <v>29</v>
      </c>
      <c r="D139" s="21" t="s">
        <v>145</v>
      </c>
      <c r="E139" s="21" t="s">
        <v>147</v>
      </c>
      <c r="F139" s="22">
        <v>137</v>
      </c>
      <c r="G139" s="22">
        <v>137</v>
      </c>
    </row>
    <row r="140" spans="1:7" ht="18.75" customHeight="1">
      <c r="A140" s="17" t="s">
        <v>53</v>
      </c>
      <c r="B140" s="18" t="s">
        <v>13</v>
      </c>
      <c r="C140" s="18" t="s">
        <v>9</v>
      </c>
      <c r="D140" s="18" t="s">
        <v>10</v>
      </c>
      <c r="E140" s="18" t="s">
        <v>11</v>
      </c>
      <c r="F140" s="19">
        <f t="shared" ref="F140:G142" si="63">F141</f>
        <v>430.6</v>
      </c>
      <c r="G140" s="19">
        <f t="shared" si="63"/>
        <v>410.4</v>
      </c>
    </row>
    <row r="141" spans="1:7" ht="18.75" customHeight="1">
      <c r="A141" s="20" t="s">
        <v>54</v>
      </c>
      <c r="B141" s="21" t="s">
        <v>13</v>
      </c>
      <c r="C141" s="21" t="s">
        <v>17</v>
      </c>
      <c r="D141" s="21" t="s">
        <v>10</v>
      </c>
      <c r="E141" s="21" t="s">
        <v>11</v>
      </c>
      <c r="F141" s="22">
        <f t="shared" si="63"/>
        <v>430.6</v>
      </c>
      <c r="G141" s="22">
        <f t="shared" si="63"/>
        <v>410.4</v>
      </c>
    </row>
    <row r="142" spans="1:7" ht="47.25">
      <c r="A142" s="20" t="s">
        <v>423</v>
      </c>
      <c r="B142" s="21" t="s">
        <v>13</v>
      </c>
      <c r="C142" s="21" t="s">
        <v>17</v>
      </c>
      <c r="D142" s="21" t="s">
        <v>102</v>
      </c>
      <c r="E142" s="21" t="s">
        <v>11</v>
      </c>
      <c r="F142" s="22">
        <f t="shared" si="63"/>
        <v>430.6</v>
      </c>
      <c r="G142" s="22">
        <f t="shared" si="63"/>
        <v>410.4</v>
      </c>
    </row>
    <row r="143" spans="1:7" ht="48" customHeight="1">
      <c r="A143" s="20" t="s">
        <v>55</v>
      </c>
      <c r="B143" s="21" t="s">
        <v>13</v>
      </c>
      <c r="C143" s="21" t="s">
        <v>17</v>
      </c>
      <c r="D143" s="21" t="s">
        <v>164</v>
      </c>
      <c r="E143" s="21" t="s">
        <v>11</v>
      </c>
      <c r="F143" s="22">
        <f t="shared" ref="F143:G143" si="64">F144+F146</f>
        <v>430.6</v>
      </c>
      <c r="G143" s="22">
        <f t="shared" si="64"/>
        <v>410.4</v>
      </c>
    </row>
    <row r="144" spans="1:7" ht="80.25" customHeight="1">
      <c r="A144" s="20" t="s">
        <v>15</v>
      </c>
      <c r="B144" s="21" t="s">
        <v>13</v>
      </c>
      <c r="C144" s="21" t="s">
        <v>17</v>
      </c>
      <c r="D144" s="21" t="s">
        <v>164</v>
      </c>
      <c r="E144" s="21" t="s">
        <v>16</v>
      </c>
      <c r="F144" s="22">
        <f t="shared" ref="F144:G144" si="65">F145</f>
        <v>236.8</v>
      </c>
      <c r="G144" s="22">
        <f t="shared" si="65"/>
        <v>225.7</v>
      </c>
    </row>
    <row r="145" spans="1:7" ht="31.5">
      <c r="A145" s="20" t="s">
        <v>103</v>
      </c>
      <c r="B145" s="21" t="s">
        <v>13</v>
      </c>
      <c r="C145" s="21" t="s">
        <v>17</v>
      </c>
      <c r="D145" s="21" t="s">
        <v>164</v>
      </c>
      <c r="E145" s="21" t="s">
        <v>104</v>
      </c>
      <c r="F145" s="22">
        <v>236.8</v>
      </c>
      <c r="G145" s="22">
        <v>225.7</v>
      </c>
    </row>
    <row r="146" spans="1:7" ht="33" customHeight="1">
      <c r="A146" s="20" t="s">
        <v>18</v>
      </c>
      <c r="B146" s="21" t="s">
        <v>13</v>
      </c>
      <c r="C146" s="21" t="s">
        <v>17</v>
      </c>
      <c r="D146" s="21" t="s">
        <v>164</v>
      </c>
      <c r="E146" s="21" t="s">
        <v>19</v>
      </c>
      <c r="F146" s="22">
        <f t="shared" ref="F146:G146" si="66">F147</f>
        <v>193.8</v>
      </c>
      <c r="G146" s="22">
        <f t="shared" si="66"/>
        <v>184.7</v>
      </c>
    </row>
    <row r="147" spans="1:7" ht="33" customHeight="1">
      <c r="A147" s="20" t="s">
        <v>107</v>
      </c>
      <c r="B147" s="21" t="s">
        <v>13</v>
      </c>
      <c r="C147" s="21" t="s">
        <v>17</v>
      </c>
      <c r="D147" s="21" t="s">
        <v>164</v>
      </c>
      <c r="E147" s="21" t="s">
        <v>108</v>
      </c>
      <c r="F147" s="24">
        <v>193.8</v>
      </c>
      <c r="G147" s="24">
        <v>184.7</v>
      </c>
    </row>
    <row r="148" spans="1:7" ht="36" customHeight="1">
      <c r="A148" s="17" t="s">
        <v>382</v>
      </c>
      <c r="B148" s="18" t="s">
        <v>17</v>
      </c>
      <c r="C148" s="18" t="s">
        <v>9</v>
      </c>
      <c r="D148" s="18" t="s">
        <v>10</v>
      </c>
      <c r="E148" s="18" t="s">
        <v>11</v>
      </c>
      <c r="F148" s="23">
        <f t="shared" ref="F148:G149" si="67">F149</f>
        <v>915</v>
      </c>
      <c r="G148" s="23">
        <f t="shared" si="67"/>
        <v>554.79999999999995</v>
      </c>
    </row>
    <row r="149" spans="1:7" ht="47.25">
      <c r="A149" s="17" t="s">
        <v>383</v>
      </c>
      <c r="B149" s="18" t="s">
        <v>17</v>
      </c>
      <c r="C149" s="18" t="s">
        <v>384</v>
      </c>
      <c r="D149" s="18" t="s">
        <v>10</v>
      </c>
      <c r="E149" s="18" t="s">
        <v>11</v>
      </c>
      <c r="F149" s="23">
        <f t="shared" si="67"/>
        <v>915</v>
      </c>
      <c r="G149" s="23">
        <f t="shared" si="67"/>
        <v>554.79999999999995</v>
      </c>
    </row>
    <row r="150" spans="1:7" ht="63">
      <c r="A150" s="2" t="s">
        <v>246</v>
      </c>
      <c r="B150" s="21" t="s">
        <v>17</v>
      </c>
      <c r="C150" s="21" t="s">
        <v>384</v>
      </c>
      <c r="D150" s="21" t="s">
        <v>248</v>
      </c>
      <c r="E150" s="21" t="s">
        <v>11</v>
      </c>
      <c r="F150" s="24">
        <f t="shared" ref="F150:G150" si="68">F151+F154+F157</f>
        <v>915</v>
      </c>
      <c r="G150" s="24">
        <f t="shared" si="68"/>
        <v>554.79999999999995</v>
      </c>
    </row>
    <row r="151" spans="1:7" ht="46.5" customHeight="1">
      <c r="A151" s="2" t="s">
        <v>385</v>
      </c>
      <c r="B151" s="6" t="s">
        <v>17</v>
      </c>
      <c r="C151" s="21" t="s">
        <v>384</v>
      </c>
      <c r="D151" s="21" t="s">
        <v>249</v>
      </c>
      <c r="E151" s="21" t="s">
        <v>11</v>
      </c>
      <c r="F151" s="24">
        <f t="shared" ref="F151:G152" si="69">F152</f>
        <v>703</v>
      </c>
      <c r="G151" s="24">
        <f t="shared" si="69"/>
        <v>330.8</v>
      </c>
    </row>
    <row r="152" spans="1:7" ht="31.5">
      <c r="A152" s="20" t="s">
        <v>18</v>
      </c>
      <c r="B152" s="6" t="s">
        <v>17</v>
      </c>
      <c r="C152" s="21" t="s">
        <v>384</v>
      </c>
      <c r="D152" s="21" t="s">
        <v>249</v>
      </c>
      <c r="E152" s="21" t="s">
        <v>19</v>
      </c>
      <c r="F152" s="24">
        <f t="shared" si="69"/>
        <v>703</v>
      </c>
      <c r="G152" s="24">
        <f t="shared" si="69"/>
        <v>330.8</v>
      </c>
    </row>
    <row r="153" spans="1:7" ht="31.5">
      <c r="A153" s="20" t="s">
        <v>107</v>
      </c>
      <c r="B153" s="6" t="s">
        <v>17</v>
      </c>
      <c r="C153" s="21" t="s">
        <v>384</v>
      </c>
      <c r="D153" s="21" t="s">
        <v>249</v>
      </c>
      <c r="E153" s="21" t="s">
        <v>108</v>
      </c>
      <c r="F153" s="40">
        <v>703</v>
      </c>
      <c r="G153" s="40">
        <v>330.8</v>
      </c>
    </row>
    <row r="154" spans="1:7">
      <c r="A154" s="2" t="s">
        <v>386</v>
      </c>
      <c r="B154" s="6" t="s">
        <v>17</v>
      </c>
      <c r="C154" s="21" t="s">
        <v>384</v>
      </c>
      <c r="D154" s="21" t="s">
        <v>403</v>
      </c>
      <c r="E154" s="21" t="s">
        <v>11</v>
      </c>
      <c r="F154" s="24">
        <f t="shared" ref="F154:G155" si="70">F155</f>
        <v>72</v>
      </c>
      <c r="G154" s="24">
        <f t="shared" si="70"/>
        <v>84</v>
      </c>
    </row>
    <row r="155" spans="1:7" ht="32.25" customHeight="1">
      <c r="A155" s="20" t="s">
        <v>18</v>
      </c>
      <c r="B155" s="6" t="s">
        <v>17</v>
      </c>
      <c r="C155" s="21" t="s">
        <v>384</v>
      </c>
      <c r="D155" s="21" t="s">
        <v>403</v>
      </c>
      <c r="E155" s="21" t="s">
        <v>19</v>
      </c>
      <c r="F155" s="24">
        <f t="shared" si="70"/>
        <v>72</v>
      </c>
      <c r="G155" s="24">
        <f t="shared" si="70"/>
        <v>84</v>
      </c>
    </row>
    <row r="156" spans="1:7" ht="32.25" customHeight="1">
      <c r="A156" s="20" t="s">
        <v>107</v>
      </c>
      <c r="B156" s="6" t="s">
        <v>17</v>
      </c>
      <c r="C156" s="21" t="s">
        <v>384</v>
      </c>
      <c r="D156" s="21" t="s">
        <v>403</v>
      </c>
      <c r="E156" s="21" t="s">
        <v>108</v>
      </c>
      <c r="F156" s="40">
        <v>72</v>
      </c>
      <c r="G156" s="40">
        <v>84</v>
      </c>
    </row>
    <row r="157" spans="1:7" ht="32.25" customHeight="1">
      <c r="A157" s="2" t="s">
        <v>387</v>
      </c>
      <c r="B157" s="6" t="s">
        <v>17</v>
      </c>
      <c r="C157" s="21" t="s">
        <v>384</v>
      </c>
      <c r="D157" s="21" t="s">
        <v>391</v>
      </c>
      <c r="E157" s="21" t="s">
        <v>11</v>
      </c>
      <c r="F157" s="24">
        <f t="shared" ref="F157:G157" si="71">F158+F161</f>
        <v>140</v>
      </c>
      <c r="G157" s="24">
        <f t="shared" si="71"/>
        <v>140</v>
      </c>
    </row>
    <row r="158" spans="1:7" ht="32.25" customHeight="1">
      <c r="A158" s="2" t="s">
        <v>388</v>
      </c>
      <c r="B158" s="6" t="s">
        <v>17</v>
      </c>
      <c r="C158" s="21" t="s">
        <v>384</v>
      </c>
      <c r="D158" s="21" t="s">
        <v>392</v>
      </c>
      <c r="E158" s="21" t="s">
        <v>11</v>
      </c>
      <c r="F158" s="40">
        <v>100</v>
      </c>
      <c r="G158" s="40">
        <v>100</v>
      </c>
    </row>
    <row r="159" spans="1:7" ht="32.25" customHeight="1">
      <c r="A159" s="20" t="s">
        <v>18</v>
      </c>
      <c r="B159" s="6" t="s">
        <v>17</v>
      </c>
      <c r="C159" s="21" t="s">
        <v>384</v>
      </c>
      <c r="D159" s="21" t="s">
        <v>392</v>
      </c>
      <c r="E159" s="21" t="s">
        <v>19</v>
      </c>
      <c r="F159" s="24">
        <f t="shared" ref="F159:G159" si="72">F160</f>
        <v>100</v>
      </c>
      <c r="G159" s="24">
        <f t="shared" si="72"/>
        <v>100</v>
      </c>
    </row>
    <row r="160" spans="1:7" ht="32.25" customHeight="1">
      <c r="A160" s="20" t="s">
        <v>107</v>
      </c>
      <c r="B160" s="6" t="s">
        <v>17</v>
      </c>
      <c r="C160" s="21" t="s">
        <v>384</v>
      </c>
      <c r="D160" s="21" t="s">
        <v>392</v>
      </c>
      <c r="E160" s="21" t="s">
        <v>108</v>
      </c>
      <c r="F160" s="40">
        <v>100</v>
      </c>
      <c r="G160" s="40">
        <v>100</v>
      </c>
    </row>
    <row r="161" spans="1:7" ht="32.25" customHeight="1">
      <c r="A161" s="2" t="s">
        <v>389</v>
      </c>
      <c r="B161" s="6" t="s">
        <v>17</v>
      </c>
      <c r="C161" s="21" t="s">
        <v>384</v>
      </c>
      <c r="D161" s="21" t="s">
        <v>393</v>
      </c>
      <c r="E161" s="21" t="s">
        <v>11</v>
      </c>
      <c r="F161" s="40">
        <v>40</v>
      </c>
      <c r="G161" s="40">
        <v>40</v>
      </c>
    </row>
    <row r="162" spans="1:7" ht="32.25" customHeight="1">
      <c r="A162" s="20" t="s">
        <v>18</v>
      </c>
      <c r="B162" s="6" t="s">
        <v>17</v>
      </c>
      <c r="C162" s="21" t="s">
        <v>384</v>
      </c>
      <c r="D162" s="21" t="s">
        <v>393</v>
      </c>
      <c r="E162" s="21" t="s">
        <v>19</v>
      </c>
      <c r="F162" s="24">
        <f t="shared" ref="F162:G162" si="73">F163</f>
        <v>40</v>
      </c>
      <c r="G162" s="24">
        <f t="shared" si="73"/>
        <v>40</v>
      </c>
    </row>
    <row r="163" spans="1:7" ht="32.25" customHeight="1">
      <c r="A163" s="20" t="s">
        <v>107</v>
      </c>
      <c r="B163" s="6" t="s">
        <v>17</v>
      </c>
      <c r="C163" s="21" t="s">
        <v>384</v>
      </c>
      <c r="D163" s="21" t="s">
        <v>393</v>
      </c>
      <c r="E163" s="21" t="s">
        <v>108</v>
      </c>
      <c r="F163" s="40">
        <v>40</v>
      </c>
      <c r="G163" s="40">
        <v>40</v>
      </c>
    </row>
    <row r="164" spans="1:7" ht="18" customHeight="1">
      <c r="A164" s="17" t="s">
        <v>56</v>
      </c>
      <c r="B164" s="18" t="s">
        <v>24</v>
      </c>
      <c r="C164" s="18" t="s">
        <v>9</v>
      </c>
      <c r="D164" s="18" t="s">
        <v>10</v>
      </c>
      <c r="E164" s="18" t="s">
        <v>11</v>
      </c>
      <c r="F164" s="19">
        <f>F165+F170+F178+F191+F199+F205+F213</f>
        <v>216026.69999999998</v>
      </c>
      <c r="G164" s="19">
        <f>G165+G170+G178+G191+G199+G205+G213</f>
        <v>135498.5</v>
      </c>
    </row>
    <row r="165" spans="1:7">
      <c r="A165" s="17" t="s">
        <v>57</v>
      </c>
      <c r="B165" s="18" t="s">
        <v>24</v>
      </c>
      <c r="C165" s="18" t="s">
        <v>8</v>
      </c>
      <c r="D165" s="18" t="s">
        <v>10</v>
      </c>
      <c r="E165" s="18" t="s">
        <v>11</v>
      </c>
      <c r="F165" s="19">
        <f t="shared" ref="F165:G168" si="74">F166</f>
        <v>479.7</v>
      </c>
      <c r="G165" s="19">
        <f t="shared" si="74"/>
        <v>479.7</v>
      </c>
    </row>
    <row r="166" spans="1:7">
      <c r="A166" s="20" t="s">
        <v>424</v>
      </c>
      <c r="B166" s="21" t="s">
        <v>24</v>
      </c>
      <c r="C166" s="21" t="s">
        <v>8</v>
      </c>
      <c r="D166" s="21" t="s">
        <v>126</v>
      </c>
      <c r="E166" s="21" t="s">
        <v>11</v>
      </c>
      <c r="F166" s="22">
        <f t="shared" si="74"/>
        <v>479.7</v>
      </c>
      <c r="G166" s="22">
        <f t="shared" si="74"/>
        <v>479.7</v>
      </c>
    </row>
    <row r="167" spans="1:7" ht="177.75" customHeight="1">
      <c r="A167" s="3" t="s">
        <v>394</v>
      </c>
      <c r="B167" s="21" t="s">
        <v>24</v>
      </c>
      <c r="C167" s="21" t="s">
        <v>8</v>
      </c>
      <c r="D167" s="21" t="s">
        <v>165</v>
      </c>
      <c r="E167" s="21" t="s">
        <v>11</v>
      </c>
      <c r="F167" s="22">
        <f t="shared" si="74"/>
        <v>479.7</v>
      </c>
      <c r="G167" s="22">
        <f t="shared" si="74"/>
        <v>479.7</v>
      </c>
    </row>
    <row r="168" spans="1:7" ht="46.5" customHeight="1">
      <c r="A168" s="20" t="s">
        <v>48</v>
      </c>
      <c r="B168" s="21" t="s">
        <v>24</v>
      </c>
      <c r="C168" s="21" t="s">
        <v>8</v>
      </c>
      <c r="D168" s="21" t="s">
        <v>165</v>
      </c>
      <c r="E168" s="21" t="s">
        <v>30</v>
      </c>
      <c r="F168" s="22">
        <f t="shared" si="74"/>
        <v>479.7</v>
      </c>
      <c r="G168" s="22">
        <f t="shared" si="74"/>
        <v>479.7</v>
      </c>
    </row>
    <row r="169" spans="1:7" ht="31.5">
      <c r="A169" s="20" t="s">
        <v>166</v>
      </c>
      <c r="B169" s="21" t="s">
        <v>24</v>
      </c>
      <c r="C169" s="21" t="s">
        <v>8</v>
      </c>
      <c r="D169" s="21" t="s">
        <v>165</v>
      </c>
      <c r="E169" s="21" t="s">
        <v>135</v>
      </c>
      <c r="F169" s="24">
        <v>479.7</v>
      </c>
      <c r="G169" s="24">
        <v>479.7</v>
      </c>
    </row>
    <row r="170" spans="1:7" ht="18.75" customHeight="1">
      <c r="A170" s="17" t="s">
        <v>58</v>
      </c>
      <c r="B170" s="18" t="s">
        <v>24</v>
      </c>
      <c r="C170" s="18" t="s">
        <v>13</v>
      </c>
      <c r="D170" s="18" t="s">
        <v>10</v>
      </c>
      <c r="E170" s="18" t="s">
        <v>11</v>
      </c>
      <c r="F170" s="19">
        <f t="shared" ref="F170:G170" si="75">F171</f>
        <v>112586.5</v>
      </c>
      <c r="G170" s="19">
        <f t="shared" si="75"/>
        <v>0</v>
      </c>
    </row>
    <row r="171" spans="1:7" ht="47.25">
      <c r="A171" s="2" t="s">
        <v>167</v>
      </c>
      <c r="B171" s="21" t="s">
        <v>24</v>
      </c>
      <c r="C171" s="21" t="s">
        <v>13</v>
      </c>
      <c r="D171" s="21" t="s">
        <v>170</v>
      </c>
      <c r="E171" s="21" t="s">
        <v>11</v>
      </c>
      <c r="F171" s="22">
        <f t="shared" ref="F171:G171" si="76">F172+F175</f>
        <v>112586.5</v>
      </c>
      <c r="G171" s="22">
        <f t="shared" si="76"/>
        <v>0</v>
      </c>
    </row>
    <row r="172" spans="1:7">
      <c r="A172" s="2" t="s">
        <v>168</v>
      </c>
      <c r="B172" s="21" t="s">
        <v>24</v>
      </c>
      <c r="C172" s="21" t="s">
        <v>13</v>
      </c>
      <c r="D172" s="21" t="s">
        <v>171</v>
      </c>
      <c r="E172" s="21" t="s">
        <v>11</v>
      </c>
      <c r="F172" s="22">
        <f t="shared" ref="F172:G173" si="77">F173</f>
        <v>11968.5</v>
      </c>
      <c r="G172" s="22">
        <f t="shared" si="77"/>
        <v>0</v>
      </c>
    </row>
    <row r="173" spans="1:7" ht="47.25">
      <c r="A173" s="20" t="s">
        <v>59</v>
      </c>
      <c r="B173" s="21" t="s">
        <v>24</v>
      </c>
      <c r="C173" s="21" t="s">
        <v>13</v>
      </c>
      <c r="D173" s="21" t="s">
        <v>171</v>
      </c>
      <c r="E173" s="21" t="s">
        <v>33</v>
      </c>
      <c r="F173" s="22">
        <f t="shared" si="77"/>
        <v>11968.5</v>
      </c>
      <c r="G173" s="22">
        <f t="shared" si="77"/>
        <v>0</v>
      </c>
    </row>
    <row r="174" spans="1:7">
      <c r="A174" s="20" t="s">
        <v>173</v>
      </c>
      <c r="B174" s="21" t="s">
        <v>24</v>
      </c>
      <c r="C174" s="21" t="s">
        <v>13</v>
      </c>
      <c r="D174" s="21" t="s">
        <v>171</v>
      </c>
      <c r="E174" s="21" t="s">
        <v>174</v>
      </c>
      <c r="F174" s="24">
        <v>11968.5</v>
      </c>
      <c r="G174" s="24">
        <v>0</v>
      </c>
    </row>
    <row r="175" spans="1:7">
      <c r="A175" s="4" t="s">
        <v>169</v>
      </c>
      <c r="B175" s="21" t="s">
        <v>24</v>
      </c>
      <c r="C175" s="21" t="s">
        <v>13</v>
      </c>
      <c r="D175" s="21" t="s">
        <v>172</v>
      </c>
      <c r="E175" s="21" t="s">
        <v>11</v>
      </c>
      <c r="F175" s="24">
        <f t="shared" ref="F175:G176" si="78">F176</f>
        <v>100618</v>
      </c>
      <c r="G175" s="24">
        <f t="shared" si="78"/>
        <v>0</v>
      </c>
    </row>
    <row r="176" spans="1:7" ht="48.75" customHeight="1">
      <c r="A176" s="20" t="s">
        <v>59</v>
      </c>
      <c r="B176" s="21" t="s">
        <v>24</v>
      </c>
      <c r="C176" s="21" t="s">
        <v>13</v>
      </c>
      <c r="D176" s="21" t="s">
        <v>172</v>
      </c>
      <c r="E176" s="21" t="s">
        <v>33</v>
      </c>
      <c r="F176" s="24">
        <f t="shared" si="78"/>
        <v>100618</v>
      </c>
      <c r="G176" s="24">
        <f t="shared" si="78"/>
        <v>0</v>
      </c>
    </row>
    <row r="177" spans="1:7">
      <c r="A177" s="20" t="s">
        <v>173</v>
      </c>
      <c r="B177" s="21" t="s">
        <v>24</v>
      </c>
      <c r="C177" s="21" t="s">
        <v>13</v>
      </c>
      <c r="D177" s="21" t="s">
        <v>172</v>
      </c>
      <c r="E177" s="21" t="s">
        <v>174</v>
      </c>
      <c r="F177" s="24">
        <v>100618</v>
      </c>
      <c r="G177" s="24">
        <v>0</v>
      </c>
    </row>
    <row r="178" spans="1:7">
      <c r="A178" s="17" t="s">
        <v>60</v>
      </c>
      <c r="B178" s="18" t="s">
        <v>24</v>
      </c>
      <c r="C178" s="18" t="s">
        <v>25</v>
      </c>
      <c r="D178" s="18" t="s">
        <v>10</v>
      </c>
      <c r="E178" s="18" t="s">
        <v>11</v>
      </c>
      <c r="F178" s="19">
        <f>F179+F187</f>
        <v>206.8</v>
      </c>
      <c r="G178" s="19">
        <f>G179+G187</f>
        <v>179.5</v>
      </c>
    </row>
    <row r="179" spans="1:7" ht="47.25">
      <c r="A179" s="2" t="s">
        <v>175</v>
      </c>
      <c r="B179" s="21" t="s">
        <v>24</v>
      </c>
      <c r="C179" s="21" t="s">
        <v>25</v>
      </c>
      <c r="D179" s="21" t="s">
        <v>182</v>
      </c>
      <c r="E179" s="21" t="s">
        <v>11</v>
      </c>
      <c r="F179" s="22">
        <f t="shared" ref="F179:G179" si="79">F180</f>
        <v>115</v>
      </c>
      <c r="G179" s="22">
        <f t="shared" si="79"/>
        <v>85</v>
      </c>
    </row>
    <row r="180" spans="1:7" ht="47.25">
      <c r="A180" s="2" t="s">
        <v>176</v>
      </c>
      <c r="B180" s="21" t="s">
        <v>24</v>
      </c>
      <c r="C180" s="21" t="s">
        <v>25</v>
      </c>
      <c r="D180" s="21" t="s">
        <v>183</v>
      </c>
      <c r="E180" s="21" t="s">
        <v>11</v>
      </c>
      <c r="F180" s="22">
        <f>F181+F184</f>
        <v>115</v>
      </c>
      <c r="G180" s="22">
        <f>G181+G184</f>
        <v>85</v>
      </c>
    </row>
    <row r="181" spans="1:7" ht="63">
      <c r="A181" s="2" t="s">
        <v>178</v>
      </c>
      <c r="B181" s="21" t="s">
        <v>24</v>
      </c>
      <c r="C181" s="21" t="s">
        <v>25</v>
      </c>
      <c r="D181" s="21" t="s">
        <v>185</v>
      </c>
      <c r="E181" s="21" t="s">
        <v>11</v>
      </c>
      <c r="F181" s="22">
        <f t="shared" ref="F181:G182" si="80">F182</f>
        <v>75</v>
      </c>
      <c r="G181" s="22">
        <f t="shared" si="80"/>
        <v>75</v>
      </c>
    </row>
    <row r="182" spans="1:7">
      <c r="A182" s="2" t="s">
        <v>20</v>
      </c>
      <c r="B182" s="21" t="s">
        <v>24</v>
      </c>
      <c r="C182" s="21" t="s">
        <v>25</v>
      </c>
      <c r="D182" s="21" t="s">
        <v>185</v>
      </c>
      <c r="E182" s="21" t="s">
        <v>21</v>
      </c>
      <c r="F182" s="22">
        <f t="shared" si="80"/>
        <v>75</v>
      </c>
      <c r="G182" s="22">
        <f t="shared" si="80"/>
        <v>75</v>
      </c>
    </row>
    <row r="183" spans="1:7" ht="63">
      <c r="A183" s="2" t="s">
        <v>188</v>
      </c>
      <c r="B183" s="21" t="s">
        <v>24</v>
      </c>
      <c r="C183" s="21" t="s">
        <v>25</v>
      </c>
      <c r="D183" s="21" t="s">
        <v>185</v>
      </c>
      <c r="E183" s="21" t="s">
        <v>189</v>
      </c>
      <c r="F183" s="22">
        <v>75</v>
      </c>
      <c r="G183" s="22">
        <v>75</v>
      </c>
    </row>
    <row r="184" spans="1:7" ht="31.5">
      <c r="A184" s="2" t="s">
        <v>180</v>
      </c>
      <c r="B184" s="21" t="s">
        <v>24</v>
      </c>
      <c r="C184" s="21" t="s">
        <v>25</v>
      </c>
      <c r="D184" s="21" t="s">
        <v>187</v>
      </c>
      <c r="E184" s="21" t="s">
        <v>11</v>
      </c>
      <c r="F184" s="22">
        <f t="shared" ref="F184:G185" si="81">F185</f>
        <v>40</v>
      </c>
      <c r="G184" s="22">
        <f t="shared" si="81"/>
        <v>10</v>
      </c>
    </row>
    <row r="185" spans="1:7" ht="31.5">
      <c r="A185" s="20" t="s">
        <v>18</v>
      </c>
      <c r="B185" s="21" t="s">
        <v>24</v>
      </c>
      <c r="C185" s="21" t="s">
        <v>25</v>
      </c>
      <c r="D185" s="21" t="s">
        <v>187</v>
      </c>
      <c r="E185" s="21" t="s">
        <v>19</v>
      </c>
      <c r="F185" s="22">
        <f t="shared" si="81"/>
        <v>40</v>
      </c>
      <c r="G185" s="22">
        <f t="shared" si="81"/>
        <v>10</v>
      </c>
    </row>
    <row r="186" spans="1:7" ht="31.5">
      <c r="A186" s="20" t="s">
        <v>107</v>
      </c>
      <c r="B186" s="21" t="s">
        <v>24</v>
      </c>
      <c r="C186" s="21" t="s">
        <v>25</v>
      </c>
      <c r="D186" s="21" t="s">
        <v>187</v>
      </c>
      <c r="E186" s="21" t="s">
        <v>108</v>
      </c>
      <c r="F186" s="22">
        <v>40</v>
      </c>
      <c r="G186" s="22">
        <v>10</v>
      </c>
    </row>
    <row r="187" spans="1:7" ht="63.75" customHeight="1">
      <c r="A187" s="2" t="s">
        <v>148</v>
      </c>
      <c r="B187" s="21" t="s">
        <v>24</v>
      </c>
      <c r="C187" s="21" t="s">
        <v>25</v>
      </c>
      <c r="D187" s="21" t="s">
        <v>155</v>
      </c>
      <c r="E187" s="21" t="s">
        <v>11</v>
      </c>
      <c r="F187" s="22">
        <f t="shared" ref="F187:G189" si="82">F188</f>
        <v>91.8</v>
      </c>
      <c r="G187" s="22">
        <f t="shared" si="82"/>
        <v>94.5</v>
      </c>
    </row>
    <row r="188" spans="1:7" ht="37.5" customHeight="1">
      <c r="A188" s="2" t="s">
        <v>181</v>
      </c>
      <c r="B188" s="21" t="s">
        <v>24</v>
      </c>
      <c r="C188" s="21" t="s">
        <v>25</v>
      </c>
      <c r="D188" s="21" t="s">
        <v>190</v>
      </c>
      <c r="E188" s="21" t="s">
        <v>11</v>
      </c>
      <c r="F188" s="22">
        <f t="shared" si="82"/>
        <v>91.8</v>
      </c>
      <c r="G188" s="22">
        <f t="shared" si="82"/>
        <v>94.5</v>
      </c>
    </row>
    <row r="189" spans="1:7" ht="31.5">
      <c r="A189" s="20" t="s">
        <v>18</v>
      </c>
      <c r="B189" s="21" t="s">
        <v>24</v>
      </c>
      <c r="C189" s="21" t="s">
        <v>25</v>
      </c>
      <c r="D189" s="21" t="s">
        <v>190</v>
      </c>
      <c r="E189" s="21" t="s">
        <v>19</v>
      </c>
      <c r="F189" s="22">
        <f t="shared" si="82"/>
        <v>91.8</v>
      </c>
      <c r="G189" s="22">
        <f t="shared" si="82"/>
        <v>94.5</v>
      </c>
    </row>
    <row r="190" spans="1:7" ht="49.5" customHeight="1">
      <c r="A190" s="20" t="s">
        <v>107</v>
      </c>
      <c r="B190" s="21" t="s">
        <v>24</v>
      </c>
      <c r="C190" s="21" t="s">
        <v>25</v>
      </c>
      <c r="D190" s="21" t="s">
        <v>190</v>
      </c>
      <c r="E190" s="21" t="s">
        <v>108</v>
      </c>
      <c r="F190" s="24">
        <v>91.8</v>
      </c>
      <c r="G190" s="24">
        <v>94.5</v>
      </c>
    </row>
    <row r="191" spans="1:7" s="31" customFormat="1">
      <c r="A191" s="7" t="s">
        <v>252</v>
      </c>
      <c r="B191" s="18" t="s">
        <v>24</v>
      </c>
      <c r="C191" s="18" t="s">
        <v>26</v>
      </c>
      <c r="D191" s="18" t="s">
        <v>10</v>
      </c>
      <c r="E191" s="18" t="s">
        <v>11</v>
      </c>
      <c r="F191" s="19">
        <f>F192</f>
        <v>0</v>
      </c>
      <c r="G191" s="19">
        <f>G192</f>
        <v>17166.7</v>
      </c>
    </row>
    <row r="192" spans="1:7" ht="63">
      <c r="A192" s="2" t="s">
        <v>246</v>
      </c>
      <c r="B192" s="21" t="s">
        <v>24</v>
      </c>
      <c r="C192" s="21" t="s">
        <v>26</v>
      </c>
      <c r="D192" s="21" t="s">
        <v>248</v>
      </c>
      <c r="E192" s="21" t="s">
        <v>11</v>
      </c>
      <c r="F192" s="22">
        <f>F193+F196</f>
        <v>0</v>
      </c>
      <c r="G192" s="22">
        <f>G193+G196</f>
        <v>17166.7</v>
      </c>
    </row>
    <row r="193" spans="1:7" ht="47.25">
      <c r="A193" s="2" t="s">
        <v>253</v>
      </c>
      <c r="B193" s="21" t="s">
        <v>24</v>
      </c>
      <c r="C193" s="21" t="s">
        <v>26</v>
      </c>
      <c r="D193" s="21" t="s">
        <v>390</v>
      </c>
      <c r="E193" s="21" t="s">
        <v>11</v>
      </c>
      <c r="F193" s="22">
        <f t="shared" ref="F193:G194" si="83">F194</f>
        <v>0</v>
      </c>
      <c r="G193" s="22">
        <f t="shared" si="83"/>
        <v>171.7</v>
      </c>
    </row>
    <row r="194" spans="1:7" ht="47.25">
      <c r="A194" s="2" t="s">
        <v>59</v>
      </c>
      <c r="B194" s="21" t="s">
        <v>24</v>
      </c>
      <c r="C194" s="21" t="s">
        <v>26</v>
      </c>
      <c r="D194" s="21" t="s">
        <v>390</v>
      </c>
      <c r="E194" s="21" t="s">
        <v>33</v>
      </c>
      <c r="F194" s="22">
        <f t="shared" si="83"/>
        <v>0</v>
      </c>
      <c r="G194" s="22">
        <f t="shared" si="83"/>
        <v>171.7</v>
      </c>
    </row>
    <row r="195" spans="1:7">
      <c r="A195" s="2" t="s">
        <v>173</v>
      </c>
      <c r="B195" s="21" t="s">
        <v>24</v>
      </c>
      <c r="C195" s="21" t="s">
        <v>26</v>
      </c>
      <c r="D195" s="21" t="s">
        <v>390</v>
      </c>
      <c r="E195" s="21" t="s">
        <v>174</v>
      </c>
      <c r="F195" s="22">
        <v>0</v>
      </c>
      <c r="G195" s="24">
        <v>171.7</v>
      </c>
    </row>
    <row r="196" spans="1:7" ht="63">
      <c r="A196" s="4" t="s">
        <v>250</v>
      </c>
      <c r="B196" s="21" t="s">
        <v>24</v>
      </c>
      <c r="C196" s="21" t="s">
        <v>26</v>
      </c>
      <c r="D196" s="21" t="s">
        <v>251</v>
      </c>
      <c r="E196" s="21" t="s">
        <v>11</v>
      </c>
      <c r="F196" s="22">
        <f t="shared" ref="F196:G197" si="84">F197</f>
        <v>0</v>
      </c>
      <c r="G196" s="22">
        <f t="shared" si="84"/>
        <v>16995</v>
      </c>
    </row>
    <row r="197" spans="1:7" ht="47.25">
      <c r="A197" s="2" t="s">
        <v>59</v>
      </c>
      <c r="B197" s="21" t="s">
        <v>24</v>
      </c>
      <c r="C197" s="21" t="s">
        <v>26</v>
      </c>
      <c r="D197" s="21" t="s">
        <v>251</v>
      </c>
      <c r="E197" s="21" t="s">
        <v>33</v>
      </c>
      <c r="F197" s="22">
        <f t="shared" si="84"/>
        <v>0</v>
      </c>
      <c r="G197" s="22">
        <f t="shared" si="84"/>
        <v>16995</v>
      </c>
    </row>
    <row r="198" spans="1:7">
      <c r="A198" s="2" t="s">
        <v>173</v>
      </c>
      <c r="B198" s="21" t="s">
        <v>24</v>
      </c>
      <c r="C198" s="21" t="s">
        <v>26</v>
      </c>
      <c r="D198" s="21" t="s">
        <v>251</v>
      </c>
      <c r="E198" s="21" t="s">
        <v>174</v>
      </c>
      <c r="F198" s="24">
        <v>0</v>
      </c>
      <c r="G198" s="24">
        <v>16995</v>
      </c>
    </row>
    <row r="199" spans="1:7">
      <c r="A199" s="17" t="s">
        <v>61</v>
      </c>
      <c r="B199" s="18" t="s">
        <v>24</v>
      </c>
      <c r="C199" s="18" t="s">
        <v>34</v>
      </c>
      <c r="D199" s="18" t="s">
        <v>10</v>
      </c>
      <c r="E199" s="18" t="s">
        <v>11</v>
      </c>
      <c r="F199" s="19">
        <f>F200</f>
        <v>9259.7000000000007</v>
      </c>
      <c r="G199" s="19">
        <f>G200</f>
        <v>9657.9</v>
      </c>
    </row>
    <row r="200" spans="1:7">
      <c r="A200" s="20" t="s">
        <v>424</v>
      </c>
      <c r="B200" s="21" t="s">
        <v>24</v>
      </c>
      <c r="C200" s="21" t="s">
        <v>34</v>
      </c>
      <c r="D200" s="21" t="s">
        <v>126</v>
      </c>
      <c r="E200" s="21" t="s">
        <v>11</v>
      </c>
      <c r="F200" s="22">
        <f t="shared" ref="F200:G203" si="85">F201</f>
        <v>9259.7000000000007</v>
      </c>
      <c r="G200" s="22">
        <f t="shared" si="85"/>
        <v>9657.9</v>
      </c>
    </row>
    <row r="201" spans="1:7" ht="31.5">
      <c r="A201" s="20" t="s">
        <v>191</v>
      </c>
      <c r="B201" s="21" t="s">
        <v>24</v>
      </c>
      <c r="C201" s="21" t="s">
        <v>34</v>
      </c>
      <c r="D201" s="21" t="s">
        <v>193</v>
      </c>
      <c r="E201" s="21" t="s">
        <v>11</v>
      </c>
      <c r="F201" s="22">
        <f t="shared" si="85"/>
        <v>9259.7000000000007</v>
      </c>
      <c r="G201" s="22">
        <f t="shared" si="85"/>
        <v>9657.9</v>
      </c>
    </row>
    <row r="202" spans="1:7" ht="32.25" customHeight="1">
      <c r="A202" s="20" t="s">
        <v>192</v>
      </c>
      <c r="B202" s="21" t="s">
        <v>24</v>
      </c>
      <c r="C202" s="21" t="s">
        <v>34</v>
      </c>
      <c r="D202" s="21" t="s">
        <v>194</v>
      </c>
      <c r="E202" s="21" t="s">
        <v>11</v>
      </c>
      <c r="F202" s="22">
        <f t="shared" si="85"/>
        <v>9259.7000000000007</v>
      </c>
      <c r="G202" s="22">
        <f t="shared" si="85"/>
        <v>9657.9</v>
      </c>
    </row>
    <row r="203" spans="1:7">
      <c r="A203" s="20" t="s">
        <v>20</v>
      </c>
      <c r="B203" s="21" t="s">
        <v>24</v>
      </c>
      <c r="C203" s="21" t="s">
        <v>34</v>
      </c>
      <c r="D203" s="21" t="s">
        <v>194</v>
      </c>
      <c r="E203" s="21" t="s">
        <v>21</v>
      </c>
      <c r="F203" s="22">
        <f t="shared" si="85"/>
        <v>9259.7000000000007</v>
      </c>
      <c r="G203" s="22">
        <f t="shared" si="85"/>
        <v>9657.9</v>
      </c>
    </row>
    <row r="204" spans="1:7" ht="63">
      <c r="A204" s="2" t="s">
        <v>188</v>
      </c>
      <c r="B204" s="21" t="s">
        <v>24</v>
      </c>
      <c r="C204" s="21" t="s">
        <v>34</v>
      </c>
      <c r="D204" s="21" t="s">
        <v>194</v>
      </c>
      <c r="E204" s="21" t="s">
        <v>189</v>
      </c>
      <c r="F204" s="24">
        <v>9259.7000000000007</v>
      </c>
      <c r="G204" s="24">
        <v>9657.9</v>
      </c>
    </row>
    <row r="205" spans="1:7">
      <c r="A205" s="17" t="s">
        <v>62</v>
      </c>
      <c r="B205" s="18" t="s">
        <v>24</v>
      </c>
      <c r="C205" s="18" t="s">
        <v>32</v>
      </c>
      <c r="D205" s="18" t="s">
        <v>10</v>
      </c>
      <c r="E205" s="18" t="s">
        <v>11</v>
      </c>
      <c r="F205" s="19">
        <f t="shared" ref="F205:G205" si="86">F206</f>
        <v>82094.100000000006</v>
      </c>
      <c r="G205" s="19">
        <f t="shared" si="86"/>
        <v>97868.9</v>
      </c>
    </row>
    <row r="206" spans="1:7" ht="63">
      <c r="A206" s="2" t="s">
        <v>425</v>
      </c>
      <c r="B206" s="21" t="s">
        <v>24</v>
      </c>
      <c r="C206" s="21" t="s">
        <v>32</v>
      </c>
      <c r="D206" s="21" t="s">
        <v>197</v>
      </c>
      <c r="E206" s="21" t="s">
        <v>11</v>
      </c>
      <c r="F206" s="22">
        <f t="shared" ref="F206:G206" si="87">F207+F210</f>
        <v>82094.100000000006</v>
      </c>
      <c r="G206" s="22">
        <f t="shared" si="87"/>
        <v>97868.9</v>
      </c>
    </row>
    <row r="207" spans="1:7" ht="47.25">
      <c r="A207" s="2" t="s">
        <v>195</v>
      </c>
      <c r="B207" s="21" t="s">
        <v>24</v>
      </c>
      <c r="C207" s="21" t="s">
        <v>32</v>
      </c>
      <c r="D207" s="21" t="s">
        <v>198</v>
      </c>
      <c r="E207" s="21" t="s">
        <v>11</v>
      </c>
      <c r="F207" s="22">
        <f t="shared" ref="F207:G208" si="88">F208</f>
        <v>52418.5</v>
      </c>
      <c r="G207" s="22">
        <f t="shared" si="88"/>
        <v>80870.3</v>
      </c>
    </row>
    <row r="208" spans="1:7" ht="31.5">
      <c r="A208" s="20" t="s">
        <v>18</v>
      </c>
      <c r="B208" s="21" t="s">
        <v>24</v>
      </c>
      <c r="C208" s="21" t="s">
        <v>32</v>
      </c>
      <c r="D208" s="21" t="s">
        <v>198</v>
      </c>
      <c r="E208" s="21" t="s">
        <v>19</v>
      </c>
      <c r="F208" s="22">
        <f t="shared" si="88"/>
        <v>52418.5</v>
      </c>
      <c r="G208" s="22">
        <f t="shared" si="88"/>
        <v>80870.3</v>
      </c>
    </row>
    <row r="209" spans="1:7" ht="31.5">
      <c r="A209" s="20" t="s">
        <v>107</v>
      </c>
      <c r="B209" s="21" t="s">
        <v>24</v>
      </c>
      <c r="C209" s="21" t="s">
        <v>32</v>
      </c>
      <c r="D209" s="21" t="s">
        <v>198</v>
      </c>
      <c r="E209" s="21" t="s">
        <v>108</v>
      </c>
      <c r="F209" s="24">
        <f>71087.5-18669</f>
        <v>52418.5</v>
      </c>
      <c r="G209" s="24">
        <f>93870.3-13000</f>
        <v>80870.3</v>
      </c>
    </row>
    <row r="210" spans="1:7" ht="33.75" customHeight="1">
      <c r="A210" s="2" t="s">
        <v>196</v>
      </c>
      <c r="B210" s="21" t="s">
        <v>24</v>
      </c>
      <c r="C210" s="21" t="s">
        <v>32</v>
      </c>
      <c r="D210" s="21" t="s">
        <v>199</v>
      </c>
      <c r="E210" s="21" t="s">
        <v>11</v>
      </c>
      <c r="F210" s="22">
        <f t="shared" ref="F210:G211" si="89">F211</f>
        <v>29675.599999999999</v>
      </c>
      <c r="G210" s="22">
        <f t="shared" si="89"/>
        <v>16998.599999999999</v>
      </c>
    </row>
    <row r="211" spans="1:7" ht="33.75" customHeight="1">
      <c r="A211" s="20" t="s">
        <v>18</v>
      </c>
      <c r="B211" s="21" t="s">
        <v>24</v>
      </c>
      <c r="C211" s="21" t="s">
        <v>32</v>
      </c>
      <c r="D211" s="21" t="s">
        <v>199</v>
      </c>
      <c r="E211" s="21" t="s">
        <v>19</v>
      </c>
      <c r="F211" s="22">
        <f t="shared" si="89"/>
        <v>29675.599999999999</v>
      </c>
      <c r="G211" s="22">
        <f t="shared" si="89"/>
        <v>16998.599999999999</v>
      </c>
    </row>
    <row r="212" spans="1:7" ht="33.75" customHeight="1">
      <c r="A212" s="20" t="s">
        <v>107</v>
      </c>
      <c r="B212" s="21" t="s">
        <v>24</v>
      </c>
      <c r="C212" s="21" t="s">
        <v>32</v>
      </c>
      <c r="D212" s="21" t="s">
        <v>199</v>
      </c>
      <c r="E212" s="21" t="s">
        <v>108</v>
      </c>
      <c r="F212" s="24">
        <v>29675.599999999999</v>
      </c>
      <c r="G212" s="24">
        <f>39222.2-22223.6</f>
        <v>16998.599999999999</v>
      </c>
    </row>
    <row r="213" spans="1:7" ht="31.5">
      <c r="A213" s="17" t="s">
        <v>63</v>
      </c>
      <c r="B213" s="18" t="s">
        <v>24</v>
      </c>
      <c r="C213" s="18" t="s">
        <v>35</v>
      </c>
      <c r="D213" s="18" t="s">
        <v>10</v>
      </c>
      <c r="E213" s="18" t="s">
        <v>11</v>
      </c>
      <c r="F213" s="19">
        <f>F222+F214+F237</f>
        <v>11399.9</v>
      </c>
      <c r="G213" s="19">
        <f>G222+G214+G237</f>
        <v>10145.799999999999</v>
      </c>
    </row>
    <row r="214" spans="1:7" ht="63">
      <c r="A214" s="3" t="s">
        <v>151</v>
      </c>
      <c r="B214" s="21" t="s">
        <v>24</v>
      </c>
      <c r="C214" s="21" t="s">
        <v>35</v>
      </c>
      <c r="D214" s="21" t="s">
        <v>153</v>
      </c>
      <c r="E214" s="21" t="s">
        <v>11</v>
      </c>
      <c r="F214" s="22">
        <f t="shared" ref="F214:G214" si="90">F215</f>
        <v>7350</v>
      </c>
      <c r="G214" s="22">
        <f t="shared" si="90"/>
        <v>6700</v>
      </c>
    </row>
    <row r="215" spans="1:7" ht="31.5">
      <c r="A215" s="2" t="s">
        <v>412</v>
      </c>
      <c r="B215" s="21" t="s">
        <v>24</v>
      </c>
      <c r="C215" s="21" t="s">
        <v>35</v>
      </c>
      <c r="D215" s="21" t="s">
        <v>209</v>
      </c>
      <c r="E215" s="21" t="s">
        <v>11</v>
      </c>
      <c r="F215" s="22">
        <f t="shared" ref="F215:G215" si="91">F216+F219</f>
        <v>7350</v>
      </c>
      <c r="G215" s="22">
        <f t="shared" si="91"/>
        <v>6700</v>
      </c>
    </row>
    <row r="216" spans="1:7" ht="31.5">
      <c r="A216" s="2" t="s">
        <v>208</v>
      </c>
      <c r="B216" s="21" t="s">
        <v>24</v>
      </c>
      <c r="C216" s="21" t="s">
        <v>35</v>
      </c>
      <c r="D216" s="21" t="s">
        <v>210</v>
      </c>
      <c r="E216" s="21" t="s">
        <v>11</v>
      </c>
      <c r="F216" s="22">
        <f t="shared" ref="F216:G217" si="92">F217</f>
        <v>6600</v>
      </c>
      <c r="G216" s="22">
        <f t="shared" si="92"/>
        <v>5700</v>
      </c>
    </row>
    <row r="217" spans="1:7" ht="33" customHeight="1">
      <c r="A217" s="20" t="s">
        <v>18</v>
      </c>
      <c r="B217" s="21" t="s">
        <v>24</v>
      </c>
      <c r="C217" s="21" t="s">
        <v>35</v>
      </c>
      <c r="D217" s="21" t="s">
        <v>210</v>
      </c>
      <c r="E217" s="21" t="s">
        <v>19</v>
      </c>
      <c r="F217" s="22">
        <f t="shared" si="92"/>
        <v>6600</v>
      </c>
      <c r="G217" s="22">
        <f t="shared" si="92"/>
        <v>5700</v>
      </c>
    </row>
    <row r="218" spans="1:7" ht="33" customHeight="1">
      <c r="A218" s="20" t="s">
        <v>107</v>
      </c>
      <c r="B218" s="21" t="s">
        <v>24</v>
      </c>
      <c r="C218" s="21" t="s">
        <v>35</v>
      </c>
      <c r="D218" s="21" t="s">
        <v>210</v>
      </c>
      <c r="E218" s="21" t="s">
        <v>108</v>
      </c>
      <c r="F218" s="24">
        <v>6600</v>
      </c>
      <c r="G218" s="24">
        <v>5700</v>
      </c>
    </row>
    <row r="219" spans="1:7">
      <c r="A219" s="4" t="s">
        <v>218</v>
      </c>
      <c r="B219" s="21" t="s">
        <v>24</v>
      </c>
      <c r="C219" s="21" t="s">
        <v>35</v>
      </c>
      <c r="D219" s="21" t="s">
        <v>219</v>
      </c>
      <c r="E219" s="21" t="s">
        <v>11</v>
      </c>
      <c r="F219" s="22">
        <f t="shared" ref="F219:G220" si="93">F220</f>
        <v>750</v>
      </c>
      <c r="G219" s="22">
        <f t="shared" si="93"/>
        <v>1000</v>
      </c>
    </row>
    <row r="220" spans="1:7" ht="33" customHeight="1">
      <c r="A220" s="20" t="s">
        <v>18</v>
      </c>
      <c r="B220" s="21" t="s">
        <v>24</v>
      </c>
      <c r="C220" s="21" t="s">
        <v>35</v>
      </c>
      <c r="D220" s="21" t="s">
        <v>219</v>
      </c>
      <c r="E220" s="21" t="s">
        <v>19</v>
      </c>
      <c r="F220" s="22">
        <f t="shared" si="93"/>
        <v>750</v>
      </c>
      <c r="G220" s="22">
        <f t="shared" si="93"/>
        <v>1000</v>
      </c>
    </row>
    <row r="221" spans="1:7" ht="33" customHeight="1">
      <c r="A221" s="20" t="s">
        <v>107</v>
      </c>
      <c r="B221" s="21" t="s">
        <v>24</v>
      </c>
      <c r="C221" s="21" t="s">
        <v>35</v>
      </c>
      <c r="D221" s="21" t="s">
        <v>219</v>
      </c>
      <c r="E221" s="21" t="s">
        <v>108</v>
      </c>
      <c r="F221" s="24">
        <v>750</v>
      </c>
      <c r="G221" s="24">
        <v>1000</v>
      </c>
    </row>
    <row r="222" spans="1:7" ht="47.25">
      <c r="A222" s="2" t="s">
        <v>175</v>
      </c>
      <c r="B222" s="21" t="s">
        <v>24</v>
      </c>
      <c r="C222" s="21" t="s">
        <v>35</v>
      </c>
      <c r="D222" s="21" t="s">
        <v>182</v>
      </c>
      <c r="E222" s="21" t="s">
        <v>11</v>
      </c>
      <c r="F222" s="22">
        <f t="shared" ref="F222:G222" si="94">F223+F233</f>
        <v>2540</v>
      </c>
      <c r="G222" s="22">
        <f t="shared" si="94"/>
        <v>2560</v>
      </c>
    </row>
    <row r="223" spans="1:7" ht="31.5">
      <c r="A223" s="2" t="s">
        <v>200</v>
      </c>
      <c r="B223" s="21" t="s">
        <v>24</v>
      </c>
      <c r="C223" s="21" t="s">
        <v>35</v>
      </c>
      <c r="D223" s="21" t="s">
        <v>204</v>
      </c>
      <c r="E223" s="21" t="s">
        <v>11</v>
      </c>
      <c r="F223" s="22">
        <f t="shared" ref="F223:G223" si="95">F224+F227+F230</f>
        <v>1120</v>
      </c>
      <c r="G223" s="22">
        <f t="shared" si="95"/>
        <v>1140</v>
      </c>
    </row>
    <row r="224" spans="1:7">
      <c r="A224" s="2" t="s">
        <v>201</v>
      </c>
      <c r="B224" s="21" t="s">
        <v>24</v>
      </c>
      <c r="C224" s="21" t="s">
        <v>35</v>
      </c>
      <c r="D224" s="21" t="s">
        <v>205</v>
      </c>
      <c r="E224" s="21" t="s">
        <v>11</v>
      </c>
      <c r="F224" s="22">
        <f t="shared" ref="F224:G225" si="96">F225</f>
        <v>20</v>
      </c>
      <c r="G224" s="22">
        <f t="shared" si="96"/>
        <v>20</v>
      </c>
    </row>
    <row r="225" spans="1:7">
      <c r="A225" s="20" t="s">
        <v>20</v>
      </c>
      <c r="B225" s="21" t="s">
        <v>24</v>
      </c>
      <c r="C225" s="21" t="s">
        <v>35</v>
      </c>
      <c r="D225" s="21" t="s">
        <v>205</v>
      </c>
      <c r="E225" s="21" t="s">
        <v>21</v>
      </c>
      <c r="F225" s="22">
        <f t="shared" si="96"/>
        <v>20</v>
      </c>
      <c r="G225" s="22">
        <f t="shared" si="96"/>
        <v>20</v>
      </c>
    </row>
    <row r="226" spans="1:7" ht="63">
      <c r="A226" s="2" t="s">
        <v>188</v>
      </c>
      <c r="B226" s="21" t="s">
        <v>24</v>
      </c>
      <c r="C226" s="21" t="s">
        <v>35</v>
      </c>
      <c r="D226" s="21" t="s">
        <v>205</v>
      </c>
      <c r="E226" s="21" t="s">
        <v>189</v>
      </c>
      <c r="F226" s="24">
        <v>20</v>
      </c>
      <c r="G226" s="24">
        <v>20</v>
      </c>
    </row>
    <row r="227" spans="1:7" ht="31.5">
      <c r="A227" s="2" t="s">
        <v>202</v>
      </c>
      <c r="B227" s="21" t="s">
        <v>24</v>
      </c>
      <c r="C227" s="21" t="s">
        <v>35</v>
      </c>
      <c r="D227" s="21" t="s">
        <v>206</v>
      </c>
      <c r="E227" s="21" t="s">
        <v>11</v>
      </c>
      <c r="F227" s="22">
        <f t="shared" ref="F227:G228" si="97">F228</f>
        <v>120</v>
      </c>
      <c r="G227" s="22">
        <f t="shared" si="97"/>
        <v>120</v>
      </c>
    </row>
    <row r="228" spans="1:7" ht="31.5">
      <c r="A228" s="20" t="s">
        <v>18</v>
      </c>
      <c r="B228" s="21" t="s">
        <v>24</v>
      </c>
      <c r="C228" s="21" t="s">
        <v>35</v>
      </c>
      <c r="D228" s="21" t="s">
        <v>206</v>
      </c>
      <c r="E228" s="21" t="s">
        <v>19</v>
      </c>
      <c r="F228" s="22">
        <f t="shared" si="97"/>
        <v>120</v>
      </c>
      <c r="G228" s="22">
        <f t="shared" si="97"/>
        <v>120</v>
      </c>
    </row>
    <row r="229" spans="1:7" ht="31.5">
      <c r="A229" s="20" t="s">
        <v>107</v>
      </c>
      <c r="B229" s="21" t="s">
        <v>24</v>
      </c>
      <c r="C229" s="21" t="s">
        <v>35</v>
      </c>
      <c r="D229" s="21" t="s">
        <v>206</v>
      </c>
      <c r="E229" s="21" t="s">
        <v>108</v>
      </c>
      <c r="F229" s="24">
        <v>120</v>
      </c>
      <c r="G229" s="24">
        <v>120</v>
      </c>
    </row>
    <row r="230" spans="1:7" ht="31.5">
      <c r="A230" s="2" t="s">
        <v>203</v>
      </c>
      <c r="B230" s="21" t="s">
        <v>24</v>
      </c>
      <c r="C230" s="21" t="s">
        <v>35</v>
      </c>
      <c r="D230" s="21" t="s">
        <v>207</v>
      </c>
      <c r="E230" s="21" t="s">
        <v>11</v>
      </c>
      <c r="F230" s="22">
        <f t="shared" ref="F230:G231" si="98">F231</f>
        <v>980</v>
      </c>
      <c r="G230" s="22">
        <f t="shared" si="98"/>
        <v>1000</v>
      </c>
    </row>
    <row r="231" spans="1:7">
      <c r="A231" s="20" t="s">
        <v>20</v>
      </c>
      <c r="B231" s="21" t="s">
        <v>24</v>
      </c>
      <c r="C231" s="21" t="s">
        <v>35</v>
      </c>
      <c r="D231" s="21" t="s">
        <v>207</v>
      </c>
      <c r="E231" s="21" t="s">
        <v>21</v>
      </c>
      <c r="F231" s="22">
        <f t="shared" si="98"/>
        <v>980</v>
      </c>
      <c r="G231" s="22">
        <f t="shared" si="98"/>
        <v>1000</v>
      </c>
    </row>
    <row r="232" spans="1:7" ht="57" customHeight="1">
      <c r="A232" s="2" t="s">
        <v>188</v>
      </c>
      <c r="B232" s="21" t="s">
        <v>24</v>
      </c>
      <c r="C232" s="21" t="s">
        <v>35</v>
      </c>
      <c r="D232" s="21" t="s">
        <v>207</v>
      </c>
      <c r="E232" s="21" t="s">
        <v>189</v>
      </c>
      <c r="F232" s="24">
        <v>980</v>
      </c>
      <c r="G232" s="24">
        <v>1000</v>
      </c>
    </row>
    <row r="233" spans="1:7" ht="47.25">
      <c r="A233" s="2" t="s">
        <v>176</v>
      </c>
      <c r="B233" s="21" t="s">
        <v>24</v>
      </c>
      <c r="C233" s="21" t="s">
        <v>35</v>
      </c>
      <c r="D233" s="21" t="s">
        <v>183</v>
      </c>
      <c r="E233" s="21" t="s">
        <v>11</v>
      </c>
      <c r="F233" s="22">
        <f t="shared" ref="F233:G233" si="99">F234</f>
        <v>1420</v>
      </c>
      <c r="G233" s="22">
        <f t="shared" si="99"/>
        <v>1420</v>
      </c>
    </row>
    <row r="234" spans="1:7" ht="34.5" customHeight="1">
      <c r="A234" s="2" t="s">
        <v>177</v>
      </c>
      <c r="B234" s="21" t="s">
        <v>24</v>
      </c>
      <c r="C234" s="21" t="s">
        <v>35</v>
      </c>
      <c r="D234" s="21" t="s">
        <v>184</v>
      </c>
      <c r="E234" s="21" t="s">
        <v>11</v>
      </c>
      <c r="F234" s="22">
        <f t="shared" ref="F234:G235" si="100">F235</f>
        <v>1420</v>
      </c>
      <c r="G234" s="22">
        <f t="shared" si="100"/>
        <v>1420</v>
      </c>
    </row>
    <row r="235" spans="1:7" ht="34.5" customHeight="1">
      <c r="A235" s="20" t="s">
        <v>18</v>
      </c>
      <c r="B235" s="21" t="s">
        <v>24</v>
      </c>
      <c r="C235" s="21" t="s">
        <v>35</v>
      </c>
      <c r="D235" s="21" t="s">
        <v>184</v>
      </c>
      <c r="E235" s="21" t="s">
        <v>19</v>
      </c>
      <c r="F235" s="22">
        <f t="shared" si="100"/>
        <v>1420</v>
      </c>
      <c r="G235" s="22">
        <f t="shared" si="100"/>
        <v>1420</v>
      </c>
    </row>
    <row r="236" spans="1:7" ht="34.5" customHeight="1">
      <c r="A236" s="20" t="s">
        <v>107</v>
      </c>
      <c r="B236" s="21" t="s">
        <v>24</v>
      </c>
      <c r="C236" s="21" t="s">
        <v>35</v>
      </c>
      <c r="D236" s="21" t="s">
        <v>184</v>
      </c>
      <c r="E236" s="21" t="s">
        <v>108</v>
      </c>
      <c r="F236" s="24">
        <v>1420</v>
      </c>
      <c r="G236" s="24">
        <v>1420</v>
      </c>
    </row>
    <row r="237" spans="1:7" ht="33" customHeight="1">
      <c r="A237" s="20" t="s">
        <v>424</v>
      </c>
      <c r="B237" s="21" t="s">
        <v>24</v>
      </c>
      <c r="C237" s="21" t="s">
        <v>35</v>
      </c>
      <c r="D237" s="21" t="s">
        <v>126</v>
      </c>
      <c r="E237" s="21" t="s">
        <v>11</v>
      </c>
      <c r="F237" s="24">
        <f>F238</f>
        <v>1509.9</v>
      </c>
      <c r="G237" s="24">
        <f>G238</f>
        <v>885.8</v>
      </c>
    </row>
    <row r="238" spans="1:7">
      <c r="A238" s="2" t="s">
        <v>395</v>
      </c>
      <c r="B238" s="21" t="s">
        <v>24</v>
      </c>
      <c r="C238" s="21" t="s">
        <v>35</v>
      </c>
      <c r="D238" s="21" t="s">
        <v>137</v>
      </c>
      <c r="E238" s="21" t="s">
        <v>11</v>
      </c>
      <c r="F238" s="22">
        <f t="shared" ref="F238:G240" si="101">F239</f>
        <v>1509.9</v>
      </c>
      <c r="G238" s="22">
        <f t="shared" si="101"/>
        <v>885.8</v>
      </c>
    </row>
    <row r="239" spans="1:7" ht="33" customHeight="1">
      <c r="A239" s="2" t="s">
        <v>396</v>
      </c>
      <c r="B239" s="21" t="s">
        <v>24</v>
      </c>
      <c r="C239" s="21" t="s">
        <v>35</v>
      </c>
      <c r="D239" s="6" t="s">
        <v>397</v>
      </c>
      <c r="E239" s="21" t="s">
        <v>11</v>
      </c>
      <c r="F239" s="22">
        <f t="shared" si="101"/>
        <v>1509.9</v>
      </c>
      <c r="G239" s="22">
        <f t="shared" si="101"/>
        <v>885.8</v>
      </c>
    </row>
    <row r="240" spans="1:7" ht="33" customHeight="1">
      <c r="A240" s="20" t="s">
        <v>18</v>
      </c>
      <c r="B240" s="21" t="s">
        <v>24</v>
      </c>
      <c r="C240" s="21" t="s">
        <v>35</v>
      </c>
      <c r="D240" s="6" t="s">
        <v>397</v>
      </c>
      <c r="E240" s="21" t="s">
        <v>19</v>
      </c>
      <c r="F240" s="22">
        <f t="shared" si="101"/>
        <v>1509.9</v>
      </c>
      <c r="G240" s="22">
        <f t="shared" si="101"/>
        <v>885.8</v>
      </c>
    </row>
    <row r="241" spans="1:7" ht="33" customHeight="1">
      <c r="A241" s="20" t="s">
        <v>107</v>
      </c>
      <c r="B241" s="21" t="s">
        <v>24</v>
      </c>
      <c r="C241" s="21" t="s">
        <v>35</v>
      </c>
      <c r="D241" s="6" t="s">
        <v>397</v>
      </c>
      <c r="E241" s="21" t="s">
        <v>108</v>
      </c>
      <c r="F241" s="24">
        <v>1509.9</v>
      </c>
      <c r="G241" s="24">
        <v>885.8</v>
      </c>
    </row>
    <row r="242" spans="1:7" ht="31.5">
      <c r="A242" s="17" t="s">
        <v>64</v>
      </c>
      <c r="B242" s="18" t="s">
        <v>25</v>
      </c>
      <c r="C242" s="18" t="s">
        <v>9</v>
      </c>
      <c r="D242" s="18" t="s">
        <v>10</v>
      </c>
      <c r="E242" s="18" t="s">
        <v>11</v>
      </c>
      <c r="F242" s="19">
        <f>F243+F287+F332</f>
        <v>495116</v>
      </c>
      <c r="G242" s="19">
        <f>G243+G287+G332</f>
        <v>503298.30000000005</v>
      </c>
    </row>
    <row r="243" spans="1:7" ht="18.75" customHeight="1">
      <c r="A243" s="17" t="s">
        <v>65</v>
      </c>
      <c r="B243" s="18" t="s">
        <v>25</v>
      </c>
      <c r="C243" s="18" t="s">
        <v>8</v>
      </c>
      <c r="D243" s="18" t="s">
        <v>10</v>
      </c>
      <c r="E243" s="18" t="s">
        <v>11</v>
      </c>
      <c r="F243" s="19">
        <f>F248+F273+F283+F244</f>
        <v>374127.9</v>
      </c>
      <c r="G243" s="19">
        <f>G248+G273+G283+G244</f>
        <v>387330.10000000003</v>
      </c>
    </row>
    <row r="244" spans="1:7" ht="47.25">
      <c r="A244" s="2" t="s">
        <v>255</v>
      </c>
      <c r="B244" s="21" t="s">
        <v>25</v>
      </c>
      <c r="C244" s="21" t="s">
        <v>8</v>
      </c>
      <c r="D244" s="21" t="s">
        <v>264</v>
      </c>
      <c r="E244" s="21" t="s">
        <v>11</v>
      </c>
      <c r="F244" s="22">
        <f t="shared" ref="F244:G246" si="102">F245</f>
        <v>2500</v>
      </c>
      <c r="G244" s="22">
        <f t="shared" si="102"/>
        <v>0</v>
      </c>
    </row>
    <row r="245" spans="1:7" ht="18.75" customHeight="1">
      <c r="A245" s="2" t="s">
        <v>201</v>
      </c>
      <c r="B245" s="21" t="s">
        <v>25</v>
      </c>
      <c r="C245" s="21" t="s">
        <v>8</v>
      </c>
      <c r="D245" s="21" t="s">
        <v>296</v>
      </c>
      <c r="E245" s="21" t="s">
        <v>11</v>
      </c>
      <c r="F245" s="22">
        <f t="shared" si="102"/>
        <v>2500</v>
      </c>
      <c r="G245" s="22">
        <f t="shared" si="102"/>
        <v>0</v>
      </c>
    </row>
    <row r="246" spans="1:7" ht="47.25">
      <c r="A246" s="20" t="s">
        <v>48</v>
      </c>
      <c r="B246" s="21" t="s">
        <v>25</v>
      </c>
      <c r="C246" s="21" t="s">
        <v>8</v>
      </c>
      <c r="D246" s="21" t="s">
        <v>296</v>
      </c>
      <c r="E246" s="21" t="s">
        <v>30</v>
      </c>
      <c r="F246" s="22">
        <f t="shared" si="102"/>
        <v>2500</v>
      </c>
      <c r="G246" s="22">
        <f t="shared" si="102"/>
        <v>0</v>
      </c>
    </row>
    <row r="247" spans="1:7" ht="18.75" customHeight="1">
      <c r="A247" s="20" t="s">
        <v>134</v>
      </c>
      <c r="B247" s="21" t="s">
        <v>25</v>
      </c>
      <c r="C247" s="21" t="s">
        <v>8</v>
      </c>
      <c r="D247" s="21" t="s">
        <v>296</v>
      </c>
      <c r="E247" s="21" t="s">
        <v>135</v>
      </c>
      <c r="F247" s="22">
        <v>2500</v>
      </c>
      <c r="G247" s="22">
        <v>0</v>
      </c>
    </row>
    <row r="248" spans="1:7" ht="63">
      <c r="A248" s="3" t="s">
        <v>151</v>
      </c>
      <c r="B248" s="21" t="s">
        <v>25</v>
      </c>
      <c r="C248" s="21" t="s">
        <v>8</v>
      </c>
      <c r="D248" s="21" t="s">
        <v>153</v>
      </c>
      <c r="E248" s="21" t="s">
        <v>11</v>
      </c>
      <c r="F248" s="22">
        <f t="shared" ref="F248:G248" si="103">F249+F256+F263</f>
        <v>366671.4</v>
      </c>
      <c r="G248" s="22">
        <f t="shared" si="103"/>
        <v>382585.10000000003</v>
      </c>
    </row>
    <row r="249" spans="1:7" ht="31.5">
      <c r="A249" s="2" t="s">
        <v>412</v>
      </c>
      <c r="B249" s="21" t="s">
        <v>25</v>
      </c>
      <c r="C249" s="21" t="s">
        <v>8</v>
      </c>
      <c r="D249" s="21" t="s">
        <v>209</v>
      </c>
      <c r="E249" s="21" t="s">
        <v>11</v>
      </c>
      <c r="F249" s="22">
        <f t="shared" ref="F249:G249" si="104">F250+F253</f>
        <v>28054.2</v>
      </c>
      <c r="G249" s="22">
        <f t="shared" si="104"/>
        <v>42648.600000000006</v>
      </c>
    </row>
    <row r="250" spans="1:7" ht="33" customHeight="1">
      <c r="A250" s="2" t="s">
        <v>66</v>
      </c>
      <c r="B250" s="21" t="s">
        <v>25</v>
      </c>
      <c r="C250" s="21" t="s">
        <v>8</v>
      </c>
      <c r="D250" s="21" t="s">
        <v>211</v>
      </c>
      <c r="E250" s="21" t="s">
        <v>11</v>
      </c>
      <c r="F250" s="22">
        <f t="shared" ref="F250:G251" si="105">F251</f>
        <v>7256.3</v>
      </c>
      <c r="G250" s="22">
        <f t="shared" si="105"/>
        <v>14943.2</v>
      </c>
    </row>
    <row r="251" spans="1:7" ht="47.25">
      <c r="A251" s="20" t="s">
        <v>59</v>
      </c>
      <c r="B251" s="21" t="s">
        <v>25</v>
      </c>
      <c r="C251" s="21" t="s">
        <v>8</v>
      </c>
      <c r="D251" s="21" t="s">
        <v>211</v>
      </c>
      <c r="E251" s="21" t="s">
        <v>33</v>
      </c>
      <c r="F251" s="22">
        <f t="shared" si="105"/>
        <v>7256.3</v>
      </c>
      <c r="G251" s="22">
        <f t="shared" si="105"/>
        <v>14943.2</v>
      </c>
    </row>
    <row r="252" spans="1:7">
      <c r="A252" s="20" t="s">
        <v>173</v>
      </c>
      <c r="B252" s="21" t="s">
        <v>25</v>
      </c>
      <c r="C252" s="21" t="s">
        <v>8</v>
      </c>
      <c r="D252" s="21" t="s">
        <v>211</v>
      </c>
      <c r="E252" s="21" t="s">
        <v>174</v>
      </c>
      <c r="F252" s="24">
        <v>7256.3</v>
      </c>
      <c r="G252" s="24">
        <v>14943.2</v>
      </c>
    </row>
    <row r="253" spans="1:7">
      <c r="A253" s="4" t="s">
        <v>218</v>
      </c>
      <c r="B253" s="5" t="s">
        <v>25</v>
      </c>
      <c r="C253" s="21" t="s">
        <v>8</v>
      </c>
      <c r="D253" s="21" t="s">
        <v>219</v>
      </c>
      <c r="E253" s="21" t="s">
        <v>11</v>
      </c>
      <c r="F253" s="22">
        <f t="shared" ref="F253:G254" si="106">F254</f>
        <v>20797.900000000001</v>
      </c>
      <c r="G253" s="22">
        <f t="shared" si="106"/>
        <v>27705.4</v>
      </c>
    </row>
    <row r="254" spans="1:7" ht="47.25">
      <c r="A254" s="20" t="s">
        <v>59</v>
      </c>
      <c r="B254" s="5" t="s">
        <v>25</v>
      </c>
      <c r="C254" s="21" t="s">
        <v>8</v>
      </c>
      <c r="D254" s="21" t="s">
        <v>219</v>
      </c>
      <c r="E254" s="21" t="s">
        <v>33</v>
      </c>
      <c r="F254" s="22">
        <f t="shared" si="106"/>
        <v>20797.900000000001</v>
      </c>
      <c r="G254" s="22">
        <f t="shared" si="106"/>
        <v>27705.4</v>
      </c>
    </row>
    <row r="255" spans="1:7">
      <c r="A255" s="20" t="s">
        <v>173</v>
      </c>
      <c r="B255" s="5" t="s">
        <v>25</v>
      </c>
      <c r="C255" s="21" t="s">
        <v>8</v>
      </c>
      <c r="D255" s="21" t="s">
        <v>219</v>
      </c>
      <c r="E255" s="21" t="s">
        <v>174</v>
      </c>
      <c r="F255" s="24">
        <v>20797.900000000001</v>
      </c>
      <c r="G255" s="24">
        <v>27705.4</v>
      </c>
    </row>
    <row r="256" spans="1:7" ht="31.5">
      <c r="A256" s="2" t="s">
        <v>413</v>
      </c>
      <c r="B256" s="21" t="s">
        <v>25</v>
      </c>
      <c r="C256" s="21" t="s">
        <v>8</v>
      </c>
      <c r="D256" s="21" t="s">
        <v>213</v>
      </c>
      <c r="E256" s="21" t="s">
        <v>11</v>
      </c>
      <c r="F256" s="22">
        <f t="shared" ref="F256:G256" si="107">F257+F260</f>
        <v>335107.20000000001</v>
      </c>
      <c r="G256" s="22">
        <f t="shared" si="107"/>
        <v>337915.8</v>
      </c>
    </row>
    <row r="257" spans="1:7" ht="63">
      <c r="A257" s="2" t="s">
        <v>212</v>
      </c>
      <c r="B257" s="21" t="s">
        <v>25</v>
      </c>
      <c r="C257" s="21" t="s">
        <v>8</v>
      </c>
      <c r="D257" s="21" t="s">
        <v>214</v>
      </c>
      <c r="E257" s="21" t="s">
        <v>11</v>
      </c>
      <c r="F257" s="22">
        <f t="shared" ref="F257:G258" si="108">F258</f>
        <v>35107.199999999997</v>
      </c>
      <c r="G257" s="22">
        <f t="shared" si="108"/>
        <v>37915.800000000003</v>
      </c>
    </row>
    <row r="258" spans="1:7" ht="47.25">
      <c r="A258" s="20" t="s">
        <v>59</v>
      </c>
      <c r="B258" s="21" t="s">
        <v>25</v>
      </c>
      <c r="C258" s="21" t="s">
        <v>8</v>
      </c>
      <c r="D258" s="21" t="s">
        <v>214</v>
      </c>
      <c r="E258" s="21" t="s">
        <v>33</v>
      </c>
      <c r="F258" s="22">
        <f t="shared" si="108"/>
        <v>35107.199999999997</v>
      </c>
      <c r="G258" s="22">
        <f t="shared" si="108"/>
        <v>37915.800000000003</v>
      </c>
    </row>
    <row r="259" spans="1:7">
      <c r="A259" s="20" t="s">
        <v>173</v>
      </c>
      <c r="B259" s="21" t="s">
        <v>25</v>
      </c>
      <c r="C259" s="21" t="s">
        <v>8</v>
      </c>
      <c r="D259" s="21" t="s">
        <v>214</v>
      </c>
      <c r="E259" s="21" t="s">
        <v>174</v>
      </c>
      <c r="F259" s="24">
        <f>35107.2</f>
        <v>35107.199999999997</v>
      </c>
      <c r="G259" s="24">
        <f>37915.8</f>
        <v>37915.800000000003</v>
      </c>
    </row>
    <row r="260" spans="1:7" ht="47.25">
      <c r="A260" s="4" t="s">
        <v>220</v>
      </c>
      <c r="B260" s="21" t="s">
        <v>25</v>
      </c>
      <c r="C260" s="21" t="s">
        <v>8</v>
      </c>
      <c r="D260" s="21" t="s">
        <v>221</v>
      </c>
      <c r="E260" s="21" t="s">
        <v>11</v>
      </c>
      <c r="F260" s="22">
        <f t="shared" ref="F260:G261" si="109">F261</f>
        <v>300000</v>
      </c>
      <c r="G260" s="22">
        <f t="shared" si="109"/>
        <v>300000</v>
      </c>
    </row>
    <row r="261" spans="1:7" ht="47.25">
      <c r="A261" s="20" t="s">
        <v>59</v>
      </c>
      <c r="B261" s="21" t="s">
        <v>25</v>
      </c>
      <c r="C261" s="21" t="s">
        <v>8</v>
      </c>
      <c r="D261" s="21" t="s">
        <v>221</v>
      </c>
      <c r="E261" s="21" t="s">
        <v>33</v>
      </c>
      <c r="F261" s="22">
        <f t="shared" si="109"/>
        <v>300000</v>
      </c>
      <c r="G261" s="22">
        <f t="shared" si="109"/>
        <v>300000</v>
      </c>
    </row>
    <row r="262" spans="1:7">
      <c r="A262" s="20" t="s">
        <v>173</v>
      </c>
      <c r="B262" s="21" t="s">
        <v>25</v>
      </c>
      <c r="C262" s="21" t="s">
        <v>8</v>
      </c>
      <c r="D262" s="21" t="s">
        <v>221</v>
      </c>
      <c r="E262" s="21" t="s">
        <v>174</v>
      </c>
      <c r="F262" s="24">
        <v>300000</v>
      </c>
      <c r="G262" s="24">
        <v>300000</v>
      </c>
    </row>
    <row r="263" spans="1:7" ht="49.5" customHeight="1">
      <c r="A263" s="2" t="s">
        <v>414</v>
      </c>
      <c r="B263" s="21" t="s">
        <v>25</v>
      </c>
      <c r="C263" s="21" t="s">
        <v>8</v>
      </c>
      <c r="D263" s="21" t="s">
        <v>154</v>
      </c>
      <c r="E263" s="21" t="s">
        <v>11</v>
      </c>
      <c r="F263" s="22">
        <f t="shared" ref="F263:G263" si="110">F264+F267+F270</f>
        <v>3510</v>
      </c>
      <c r="G263" s="22">
        <f t="shared" si="110"/>
        <v>2020.7</v>
      </c>
    </row>
    <row r="264" spans="1:7" ht="48" customHeight="1">
      <c r="A264" s="2" t="s">
        <v>215</v>
      </c>
      <c r="B264" s="21" t="s">
        <v>25</v>
      </c>
      <c r="C264" s="21" t="s">
        <v>8</v>
      </c>
      <c r="D264" s="21" t="s">
        <v>217</v>
      </c>
      <c r="E264" s="21" t="s">
        <v>11</v>
      </c>
      <c r="F264" s="22">
        <f t="shared" ref="F264:G265" si="111">F265</f>
        <v>0</v>
      </c>
      <c r="G264" s="22">
        <f t="shared" si="111"/>
        <v>300</v>
      </c>
    </row>
    <row r="265" spans="1:7" ht="48" customHeight="1">
      <c r="A265" s="20" t="s">
        <v>59</v>
      </c>
      <c r="B265" s="21" t="s">
        <v>25</v>
      </c>
      <c r="C265" s="21" t="s">
        <v>8</v>
      </c>
      <c r="D265" s="21" t="s">
        <v>217</v>
      </c>
      <c r="E265" s="21" t="s">
        <v>33</v>
      </c>
      <c r="F265" s="22">
        <f t="shared" si="111"/>
        <v>0</v>
      </c>
      <c r="G265" s="22">
        <f t="shared" si="111"/>
        <v>300</v>
      </c>
    </row>
    <row r="266" spans="1:7">
      <c r="A266" s="20" t="s">
        <v>173</v>
      </c>
      <c r="B266" s="21" t="s">
        <v>25</v>
      </c>
      <c r="C266" s="21" t="s">
        <v>8</v>
      </c>
      <c r="D266" s="21" t="s">
        <v>217</v>
      </c>
      <c r="E266" s="21" t="s">
        <v>174</v>
      </c>
      <c r="F266" s="24">
        <v>0</v>
      </c>
      <c r="G266" s="24">
        <v>300</v>
      </c>
    </row>
    <row r="267" spans="1:7" ht="78.75">
      <c r="A267" s="2" t="s">
        <v>216</v>
      </c>
      <c r="B267" s="21" t="s">
        <v>25</v>
      </c>
      <c r="C267" s="21" t="s">
        <v>8</v>
      </c>
      <c r="D267" s="21" t="s">
        <v>232</v>
      </c>
      <c r="E267" s="21" t="s">
        <v>11</v>
      </c>
      <c r="F267" s="22">
        <f t="shared" ref="F267:G268" si="112">F268</f>
        <v>2000</v>
      </c>
      <c r="G267" s="22">
        <f t="shared" si="112"/>
        <v>1000</v>
      </c>
    </row>
    <row r="268" spans="1:7" ht="47.25">
      <c r="A268" s="20" t="s">
        <v>59</v>
      </c>
      <c r="B268" s="21" t="s">
        <v>25</v>
      </c>
      <c r="C268" s="21" t="s">
        <v>8</v>
      </c>
      <c r="D268" s="21" t="s">
        <v>232</v>
      </c>
      <c r="E268" s="21" t="s">
        <v>33</v>
      </c>
      <c r="F268" s="22">
        <f t="shared" si="112"/>
        <v>2000</v>
      </c>
      <c r="G268" s="22">
        <f t="shared" si="112"/>
        <v>1000</v>
      </c>
    </row>
    <row r="269" spans="1:7">
      <c r="A269" s="20" t="s">
        <v>173</v>
      </c>
      <c r="B269" s="21" t="s">
        <v>25</v>
      </c>
      <c r="C269" s="21" t="s">
        <v>8</v>
      </c>
      <c r="D269" s="21" t="s">
        <v>232</v>
      </c>
      <c r="E269" s="21" t="s">
        <v>174</v>
      </c>
      <c r="F269" s="24">
        <v>2000</v>
      </c>
      <c r="G269" s="24">
        <v>1000</v>
      </c>
    </row>
    <row r="270" spans="1:7" ht="78" customHeight="1">
      <c r="A270" s="2" t="s">
        <v>162</v>
      </c>
      <c r="B270" s="21" t="s">
        <v>25</v>
      </c>
      <c r="C270" s="21" t="s">
        <v>8</v>
      </c>
      <c r="D270" s="21" t="s">
        <v>163</v>
      </c>
      <c r="E270" s="21" t="s">
        <v>11</v>
      </c>
      <c r="F270" s="22">
        <f t="shared" ref="F270:G271" si="113">F271</f>
        <v>1510</v>
      </c>
      <c r="G270" s="22">
        <f t="shared" si="113"/>
        <v>720.7</v>
      </c>
    </row>
    <row r="271" spans="1:7" ht="47.25">
      <c r="A271" s="20" t="s">
        <v>59</v>
      </c>
      <c r="B271" s="21" t="s">
        <v>25</v>
      </c>
      <c r="C271" s="21" t="s">
        <v>8</v>
      </c>
      <c r="D271" s="21" t="s">
        <v>163</v>
      </c>
      <c r="E271" s="21" t="s">
        <v>33</v>
      </c>
      <c r="F271" s="22">
        <f t="shared" si="113"/>
        <v>1510</v>
      </c>
      <c r="G271" s="22">
        <f t="shared" si="113"/>
        <v>720.7</v>
      </c>
    </row>
    <row r="272" spans="1:7">
      <c r="A272" s="20" t="s">
        <v>173</v>
      </c>
      <c r="B272" s="21" t="s">
        <v>25</v>
      </c>
      <c r="C272" s="21" t="s">
        <v>8</v>
      </c>
      <c r="D272" s="21" t="s">
        <v>163</v>
      </c>
      <c r="E272" s="21" t="s">
        <v>174</v>
      </c>
      <c r="F272" s="24">
        <v>1510</v>
      </c>
      <c r="G272" s="24">
        <v>720.7</v>
      </c>
    </row>
    <row r="273" spans="1:7" ht="63">
      <c r="A273" s="2" t="s">
        <v>222</v>
      </c>
      <c r="B273" s="21" t="s">
        <v>25</v>
      </c>
      <c r="C273" s="21" t="s">
        <v>8</v>
      </c>
      <c r="D273" s="21" t="s">
        <v>225</v>
      </c>
      <c r="E273" s="21" t="s">
        <v>11</v>
      </c>
      <c r="F273" s="22">
        <f>F274+F277+F280</f>
        <v>4876.5</v>
      </c>
      <c r="G273" s="22">
        <f>G274+G277+G280</f>
        <v>4685</v>
      </c>
    </row>
    <row r="274" spans="1:7" ht="47.25">
      <c r="A274" s="2" t="s">
        <v>223</v>
      </c>
      <c r="B274" s="21" t="s">
        <v>25</v>
      </c>
      <c r="C274" s="21" t="s">
        <v>8</v>
      </c>
      <c r="D274" s="21" t="s">
        <v>226</v>
      </c>
      <c r="E274" s="21" t="s">
        <v>11</v>
      </c>
      <c r="F274" s="22">
        <f t="shared" ref="F274:G275" si="114">F275</f>
        <v>200</v>
      </c>
      <c r="G274" s="22">
        <f t="shared" si="114"/>
        <v>0</v>
      </c>
    </row>
    <row r="275" spans="1:7" ht="31.5">
      <c r="A275" s="20" t="s">
        <v>18</v>
      </c>
      <c r="B275" s="21" t="s">
        <v>25</v>
      </c>
      <c r="C275" s="21" t="s">
        <v>8</v>
      </c>
      <c r="D275" s="21" t="s">
        <v>226</v>
      </c>
      <c r="E275" s="21" t="s">
        <v>19</v>
      </c>
      <c r="F275" s="22">
        <f t="shared" si="114"/>
        <v>200</v>
      </c>
      <c r="G275" s="22">
        <f t="shared" si="114"/>
        <v>0</v>
      </c>
    </row>
    <row r="276" spans="1:7" ht="31.5">
      <c r="A276" s="20" t="s">
        <v>107</v>
      </c>
      <c r="B276" s="21" t="s">
        <v>25</v>
      </c>
      <c r="C276" s="21" t="s">
        <v>8</v>
      </c>
      <c r="D276" s="21" t="s">
        <v>226</v>
      </c>
      <c r="E276" s="21" t="s">
        <v>108</v>
      </c>
      <c r="F276" s="24">
        <v>200</v>
      </c>
      <c r="G276" s="24">
        <v>0</v>
      </c>
    </row>
    <row r="277" spans="1:7" ht="31.5">
      <c r="A277" s="2" t="s">
        <v>224</v>
      </c>
      <c r="B277" s="21" t="s">
        <v>25</v>
      </c>
      <c r="C277" s="21" t="s">
        <v>8</v>
      </c>
      <c r="D277" s="21" t="s">
        <v>227</v>
      </c>
      <c r="E277" s="21" t="s">
        <v>11</v>
      </c>
      <c r="F277" s="22">
        <f t="shared" ref="F277:G278" si="115">F278</f>
        <v>176.5</v>
      </c>
      <c r="G277" s="22">
        <f t="shared" si="115"/>
        <v>185</v>
      </c>
    </row>
    <row r="278" spans="1:7">
      <c r="A278" s="20" t="s">
        <v>20</v>
      </c>
      <c r="B278" s="21" t="s">
        <v>25</v>
      </c>
      <c r="C278" s="21" t="s">
        <v>8</v>
      </c>
      <c r="D278" s="21" t="s">
        <v>227</v>
      </c>
      <c r="E278" s="21" t="s">
        <v>21</v>
      </c>
      <c r="F278" s="22">
        <f t="shared" si="115"/>
        <v>176.5</v>
      </c>
      <c r="G278" s="22">
        <f t="shared" si="115"/>
        <v>185</v>
      </c>
    </row>
    <row r="279" spans="1:7" ht="57" customHeight="1">
      <c r="A279" s="2" t="s">
        <v>188</v>
      </c>
      <c r="B279" s="21" t="s">
        <v>25</v>
      </c>
      <c r="C279" s="21" t="s">
        <v>8</v>
      </c>
      <c r="D279" s="21" t="s">
        <v>227</v>
      </c>
      <c r="E279" s="21" t="s">
        <v>189</v>
      </c>
      <c r="F279" s="24">
        <v>176.5</v>
      </c>
      <c r="G279" s="24">
        <v>185</v>
      </c>
    </row>
    <row r="280" spans="1:7" ht="31.5">
      <c r="A280" s="2" t="s">
        <v>415</v>
      </c>
      <c r="B280" s="21" t="s">
        <v>25</v>
      </c>
      <c r="C280" s="21" t="s">
        <v>8</v>
      </c>
      <c r="D280" s="21" t="s">
        <v>230</v>
      </c>
      <c r="E280" s="21" t="s">
        <v>11</v>
      </c>
      <c r="F280" s="22">
        <f t="shared" ref="F280:G281" si="116">F281</f>
        <v>4500</v>
      </c>
      <c r="G280" s="22">
        <f t="shared" si="116"/>
        <v>4500</v>
      </c>
    </row>
    <row r="281" spans="1:7" ht="31.5">
      <c r="A281" s="20" t="s">
        <v>18</v>
      </c>
      <c r="B281" s="21" t="s">
        <v>25</v>
      </c>
      <c r="C281" s="21" t="s">
        <v>8</v>
      </c>
      <c r="D281" s="21" t="s">
        <v>230</v>
      </c>
      <c r="E281" s="21" t="s">
        <v>19</v>
      </c>
      <c r="F281" s="22">
        <f t="shared" si="116"/>
        <v>4500</v>
      </c>
      <c r="G281" s="22">
        <f t="shared" si="116"/>
        <v>4500</v>
      </c>
    </row>
    <row r="282" spans="1:7" ht="31.5">
      <c r="A282" s="20" t="s">
        <v>107</v>
      </c>
      <c r="B282" s="21" t="s">
        <v>25</v>
      </c>
      <c r="C282" s="21" t="s">
        <v>8</v>
      </c>
      <c r="D282" s="21" t="s">
        <v>230</v>
      </c>
      <c r="E282" s="21" t="s">
        <v>108</v>
      </c>
      <c r="F282" s="24">
        <v>4500</v>
      </c>
      <c r="G282" s="24">
        <v>4500</v>
      </c>
    </row>
    <row r="283" spans="1:7" ht="63">
      <c r="A283" s="2" t="s">
        <v>148</v>
      </c>
      <c r="B283" s="21" t="s">
        <v>25</v>
      </c>
      <c r="C283" s="21" t="s">
        <v>8</v>
      </c>
      <c r="D283" s="21" t="s">
        <v>155</v>
      </c>
      <c r="E283" s="21" t="s">
        <v>11</v>
      </c>
      <c r="F283" s="22">
        <f t="shared" ref="F283:G284" si="117">F284</f>
        <v>80</v>
      </c>
      <c r="G283" s="22">
        <f t="shared" si="117"/>
        <v>60</v>
      </c>
    </row>
    <row r="284" spans="1:7" ht="47.25">
      <c r="A284" s="2" t="s">
        <v>181</v>
      </c>
      <c r="B284" s="21" t="s">
        <v>25</v>
      </c>
      <c r="C284" s="21" t="s">
        <v>8</v>
      </c>
      <c r="D284" s="6" t="s">
        <v>190</v>
      </c>
      <c r="E284" s="21" t="s">
        <v>11</v>
      </c>
      <c r="F284" s="22">
        <f t="shared" si="117"/>
        <v>80</v>
      </c>
      <c r="G284" s="22">
        <f t="shared" si="117"/>
        <v>60</v>
      </c>
    </row>
    <row r="285" spans="1:7" ht="31.5">
      <c r="A285" s="20" t="s">
        <v>18</v>
      </c>
      <c r="B285" s="21" t="s">
        <v>25</v>
      </c>
      <c r="C285" s="21" t="s">
        <v>8</v>
      </c>
      <c r="D285" s="6" t="s">
        <v>190</v>
      </c>
      <c r="E285" s="21" t="s">
        <v>19</v>
      </c>
      <c r="F285" s="22">
        <v>80</v>
      </c>
      <c r="G285" s="22">
        <v>60</v>
      </c>
    </row>
    <row r="286" spans="1:7" ht="31.5">
      <c r="A286" s="20" t="s">
        <v>107</v>
      </c>
      <c r="B286" s="21" t="s">
        <v>25</v>
      </c>
      <c r="C286" s="21" t="s">
        <v>8</v>
      </c>
      <c r="D286" s="6" t="s">
        <v>190</v>
      </c>
      <c r="E286" s="21" t="s">
        <v>108</v>
      </c>
      <c r="F286" s="24">
        <v>1120</v>
      </c>
      <c r="G286" s="24">
        <v>0</v>
      </c>
    </row>
    <row r="287" spans="1:7" ht="16.5" customHeight="1">
      <c r="A287" s="17" t="s">
        <v>67</v>
      </c>
      <c r="B287" s="18" t="s">
        <v>25</v>
      </c>
      <c r="C287" s="18" t="s">
        <v>13</v>
      </c>
      <c r="D287" s="18" t="s">
        <v>10</v>
      </c>
      <c r="E287" s="18" t="s">
        <v>11</v>
      </c>
      <c r="F287" s="19">
        <f>F288+F312+F328</f>
        <v>93669.1</v>
      </c>
      <c r="G287" s="19">
        <f>G288+G312+G328</f>
        <v>85677.5</v>
      </c>
    </row>
    <row r="288" spans="1:7" ht="63">
      <c r="A288" s="3" t="s">
        <v>151</v>
      </c>
      <c r="B288" s="21" t="s">
        <v>25</v>
      </c>
      <c r="C288" s="21" t="s">
        <v>13</v>
      </c>
      <c r="D288" s="21" t="s">
        <v>153</v>
      </c>
      <c r="E288" s="21" t="s">
        <v>11</v>
      </c>
      <c r="F288" s="22">
        <f t="shared" ref="F288:G288" si="118">F289+F292+F295+F302</f>
        <v>57159</v>
      </c>
      <c r="G288" s="22">
        <f t="shared" si="118"/>
        <v>62552.200000000004</v>
      </c>
    </row>
    <row r="289" spans="1:7" ht="47.25">
      <c r="A289" s="3" t="s">
        <v>233</v>
      </c>
      <c r="B289" s="21" t="s">
        <v>25</v>
      </c>
      <c r="C289" s="21" t="s">
        <v>13</v>
      </c>
      <c r="D289" s="21" t="s">
        <v>234</v>
      </c>
      <c r="E289" s="21" t="s">
        <v>11</v>
      </c>
      <c r="F289" s="22">
        <f t="shared" ref="F289:G290" si="119">F290</f>
        <v>3064.2</v>
      </c>
      <c r="G289" s="22">
        <f t="shared" si="119"/>
        <v>2083.3000000000002</v>
      </c>
    </row>
    <row r="290" spans="1:7" ht="31.5">
      <c r="A290" s="20" t="s">
        <v>18</v>
      </c>
      <c r="B290" s="21" t="s">
        <v>25</v>
      </c>
      <c r="C290" s="21" t="s">
        <v>13</v>
      </c>
      <c r="D290" s="21" t="s">
        <v>234</v>
      </c>
      <c r="E290" s="21" t="s">
        <v>19</v>
      </c>
      <c r="F290" s="22">
        <f t="shared" si="119"/>
        <v>3064.2</v>
      </c>
      <c r="G290" s="22">
        <f t="shared" si="119"/>
        <v>2083.3000000000002</v>
      </c>
    </row>
    <row r="291" spans="1:7" ht="31.5">
      <c r="A291" s="20" t="s">
        <v>107</v>
      </c>
      <c r="B291" s="21" t="s">
        <v>25</v>
      </c>
      <c r="C291" s="21" t="s">
        <v>13</v>
      </c>
      <c r="D291" s="21" t="s">
        <v>234</v>
      </c>
      <c r="E291" s="21" t="s">
        <v>108</v>
      </c>
      <c r="F291" s="24">
        <v>3064.2</v>
      </c>
      <c r="G291" s="40">
        <v>2083.3000000000002</v>
      </c>
    </row>
    <row r="292" spans="1:7">
      <c r="A292" s="4" t="s">
        <v>218</v>
      </c>
      <c r="B292" s="21" t="s">
        <v>25</v>
      </c>
      <c r="C292" s="21" t="s">
        <v>13</v>
      </c>
      <c r="D292" s="5" t="s">
        <v>235</v>
      </c>
      <c r="E292" s="21" t="s">
        <v>11</v>
      </c>
      <c r="F292" s="22">
        <f t="shared" ref="F292:G293" si="120">F293</f>
        <v>31584.7</v>
      </c>
      <c r="G292" s="22">
        <f t="shared" si="120"/>
        <v>36286.6</v>
      </c>
    </row>
    <row r="293" spans="1:7" ht="31.5">
      <c r="A293" s="20" t="s">
        <v>18</v>
      </c>
      <c r="B293" s="21" t="s">
        <v>25</v>
      </c>
      <c r="C293" s="21" t="s">
        <v>13</v>
      </c>
      <c r="D293" s="5" t="s">
        <v>235</v>
      </c>
      <c r="E293" s="21" t="s">
        <v>19</v>
      </c>
      <c r="F293" s="22">
        <f t="shared" si="120"/>
        <v>31584.7</v>
      </c>
      <c r="G293" s="22">
        <f t="shared" si="120"/>
        <v>36286.6</v>
      </c>
    </row>
    <row r="294" spans="1:7" ht="31.5">
      <c r="A294" s="20" t="s">
        <v>107</v>
      </c>
      <c r="B294" s="21" t="s">
        <v>25</v>
      </c>
      <c r="C294" s="21" t="s">
        <v>13</v>
      </c>
      <c r="D294" s="5" t="s">
        <v>235</v>
      </c>
      <c r="E294" s="21" t="s">
        <v>108</v>
      </c>
      <c r="F294" s="24">
        <v>31584.7</v>
      </c>
      <c r="G294" s="24">
        <v>36286.6</v>
      </c>
    </row>
    <row r="295" spans="1:7" ht="31.5">
      <c r="A295" s="2" t="s">
        <v>412</v>
      </c>
      <c r="B295" s="21" t="s">
        <v>25</v>
      </c>
      <c r="C295" s="21" t="s">
        <v>13</v>
      </c>
      <c r="D295" s="21" t="s">
        <v>209</v>
      </c>
      <c r="E295" s="21" t="s">
        <v>11</v>
      </c>
      <c r="F295" s="22">
        <f t="shared" ref="F295:G295" si="121">F296+F299</f>
        <v>22210.1</v>
      </c>
      <c r="G295" s="22">
        <f t="shared" si="121"/>
        <v>21382.300000000003</v>
      </c>
    </row>
    <row r="296" spans="1:7" ht="33" customHeight="1">
      <c r="A296" s="2" t="s">
        <v>68</v>
      </c>
      <c r="B296" s="21" t="s">
        <v>25</v>
      </c>
      <c r="C296" s="21" t="s">
        <v>13</v>
      </c>
      <c r="D296" s="21" t="s">
        <v>231</v>
      </c>
      <c r="E296" s="21" t="s">
        <v>11</v>
      </c>
      <c r="F296" s="22">
        <f t="shared" ref="F296:G297" si="122">F297</f>
        <v>12460.1</v>
      </c>
      <c r="G296" s="22">
        <f t="shared" si="122"/>
        <v>11261.900000000001</v>
      </c>
    </row>
    <row r="297" spans="1:7" ht="47.25">
      <c r="A297" s="20" t="s">
        <v>59</v>
      </c>
      <c r="B297" s="21" t="s">
        <v>25</v>
      </c>
      <c r="C297" s="21" t="s">
        <v>13</v>
      </c>
      <c r="D297" s="21" t="s">
        <v>231</v>
      </c>
      <c r="E297" s="21" t="s">
        <v>33</v>
      </c>
      <c r="F297" s="22">
        <f t="shared" si="122"/>
        <v>12460.1</v>
      </c>
      <c r="G297" s="22">
        <f t="shared" si="122"/>
        <v>11261.900000000001</v>
      </c>
    </row>
    <row r="298" spans="1:7">
      <c r="A298" s="20" t="s">
        <v>173</v>
      </c>
      <c r="B298" s="21" t="s">
        <v>25</v>
      </c>
      <c r="C298" s="21" t="s">
        <v>13</v>
      </c>
      <c r="D298" s="21" t="s">
        <v>231</v>
      </c>
      <c r="E298" s="21" t="s">
        <v>174</v>
      </c>
      <c r="F298" s="24">
        <f>8785.1+2625+1050</f>
        <v>12460.1</v>
      </c>
      <c r="G298" s="24">
        <f>7403.1+2756.3+1102.5</f>
        <v>11261.900000000001</v>
      </c>
    </row>
    <row r="299" spans="1:7">
      <c r="A299" s="4" t="s">
        <v>218</v>
      </c>
      <c r="B299" s="21" t="s">
        <v>25</v>
      </c>
      <c r="C299" s="21" t="s">
        <v>13</v>
      </c>
      <c r="D299" s="21" t="s">
        <v>219</v>
      </c>
      <c r="E299" s="21" t="s">
        <v>11</v>
      </c>
      <c r="F299" s="22">
        <f t="shared" ref="F299:G300" si="123">F300</f>
        <v>9750</v>
      </c>
      <c r="G299" s="22">
        <f t="shared" si="123"/>
        <v>10120.4</v>
      </c>
    </row>
    <row r="300" spans="1:7" ht="47.25">
      <c r="A300" s="20" t="s">
        <v>59</v>
      </c>
      <c r="B300" s="21" t="s">
        <v>25</v>
      </c>
      <c r="C300" s="21" t="s">
        <v>13</v>
      </c>
      <c r="D300" s="21" t="s">
        <v>219</v>
      </c>
      <c r="E300" s="21" t="s">
        <v>33</v>
      </c>
      <c r="F300" s="22">
        <f t="shared" si="123"/>
        <v>9750</v>
      </c>
      <c r="G300" s="22">
        <f t="shared" si="123"/>
        <v>10120.4</v>
      </c>
    </row>
    <row r="301" spans="1:7">
      <c r="A301" s="20" t="s">
        <v>173</v>
      </c>
      <c r="B301" s="21" t="s">
        <v>25</v>
      </c>
      <c r="C301" s="21" t="s">
        <v>13</v>
      </c>
      <c r="D301" s="21" t="s">
        <v>219</v>
      </c>
      <c r="E301" s="21" t="s">
        <v>174</v>
      </c>
      <c r="F301" s="24">
        <v>9750</v>
      </c>
      <c r="G301" s="24">
        <v>10120.4</v>
      </c>
    </row>
    <row r="302" spans="1:7" ht="49.5" customHeight="1">
      <c r="A302" s="2" t="s">
        <v>414</v>
      </c>
      <c r="B302" s="21" t="s">
        <v>25</v>
      </c>
      <c r="C302" s="21" t="s">
        <v>13</v>
      </c>
      <c r="D302" s="21" t="s">
        <v>154</v>
      </c>
      <c r="E302" s="21" t="s">
        <v>11</v>
      </c>
      <c r="F302" s="22">
        <f t="shared" ref="F302:G302" si="124">F303+F306+F309</f>
        <v>300</v>
      </c>
      <c r="G302" s="22">
        <f t="shared" si="124"/>
        <v>2800</v>
      </c>
    </row>
    <row r="303" spans="1:7" ht="48" customHeight="1">
      <c r="A303" s="2" t="s">
        <v>215</v>
      </c>
      <c r="B303" s="21" t="s">
        <v>25</v>
      </c>
      <c r="C303" s="21" t="s">
        <v>13</v>
      </c>
      <c r="D303" s="21" t="s">
        <v>217</v>
      </c>
      <c r="E303" s="21" t="s">
        <v>11</v>
      </c>
      <c r="F303" s="22">
        <f t="shared" ref="F303:G304" si="125">F304</f>
        <v>300</v>
      </c>
      <c r="G303" s="22">
        <f t="shared" si="125"/>
        <v>300</v>
      </c>
    </row>
    <row r="304" spans="1:7" ht="48" customHeight="1">
      <c r="A304" s="20" t="s">
        <v>59</v>
      </c>
      <c r="B304" s="21" t="s">
        <v>25</v>
      </c>
      <c r="C304" s="21" t="s">
        <v>13</v>
      </c>
      <c r="D304" s="21" t="s">
        <v>217</v>
      </c>
      <c r="E304" s="21" t="s">
        <v>33</v>
      </c>
      <c r="F304" s="22">
        <f t="shared" si="125"/>
        <v>300</v>
      </c>
      <c r="G304" s="22">
        <f t="shared" si="125"/>
        <v>300</v>
      </c>
    </row>
    <row r="305" spans="1:7">
      <c r="A305" s="20" t="s">
        <v>173</v>
      </c>
      <c r="B305" s="21" t="s">
        <v>25</v>
      </c>
      <c r="C305" s="21" t="s">
        <v>13</v>
      </c>
      <c r="D305" s="21" t="s">
        <v>217</v>
      </c>
      <c r="E305" s="21" t="s">
        <v>174</v>
      </c>
      <c r="F305" s="24">
        <v>300</v>
      </c>
      <c r="G305" s="24">
        <v>300</v>
      </c>
    </row>
    <row r="306" spans="1:7" ht="78.75">
      <c r="A306" s="2" t="s">
        <v>216</v>
      </c>
      <c r="B306" s="21" t="s">
        <v>25</v>
      </c>
      <c r="C306" s="21" t="s">
        <v>13</v>
      </c>
      <c r="D306" s="21" t="s">
        <v>232</v>
      </c>
      <c r="E306" s="21" t="s">
        <v>11</v>
      </c>
      <c r="F306" s="22">
        <f t="shared" ref="F306:G307" si="126">F307</f>
        <v>0</v>
      </c>
      <c r="G306" s="22">
        <f t="shared" si="126"/>
        <v>1300</v>
      </c>
    </row>
    <row r="307" spans="1:7" ht="47.25">
      <c r="A307" s="20" t="s">
        <v>59</v>
      </c>
      <c r="B307" s="21" t="s">
        <v>25</v>
      </c>
      <c r="C307" s="21" t="s">
        <v>13</v>
      </c>
      <c r="D307" s="21" t="s">
        <v>232</v>
      </c>
      <c r="E307" s="21" t="s">
        <v>33</v>
      </c>
      <c r="F307" s="22">
        <f t="shared" si="126"/>
        <v>0</v>
      </c>
      <c r="G307" s="22">
        <f t="shared" si="126"/>
        <v>1300</v>
      </c>
    </row>
    <row r="308" spans="1:7">
      <c r="A308" s="20" t="s">
        <v>173</v>
      </c>
      <c r="B308" s="21" t="s">
        <v>25</v>
      </c>
      <c r="C308" s="21" t="s">
        <v>13</v>
      </c>
      <c r="D308" s="21" t="s">
        <v>232</v>
      </c>
      <c r="E308" s="21" t="s">
        <v>174</v>
      </c>
      <c r="F308" s="24">
        <v>0</v>
      </c>
      <c r="G308" s="24">
        <v>1300</v>
      </c>
    </row>
    <row r="309" spans="1:7" ht="78" customHeight="1">
      <c r="A309" s="2" t="s">
        <v>162</v>
      </c>
      <c r="B309" s="21" t="s">
        <v>25</v>
      </c>
      <c r="C309" s="21" t="s">
        <v>13</v>
      </c>
      <c r="D309" s="21" t="s">
        <v>163</v>
      </c>
      <c r="E309" s="21" t="s">
        <v>11</v>
      </c>
      <c r="F309" s="22">
        <f t="shared" ref="F309:G310" si="127">F310</f>
        <v>0</v>
      </c>
      <c r="G309" s="22">
        <f t="shared" si="127"/>
        <v>1200</v>
      </c>
    </row>
    <row r="310" spans="1:7" ht="47.25">
      <c r="A310" s="20" t="s">
        <v>59</v>
      </c>
      <c r="B310" s="21" t="s">
        <v>25</v>
      </c>
      <c r="C310" s="21" t="s">
        <v>13</v>
      </c>
      <c r="D310" s="21" t="s">
        <v>163</v>
      </c>
      <c r="E310" s="21" t="s">
        <v>33</v>
      </c>
      <c r="F310" s="22">
        <f t="shared" si="127"/>
        <v>0</v>
      </c>
      <c r="G310" s="22">
        <f t="shared" si="127"/>
        <v>1200</v>
      </c>
    </row>
    <row r="311" spans="1:7">
      <c r="A311" s="20" t="s">
        <v>173</v>
      </c>
      <c r="B311" s="21" t="s">
        <v>25</v>
      </c>
      <c r="C311" s="21" t="s">
        <v>13</v>
      </c>
      <c r="D311" s="21" t="s">
        <v>163</v>
      </c>
      <c r="E311" s="21" t="s">
        <v>174</v>
      </c>
      <c r="F311" s="24">
        <v>0</v>
      </c>
      <c r="G311" s="24">
        <v>1200</v>
      </c>
    </row>
    <row r="312" spans="1:7" ht="63">
      <c r="A312" s="2" t="s">
        <v>222</v>
      </c>
      <c r="B312" s="21" t="s">
        <v>25</v>
      </c>
      <c r="C312" s="21" t="s">
        <v>13</v>
      </c>
      <c r="D312" s="21" t="s">
        <v>225</v>
      </c>
      <c r="E312" s="21" t="s">
        <v>11</v>
      </c>
      <c r="F312" s="22">
        <f>F313+F321+F318+F324</f>
        <v>36495.100000000006</v>
      </c>
      <c r="G312" s="22">
        <f>G313+G321+G318+G324</f>
        <v>23125.3</v>
      </c>
    </row>
    <row r="313" spans="1:7" ht="47.25">
      <c r="A313" s="2" t="s">
        <v>223</v>
      </c>
      <c r="B313" s="21" t="s">
        <v>25</v>
      </c>
      <c r="C313" s="21" t="s">
        <v>13</v>
      </c>
      <c r="D313" s="21" t="s">
        <v>226</v>
      </c>
      <c r="E313" s="21" t="s">
        <v>11</v>
      </c>
      <c r="F313" s="22">
        <f t="shared" ref="F313:G313" si="128">F314+F316</f>
        <v>10482.200000000001</v>
      </c>
      <c r="G313" s="22">
        <f t="shared" si="128"/>
        <v>4745</v>
      </c>
    </row>
    <row r="314" spans="1:7" ht="31.5">
      <c r="A314" s="20" t="s">
        <v>18</v>
      </c>
      <c r="B314" s="21" t="s">
        <v>25</v>
      </c>
      <c r="C314" s="21" t="s">
        <v>13</v>
      </c>
      <c r="D314" s="21" t="s">
        <v>226</v>
      </c>
      <c r="E314" s="21" t="s">
        <v>19</v>
      </c>
      <c r="F314" s="22">
        <f t="shared" ref="F314:G314" si="129">F315</f>
        <v>2070.6999999999998</v>
      </c>
      <c r="G314" s="22">
        <f t="shared" si="129"/>
        <v>3358.1</v>
      </c>
    </row>
    <row r="315" spans="1:7" ht="31.5">
      <c r="A315" s="20" t="s">
        <v>107</v>
      </c>
      <c r="B315" s="21" t="s">
        <v>25</v>
      </c>
      <c r="C315" s="21" t="s">
        <v>13</v>
      </c>
      <c r="D315" s="21" t="s">
        <v>226</v>
      </c>
      <c r="E315" s="21" t="s">
        <v>108</v>
      </c>
      <c r="F315" s="24">
        <f>588.9+1481.8</f>
        <v>2070.6999999999998</v>
      </c>
      <c r="G315" s="24">
        <f>1958.1+844.4+555.6</f>
        <v>3358.1</v>
      </c>
    </row>
    <row r="316" spans="1:7" ht="47.25">
      <c r="A316" s="20" t="s">
        <v>59</v>
      </c>
      <c r="B316" s="21" t="s">
        <v>25</v>
      </c>
      <c r="C316" s="21" t="s">
        <v>13</v>
      </c>
      <c r="D316" s="21" t="s">
        <v>226</v>
      </c>
      <c r="E316" s="21" t="s">
        <v>33</v>
      </c>
      <c r="F316" s="22">
        <f t="shared" ref="F316:G316" si="130">F317</f>
        <v>8411.5</v>
      </c>
      <c r="G316" s="22">
        <f t="shared" si="130"/>
        <v>1386.9</v>
      </c>
    </row>
    <row r="317" spans="1:7">
      <c r="A317" s="20" t="s">
        <v>173</v>
      </c>
      <c r="B317" s="21" t="s">
        <v>25</v>
      </c>
      <c r="C317" s="21" t="s">
        <v>13</v>
      </c>
      <c r="D317" s="21" t="s">
        <v>226</v>
      </c>
      <c r="E317" s="21" t="s">
        <v>174</v>
      </c>
      <c r="F317" s="24">
        <f>6511.1+380+1520.4</f>
        <v>8411.5</v>
      </c>
      <c r="G317" s="24">
        <f>318.2+772.7+296</f>
        <v>1386.9</v>
      </c>
    </row>
    <row r="318" spans="1:7" ht="31.5">
      <c r="A318" s="2" t="s">
        <v>224</v>
      </c>
      <c r="B318" s="21" t="s">
        <v>25</v>
      </c>
      <c r="C318" s="21" t="s">
        <v>13</v>
      </c>
      <c r="D318" s="21" t="s">
        <v>227</v>
      </c>
      <c r="E318" s="21" t="s">
        <v>11</v>
      </c>
      <c r="F318" s="22">
        <f t="shared" ref="F318:G318" si="131">F319</f>
        <v>17112.900000000001</v>
      </c>
      <c r="G318" s="22">
        <f t="shared" si="131"/>
        <v>16580.3</v>
      </c>
    </row>
    <row r="319" spans="1:7">
      <c r="A319" s="20" t="s">
        <v>20</v>
      </c>
      <c r="B319" s="21" t="s">
        <v>25</v>
      </c>
      <c r="C319" s="21" t="s">
        <v>13</v>
      </c>
      <c r="D319" s="21" t="s">
        <v>227</v>
      </c>
      <c r="E319" s="21" t="s">
        <v>21</v>
      </c>
      <c r="F319" s="22">
        <f t="shared" ref="F319:G319" si="132">F320</f>
        <v>17112.900000000001</v>
      </c>
      <c r="G319" s="22">
        <f t="shared" si="132"/>
        <v>16580.3</v>
      </c>
    </row>
    <row r="320" spans="1:7" ht="57" customHeight="1">
      <c r="A320" s="2" t="s">
        <v>188</v>
      </c>
      <c r="B320" s="21" t="s">
        <v>25</v>
      </c>
      <c r="C320" s="21" t="s">
        <v>13</v>
      </c>
      <c r="D320" s="21" t="s">
        <v>227</v>
      </c>
      <c r="E320" s="21" t="s">
        <v>189</v>
      </c>
      <c r="F320" s="24">
        <v>17112.900000000001</v>
      </c>
      <c r="G320" s="24">
        <v>16580.3</v>
      </c>
    </row>
    <row r="321" spans="1:7" ht="31.5">
      <c r="A321" s="4" t="s">
        <v>228</v>
      </c>
      <c r="B321" s="21" t="s">
        <v>25</v>
      </c>
      <c r="C321" s="21" t="s">
        <v>13</v>
      </c>
      <c r="D321" s="21" t="s">
        <v>229</v>
      </c>
      <c r="E321" s="21" t="s">
        <v>11</v>
      </c>
      <c r="F321" s="22">
        <f t="shared" ref="F321:G322" si="133">F322</f>
        <v>5300</v>
      </c>
      <c r="G321" s="22">
        <f t="shared" si="133"/>
        <v>0</v>
      </c>
    </row>
    <row r="322" spans="1:7" ht="31.5">
      <c r="A322" s="20" t="s">
        <v>18</v>
      </c>
      <c r="B322" s="21" t="s">
        <v>25</v>
      </c>
      <c r="C322" s="21" t="s">
        <v>13</v>
      </c>
      <c r="D322" s="21" t="s">
        <v>229</v>
      </c>
      <c r="E322" s="21" t="s">
        <v>19</v>
      </c>
      <c r="F322" s="22">
        <f t="shared" si="133"/>
        <v>5300</v>
      </c>
      <c r="G322" s="22">
        <f t="shared" si="133"/>
        <v>0</v>
      </c>
    </row>
    <row r="323" spans="1:7" ht="31.5">
      <c r="A323" s="20" t="s">
        <v>107</v>
      </c>
      <c r="B323" s="21" t="s">
        <v>25</v>
      </c>
      <c r="C323" s="21" t="s">
        <v>13</v>
      </c>
      <c r="D323" s="21" t="s">
        <v>229</v>
      </c>
      <c r="E323" s="21" t="s">
        <v>108</v>
      </c>
      <c r="F323" s="24">
        <v>5300</v>
      </c>
      <c r="G323" s="24">
        <v>0</v>
      </c>
    </row>
    <row r="324" spans="1:7" ht="31.5">
      <c r="A324" s="2" t="s">
        <v>417</v>
      </c>
      <c r="B324" s="21" t="s">
        <v>25</v>
      </c>
      <c r="C324" s="21" t="s">
        <v>13</v>
      </c>
      <c r="D324" s="21" t="s">
        <v>241</v>
      </c>
      <c r="E324" s="21" t="s">
        <v>11</v>
      </c>
      <c r="F324" s="22">
        <f>F325</f>
        <v>3600</v>
      </c>
      <c r="G324" s="22">
        <f>G325</f>
        <v>1800</v>
      </c>
    </row>
    <row r="325" spans="1:7" ht="47.25">
      <c r="A325" s="2" t="s">
        <v>401</v>
      </c>
      <c r="B325" s="21" t="s">
        <v>25</v>
      </c>
      <c r="C325" s="21" t="s">
        <v>13</v>
      </c>
      <c r="D325" s="21" t="s">
        <v>402</v>
      </c>
      <c r="E325" s="21" t="s">
        <v>11</v>
      </c>
      <c r="F325" s="22">
        <f t="shared" ref="F325:G326" si="134">F326</f>
        <v>3600</v>
      </c>
      <c r="G325" s="22">
        <f t="shared" si="134"/>
        <v>1800</v>
      </c>
    </row>
    <row r="326" spans="1:7" ht="47.25">
      <c r="A326" s="20" t="s">
        <v>59</v>
      </c>
      <c r="B326" s="21" t="s">
        <v>25</v>
      </c>
      <c r="C326" s="21" t="s">
        <v>13</v>
      </c>
      <c r="D326" s="21" t="s">
        <v>402</v>
      </c>
      <c r="E326" s="21" t="s">
        <v>33</v>
      </c>
      <c r="F326" s="22">
        <f t="shared" si="134"/>
        <v>3600</v>
      </c>
      <c r="G326" s="22">
        <f t="shared" si="134"/>
        <v>1800</v>
      </c>
    </row>
    <row r="327" spans="1:7">
      <c r="A327" s="20" t="s">
        <v>173</v>
      </c>
      <c r="B327" s="21" t="s">
        <v>25</v>
      </c>
      <c r="C327" s="21" t="s">
        <v>13</v>
      </c>
      <c r="D327" s="21" t="s">
        <v>402</v>
      </c>
      <c r="E327" s="21" t="s">
        <v>174</v>
      </c>
      <c r="F327" s="24">
        <v>3600</v>
      </c>
      <c r="G327" s="24">
        <v>1800</v>
      </c>
    </row>
    <row r="328" spans="1:7" ht="63">
      <c r="A328" s="2" t="s">
        <v>148</v>
      </c>
      <c r="B328" s="21" t="s">
        <v>25</v>
      </c>
      <c r="C328" s="21" t="s">
        <v>13</v>
      </c>
      <c r="D328" s="21" t="s">
        <v>155</v>
      </c>
      <c r="E328" s="21" t="s">
        <v>11</v>
      </c>
      <c r="F328" s="22">
        <f t="shared" ref="F328:G330" si="135">F329</f>
        <v>15</v>
      </c>
      <c r="G328" s="22">
        <f t="shared" si="135"/>
        <v>0</v>
      </c>
    </row>
    <row r="329" spans="1:7" ht="47.25">
      <c r="A329" s="2" t="s">
        <v>181</v>
      </c>
      <c r="B329" s="21" t="s">
        <v>25</v>
      </c>
      <c r="C329" s="21" t="s">
        <v>13</v>
      </c>
      <c r="D329" s="6" t="s">
        <v>190</v>
      </c>
      <c r="E329" s="21" t="s">
        <v>11</v>
      </c>
      <c r="F329" s="22">
        <f t="shared" si="135"/>
        <v>15</v>
      </c>
      <c r="G329" s="22">
        <f t="shared" si="135"/>
        <v>0</v>
      </c>
    </row>
    <row r="330" spans="1:7" ht="31.5">
      <c r="A330" s="20" t="s">
        <v>18</v>
      </c>
      <c r="B330" s="21" t="s">
        <v>25</v>
      </c>
      <c r="C330" s="21" t="s">
        <v>13</v>
      </c>
      <c r="D330" s="6" t="s">
        <v>190</v>
      </c>
      <c r="E330" s="21" t="s">
        <v>19</v>
      </c>
      <c r="F330" s="22">
        <f t="shared" si="135"/>
        <v>15</v>
      </c>
      <c r="G330" s="22">
        <f t="shared" si="135"/>
        <v>0</v>
      </c>
    </row>
    <row r="331" spans="1:7" ht="31.5">
      <c r="A331" s="20" t="s">
        <v>107</v>
      </c>
      <c r="B331" s="21" t="s">
        <v>25</v>
      </c>
      <c r="C331" s="21" t="s">
        <v>13</v>
      </c>
      <c r="D331" s="6" t="s">
        <v>190</v>
      </c>
      <c r="E331" s="21" t="s">
        <v>108</v>
      </c>
      <c r="F331" s="24">
        <v>15</v>
      </c>
      <c r="G331" s="24">
        <v>0</v>
      </c>
    </row>
    <row r="332" spans="1:7" ht="18" customHeight="1">
      <c r="A332" s="17" t="s">
        <v>69</v>
      </c>
      <c r="B332" s="18" t="s">
        <v>25</v>
      </c>
      <c r="C332" s="18" t="s">
        <v>17</v>
      </c>
      <c r="D332" s="18" t="s">
        <v>10</v>
      </c>
      <c r="E332" s="18" t="s">
        <v>11</v>
      </c>
      <c r="F332" s="19">
        <f t="shared" ref="F332:G332" si="136">F333+F337</f>
        <v>27319</v>
      </c>
      <c r="G332" s="19">
        <f t="shared" si="136"/>
        <v>30290.699999999997</v>
      </c>
    </row>
    <row r="333" spans="1:7" ht="63">
      <c r="A333" s="2" t="s">
        <v>222</v>
      </c>
      <c r="B333" s="21" t="s">
        <v>25</v>
      </c>
      <c r="C333" s="21" t="s">
        <v>17</v>
      </c>
      <c r="D333" s="21" t="s">
        <v>225</v>
      </c>
      <c r="E333" s="21" t="s">
        <v>11</v>
      </c>
      <c r="F333" s="22">
        <f t="shared" ref="F333:G335" si="137">F334</f>
        <v>500</v>
      </c>
      <c r="G333" s="22">
        <f t="shared" si="137"/>
        <v>500</v>
      </c>
    </row>
    <row r="334" spans="1:7" ht="141.75">
      <c r="A334" s="4" t="s">
        <v>236</v>
      </c>
      <c r="B334" s="21" t="s">
        <v>25</v>
      </c>
      <c r="C334" s="21" t="s">
        <v>17</v>
      </c>
      <c r="D334" s="21" t="s">
        <v>243</v>
      </c>
      <c r="E334" s="21" t="s">
        <v>11</v>
      </c>
      <c r="F334" s="22">
        <f t="shared" si="137"/>
        <v>500</v>
      </c>
      <c r="G334" s="22">
        <f t="shared" si="137"/>
        <v>500</v>
      </c>
    </row>
    <row r="335" spans="1:7" ht="31.5">
      <c r="A335" s="20" t="s">
        <v>18</v>
      </c>
      <c r="B335" s="21" t="s">
        <v>25</v>
      </c>
      <c r="C335" s="21" t="s">
        <v>17</v>
      </c>
      <c r="D335" s="21" t="s">
        <v>243</v>
      </c>
      <c r="E335" s="21" t="s">
        <v>19</v>
      </c>
      <c r="F335" s="22">
        <f t="shared" si="137"/>
        <v>500</v>
      </c>
      <c r="G335" s="22">
        <f t="shared" si="137"/>
        <v>500</v>
      </c>
    </row>
    <row r="336" spans="1:7" ht="31.5">
      <c r="A336" s="20" t="s">
        <v>107</v>
      </c>
      <c r="B336" s="21" t="s">
        <v>25</v>
      </c>
      <c r="C336" s="21" t="s">
        <v>17</v>
      </c>
      <c r="D336" s="21" t="s">
        <v>243</v>
      </c>
      <c r="E336" s="21" t="s">
        <v>108</v>
      </c>
      <c r="F336" s="24">
        <v>500</v>
      </c>
      <c r="G336" s="24">
        <v>500</v>
      </c>
    </row>
    <row r="337" spans="1:7" ht="63">
      <c r="A337" s="2" t="s">
        <v>425</v>
      </c>
      <c r="B337" s="21" t="s">
        <v>25</v>
      </c>
      <c r="C337" s="21" t="s">
        <v>17</v>
      </c>
      <c r="D337" s="21" t="s">
        <v>197</v>
      </c>
      <c r="E337" s="21" t="s">
        <v>11</v>
      </c>
      <c r="F337" s="22">
        <f t="shared" ref="F337:G337" si="138">F338</f>
        <v>26819</v>
      </c>
      <c r="G337" s="22">
        <f t="shared" si="138"/>
        <v>29790.699999999997</v>
      </c>
    </row>
    <row r="338" spans="1:7">
      <c r="A338" s="2" t="s">
        <v>244</v>
      </c>
      <c r="B338" s="21" t="s">
        <v>25</v>
      </c>
      <c r="C338" s="21" t="s">
        <v>17</v>
      </c>
      <c r="D338" s="6" t="s">
        <v>245</v>
      </c>
      <c r="E338" s="21" t="s">
        <v>11</v>
      </c>
      <c r="F338" s="22">
        <f t="shared" ref="F338:G338" si="139">F339+F341+F343</f>
        <v>26819</v>
      </c>
      <c r="G338" s="22">
        <f t="shared" si="139"/>
        <v>29790.699999999997</v>
      </c>
    </row>
    <row r="339" spans="1:7" ht="31.5">
      <c r="A339" s="20" t="s">
        <v>18</v>
      </c>
      <c r="B339" s="21" t="s">
        <v>25</v>
      </c>
      <c r="C339" s="21" t="s">
        <v>17</v>
      </c>
      <c r="D339" s="6" t="s">
        <v>245</v>
      </c>
      <c r="E339" s="21" t="s">
        <v>19</v>
      </c>
      <c r="F339" s="22">
        <f t="shared" ref="F339:G339" si="140">F340</f>
        <v>21224</v>
      </c>
      <c r="G339" s="22">
        <f t="shared" si="140"/>
        <v>22167.1</v>
      </c>
    </row>
    <row r="340" spans="1:7" ht="34.5" customHeight="1">
      <c r="A340" s="20" t="s">
        <v>107</v>
      </c>
      <c r="B340" s="21" t="s">
        <v>25</v>
      </c>
      <c r="C340" s="21" t="s">
        <v>17</v>
      </c>
      <c r="D340" s="6" t="s">
        <v>245</v>
      </c>
      <c r="E340" s="21" t="s">
        <v>108</v>
      </c>
      <c r="F340" s="24">
        <v>21224</v>
      </c>
      <c r="G340" s="24">
        <v>22167.1</v>
      </c>
    </row>
    <row r="341" spans="1:7" ht="57" customHeight="1">
      <c r="A341" s="20" t="s">
        <v>59</v>
      </c>
      <c r="B341" s="21" t="s">
        <v>25</v>
      </c>
      <c r="C341" s="21" t="s">
        <v>17</v>
      </c>
      <c r="D341" s="6" t="s">
        <v>245</v>
      </c>
      <c r="E341" s="21" t="s">
        <v>33</v>
      </c>
      <c r="F341" s="24">
        <f>F342</f>
        <v>5000</v>
      </c>
      <c r="G341" s="24">
        <f>G342</f>
        <v>7000</v>
      </c>
    </row>
    <row r="342" spans="1:7">
      <c r="A342" s="20" t="s">
        <v>173</v>
      </c>
      <c r="B342" s="21" t="s">
        <v>25</v>
      </c>
      <c r="C342" s="21" t="s">
        <v>17</v>
      </c>
      <c r="D342" s="6" t="s">
        <v>245</v>
      </c>
      <c r="E342" s="21" t="s">
        <v>174</v>
      </c>
      <c r="F342" s="24">
        <v>5000</v>
      </c>
      <c r="G342" s="24">
        <v>7000</v>
      </c>
    </row>
    <row r="343" spans="1:7" ht="54.75" customHeight="1">
      <c r="A343" s="20" t="s">
        <v>48</v>
      </c>
      <c r="B343" s="21" t="s">
        <v>25</v>
      </c>
      <c r="C343" s="21" t="s">
        <v>17</v>
      </c>
      <c r="D343" s="6" t="s">
        <v>245</v>
      </c>
      <c r="E343" s="21" t="s">
        <v>30</v>
      </c>
      <c r="F343" s="22">
        <f t="shared" ref="F343:G343" si="141">F344</f>
        <v>595</v>
      </c>
      <c r="G343" s="22">
        <f t="shared" si="141"/>
        <v>623.6</v>
      </c>
    </row>
    <row r="344" spans="1:7" ht="24" customHeight="1">
      <c r="A344" s="20" t="s">
        <v>134</v>
      </c>
      <c r="B344" s="21" t="s">
        <v>25</v>
      </c>
      <c r="C344" s="21" t="s">
        <v>17</v>
      </c>
      <c r="D344" s="6" t="s">
        <v>245</v>
      </c>
      <c r="E344" s="21" t="s">
        <v>135</v>
      </c>
      <c r="F344" s="24">
        <v>595</v>
      </c>
      <c r="G344" s="24">
        <v>623.6</v>
      </c>
    </row>
    <row r="345" spans="1:7" ht="18" customHeight="1">
      <c r="A345" s="17" t="s">
        <v>70</v>
      </c>
      <c r="B345" s="18" t="s">
        <v>26</v>
      </c>
      <c r="C345" s="18" t="s">
        <v>9</v>
      </c>
      <c r="D345" s="18" t="s">
        <v>10</v>
      </c>
      <c r="E345" s="18" t="s">
        <v>11</v>
      </c>
      <c r="F345" s="19">
        <f t="shared" ref="F345:G346" si="142">F346</f>
        <v>115290.7</v>
      </c>
      <c r="G345" s="19">
        <f t="shared" si="142"/>
        <v>158457.1</v>
      </c>
    </row>
    <row r="346" spans="1:7" ht="31.5">
      <c r="A346" s="17" t="s">
        <v>71</v>
      </c>
      <c r="B346" s="18" t="s">
        <v>26</v>
      </c>
      <c r="C346" s="18" t="s">
        <v>25</v>
      </c>
      <c r="D346" s="18" t="s">
        <v>10</v>
      </c>
      <c r="E346" s="18" t="s">
        <v>11</v>
      </c>
      <c r="F346" s="19">
        <f t="shared" si="142"/>
        <v>115290.7</v>
      </c>
      <c r="G346" s="19">
        <f t="shared" si="142"/>
        <v>158457.1</v>
      </c>
    </row>
    <row r="347" spans="1:7" ht="63">
      <c r="A347" s="2" t="s">
        <v>246</v>
      </c>
      <c r="B347" s="6" t="s">
        <v>26</v>
      </c>
      <c r="C347" s="21" t="s">
        <v>25</v>
      </c>
      <c r="D347" s="21" t="s">
        <v>248</v>
      </c>
      <c r="E347" s="21" t="s">
        <v>11</v>
      </c>
      <c r="F347" s="22">
        <f t="shared" ref="F347:G347" si="143">F348+F351</f>
        <v>115290.7</v>
      </c>
      <c r="G347" s="22">
        <f t="shared" si="143"/>
        <v>158457.1</v>
      </c>
    </row>
    <row r="348" spans="1:7">
      <c r="A348" s="2" t="s">
        <v>247</v>
      </c>
      <c r="B348" s="6" t="s">
        <v>26</v>
      </c>
      <c r="C348" s="21" t="s">
        <v>25</v>
      </c>
      <c r="D348" s="21" t="s">
        <v>254</v>
      </c>
      <c r="E348" s="21" t="s">
        <v>11</v>
      </c>
      <c r="F348" s="22">
        <f t="shared" ref="F348:G349" si="144">F349</f>
        <v>1371.7</v>
      </c>
      <c r="G348" s="22">
        <f t="shared" si="144"/>
        <v>2051.6</v>
      </c>
    </row>
    <row r="349" spans="1:7" ht="47.25">
      <c r="A349" s="20" t="s">
        <v>59</v>
      </c>
      <c r="B349" s="6" t="s">
        <v>26</v>
      </c>
      <c r="C349" s="21" t="s">
        <v>25</v>
      </c>
      <c r="D349" s="21" t="s">
        <v>254</v>
      </c>
      <c r="E349" s="21" t="s">
        <v>33</v>
      </c>
      <c r="F349" s="22">
        <f t="shared" si="144"/>
        <v>1371.7</v>
      </c>
      <c r="G349" s="22">
        <f t="shared" si="144"/>
        <v>2051.6</v>
      </c>
    </row>
    <row r="350" spans="1:7">
      <c r="A350" s="20" t="s">
        <v>173</v>
      </c>
      <c r="B350" s="6" t="s">
        <v>26</v>
      </c>
      <c r="C350" s="21" t="s">
        <v>25</v>
      </c>
      <c r="D350" s="21" t="s">
        <v>254</v>
      </c>
      <c r="E350" s="21" t="s">
        <v>174</v>
      </c>
      <c r="F350" s="24">
        <f>1150.7+221</f>
        <v>1371.7</v>
      </c>
      <c r="G350" s="24">
        <f>1579.9+471.7</f>
        <v>2051.6</v>
      </c>
    </row>
    <row r="351" spans="1:7" ht="63">
      <c r="A351" s="4" t="s">
        <v>250</v>
      </c>
      <c r="B351" s="6" t="s">
        <v>26</v>
      </c>
      <c r="C351" s="21" t="s">
        <v>25</v>
      </c>
      <c r="D351" s="5" t="s">
        <v>251</v>
      </c>
      <c r="E351" s="21" t="s">
        <v>11</v>
      </c>
      <c r="F351" s="22">
        <f t="shared" ref="F351:G352" si="145">F352</f>
        <v>113919</v>
      </c>
      <c r="G351" s="22">
        <f t="shared" si="145"/>
        <v>156405.5</v>
      </c>
    </row>
    <row r="352" spans="1:7" ht="47.25">
      <c r="A352" s="20" t="s">
        <v>59</v>
      </c>
      <c r="B352" s="6" t="s">
        <v>26</v>
      </c>
      <c r="C352" s="21" t="s">
        <v>25</v>
      </c>
      <c r="D352" s="5" t="s">
        <v>251</v>
      </c>
      <c r="E352" s="21" t="s">
        <v>33</v>
      </c>
      <c r="F352" s="22">
        <f t="shared" si="145"/>
        <v>113919</v>
      </c>
      <c r="G352" s="22">
        <f t="shared" si="145"/>
        <v>156405.5</v>
      </c>
    </row>
    <row r="353" spans="1:8">
      <c r="A353" s="20" t="s">
        <v>173</v>
      </c>
      <c r="B353" s="6" t="s">
        <v>26</v>
      </c>
      <c r="C353" s="21" t="s">
        <v>25</v>
      </c>
      <c r="D353" s="5" t="s">
        <v>251</v>
      </c>
      <c r="E353" s="21" t="s">
        <v>174</v>
      </c>
      <c r="F353" s="24">
        <v>113919</v>
      </c>
      <c r="G353" s="24">
        <v>156405.5</v>
      </c>
    </row>
    <row r="354" spans="1:8">
      <c r="A354" s="17" t="s">
        <v>72</v>
      </c>
      <c r="B354" s="18" t="s">
        <v>27</v>
      </c>
      <c r="C354" s="18" t="s">
        <v>9</v>
      </c>
      <c r="D354" s="18" t="s">
        <v>10</v>
      </c>
      <c r="E354" s="18" t="s">
        <v>11</v>
      </c>
      <c r="F354" s="19">
        <f>F355+F386+F470+F481</f>
        <v>624528.20000000007</v>
      </c>
      <c r="G354" s="19">
        <f>G355+G386+G470+G481</f>
        <v>642258.6</v>
      </c>
    </row>
    <row r="355" spans="1:8">
      <c r="A355" s="17" t="s">
        <v>73</v>
      </c>
      <c r="B355" s="18" t="s">
        <v>27</v>
      </c>
      <c r="C355" s="18" t="s">
        <v>8</v>
      </c>
      <c r="D355" s="18" t="s">
        <v>10</v>
      </c>
      <c r="E355" s="18" t="s">
        <v>11</v>
      </c>
      <c r="F355" s="19">
        <f>F356+F376+F381</f>
        <v>180612.99999999997</v>
      </c>
      <c r="G355" s="19">
        <f>G356+G376+G381</f>
        <v>197602.50000000003</v>
      </c>
    </row>
    <row r="356" spans="1:8" ht="47.25">
      <c r="A356" s="2" t="s">
        <v>255</v>
      </c>
      <c r="B356" s="21" t="s">
        <v>27</v>
      </c>
      <c r="C356" s="21" t="s">
        <v>8</v>
      </c>
      <c r="D356" s="6" t="s">
        <v>264</v>
      </c>
      <c r="E356" s="21" t="s">
        <v>11</v>
      </c>
      <c r="F356" s="22">
        <f t="shared" ref="F356:G356" si="146">F357+F360+F363+F366+F369+F373</f>
        <v>178912.99999999997</v>
      </c>
      <c r="G356" s="22">
        <f t="shared" si="146"/>
        <v>197602.50000000003</v>
      </c>
      <c r="H356" s="25"/>
    </row>
    <row r="357" spans="1:8" ht="31.5">
      <c r="A357" s="2" t="s">
        <v>256</v>
      </c>
      <c r="B357" s="21" t="s">
        <v>27</v>
      </c>
      <c r="C357" s="21" t="s">
        <v>8</v>
      </c>
      <c r="D357" s="6" t="s">
        <v>265</v>
      </c>
      <c r="E357" s="21" t="s">
        <v>11</v>
      </c>
      <c r="F357" s="22">
        <f t="shared" ref="F357:G358" si="147">F358</f>
        <v>38656</v>
      </c>
      <c r="G357" s="22">
        <f t="shared" si="147"/>
        <v>41930.800000000003</v>
      </c>
    </row>
    <row r="358" spans="1:8" ht="47.25">
      <c r="A358" s="20" t="s">
        <v>48</v>
      </c>
      <c r="B358" s="21" t="s">
        <v>27</v>
      </c>
      <c r="C358" s="21" t="s">
        <v>8</v>
      </c>
      <c r="D358" s="6" t="s">
        <v>265</v>
      </c>
      <c r="E358" s="21" t="s">
        <v>30</v>
      </c>
      <c r="F358" s="22">
        <f t="shared" si="147"/>
        <v>38656</v>
      </c>
      <c r="G358" s="22">
        <f t="shared" si="147"/>
        <v>41930.800000000003</v>
      </c>
    </row>
    <row r="359" spans="1:8">
      <c r="A359" s="2" t="s">
        <v>134</v>
      </c>
      <c r="B359" s="21" t="s">
        <v>27</v>
      </c>
      <c r="C359" s="21" t="s">
        <v>8</v>
      </c>
      <c r="D359" s="6" t="s">
        <v>265</v>
      </c>
      <c r="E359" s="21" t="s">
        <v>135</v>
      </c>
      <c r="F359" s="24">
        <f>38526+130</f>
        <v>38656</v>
      </c>
      <c r="G359" s="24">
        <f>41798.8+132</f>
        <v>41930.800000000003</v>
      </c>
    </row>
    <row r="360" spans="1:8" ht="47.25">
      <c r="A360" s="2" t="s">
        <v>404</v>
      </c>
      <c r="B360" s="21" t="s">
        <v>27</v>
      </c>
      <c r="C360" s="21" t="s">
        <v>8</v>
      </c>
      <c r="D360" s="6" t="s">
        <v>272</v>
      </c>
      <c r="E360" s="21" t="s">
        <v>11</v>
      </c>
      <c r="F360" s="22">
        <f t="shared" ref="F360:G361" si="148">F361</f>
        <v>207.9</v>
      </c>
      <c r="G360" s="22">
        <f t="shared" si="148"/>
        <v>207.8</v>
      </c>
    </row>
    <row r="361" spans="1:8" ht="47.25">
      <c r="A361" s="20" t="s">
        <v>48</v>
      </c>
      <c r="B361" s="21" t="s">
        <v>27</v>
      </c>
      <c r="C361" s="21" t="s">
        <v>8</v>
      </c>
      <c r="D361" s="6" t="s">
        <v>272</v>
      </c>
      <c r="E361" s="21" t="s">
        <v>30</v>
      </c>
      <c r="F361" s="22">
        <f t="shared" si="148"/>
        <v>207.9</v>
      </c>
      <c r="G361" s="22">
        <f t="shared" si="148"/>
        <v>207.8</v>
      </c>
    </row>
    <row r="362" spans="1:8">
      <c r="A362" s="2" t="s">
        <v>134</v>
      </c>
      <c r="B362" s="21" t="s">
        <v>27</v>
      </c>
      <c r="C362" s="21" t="s">
        <v>8</v>
      </c>
      <c r="D362" s="6" t="s">
        <v>272</v>
      </c>
      <c r="E362" s="21" t="s">
        <v>135</v>
      </c>
      <c r="F362" s="24">
        <v>207.9</v>
      </c>
      <c r="G362" s="24">
        <v>207.8</v>
      </c>
    </row>
    <row r="363" spans="1:8" ht="78.75">
      <c r="A363" s="1" t="s">
        <v>115</v>
      </c>
      <c r="B363" s="21" t="s">
        <v>27</v>
      </c>
      <c r="C363" s="21" t="s">
        <v>8</v>
      </c>
      <c r="D363" s="6" t="s">
        <v>345</v>
      </c>
      <c r="E363" s="21" t="s">
        <v>11</v>
      </c>
      <c r="F363" s="22">
        <f t="shared" ref="F363:G364" si="149">F364</f>
        <v>113</v>
      </c>
      <c r="G363" s="22">
        <f t="shared" si="149"/>
        <v>113</v>
      </c>
    </row>
    <row r="364" spans="1:8" ht="47.25">
      <c r="A364" s="20" t="s">
        <v>48</v>
      </c>
      <c r="B364" s="21" t="s">
        <v>27</v>
      </c>
      <c r="C364" s="21" t="s">
        <v>8</v>
      </c>
      <c r="D364" s="6" t="s">
        <v>345</v>
      </c>
      <c r="E364" s="21" t="s">
        <v>30</v>
      </c>
      <c r="F364" s="22">
        <f t="shared" si="149"/>
        <v>113</v>
      </c>
      <c r="G364" s="22">
        <f t="shared" si="149"/>
        <v>113</v>
      </c>
    </row>
    <row r="365" spans="1:8">
      <c r="A365" s="2" t="s">
        <v>134</v>
      </c>
      <c r="B365" s="21" t="s">
        <v>27</v>
      </c>
      <c r="C365" s="21" t="s">
        <v>8</v>
      </c>
      <c r="D365" s="6" t="s">
        <v>345</v>
      </c>
      <c r="E365" s="21" t="s">
        <v>135</v>
      </c>
      <c r="F365" s="24">
        <v>113</v>
      </c>
      <c r="G365" s="24">
        <v>113</v>
      </c>
    </row>
    <row r="366" spans="1:8" ht="141.75">
      <c r="A366" s="4" t="s">
        <v>261</v>
      </c>
      <c r="B366" s="21" t="s">
        <v>27</v>
      </c>
      <c r="C366" s="21" t="s">
        <v>8</v>
      </c>
      <c r="D366" s="5" t="s">
        <v>267</v>
      </c>
      <c r="E366" s="21" t="s">
        <v>11</v>
      </c>
      <c r="F366" s="22">
        <f t="shared" ref="F366:G367" si="150">F367</f>
        <v>139903.29999999999</v>
      </c>
      <c r="G366" s="22">
        <f t="shared" si="150"/>
        <v>153716.70000000001</v>
      </c>
    </row>
    <row r="367" spans="1:8" ht="47.25">
      <c r="A367" s="20" t="s">
        <v>48</v>
      </c>
      <c r="B367" s="21" t="s">
        <v>27</v>
      </c>
      <c r="C367" s="21" t="s">
        <v>8</v>
      </c>
      <c r="D367" s="5" t="s">
        <v>267</v>
      </c>
      <c r="E367" s="21" t="s">
        <v>30</v>
      </c>
      <c r="F367" s="22">
        <f t="shared" si="150"/>
        <v>139903.29999999999</v>
      </c>
      <c r="G367" s="22">
        <f t="shared" si="150"/>
        <v>153716.70000000001</v>
      </c>
    </row>
    <row r="368" spans="1:8" ht="16.5">
      <c r="A368" s="2" t="s">
        <v>134</v>
      </c>
      <c r="B368" s="21" t="s">
        <v>27</v>
      </c>
      <c r="C368" s="21" t="s">
        <v>8</v>
      </c>
      <c r="D368" s="5" t="s">
        <v>267</v>
      </c>
      <c r="E368" s="21" t="s">
        <v>135</v>
      </c>
      <c r="F368" s="26">
        <v>139903.29999999999</v>
      </c>
      <c r="G368" s="26">
        <f>153716.7</f>
        <v>153716.70000000001</v>
      </c>
    </row>
    <row r="369" spans="1:7" ht="78.75">
      <c r="A369" s="4" t="s">
        <v>262</v>
      </c>
      <c r="B369" s="21" t="s">
        <v>27</v>
      </c>
      <c r="C369" s="21" t="s">
        <v>8</v>
      </c>
      <c r="D369" s="5" t="s">
        <v>268</v>
      </c>
      <c r="E369" s="21" t="s">
        <v>11</v>
      </c>
      <c r="F369" s="24">
        <v>32.799999999999997</v>
      </c>
      <c r="G369" s="24">
        <v>34.200000000000003</v>
      </c>
    </row>
    <row r="370" spans="1:7" ht="63">
      <c r="A370" s="27" t="s">
        <v>368</v>
      </c>
      <c r="B370" s="21" t="s">
        <v>27</v>
      </c>
      <c r="C370" s="21" t="s">
        <v>8</v>
      </c>
      <c r="D370" s="5" t="s">
        <v>367</v>
      </c>
      <c r="E370" s="21" t="s">
        <v>11</v>
      </c>
      <c r="F370" s="22">
        <f t="shared" ref="F370:G371" si="151">F371</f>
        <v>32.799999999999997</v>
      </c>
      <c r="G370" s="22">
        <f t="shared" si="151"/>
        <v>34.200000000000003</v>
      </c>
    </row>
    <row r="371" spans="1:7" ht="31.5">
      <c r="A371" s="4" t="s">
        <v>51</v>
      </c>
      <c r="B371" s="21" t="s">
        <v>27</v>
      </c>
      <c r="C371" s="21" t="s">
        <v>8</v>
      </c>
      <c r="D371" s="5" t="s">
        <v>367</v>
      </c>
      <c r="E371" s="21" t="s">
        <v>31</v>
      </c>
      <c r="F371" s="22">
        <f t="shared" si="151"/>
        <v>32.799999999999997</v>
      </c>
      <c r="G371" s="22">
        <f t="shared" si="151"/>
        <v>34.200000000000003</v>
      </c>
    </row>
    <row r="372" spans="1:7" ht="31.5">
      <c r="A372" s="4" t="s">
        <v>330</v>
      </c>
      <c r="B372" s="21" t="s">
        <v>27</v>
      </c>
      <c r="C372" s="21" t="s">
        <v>8</v>
      </c>
      <c r="D372" s="5" t="s">
        <v>367</v>
      </c>
      <c r="E372" s="21" t="s">
        <v>331</v>
      </c>
      <c r="F372" s="24">
        <v>32.799999999999997</v>
      </c>
      <c r="G372" s="24">
        <v>34.200000000000003</v>
      </c>
    </row>
    <row r="373" spans="1:7">
      <c r="A373" s="4" t="s">
        <v>263</v>
      </c>
      <c r="B373" s="21" t="s">
        <v>27</v>
      </c>
      <c r="C373" s="21" t="s">
        <v>8</v>
      </c>
      <c r="D373" s="5" t="s">
        <v>269</v>
      </c>
      <c r="E373" s="21" t="s">
        <v>11</v>
      </c>
      <c r="F373" s="22">
        <f>F374</f>
        <v>0</v>
      </c>
      <c r="G373" s="22">
        <f>G374</f>
        <v>1600</v>
      </c>
    </row>
    <row r="374" spans="1:7" ht="47.25">
      <c r="A374" s="20" t="s">
        <v>48</v>
      </c>
      <c r="B374" s="21" t="s">
        <v>27</v>
      </c>
      <c r="C374" s="21" t="s">
        <v>8</v>
      </c>
      <c r="D374" s="5" t="s">
        <v>269</v>
      </c>
      <c r="E374" s="21" t="s">
        <v>30</v>
      </c>
      <c r="F374" s="22">
        <f t="shared" ref="F374:G374" si="152">F375</f>
        <v>0</v>
      </c>
      <c r="G374" s="22">
        <f t="shared" si="152"/>
        <v>1600</v>
      </c>
    </row>
    <row r="375" spans="1:7">
      <c r="A375" s="2" t="s">
        <v>134</v>
      </c>
      <c r="B375" s="21" t="s">
        <v>27</v>
      </c>
      <c r="C375" s="21" t="s">
        <v>8</v>
      </c>
      <c r="D375" s="5" t="s">
        <v>269</v>
      </c>
      <c r="E375" s="21" t="s">
        <v>135</v>
      </c>
      <c r="F375" s="24">
        <v>0</v>
      </c>
      <c r="G375" s="24">
        <v>1600</v>
      </c>
    </row>
    <row r="376" spans="1:7" ht="66.75" customHeight="1">
      <c r="A376" s="3" t="s">
        <v>151</v>
      </c>
      <c r="B376" s="21" t="s">
        <v>27</v>
      </c>
      <c r="C376" s="21" t="s">
        <v>8</v>
      </c>
      <c r="D376" s="21" t="s">
        <v>153</v>
      </c>
      <c r="E376" s="21" t="s">
        <v>11</v>
      </c>
      <c r="F376" s="24">
        <f>F377</f>
        <v>500</v>
      </c>
      <c r="G376" s="24"/>
    </row>
    <row r="377" spans="1:7" ht="47.25">
      <c r="A377" s="2" t="s">
        <v>414</v>
      </c>
      <c r="B377" s="21" t="s">
        <v>27</v>
      </c>
      <c r="C377" s="21" t="s">
        <v>8</v>
      </c>
      <c r="D377" s="21" t="s">
        <v>154</v>
      </c>
      <c r="E377" s="21" t="s">
        <v>11</v>
      </c>
      <c r="F377" s="24">
        <f>F378</f>
        <v>500</v>
      </c>
      <c r="G377" s="24"/>
    </row>
    <row r="378" spans="1:7" ht="47.25">
      <c r="A378" s="2" t="s">
        <v>215</v>
      </c>
      <c r="B378" s="21" t="s">
        <v>27</v>
      </c>
      <c r="C378" s="21" t="s">
        <v>8</v>
      </c>
      <c r="D378" s="21" t="s">
        <v>217</v>
      </c>
      <c r="E378" s="21" t="s">
        <v>11</v>
      </c>
      <c r="F378" s="24">
        <f>F379</f>
        <v>500</v>
      </c>
      <c r="G378" s="24"/>
    </row>
    <row r="379" spans="1:7" ht="47.25">
      <c r="A379" s="2" t="s">
        <v>59</v>
      </c>
      <c r="B379" s="21" t="s">
        <v>27</v>
      </c>
      <c r="C379" s="21" t="s">
        <v>8</v>
      </c>
      <c r="D379" s="21" t="s">
        <v>217</v>
      </c>
      <c r="E379" s="21" t="s">
        <v>33</v>
      </c>
      <c r="F379" s="24">
        <f>F380</f>
        <v>500</v>
      </c>
      <c r="G379" s="24"/>
    </row>
    <row r="380" spans="1:7">
      <c r="A380" s="2" t="s">
        <v>173</v>
      </c>
      <c r="B380" s="21" t="s">
        <v>27</v>
      </c>
      <c r="C380" s="21" t="s">
        <v>8</v>
      </c>
      <c r="D380" s="21" t="s">
        <v>217</v>
      </c>
      <c r="E380" s="21" t="s">
        <v>174</v>
      </c>
      <c r="F380" s="24">
        <v>500</v>
      </c>
      <c r="G380" s="24"/>
    </row>
    <row r="381" spans="1:7" ht="63">
      <c r="A381" s="2" t="s">
        <v>222</v>
      </c>
      <c r="B381" s="21" t="s">
        <v>27</v>
      </c>
      <c r="C381" s="21" t="s">
        <v>8</v>
      </c>
      <c r="D381" s="21" t="s">
        <v>225</v>
      </c>
      <c r="E381" s="21" t="s">
        <v>11</v>
      </c>
      <c r="F381" s="24">
        <f t="shared" ref="F381:F384" si="153">F382</f>
        <v>1200</v>
      </c>
      <c r="G381" s="24"/>
    </row>
    <row r="382" spans="1:7" ht="31.5">
      <c r="A382" s="2" t="s">
        <v>416</v>
      </c>
      <c r="B382" s="21" t="s">
        <v>27</v>
      </c>
      <c r="C382" s="21" t="s">
        <v>8</v>
      </c>
      <c r="D382" s="6" t="s">
        <v>238</v>
      </c>
      <c r="E382" s="21" t="s">
        <v>11</v>
      </c>
      <c r="F382" s="24">
        <f t="shared" si="153"/>
        <v>1200</v>
      </c>
      <c r="G382" s="24"/>
    </row>
    <row r="383" spans="1:7" ht="31.5">
      <c r="A383" s="2" t="s">
        <v>405</v>
      </c>
      <c r="B383" s="21" t="s">
        <v>27</v>
      </c>
      <c r="C383" s="21" t="s">
        <v>8</v>
      </c>
      <c r="D383" s="6" t="s">
        <v>406</v>
      </c>
      <c r="E383" s="21" t="s">
        <v>11</v>
      </c>
      <c r="F383" s="24">
        <f t="shared" si="153"/>
        <v>1200</v>
      </c>
      <c r="G383" s="24"/>
    </row>
    <row r="384" spans="1:7" ht="47.25">
      <c r="A384" s="20" t="s">
        <v>48</v>
      </c>
      <c r="B384" s="21" t="s">
        <v>27</v>
      </c>
      <c r="C384" s="21" t="s">
        <v>8</v>
      </c>
      <c r="D384" s="6" t="s">
        <v>406</v>
      </c>
      <c r="E384" s="21" t="s">
        <v>30</v>
      </c>
      <c r="F384" s="24">
        <f t="shared" si="153"/>
        <v>1200</v>
      </c>
      <c r="G384" s="24"/>
    </row>
    <row r="385" spans="1:8">
      <c r="A385" s="2" t="s">
        <v>134</v>
      </c>
      <c r="B385" s="21" t="s">
        <v>27</v>
      </c>
      <c r="C385" s="21" t="s">
        <v>8</v>
      </c>
      <c r="D385" s="6" t="s">
        <v>406</v>
      </c>
      <c r="E385" s="21" t="s">
        <v>135</v>
      </c>
      <c r="F385" s="24">
        <v>1200</v>
      </c>
      <c r="G385" s="24"/>
    </row>
    <row r="386" spans="1:8" ht="18" customHeight="1">
      <c r="A386" s="17" t="s">
        <v>74</v>
      </c>
      <c r="B386" s="18" t="s">
        <v>27</v>
      </c>
      <c r="C386" s="18" t="s">
        <v>13</v>
      </c>
      <c r="D386" s="18" t="s">
        <v>10</v>
      </c>
      <c r="E386" s="18" t="s">
        <v>11</v>
      </c>
      <c r="F386" s="19">
        <f>F387+F426+F430+F440+F448+F452+F459+F463</f>
        <v>435919.30000000005</v>
      </c>
      <c r="G386" s="19">
        <f>G387+G426+G430+G440+G448+G452+G459+G463</f>
        <v>436408.5</v>
      </c>
    </row>
    <row r="387" spans="1:8" ht="31.5" customHeight="1">
      <c r="A387" s="2" t="s">
        <v>255</v>
      </c>
      <c r="B387" s="21" t="s">
        <v>27</v>
      </c>
      <c r="C387" s="21" t="s">
        <v>13</v>
      </c>
      <c r="D387" s="21" t="s">
        <v>264</v>
      </c>
      <c r="E387" s="21" t="s">
        <v>11</v>
      </c>
      <c r="F387" s="22">
        <f t="shared" ref="F387:G387" si="154">F388+F393+F398+F403+F408+F411+F414+F421</f>
        <v>427953.9</v>
      </c>
      <c r="G387" s="22">
        <f t="shared" si="154"/>
        <v>415977.2</v>
      </c>
      <c r="H387" s="25"/>
    </row>
    <row r="388" spans="1:8" ht="31.5">
      <c r="A388" s="2" t="s">
        <v>257</v>
      </c>
      <c r="B388" s="21" t="s">
        <v>27</v>
      </c>
      <c r="C388" s="21" t="s">
        <v>13</v>
      </c>
      <c r="D388" s="21" t="s">
        <v>270</v>
      </c>
      <c r="E388" s="21" t="s">
        <v>11</v>
      </c>
      <c r="F388" s="22">
        <f t="shared" ref="F388:G388" si="155">F389+F391</f>
        <v>106661.59999999999</v>
      </c>
      <c r="G388" s="22">
        <f t="shared" si="155"/>
        <v>112864.2</v>
      </c>
    </row>
    <row r="389" spans="1:8" ht="31.5">
      <c r="A389" s="2" t="s">
        <v>18</v>
      </c>
      <c r="B389" s="21" t="s">
        <v>27</v>
      </c>
      <c r="C389" s="21" t="s">
        <v>13</v>
      </c>
      <c r="D389" s="21" t="s">
        <v>270</v>
      </c>
      <c r="E389" s="21" t="s">
        <v>19</v>
      </c>
      <c r="F389" s="22">
        <f t="shared" ref="F389:G389" si="156">F390</f>
        <v>167.5</v>
      </c>
      <c r="G389" s="22">
        <f t="shared" si="156"/>
        <v>158.9</v>
      </c>
    </row>
    <row r="390" spans="1:8" ht="31.5">
      <c r="A390" s="2" t="s">
        <v>107</v>
      </c>
      <c r="B390" s="21" t="s">
        <v>27</v>
      </c>
      <c r="C390" s="21" t="s">
        <v>13</v>
      </c>
      <c r="D390" s="21" t="s">
        <v>270</v>
      </c>
      <c r="E390" s="21" t="s">
        <v>108</v>
      </c>
      <c r="F390" s="24">
        <f>35.4+23.1+97.5+11.5</f>
        <v>167.5</v>
      </c>
      <c r="G390" s="24">
        <f>37.4+24.3+85.2+12</f>
        <v>158.9</v>
      </c>
    </row>
    <row r="391" spans="1:8" ht="47.25">
      <c r="A391" s="2" t="s">
        <v>48</v>
      </c>
      <c r="B391" s="21" t="s">
        <v>27</v>
      </c>
      <c r="C391" s="21" t="s">
        <v>13</v>
      </c>
      <c r="D391" s="21" t="s">
        <v>270</v>
      </c>
      <c r="E391" s="21" t="s">
        <v>30</v>
      </c>
      <c r="F391" s="22">
        <f t="shared" ref="F391:G391" si="157">F392</f>
        <v>106494.09999999999</v>
      </c>
      <c r="G391" s="22">
        <f t="shared" si="157"/>
        <v>112705.3</v>
      </c>
    </row>
    <row r="392" spans="1:8">
      <c r="A392" s="2" t="s">
        <v>134</v>
      </c>
      <c r="B392" s="21" t="s">
        <v>27</v>
      </c>
      <c r="C392" s="21" t="s">
        <v>13</v>
      </c>
      <c r="D392" s="21" t="s">
        <v>270</v>
      </c>
      <c r="E392" s="21" t="s">
        <v>135</v>
      </c>
      <c r="F392" s="24">
        <f>32176+74252+32.4+23.2+10.5</f>
        <v>106494.09999999999</v>
      </c>
      <c r="G392" s="24">
        <f>34807+77836.5+34+27.8</f>
        <v>112705.3</v>
      </c>
    </row>
    <row r="393" spans="1:8" ht="31.5" customHeight="1">
      <c r="A393" s="2" t="s">
        <v>258</v>
      </c>
      <c r="B393" s="21" t="s">
        <v>27</v>
      </c>
      <c r="C393" s="21" t="s">
        <v>13</v>
      </c>
      <c r="D393" s="21" t="s">
        <v>266</v>
      </c>
      <c r="E393" s="21" t="s">
        <v>11</v>
      </c>
      <c r="F393" s="22">
        <f t="shared" ref="F393:G393" si="158">F394+F396</f>
        <v>477.70000000000005</v>
      </c>
      <c r="G393" s="22">
        <f t="shared" si="158"/>
        <v>498.80000000000007</v>
      </c>
    </row>
    <row r="394" spans="1:8" ht="31.5">
      <c r="A394" s="2" t="s">
        <v>18</v>
      </c>
      <c r="B394" s="21" t="s">
        <v>27</v>
      </c>
      <c r="C394" s="21" t="s">
        <v>13</v>
      </c>
      <c r="D394" s="21" t="s">
        <v>266</v>
      </c>
      <c r="E394" s="21" t="s">
        <v>19</v>
      </c>
      <c r="F394" s="22">
        <f t="shared" ref="F394:G394" si="159">F395</f>
        <v>306.60000000000002</v>
      </c>
      <c r="G394" s="22">
        <f t="shared" si="159"/>
        <v>319.40000000000003</v>
      </c>
    </row>
    <row r="395" spans="1:8" ht="31.5">
      <c r="A395" s="2" t="s">
        <v>107</v>
      </c>
      <c r="B395" s="21" t="s">
        <v>27</v>
      </c>
      <c r="C395" s="21" t="s">
        <v>13</v>
      </c>
      <c r="D395" s="21" t="s">
        <v>266</v>
      </c>
      <c r="E395" s="21" t="s">
        <v>108</v>
      </c>
      <c r="F395" s="24">
        <f>121.8+99.7+85.1</f>
        <v>306.60000000000002</v>
      </c>
      <c r="G395" s="24">
        <f>127.9+104.2+87.3</f>
        <v>319.40000000000003</v>
      </c>
    </row>
    <row r="396" spans="1:8" ht="47.25">
      <c r="A396" s="2" t="s">
        <v>48</v>
      </c>
      <c r="B396" s="21" t="s">
        <v>27</v>
      </c>
      <c r="C396" s="21" t="s">
        <v>13</v>
      </c>
      <c r="D396" s="21" t="s">
        <v>266</v>
      </c>
      <c r="E396" s="21" t="s">
        <v>30</v>
      </c>
      <c r="F396" s="22">
        <f t="shared" ref="F396:G396" si="160">F397</f>
        <v>171.1</v>
      </c>
      <c r="G396" s="22">
        <f t="shared" si="160"/>
        <v>179.4</v>
      </c>
    </row>
    <row r="397" spans="1:8">
      <c r="A397" s="2" t="s">
        <v>134</v>
      </c>
      <c r="B397" s="21" t="s">
        <v>27</v>
      </c>
      <c r="C397" s="21" t="s">
        <v>13</v>
      </c>
      <c r="D397" s="21" t="s">
        <v>266</v>
      </c>
      <c r="E397" s="21" t="s">
        <v>135</v>
      </c>
      <c r="F397" s="24">
        <v>171.1</v>
      </c>
      <c r="G397" s="24">
        <v>179.4</v>
      </c>
    </row>
    <row r="398" spans="1:8" ht="47.25">
      <c r="A398" s="2" t="s">
        <v>404</v>
      </c>
      <c r="B398" s="21" t="s">
        <v>27</v>
      </c>
      <c r="C398" s="21" t="s">
        <v>13</v>
      </c>
      <c r="D398" s="21" t="s">
        <v>272</v>
      </c>
      <c r="E398" s="21" t="s">
        <v>11</v>
      </c>
      <c r="F398" s="22">
        <f t="shared" ref="F398:G398" si="161">F399+F401</f>
        <v>7812.5</v>
      </c>
      <c r="G398" s="22">
        <f t="shared" si="161"/>
        <v>2044.4</v>
      </c>
    </row>
    <row r="399" spans="1:8" ht="47.25">
      <c r="A399" s="2" t="s">
        <v>59</v>
      </c>
      <c r="B399" s="21" t="s">
        <v>27</v>
      </c>
      <c r="C399" s="21" t="s">
        <v>13</v>
      </c>
      <c r="D399" s="21" t="s">
        <v>272</v>
      </c>
      <c r="E399" s="21" t="s">
        <v>33</v>
      </c>
      <c r="F399" s="22">
        <f t="shared" ref="F399:G399" si="162">F400</f>
        <v>5555.5</v>
      </c>
      <c r="G399" s="22">
        <f t="shared" si="162"/>
        <v>0</v>
      </c>
    </row>
    <row r="400" spans="1:8">
      <c r="A400" s="2" t="s">
        <v>173</v>
      </c>
      <c r="B400" s="21" t="s">
        <v>27</v>
      </c>
      <c r="C400" s="21" t="s">
        <v>13</v>
      </c>
      <c r="D400" s="21" t="s">
        <v>272</v>
      </c>
      <c r="E400" s="21" t="s">
        <v>174</v>
      </c>
      <c r="F400" s="24">
        <v>5555.5</v>
      </c>
      <c r="G400" s="24">
        <f>4444.4-4444.4</f>
        <v>0</v>
      </c>
    </row>
    <row r="401" spans="1:7" ht="47.25">
      <c r="A401" s="2" t="s">
        <v>48</v>
      </c>
      <c r="B401" s="21" t="s">
        <v>27</v>
      </c>
      <c r="C401" s="21" t="s">
        <v>13</v>
      </c>
      <c r="D401" s="21" t="s">
        <v>272</v>
      </c>
      <c r="E401" s="21" t="s">
        <v>30</v>
      </c>
      <c r="F401" s="22">
        <f t="shared" ref="F401:G401" si="163">F402</f>
        <v>2257</v>
      </c>
      <c r="G401" s="22">
        <f t="shared" si="163"/>
        <v>2044.4</v>
      </c>
    </row>
    <row r="402" spans="1:7">
      <c r="A402" s="2" t="s">
        <v>134</v>
      </c>
      <c r="B402" s="21" t="s">
        <v>27</v>
      </c>
      <c r="C402" s="21" t="s">
        <v>13</v>
      </c>
      <c r="D402" s="21" t="s">
        <v>272</v>
      </c>
      <c r="E402" s="21" t="s">
        <v>135</v>
      </c>
      <c r="F402" s="24">
        <f>77.8+1588.8+590.4</f>
        <v>2257</v>
      </c>
      <c r="G402" s="24">
        <f>55.5+1255.5+733.4</f>
        <v>2044.4</v>
      </c>
    </row>
    <row r="403" spans="1:7" s="8" customFormat="1">
      <c r="A403" s="2" t="s">
        <v>201</v>
      </c>
      <c r="B403" s="21" t="s">
        <v>27</v>
      </c>
      <c r="C403" s="21" t="s">
        <v>13</v>
      </c>
      <c r="D403" s="9">
        <v>1001160</v>
      </c>
      <c r="E403" s="21" t="s">
        <v>11</v>
      </c>
      <c r="F403" s="10">
        <f t="shared" ref="F403:G403" si="164">F404+F406</f>
        <v>193.6</v>
      </c>
      <c r="G403" s="10">
        <f t="shared" si="164"/>
        <v>160.80000000000001</v>
      </c>
    </row>
    <row r="404" spans="1:7" s="8" customFormat="1" ht="31.5">
      <c r="A404" s="2" t="s">
        <v>18</v>
      </c>
      <c r="B404" s="21" t="s">
        <v>27</v>
      </c>
      <c r="C404" s="21" t="s">
        <v>13</v>
      </c>
      <c r="D404" s="9">
        <v>1001160</v>
      </c>
      <c r="E404" s="21" t="s">
        <v>19</v>
      </c>
      <c r="F404" s="10">
        <f t="shared" ref="F404:G404" si="165">F405</f>
        <v>161.19999999999999</v>
      </c>
      <c r="G404" s="10">
        <f t="shared" si="165"/>
        <v>155.30000000000001</v>
      </c>
    </row>
    <row r="405" spans="1:7" s="8" customFormat="1" ht="31.5">
      <c r="A405" s="2" t="s">
        <v>107</v>
      </c>
      <c r="B405" s="21" t="s">
        <v>27</v>
      </c>
      <c r="C405" s="21" t="s">
        <v>13</v>
      </c>
      <c r="D405" s="9">
        <v>1001160</v>
      </c>
      <c r="E405" s="9">
        <v>240</v>
      </c>
      <c r="F405" s="10">
        <v>161.19999999999999</v>
      </c>
      <c r="G405" s="10">
        <v>155.30000000000001</v>
      </c>
    </row>
    <row r="406" spans="1:7" s="8" customFormat="1" ht="47.25">
      <c r="A406" s="20" t="s">
        <v>48</v>
      </c>
      <c r="B406" s="21" t="s">
        <v>27</v>
      </c>
      <c r="C406" s="21" t="s">
        <v>13</v>
      </c>
      <c r="D406" s="9">
        <v>1001160</v>
      </c>
      <c r="E406" s="9">
        <v>600</v>
      </c>
      <c r="F406" s="10">
        <f t="shared" ref="F406:G406" si="166">F407</f>
        <v>32.4</v>
      </c>
      <c r="G406" s="10">
        <f t="shared" si="166"/>
        <v>5.5</v>
      </c>
    </row>
    <row r="407" spans="1:7" s="8" customFormat="1">
      <c r="A407" s="2" t="s">
        <v>134</v>
      </c>
      <c r="B407" s="21" t="s">
        <v>27</v>
      </c>
      <c r="C407" s="21" t="s">
        <v>13</v>
      </c>
      <c r="D407" s="9">
        <v>1001160</v>
      </c>
      <c r="E407" s="9">
        <v>610</v>
      </c>
      <c r="F407" s="10">
        <v>32.4</v>
      </c>
      <c r="G407" s="10">
        <v>5.5</v>
      </c>
    </row>
    <row r="408" spans="1:7" ht="78.75">
      <c r="A408" s="1" t="s">
        <v>115</v>
      </c>
      <c r="B408" s="21" t="s">
        <v>27</v>
      </c>
      <c r="C408" s="21" t="s">
        <v>13</v>
      </c>
      <c r="D408" s="6" t="s">
        <v>345</v>
      </c>
      <c r="E408" s="21" t="s">
        <v>11</v>
      </c>
      <c r="F408" s="22">
        <f t="shared" ref="F408:G409" si="167">F409</f>
        <v>410</v>
      </c>
      <c r="G408" s="22">
        <f t="shared" si="167"/>
        <v>410</v>
      </c>
    </row>
    <row r="409" spans="1:7" ht="47.25">
      <c r="A409" s="20" t="s">
        <v>48</v>
      </c>
      <c r="B409" s="21" t="s">
        <v>27</v>
      </c>
      <c r="C409" s="21" t="s">
        <v>13</v>
      </c>
      <c r="D409" s="6" t="s">
        <v>345</v>
      </c>
      <c r="E409" s="21" t="s">
        <v>30</v>
      </c>
      <c r="F409" s="22">
        <f t="shared" si="167"/>
        <v>410</v>
      </c>
      <c r="G409" s="22">
        <f t="shared" si="167"/>
        <v>410</v>
      </c>
    </row>
    <row r="410" spans="1:7">
      <c r="A410" s="2" t="s">
        <v>134</v>
      </c>
      <c r="B410" s="21" t="s">
        <v>27</v>
      </c>
      <c r="C410" s="21" t="s">
        <v>13</v>
      </c>
      <c r="D410" s="6" t="s">
        <v>345</v>
      </c>
      <c r="E410" s="21" t="s">
        <v>135</v>
      </c>
      <c r="F410" s="24">
        <v>410</v>
      </c>
      <c r="G410" s="24">
        <v>410</v>
      </c>
    </row>
    <row r="411" spans="1:7" ht="173.25">
      <c r="A411" s="4" t="s">
        <v>260</v>
      </c>
      <c r="B411" s="21" t="s">
        <v>27</v>
      </c>
      <c r="C411" s="21" t="s">
        <v>13</v>
      </c>
      <c r="D411" s="21" t="s">
        <v>271</v>
      </c>
      <c r="E411" s="21" t="s">
        <v>11</v>
      </c>
      <c r="F411" s="22">
        <f t="shared" ref="F411:G412" si="168">F412</f>
        <v>257003.7</v>
      </c>
      <c r="G411" s="22">
        <f t="shared" si="168"/>
        <v>279897.7</v>
      </c>
    </row>
    <row r="412" spans="1:7" ht="47.25">
      <c r="A412" s="2" t="s">
        <v>48</v>
      </c>
      <c r="B412" s="21" t="s">
        <v>27</v>
      </c>
      <c r="C412" s="21" t="s">
        <v>13</v>
      </c>
      <c r="D412" s="21" t="s">
        <v>271</v>
      </c>
      <c r="E412" s="21" t="s">
        <v>30</v>
      </c>
      <c r="F412" s="22">
        <f t="shared" si="168"/>
        <v>257003.7</v>
      </c>
      <c r="G412" s="22">
        <f t="shared" si="168"/>
        <v>279897.7</v>
      </c>
    </row>
    <row r="413" spans="1:7">
      <c r="A413" s="2" t="s">
        <v>134</v>
      </c>
      <c r="B413" s="21" t="s">
        <v>27</v>
      </c>
      <c r="C413" s="21" t="s">
        <v>13</v>
      </c>
      <c r="D413" s="21" t="s">
        <v>271</v>
      </c>
      <c r="E413" s="21" t="s">
        <v>135</v>
      </c>
      <c r="F413" s="24">
        <v>257003.7</v>
      </c>
      <c r="G413" s="24">
        <v>279897.7</v>
      </c>
    </row>
    <row r="414" spans="1:7" ht="78.75">
      <c r="A414" s="4" t="s">
        <v>262</v>
      </c>
      <c r="B414" s="21" t="s">
        <v>27</v>
      </c>
      <c r="C414" s="21" t="s">
        <v>13</v>
      </c>
      <c r="D414" s="21" t="s">
        <v>268</v>
      </c>
      <c r="E414" s="21" t="s">
        <v>11</v>
      </c>
      <c r="F414" s="22">
        <f t="shared" ref="F414:G414" si="169">F415+F418</f>
        <v>672.40000000000009</v>
      </c>
      <c r="G414" s="22">
        <f t="shared" si="169"/>
        <v>701.3</v>
      </c>
    </row>
    <row r="415" spans="1:7" ht="63">
      <c r="A415" s="27" t="s">
        <v>365</v>
      </c>
      <c r="B415" s="21" t="s">
        <v>27</v>
      </c>
      <c r="C415" s="21" t="s">
        <v>13</v>
      </c>
      <c r="D415" s="21" t="s">
        <v>366</v>
      </c>
      <c r="E415" s="21" t="s">
        <v>11</v>
      </c>
      <c r="F415" s="22">
        <f t="shared" ref="F415:G416" si="170">F416</f>
        <v>377.8</v>
      </c>
      <c r="G415" s="22">
        <f t="shared" si="170"/>
        <v>394</v>
      </c>
    </row>
    <row r="416" spans="1:7" ht="31.5">
      <c r="A416" s="2" t="s">
        <v>51</v>
      </c>
      <c r="B416" s="21" t="s">
        <v>27</v>
      </c>
      <c r="C416" s="21" t="s">
        <v>13</v>
      </c>
      <c r="D416" s="21" t="s">
        <v>366</v>
      </c>
      <c r="E416" s="21" t="s">
        <v>31</v>
      </c>
      <c r="F416" s="22">
        <f t="shared" si="170"/>
        <v>377.8</v>
      </c>
      <c r="G416" s="22">
        <f t="shared" si="170"/>
        <v>394</v>
      </c>
    </row>
    <row r="417" spans="1:8" ht="31.5">
      <c r="A417" s="2" t="s">
        <v>330</v>
      </c>
      <c r="B417" s="21" t="s">
        <v>27</v>
      </c>
      <c r="C417" s="21" t="s">
        <v>13</v>
      </c>
      <c r="D417" s="21" t="s">
        <v>366</v>
      </c>
      <c r="E417" s="21" t="s">
        <v>331</v>
      </c>
      <c r="F417" s="24">
        <v>377.8</v>
      </c>
      <c r="G417" s="24">
        <v>394</v>
      </c>
    </row>
    <row r="418" spans="1:8" ht="63">
      <c r="A418" s="27" t="s">
        <v>368</v>
      </c>
      <c r="B418" s="21" t="s">
        <v>27</v>
      </c>
      <c r="C418" s="21" t="s">
        <v>13</v>
      </c>
      <c r="D418" s="21" t="s">
        <v>367</v>
      </c>
      <c r="E418" s="21" t="s">
        <v>11</v>
      </c>
      <c r="F418" s="22">
        <f t="shared" ref="F418:G419" si="171">F419</f>
        <v>294.60000000000002</v>
      </c>
      <c r="G418" s="22">
        <f t="shared" si="171"/>
        <v>307.3</v>
      </c>
    </row>
    <row r="419" spans="1:8" ht="31.5">
      <c r="A419" s="2" t="s">
        <v>51</v>
      </c>
      <c r="B419" s="21" t="s">
        <v>27</v>
      </c>
      <c r="C419" s="21" t="s">
        <v>13</v>
      </c>
      <c r="D419" s="21" t="s">
        <v>367</v>
      </c>
      <c r="E419" s="21" t="s">
        <v>31</v>
      </c>
      <c r="F419" s="22">
        <f t="shared" si="171"/>
        <v>294.60000000000002</v>
      </c>
      <c r="G419" s="22">
        <f t="shared" si="171"/>
        <v>307.3</v>
      </c>
    </row>
    <row r="420" spans="1:8" ht="31.5">
      <c r="A420" s="2" t="s">
        <v>330</v>
      </c>
      <c r="B420" s="21" t="s">
        <v>27</v>
      </c>
      <c r="C420" s="21" t="s">
        <v>13</v>
      </c>
      <c r="D420" s="21" t="s">
        <v>367</v>
      </c>
      <c r="E420" s="21" t="s">
        <v>331</v>
      </c>
      <c r="F420" s="24">
        <v>294.60000000000002</v>
      </c>
      <c r="G420" s="24">
        <v>307.3</v>
      </c>
    </row>
    <row r="421" spans="1:8">
      <c r="A421" s="4" t="s">
        <v>263</v>
      </c>
      <c r="B421" s="21" t="s">
        <v>27</v>
      </c>
      <c r="C421" s="21" t="s">
        <v>13</v>
      </c>
      <c r="D421" s="21" t="s">
        <v>269</v>
      </c>
      <c r="E421" s="21" t="s">
        <v>11</v>
      </c>
      <c r="F421" s="22">
        <f t="shared" ref="F421:G421" si="172">F422+F424</f>
        <v>54722.400000000001</v>
      </c>
      <c r="G421" s="22">
        <f t="shared" si="172"/>
        <v>19400</v>
      </c>
    </row>
    <row r="422" spans="1:8" ht="48" customHeight="1">
      <c r="A422" s="2" t="s">
        <v>59</v>
      </c>
      <c r="B422" s="21" t="s">
        <v>27</v>
      </c>
      <c r="C422" s="21" t="s">
        <v>13</v>
      </c>
      <c r="D422" s="21" t="s">
        <v>269</v>
      </c>
      <c r="E422" s="21" t="s">
        <v>33</v>
      </c>
      <c r="F422" s="22">
        <f t="shared" ref="F422:G422" si="173">F423</f>
        <v>33722.400000000001</v>
      </c>
      <c r="G422" s="22">
        <f t="shared" si="173"/>
        <v>0</v>
      </c>
    </row>
    <row r="423" spans="1:8">
      <c r="A423" s="2" t="s">
        <v>173</v>
      </c>
      <c r="B423" s="21" t="s">
        <v>27</v>
      </c>
      <c r="C423" s="21" t="s">
        <v>13</v>
      </c>
      <c r="D423" s="21" t="s">
        <v>269</v>
      </c>
      <c r="E423" s="21" t="s">
        <v>174</v>
      </c>
      <c r="F423" s="24">
        <v>33722.400000000001</v>
      </c>
      <c r="G423" s="24">
        <v>0</v>
      </c>
    </row>
    <row r="424" spans="1:8" ht="47.25">
      <c r="A424" s="2" t="s">
        <v>48</v>
      </c>
      <c r="B424" s="21" t="s">
        <v>27</v>
      </c>
      <c r="C424" s="21" t="s">
        <v>13</v>
      </c>
      <c r="D424" s="21" t="s">
        <v>269</v>
      </c>
      <c r="E424" s="21" t="s">
        <v>30</v>
      </c>
      <c r="F424" s="22">
        <f t="shared" ref="F424:G424" si="174">F425</f>
        <v>21000</v>
      </c>
      <c r="G424" s="22">
        <f t="shared" si="174"/>
        <v>19400</v>
      </c>
    </row>
    <row r="425" spans="1:8">
      <c r="A425" s="2" t="s">
        <v>134</v>
      </c>
      <c r="B425" s="21" t="s">
        <v>27</v>
      </c>
      <c r="C425" s="21" t="s">
        <v>13</v>
      </c>
      <c r="D425" s="21" t="s">
        <v>269</v>
      </c>
      <c r="E425" s="21" t="s">
        <v>135</v>
      </c>
      <c r="F425" s="24">
        <f>19300+1700</f>
        <v>21000</v>
      </c>
      <c r="G425" s="24">
        <f>17900+1500</f>
        <v>19400</v>
      </c>
    </row>
    <row r="426" spans="1:8" ht="63">
      <c r="A426" s="3" t="s">
        <v>273</v>
      </c>
      <c r="B426" s="21" t="s">
        <v>27</v>
      </c>
      <c r="C426" s="21" t="s">
        <v>13</v>
      </c>
      <c r="D426" s="21" t="s">
        <v>278</v>
      </c>
      <c r="E426" s="21" t="s">
        <v>11</v>
      </c>
      <c r="F426" s="22">
        <f>F427</f>
        <v>5017.8999999999996</v>
      </c>
      <c r="G426" s="22">
        <f>G427</f>
        <v>6879.4</v>
      </c>
      <c r="H426" s="25"/>
    </row>
    <row r="427" spans="1:8">
      <c r="A427" s="2" t="s">
        <v>275</v>
      </c>
      <c r="B427" s="21" t="s">
        <v>27</v>
      </c>
      <c r="C427" s="21" t="s">
        <v>13</v>
      </c>
      <c r="D427" s="21" t="s">
        <v>277</v>
      </c>
      <c r="E427" s="21" t="s">
        <v>11</v>
      </c>
      <c r="F427" s="22">
        <f>F428</f>
        <v>5017.8999999999996</v>
      </c>
      <c r="G427" s="22">
        <f>G428</f>
        <v>6879.4</v>
      </c>
    </row>
    <row r="428" spans="1:8" ht="47.25">
      <c r="A428" s="2" t="s">
        <v>48</v>
      </c>
      <c r="B428" s="21" t="s">
        <v>27</v>
      </c>
      <c r="C428" s="21" t="s">
        <v>13</v>
      </c>
      <c r="D428" s="21" t="s">
        <v>277</v>
      </c>
      <c r="E428" s="21" t="s">
        <v>30</v>
      </c>
      <c r="F428" s="22">
        <f t="shared" ref="F428:G428" si="175">F429</f>
        <v>5017.8999999999996</v>
      </c>
      <c r="G428" s="22">
        <f t="shared" si="175"/>
        <v>6879.4</v>
      </c>
    </row>
    <row r="429" spans="1:8">
      <c r="A429" s="2" t="s">
        <v>134</v>
      </c>
      <c r="B429" s="21" t="s">
        <v>27</v>
      </c>
      <c r="C429" s="21" t="s">
        <v>13</v>
      </c>
      <c r="D429" s="21" t="s">
        <v>277</v>
      </c>
      <c r="E429" s="21" t="s">
        <v>135</v>
      </c>
      <c r="F429" s="24">
        <f>2679.5+1400+68.4+870</f>
        <v>5017.8999999999996</v>
      </c>
      <c r="G429" s="24">
        <f>2807.7+3000+800+71.7+200</f>
        <v>6879.4</v>
      </c>
    </row>
    <row r="430" spans="1:8" ht="47.25">
      <c r="A430" s="3" t="s">
        <v>279</v>
      </c>
      <c r="B430" s="21" t="s">
        <v>27</v>
      </c>
      <c r="C430" s="21" t="s">
        <v>13</v>
      </c>
      <c r="D430" s="21" t="s">
        <v>285</v>
      </c>
      <c r="E430" s="21" t="s">
        <v>11</v>
      </c>
      <c r="F430" s="22">
        <f t="shared" ref="F430:G430" si="176">F431+F434+F437</f>
        <v>982.6</v>
      </c>
      <c r="G430" s="22">
        <f t="shared" si="176"/>
        <v>6498.6</v>
      </c>
    </row>
    <row r="431" spans="1:8" ht="31.5">
      <c r="A431" s="2" t="s">
        <v>282</v>
      </c>
      <c r="B431" s="21" t="s">
        <v>27</v>
      </c>
      <c r="C431" s="21" t="s">
        <v>13</v>
      </c>
      <c r="D431" s="21" t="s">
        <v>286</v>
      </c>
      <c r="E431" s="21" t="s">
        <v>11</v>
      </c>
      <c r="F431" s="22">
        <f t="shared" ref="F431:G432" si="177">F432</f>
        <v>144.5</v>
      </c>
      <c r="G431" s="22">
        <f t="shared" si="177"/>
        <v>650.29999999999995</v>
      </c>
    </row>
    <row r="432" spans="1:8" ht="47.25">
      <c r="A432" s="2" t="s">
        <v>48</v>
      </c>
      <c r="B432" s="21" t="s">
        <v>27</v>
      </c>
      <c r="C432" s="21" t="s">
        <v>13</v>
      </c>
      <c r="D432" s="21" t="s">
        <v>286</v>
      </c>
      <c r="E432" s="21" t="s">
        <v>30</v>
      </c>
      <c r="F432" s="22">
        <f t="shared" si="177"/>
        <v>144.5</v>
      </c>
      <c r="G432" s="22">
        <f t="shared" si="177"/>
        <v>650.29999999999995</v>
      </c>
    </row>
    <row r="433" spans="1:7">
      <c r="A433" s="2" t="s">
        <v>134</v>
      </c>
      <c r="B433" s="21" t="s">
        <v>27</v>
      </c>
      <c r="C433" s="21" t="s">
        <v>13</v>
      </c>
      <c r="D433" s="21" t="s">
        <v>286</v>
      </c>
      <c r="E433" s="21" t="s">
        <v>135</v>
      </c>
      <c r="F433" s="24">
        <v>144.5</v>
      </c>
      <c r="G433" s="24">
        <v>650.29999999999995</v>
      </c>
    </row>
    <row r="434" spans="1:7" ht="31.5">
      <c r="A434" s="2" t="s">
        <v>281</v>
      </c>
      <c r="B434" s="21" t="s">
        <v>27</v>
      </c>
      <c r="C434" s="21" t="s">
        <v>13</v>
      </c>
      <c r="D434" s="21" t="s">
        <v>287</v>
      </c>
      <c r="E434" s="21" t="s">
        <v>11</v>
      </c>
      <c r="F434" s="22">
        <f t="shared" ref="F434:G435" si="178">F435</f>
        <v>0</v>
      </c>
      <c r="G434" s="22">
        <f t="shared" si="178"/>
        <v>555.6</v>
      </c>
    </row>
    <row r="435" spans="1:7" ht="47.25">
      <c r="A435" s="2" t="s">
        <v>48</v>
      </c>
      <c r="B435" s="21" t="s">
        <v>27</v>
      </c>
      <c r="C435" s="21" t="s">
        <v>13</v>
      </c>
      <c r="D435" s="21" t="s">
        <v>287</v>
      </c>
      <c r="E435" s="21" t="s">
        <v>30</v>
      </c>
      <c r="F435" s="22">
        <f t="shared" si="178"/>
        <v>0</v>
      </c>
      <c r="G435" s="22">
        <f t="shared" si="178"/>
        <v>555.6</v>
      </c>
    </row>
    <row r="436" spans="1:7">
      <c r="A436" s="2" t="s">
        <v>134</v>
      </c>
      <c r="B436" s="21" t="s">
        <v>27</v>
      </c>
      <c r="C436" s="21" t="s">
        <v>13</v>
      </c>
      <c r="D436" s="21" t="s">
        <v>287</v>
      </c>
      <c r="E436" s="21" t="s">
        <v>135</v>
      </c>
      <c r="F436" s="24">
        <v>0</v>
      </c>
      <c r="G436" s="24">
        <v>555.6</v>
      </c>
    </row>
    <row r="437" spans="1:7">
      <c r="A437" s="4" t="s">
        <v>283</v>
      </c>
      <c r="B437" s="21" t="s">
        <v>27</v>
      </c>
      <c r="C437" s="21" t="s">
        <v>13</v>
      </c>
      <c r="D437" s="21" t="s">
        <v>303</v>
      </c>
      <c r="E437" s="21" t="s">
        <v>11</v>
      </c>
      <c r="F437" s="22">
        <f t="shared" ref="F437:G438" si="179">F438</f>
        <v>838.1</v>
      </c>
      <c r="G437" s="22">
        <f t="shared" si="179"/>
        <v>5292.7</v>
      </c>
    </row>
    <row r="438" spans="1:7" ht="47.25">
      <c r="A438" s="2" t="s">
        <v>48</v>
      </c>
      <c r="B438" s="21" t="s">
        <v>27</v>
      </c>
      <c r="C438" s="21" t="s">
        <v>13</v>
      </c>
      <c r="D438" s="21" t="s">
        <v>303</v>
      </c>
      <c r="E438" s="21" t="s">
        <v>30</v>
      </c>
      <c r="F438" s="22">
        <f t="shared" si="179"/>
        <v>838.1</v>
      </c>
      <c r="G438" s="22">
        <f t="shared" si="179"/>
        <v>5292.7</v>
      </c>
    </row>
    <row r="439" spans="1:7">
      <c r="A439" s="2" t="s">
        <v>134</v>
      </c>
      <c r="B439" s="21" t="s">
        <v>27</v>
      </c>
      <c r="C439" s="21" t="s">
        <v>13</v>
      </c>
      <c r="D439" s="21" t="s">
        <v>303</v>
      </c>
      <c r="E439" s="21" t="s">
        <v>135</v>
      </c>
      <c r="F439" s="24">
        <v>838.1</v>
      </c>
      <c r="G439" s="24">
        <f>292.7+5000</f>
        <v>5292.7</v>
      </c>
    </row>
    <row r="440" spans="1:7" ht="63">
      <c r="A440" s="3" t="s">
        <v>151</v>
      </c>
      <c r="B440" s="21" t="s">
        <v>27</v>
      </c>
      <c r="C440" s="21" t="s">
        <v>13</v>
      </c>
      <c r="D440" s="21" t="s">
        <v>153</v>
      </c>
      <c r="E440" s="21" t="s">
        <v>11</v>
      </c>
      <c r="F440" s="22">
        <f t="shared" ref="F440:G443" si="180">F441</f>
        <v>0</v>
      </c>
      <c r="G440" s="22">
        <f t="shared" si="180"/>
        <v>3276</v>
      </c>
    </row>
    <row r="441" spans="1:7" ht="47.25">
      <c r="A441" s="2" t="s">
        <v>414</v>
      </c>
      <c r="B441" s="21" t="s">
        <v>27</v>
      </c>
      <c r="C441" s="21" t="s">
        <v>13</v>
      </c>
      <c r="D441" s="21" t="s">
        <v>154</v>
      </c>
      <c r="E441" s="21" t="s">
        <v>11</v>
      </c>
      <c r="F441" s="22">
        <f t="shared" ref="F441:G441" si="181">F442+F445</f>
        <v>0</v>
      </c>
      <c r="G441" s="22">
        <f t="shared" si="181"/>
        <v>3276</v>
      </c>
    </row>
    <row r="442" spans="1:7" ht="78.75">
      <c r="A442" s="2" t="s">
        <v>216</v>
      </c>
      <c r="B442" s="21" t="s">
        <v>27</v>
      </c>
      <c r="C442" s="21" t="s">
        <v>13</v>
      </c>
      <c r="D442" s="21" t="s">
        <v>232</v>
      </c>
      <c r="E442" s="21" t="s">
        <v>11</v>
      </c>
      <c r="F442" s="22">
        <f t="shared" si="180"/>
        <v>0</v>
      </c>
      <c r="G442" s="22">
        <f t="shared" si="180"/>
        <v>1500</v>
      </c>
    </row>
    <row r="443" spans="1:7" ht="47.25">
      <c r="A443" s="2" t="s">
        <v>59</v>
      </c>
      <c r="B443" s="21" t="s">
        <v>27</v>
      </c>
      <c r="C443" s="21" t="s">
        <v>13</v>
      </c>
      <c r="D443" s="21" t="s">
        <v>232</v>
      </c>
      <c r="E443" s="21" t="s">
        <v>33</v>
      </c>
      <c r="F443" s="22">
        <f t="shared" si="180"/>
        <v>0</v>
      </c>
      <c r="G443" s="22">
        <f t="shared" si="180"/>
        <v>1500</v>
      </c>
    </row>
    <row r="444" spans="1:7">
      <c r="A444" s="2" t="s">
        <v>173</v>
      </c>
      <c r="B444" s="21" t="s">
        <v>27</v>
      </c>
      <c r="C444" s="21" t="s">
        <v>13</v>
      </c>
      <c r="D444" s="21" t="s">
        <v>232</v>
      </c>
      <c r="E444" s="21" t="s">
        <v>174</v>
      </c>
      <c r="F444" s="24">
        <v>0</v>
      </c>
      <c r="G444" s="24">
        <v>1500</v>
      </c>
    </row>
    <row r="445" spans="1:7" ht="94.5">
      <c r="A445" s="2" t="s">
        <v>162</v>
      </c>
      <c r="B445" s="21" t="s">
        <v>27</v>
      </c>
      <c r="C445" s="21" t="s">
        <v>13</v>
      </c>
      <c r="D445" s="21" t="s">
        <v>163</v>
      </c>
      <c r="E445" s="21" t="s">
        <v>11</v>
      </c>
      <c r="F445" s="22">
        <f t="shared" ref="F445:G446" si="182">F446</f>
        <v>0</v>
      </c>
      <c r="G445" s="22">
        <f t="shared" si="182"/>
        <v>1776</v>
      </c>
    </row>
    <row r="446" spans="1:7" ht="47.25">
      <c r="A446" s="2" t="s">
        <v>59</v>
      </c>
      <c r="B446" s="21" t="s">
        <v>27</v>
      </c>
      <c r="C446" s="21" t="s">
        <v>13</v>
      </c>
      <c r="D446" s="21" t="s">
        <v>163</v>
      </c>
      <c r="E446" s="21" t="s">
        <v>33</v>
      </c>
      <c r="F446" s="22">
        <f t="shared" si="182"/>
        <v>0</v>
      </c>
      <c r="G446" s="22">
        <f t="shared" si="182"/>
        <v>1776</v>
      </c>
    </row>
    <row r="447" spans="1:7">
      <c r="A447" s="2" t="s">
        <v>173</v>
      </c>
      <c r="B447" s="21" t="s">
        <v>27</v>
      </c>
      <c r="C447" s="21" t="s">
        <v>13</v>
      </c>
      <c r="D447" s="21" t="s">
        <v>163</v>
      </c>
      <c r="E447" s="21" t="s">
        <v>174</v>
      </c>
      <c r="F447" s="24">
        <v>0</v>
      </c>
      <c r="G447" s="24">
        <v>1776</v>
      </c>
    </row>
    <row r="448" spans="1:7" ht="63">
      <c r="A448" s="2" t="s">
        <v>222</v>
      </c>
      <c r="B448" s="21" t="s">
        <v>27</v>
      </c>
      <c r="C448" s="21" t="s">
        <v>13</v>
      </c>
      <c r="D448" s="21" t="s">
        <v>225</v>
      </c>
      <c r="E448" s="21" t="s">
        <v>11</v>
      </c>
      <c r="F448" s="22">
        <f t="shared" ref="F448:G450" si="183">F449</f>
        <v>1860.9</v>
      </c>
      <c r="G448" s="22">
        <f t="shared" si="183"/>
        <v>3266</v>
      </c>
    </row>
    <row r="449" spans="1:7" ht="31.5">
      <c r="A449" s="2" t="s">
        <v>416</v>
      </c>
      <c r="B449" s="21" t="s">
        <v>27</v>
      </c>
      <c r="C449" s="21" t="s">
        <v>13</v>
      </c>
      <c r="D449" s="21" t="s">
        <v>238</v>
      </c>
      <c r="E449" s="21" t="s">
        <v>11</v>
      </c>
      <c r="F449" s="22">
        <f t="shared" si="183"/>
        <v>1860.9</v>
      </c>
      <c r="G449" s="22">
        <f t="shared" si="183"/>
        <v>3266</v>
      </c>
    </row>
    <row r="450" spans="1:7" ht="47.25">
      <c r="A450" s="2" t="s">
        <v>48</v>
      </c>
      <c r="B450" s="21" t="s">
        <v>27</v>
      </c>
      <c r="C450" s="21" t="s">
        <v>13</v>
      </c>
      <c r="D450" s="21" t="s">
        <v>238</v>
      </c>
      <c r="E450" s="21" t="s">
        <v>30</v>
      </c>
      <c r="F450" s="22">
        <f t="shared" si="183"/>
        <v>1860.9</v>
      </c>
      <c r="G450" s="22">
        <f t="shared" si="183"/>
        <v>3266</v>
      </c>
    </row>
    <row r="451" spans="1:7">
      <c r="A451" s="2" t="s">
        <v>134</v>
      </c>
      <c r="B451" s="21" t="s">
        <v>27</v>
      </c>
      <c r="C451" s="21" t="s">
        <v>13</v>
      </c>
      <c r="D451" s="21" t="s">
        <v>238</v>
      </c>
      <c r="E451" s="21" t="s">
        <v>135</v>
      </c>
      <c r="F451" s="24">
        <v>1860.9</v>
      </c>
      <c r="G451" s="24">
        <v>3266</v>
      </c>
    </row>
    <row r="452" spans="1:7" ht="78.75">
      <c r="A452" s="2" t="s">
        <v>288</v>
      </c>
      <c r="B452" s="21" t="s">
        <v>27</v>
      </c>
      <c r="C452" s="21" t="s">
        <v>13</v>
      </c>
      <c r="D452" s="21" t="s">
        <v>291</v>
      </c>
      <c r="E452" s="21" t="s">
        <v>11</v>
      </c>
      <c r="F452" s="22">
        <f t="shared" ref="F452:G452" si="184">F453+F456</f>
        <v>83.5</v>
      </c>
      <c r="G452" s="22">
        <f t="shared" si="184"/>
        <v>80.5</v>
      </c>
    </row>
    <row r="453" spans="1:7" ht="31.5">
      <c r="A453" s="2" t="s">
        <v>289</v>
      </c>
      <c r="B453" s="21" t="s">
        <v>27</v>
      </c>
      <c r="C453" s="21" t="s">
        <v>13</v>
      </c>
      <c r="D453" s="21" t="s">
        <v>292</v>
      </c>
      <c r="E453" s="21" t="s">
        <v>11</v>
      </c>
      <c r="F453" s="22">
        <f t="shared" ref="F453:G454" si="185">F454</f>
        <v>72.5</v>
      </c>
      <c r="G453" s="22">
        <f t="shared" si="185"/>
        <v>69</v>
      </c>
    </row>
    <row r="454" spans="1:7" ht="31.5">
      <c r="A454" s="2" t="s">
        <v>18</v>
      </c>
      <c r="B454" s="21" t="s">
        <v>27</v>
      </c>
      <c r="C454" s="21" t="s">
        <v>13</v>
      </c>
      <c r="D454" s="21" t="s">
        <v>292</v>
      </c>
      <c r="E454" s="21" t="s">
        <v>19</v>
      </c>
      <c r="F454" s="22">
        <f t="shared" si="185"/>
        <v>72.5</v>
      </c>
      <c r="G454" s="22">
        <f t="shared" si="185"/>
        <v>69</v>
      </c>
    </row>
    <row r="455" spans="1:7" ht="31.5">
      <c r="A455" s="2" t="s">
        <v>107</v>
      </c>
      <c r="B455" s="21" t="s">
        <v>27</v>
      </c>
      <c r="C455" s="21" t="s">
        <v>13</v>
      </c>
      <c r="D455" s="21" t="s">
        <v>292</v>
      </c>
      <c r="E455" s="21" t="s">
        <v>108</v>
      </c>
      <c r="F455" s="24">
        <v>72.5</v>
      </c>
      <c r="G455" s="24">
        <v>69</v>
      </c>
    </row>
    <row r="456" spans="1:7" ht="47.25">
      <c r="A456" s="2" t="s">
        <v>290</v>
      </c>
      <c r="B456" s="21" t="s">
        <v>27</v>
      </c>
      <c r="C456" s="21" t="s">
        <v>13</v>
      </c>
      <c r="D456" s="21" t="s">
        <v>293</v>
      </c>
      <c r="E456" s="21" t="s">
        <v>11</v>
      </c>
      <c r="F456" s="22">
        <f t="shared" ref="F456:G457" si="186">F457</f>
        <v>11</v>
      </c>
      <c r="G456" s="22">
        <f t="shared" si="186"/>
        <v>11.5</v>
      </c>
    </row>
    <row r="457" spans="1:7" ht="31.5">
      <c r="A457" s="2" t="s">
        <v>18</v>
      </c>
      <c r="B457" s="21" t="s">
        <v>27</v>
      </c>
      <c r="C457" s="21" t="s">
        <v>13</v>
      </c>
      <c r="D457" s="21" t="s">
        <v>293</v>
      </c>
      <c r="E457" s="21" t="s">
        <v>19</v>
      </c>
      <c r="F457" s="22">
        <f t="shared" si="186"/>
        <v>11</v>
      </c>
      <c r="G457" s="22">
        <f t="shared" si="186"/>
        <v>11.5</v>
      </c>
    </row>
    <row r="458" spans="1:7" ht="31.5">
      <c r="A458" s="2" t="s">
        <v>107</v>
      </c>
      <c r="B458" s="21" t="s">
        <v>27</v>
      </c>
      <c r="C458" s="21" t="s">
        <v>13</v>
      </c>
      <c r="D458" s="21" t="s">
        <v>293</v>
      </c>
      <c r="E458" s="21" t="s">
        <v>108</v>
      </c>
      <c r="F458" s="24">
        <v>11</v>
      </c>
      <c r="G458" s="24">
        <v>11.5</v>
      </c>
    </row>
    <row r="459" spans="1:7" ht="63">
      <c r="A459" s="2" t="s">
        <v>148</v>
      </c>
      <c r="B459" s="21" t="s">
        <v>27</v>
      </c>
      <c r="C459" s="21" t="s">
        <v>13</v>
      </c>
      <c r="D459" s="21" t="s">
        <v>155</v>
      </c>
      <c r="E459" s="21" t="s">
        <v>11</v>
      </c>
      <c r="F459" s="22">
        <f t="shared" ref="F459:G461" si="187">F460</f>
        <v>20.5</v>
      </c>
      <c r="G459" s="22">
        <f t="shared" si="187"/>
        <v>72</v>
      </c>
    </row>
    <row r="460" spans="1:7" ht="47.25">
      <c r="A460" s="2" t="s">
        <v>181</v>
      </c>
      <c r="B460" s="21" t="s">
        <v>27</v>
      </c>
      <c r="C460" s="21" t="s">
        <v>13</v>
      </c>
      <c r="D460" s="21" t="s">
        <v>190</v>
      </c>
      <c r="E460" s="21" t="s">
        <v>11</v>
      </c>
      <c r="F460" s="22">
        <f t="shared" si="187"/>
        <v>20.5</v>
      </c>
      <c r="G460" s="22">
        <f t="shared" si="187"/>
        <v>72</v>
      </c>
    </row>
    <row r="461" spans="1:7" ht="47.25">
      <c r="A461" s="2" t="s">
        <v>48</v>
      </c>
      <c r="B461" s="21" t="s">
        <v>27</v>
      </c>
      <c r="C461" s="21" t="s">
        <v>13</v>
      </c>
      <c r="D461" s="21" t="s">
        <v>190</v>
      </c>
      <c r="E461" s="21" t="s">
        <v>30</v>
      </c>
      <c r="F461" s="22">
        <f t="shared" si="187"/>
        <v>20.5</v>
      </c>
      <c r="G461" s="22">
        <f t="shared" si="187"/>
        <v>72</v>
      </c>
    </row>
    <row r="462" spans="1:7">
      <c r="A462" s="2" t="s">
        <v>134</v>
      </c>
      <c r="B462" s="21" t="s">
        <v>27</v>
      </c>
      <c r="C462" s="21" t="s">
        <v>13</v>
      </c>
      <c r="D462" s="21" t="s">
        <v>190</v>
      </c>
      <c r="E462" s="21" t="s">
        <v>135</v>
      </c>
      <c r="F462" s="24">
        <v>20.5</v>
      </c>
      <c r="G462" s="24">
        <v>72</v>
      </c>
    </row>
    <row r="463" spans="1:7" ht="47.25">
      <c r="A463" s="2" t="s">
        <v>152</v>
      </c>
      <c r="B463" s="21" t="s">
        <v>27</v>
      </c>
      <c r="C463" s="21" t="s">
        <v>13</v>
      </c>
      <c r="D463" s="21" t="s">
        <v>160</v>
      </c>
      <c r="E463" s="21" t="s">
        <v>11</v>
      </c>
      <c r="F463" s="22">
        <f t="shared" ref="F463:G463" si="188">F464+F467</f>
        <v>0</v>
      </c>
      <c r="G463" s="22">
        <f t="shared" si="188"/>
        <v>358.8</v>
      </c>
    </row>
    <row r="464" spans="1:7" ht="47.25">
      <c r="A464" s="2" t="s">
        <v>298</v>
      </c>
      <c r="B464" s="21" t="s">
        <v>27</v>
      </c>
      <c r="C464" s="21" t="s">
        <v>13</v>
      </c>
      <c r="D464" s="21" t="s">
        <v>161</v>
      </c>
      <c r="E464" s="21" t="s">
        <v>11</v>
      </c>
      <c r="F464" s="22">
        <f t="shared" ref="F464:G465" si="189">F465</f>
        <v>0</v>
      </c>
      <c r="G464" s="22">
        <f t="shared" si="189"/>
        <v>350</v>
      </c>
    </row>
    <row r="465" spans="1:8" ht="47.25">
      <c r="A465" s="2" t="s">
        <v>48</v>
      </c>
      <c r="B465" s="21" t="s">
        <v>27</v>
      </c>
      <c r="C465" s="21" t="s">
        <v>13</v>
      </c>
      <c r="D465" s="21" t="s">
        <v>161</v>
      </c>
      <c r="E465" s="21" t="s">
        <v>30</v>
      </c>
      <c r="F465" s="22">
        <f t="shared" si="189"/>
        <v>0</v>
      </c>
      <c r="G465" s="22">
        <f t="shared" si="189"/>
        <v>350</v>
      </c>
    </row>
    <row r="466" spans="1:8">
      <c r="A466" s="2" t="s">
        <v>134</v>
      </c>
      <c r="B466" s="21" t="s">
        <v>27</v>
      </c>
      <c r="C466" s="21" t="s">
        <v>13</v>
      </c>
      <c r="D466" s="21" t="s">
        <v>161</v>
      </c>
      <c r="E466" s="21" t="s">
        <v>135</v>
      </c>
      <c r="F466" s="24"/>
      <c r="G466" s="24">
        <v>350</v>
      </c>
    </row>
    <row r="467" spans="1:8" ht="31.5">
      <c r="A467" s="2" t="s">
        <v>299</v>
      </c>
      <c r="B467" s="21" t="s">
        <v>27</v>
      </c>
      <c r="C467" s="21" t="s">
        <v>13</v>
      </c>
      <c r="D467" s="21" t="s">
        <v>300</v>
      </c>
      <c r="E467" s="21" t="s">
        <v>11</v>
      </c>
      <c r="F467" s="22">
        <f t="shared" ref="F467:G468" si="190">F468</f>
        <v>0</v>
      </c>
      <c r="G467" s="22">
        <f t="shared" si="190"/>
        <v>8.8000000000000007</v>
      </c>
    </row>
    <row r="468" spans="1:8" ht="31.5">
      <c r="A468" s="2" t="s">
        <v>18</v>
      </c>
      <c r="B468" s="21" t="s">
        <v>27</v>
      </c>
      <c r="C468" s="21" t="s">
        <v>13</v>
      </c>
      <c r="D468" s="21" t="s">
        <v>300</v>
      </c>
      <c r="E468" s="21" t="s">
        <v>19</v>
      </c>
      <c r="F468" s="22">
        <f t="shared" si="190"/>
        <v>0</v>
      </c>
      <c r="G468" s="22">
        <f t="shared" si="190"/>
        <v>8.8000000000000007</v>
      </c>
    </row>
    <row r="469" spans="1:8" ht="31.5">
      <c r="A469" s="2" t="s">
        <v>107</v>
      </c>
      <c r="B469" s="21" t="s">
        <v>27</v>
      </c>
      <c r="C469" s="21" t="s">
        <v>13</v>
      </c>
      <c r="D469" s="21" t="s">
        <v>300</v>
      </c>
      <c r="E469" s="21" t="s">
        <v>108</v>
      </c>
      <c r="F469" s="24">
        <v>0</v>
      </c>
      <c r="G469" s="24">
        <v>8.8000000000000007</v>
      </c>
    </row>
    <row r="470" spans="1:8" ht="16.5" customHeight="1">
      <c r="A470" s="17" t="s">
        <v>75</v>
      </c>
      <c r="B470" s="18" t="s">
        <v>27</v>
      </c>
      <c r="C470" s="18" t="s">
        <v>27</v>
      </c>
      <c r="D470" s="18" t="s">
        <v>10</v>
      </c>
      <c r="E470" s="18" t="s">
        <v>11</v>
      </c>
      <c r="F470" s="19">
        <f t="shared" ref="F470:G470" si="191">F471+F475</f>
        <v>5170.3999999999996</v>
      </c>
      <c r="G470" s="19">
        <f t="shared" si="191"/>
        <v>5414</v>
      </c>
    </row>
    <row r="471" spans="1:8" ht="48" customHeight="1">
      <c r="A471" s="2" t="s">
        <v>255</v>
      </c>
      <c r="B471" s="29" t="s">
        <v>27</v>
      </c>
      <c r="C471" s="29" t="s">
        <v>27</v>
      </c>
      <c r="D471" s="29" t="s">
        <v>264</v>
      </c>
      <c r="E471" s="29" t="s">
        <v>11</v>
      </c>
      <c r="F471" s="30">
        <f t="shared" ref="F471:G473" si="192">F472</f>
        <v>4316.8999999999996</v>
      </c>
      <c r="G471" s="30">
        <f t="shared" si="192"/>
        <v>4519.5</v>
      </c>
      <c r="H471" s="25"/>
    </row>
    <row r="472" spans="1:8">
      <c r="A472" s="2" t="s">
        <v>259</v>
      </c>
      <c r="B472" s="21" t="s">
        <v>27</v>
      </c>
      <c r="C472" s="21" t="s">
        <v>27</v>
      </c>
      <c r="D472" s="21" t="s">
        <v>420</v>
      </c>
      <c r="E472" s="21" t="s">
        <v>11</v>
      </c>
      <c r="F472" s="22">
        <f t="shared" si="192"/>
        <v>4316.8999999999996</v>
      </c>
      <c r="G472" s="22">
        <f t="shared" si="192"/>
        <v>4519.5</v>
      </c>
    </row>
    <row r="473" spans="1:8" ht="47.25">
      <c r="A473" s="2" t="s">
        <v>48</v>
      </c>
      <c r="B473" s="21" t="s">
        <v>27</v>
      </c>
      <c r="C473" s="21" t="s">
        <v>27</v>
      </c>
      <c r="D473" s="21" t="s">
        <v>420</v>
      </c>
      <c r="E473" s="21" t="s">
        <v>30</v>
      </c>
      <c r="F473" s="22">
        <f t="shared" si="192"/>
        <v>4316.8999999999996</v>
      </c>
      <c r="G473" s="22">
        <f t="shared" si="192"/>
        <v>4519.5</v>
      </c>
    </row>
    <row r="474" spans="1:8">
      <c r="A474" s="2" t="s">
        <v>134</v>
      </c>
      <c r="B474" s="21" t="s">
        <v>27</v>
      </c>
      <c r="C474" s="21" t="s">
        <v>27</v>
      </c>
      <c r="D474" s="21" t="s">
        <v>420</v>
      </c>
      <c r="E474" s="21" t="s">
        <v>135</v>
      </c>
      <c r="F474" s="24">
        <v>4316.8999999999996</v>
      </c>
      <c r="G474" s="24">
        <v>4519.5</v>
      </c>
    </row>
    <row r="475" spans="1:8" ht="63">
      <c r="A475" s="3" t="s">
        <v>273</v>
      </c>
      <c r="B475" s="21" t="s">
        <v>27</v>
      </c>
      <c r="C475" s="21" t="s">
        <v>27</v>
      </c>
      <c r="D475" s="21" t="s">
        <v>278</v>
      </c>
      <c r="E475" s="21" t="s">
        <v>11</v>
      </c>
      <c r="F475" s="22">
        <f t="shared" ref="F475:G475" si="193">F476</f>
        <v>853.49999999999989</v>
      </c>
      <c r="G475" s="22">
        <f t="shared" si="193"/>
        <v>894.5</v>
      </c>
    </row>
    <row r="476" spans="1:8">
      <c r="A476" s="2" t="s">
        <v>276</v>
      </c>
      <c r="B476" s="21" t="s">
        <v>27</v>
      </c>
      <c r="C476" s="21" t="s">
        <v>27</v>
      </c>
      <c r="D476" s="21" t="s">
        <v>294</v>
      </c>
      <c r="E476" s="21" t="s">
        <v>11</v>
      </c>
      <c r="F476" s="22">
        <f t="shared" ref="F476:G476" si="194">F477+F479</f>
        <v>853.49999999999989</v>
      </c>
      <c r="G476" s="22">
        <f t="shared" si="194"/>
        <v>894.5</v>
      </c>
    </row>
    <row r="477" spans="1:8" ht="31.5">
      <c r="A477" s="2" t="s">
        <v>18</v>
      </c>
      <c r="B477" s="21" t="s">
        <v>27</v>
      </c>
      <c r="C477" s="21" t="s">
        <v>27</v>
      </c>
      <c r="D477" s="21" t="s">
        <v>294</v>
      </c>
      <c r="E477" s="21" t="s">
        <v>19</v>
      </c>
      <c r="F477" s="22">
        <f t="shared" ref="F477:G477" si="195">F478</f>
        <v>582.79999999999995</v>
      </c>
      <c r="G477" s="22">
        <f t="shared" si="195"/>
        <v>610.6</v>
      </c>
    </row>
    <row r="478" spans="1:8" ht="31.5">
      <c r="A478" s="2" t="s">
        <v>107</v>
      </c>
      <c r="B478" s="21" t="s">
        <v>27</v>
      </c>
      <c r="C478" s="21" t="s">
        <v>27</v>
      </c>
      <c r="D478" s="21" t="s">
        <v>294</v>
      </c>
      <c r="E478" s="21" t="s">
        <v>108</v>
      </c>
      <c r="F478" s="24">
        <f>174.2+10.4+246.2+56.6+95.4</f>
        <v>582.79999999999995</v>
      </c>
      <c r="G478" s="24">
        <f>182.5+10.8+258+59.3+100</f>
        <v>610.6</v>
      </c>
    </row>
    <row r="479" spans="1:8" ht="47.25">
      <c r="A479" s="2" t="s">
        <v>48</v>
      </c>
      <c r="B479" s="21" t="s">
        <v>27</v>
      </c>
      <c r="C479" s="21" t="s">
        <v>27</v>
      </c>
      <c r="D479" s="21" t="s">
        <v>294</v>
      </c>
      <c r="E479" s="21" t="s">
        <v>30</v>
      </c>
      <c r="F479" s="22">
        <f t="shared" ref="F479:G479" si="196">F480</f>
        <v>270.69999999999993</v>
      </c>
      <c r="G479" s="22">
        <f t="shared" si="196"/>
        <v>283.90000000000003</v>
      </c>
    </row>
    <row r="480" spans="1:8">
      <c r="A480" s="2" t="s">
        <v>134</v>
      </c>
      <c r="B480" s="21" t="s">
        <v>27</v>
      </c>
      <c r="C480" s="21" t="s">
        <v>27</v>
      </c>
      <c r="D480" s="21" t="s">
        <v>294</v>
      </c>
      <c r="E480" s="21" t="s">
        <v>135</v>
      </c>
      <c r="F480" s="24">
        <f>73.4+71.3+120.1+5.9</f>
        <v>270.69999999999993</v>
      </c>
      <c r="G480" s="24">
        <f>77.1+74.7+125.9+6.2</f>
        <v>283.90000000000003</v>
      </c>
    </row>
    <row r="481" spans="1:10" ht="16.5" customHeight="1">
      <c r="A481" s="17" t="s">
        <v>76</v>
      </c>
      <c r="B481" s="18" t="s">
        <v>27</v>
      </c>
      <c r="C481" s="18" t="s">
        <v>32</v>
      </c>
      <c r="D481" s="18" t="s">
        <v>10</v>
      </c>
      <c r="E481" s="18" t="s">
        <v>11</v>
      </c>
      <c r="F481" s="19">
        <f>F482+F494+F498+F502</f>
        <v>2825.5</v>
      </c>
      <c r="G481" s="19">
        <f>G482+G494+G498+G502</f>
        <v>2833.6</v>
      </c>
    </row>
    <row r="482" spans="1:10" ht="48" customHeight="1">
      <c r="A482" s="2" t="s">
        <v>255</v>
      </c>
      <c r="B482" s="21" t="s">
        <v>27</v>
      </c>
      <c r="C482" s="21" t="s">
        <v>32</v>
      </c>
      <c r="D482" s="21" t="s">
        <v>264</v>
      </c>
      <c r="E482" s="21" t="s">
        <v>11</v>
      </c>
      <c r="F482" s="22">
        <f t="shared" ref="F482:G482" si="197">F483+F486+F489</f>
        <v>93.399999999999991</v>
      </c>
      <c r="G482" s="22">
        <f t="shared" si="197"/>
        <v>107.3</v>
      </c>
      <c r="H482" s="25"/>
      <c r="J482" s="25"/>
    </row>
    <row r="483" spans="1:10" ht="47.25">
      <c r="A483" s="2" t="s">
        <v>258</v>
      </c>
      <c r="B483" s="21" t="s">
        <v>27</v>
      </c>
      <c r="C483" s="21" t="s">
        <v>32</v>
      </c>
      <c r="D483" s="21" t="s">
        <v>266</v>
      </c>
      <c r="E483" s="21" t="s">
        <v>11</v>
      </c>
      <c r="F483" s="22">
        <f t="shared" ref="F483:G484" si="198">F484</f>
        <v>5.3</v>
      </c>
      <c r="G483" s="22">
        <f t="shared" si="198"/>
        <v>5.6</v>
      </c>
    </row>
    <row r="484" spans="1:10" ht="31.5">
      <c r="A484" s="2" t="s">
        <v>18</v>
      </c>
      <c r="B484" s="21" t="s">
        <v>27</v>
      </c>
      <c r="C484" s="21" t="s">
        <v>32</v>
      </c>
      <c r="D484" s="21" t="s">
        <v>266</v>
      </c>
      <c r="E484" s="21" t="s">
        <v>19</v>
      </c>
      <c r="F484" s="22">
        <f t="shared" si="198"/>
        <v>5.3</v>
      </c>
      <c r="G484" s="22">
        <f t="shared" si="198"/>
        <v>5.6</v>
      </c>
    </row>
    <row r="485" spans="1:10" ht="31.5">
      <c r="A485" s="2" t="s">
        <v>107</v>
      </c>
      <c r="B485" s="21" t="s">
        <v>27</v>
      </c>
      <c r="C485" s="21" t="s">
        <v>32</v>
      </c>
      <c r="D485" s="21" t="s">
        <v>266</v>
      </c>
      <c r="E485" s="21" t="s">
        <v>108</v>
      </c>
      <c r="F485" s="24">
        <v>5.3</v>
      </c>
      <c r="G485" s="24">
        <v>5.6</v>
      </c>
    </row>
    <row r="486" spans="1:10" ht="47.25">
      <c r="A486" s="2" t="s">
        <v>404</v>
      </c>
      <c r="B486" s="21" t="s">
        <v>27</v>
      </c>
      <c r="C486" s="21" t="s">
        <v>32</v>
      </c>
      <c r="D486" s="21" t="s">
        <v>272</v>
      </c>
      <c r="E486" s="21" t="s">
        <v>11</v>
      </c>
      <c r="F486" s="22">
        <f t="shared" ref="F486:G487" si="199">F487</f>
        <v>15</v>
      </c>
      <c r="G486" s="22">
        <f t="shared" si="199"/>
        <v>15.7</v>
      </c>
    </row>
    <row r="487" spans="1:10" ht="31.5">
      <c r="A487" s="2" t="s">
        <v>18</v>
      </c>
      <c r="B487" s="21" t="s">
        <v>27</v>
      </c>
      <c r="C487" s="21" t="s">
        <v>32</v>
      </c>
      <c r="D487" s="21" t="s">
        <v>272</v>
      </c>
      <c r="E487" s="21" t="s">
        <v>19</v>
      </c>
      <c r="F487" s="22">
        <f t="shared" si="199"/>
        <v>15</v>
      </c>
      <c r="G487" s="22">
        <f t="shared" si="199"/>
        <v>15.7</v>
      </c>
    </row>
    <row r="488" spans="1:10" ht="31.5">
      <c r="A488" s="2" t="s">
        <v>107</v>
      </c>
      <c r="B488" s="21" t="s">
        <v>27</v>
      </c>
      <c r="C488" s="21" t="s">
        <v>32</v>
      </c>
      <c r="D488" s="21" t="s">
        <v>272</v>
      </c>
      <c r="E488" s="21" t="s">
        <v>108</v>
      </c>
      <c r="F488" s="24">
        <v>15</v>
      </c>
      <c r="G488" s="24">
        <v>15.7</v>
      </c>
    </row>
    <row r="489" spans="1:10">
      <c r="A489" s="2" t="s">
        <v>201</v>
      </c>
      <c r="B489" s="21" t="s">
        <v>27</v>
      </c>
      <c r="C489" s="21" t="s">
        <v>32</v>
      </c>
      <c r="D489" s="21" t="s">
        <v>296</v>
      </c>
      <c r="E489" s="21" t="s">
        <v>11</v>
      </c>
      <c r="F489" s="22">
        <f t="shared" ref="F489:G489" si="200">F490+F492</f>
        <v>73.099999999999994</v>
      </c>
      <c r="G489" s="22">
        <f t="shared" si="200"/>
        <v>86</v>
      </c>
    </row>
    <row r="490" spans="1:10" ht="31.5">
      <c r="A490" s="2" t="s">
        <v>18</v>
      </c>
      <c r="B490" s="21" t="s">
        <v>27</v>
      </c>
      <c r="C490" s="21" t="s">
        <v>32</v>
      </c>
      <c r="D490" s="21" t="s">
        <v>296</v>
      </c>
      <c r="E490" s="21" t="s">
        <v>19</v>
      </c>
      <c r="F490" s="22">
        <f t="shared" ref="F490:G490" si="201">F491</f>
        <v>18</v>
      </c>
      <c r="G490" s="22">
        <f t="shared" si="201"/>
        <v>32</v>
      </c>
    </row>
    <row r="491" spans="1:10" ht="31.5">
      <c r="A491" s="2" t="s">
        <v>107</v>
      </c>
      <c r="B491" s="21" t="s">
        <v>27</v>
      </c>
      <c r="C491" s="21" t="s">
        <v>32</v>
      </c>
      <c r="D491" s="21" t="s">
        <v>296</v>
      </c>
      <c r="E491" s="21" t="s">
        <v>108</v>
      </c>
      <c r="F491" s="24">
        <f>18</f>
        <v>18</v>
      </c>
      <c r="G491" s="24">
        <f>32</f>
        <v>32</v>
      </c>
    </row>
    <row r="492" spans="1:10" ht="31.5">
      <c r="A492" s="20" t="s">
        <v>51</v>
      </c>
      <c r="B492" s="21" t="s">
        <v>27</v>
      </c>
      <c r="C492" s="21" t="s">
        <v>32</v>
      </c>
      <c r="D492" s="21" t="s">
        <v>296</v>
      </c>
      <c r="E492" s="21" t="s">
        <v>31</v>
      </c>
      <c r="F492" s="22">
        <f t="shared" ref="F492:G492" si="202">F493</f>
        <v>55.1</v>
      </c>
      <c r="G492" s="22">
        <f t="shared" si="202"/>
        <v>54</v>
      </c>
    </row>
    <row r="493" spans="1:10" ht="31.5">
      <c r="A493" s="20" t="s">
        <v>295</v>
      </c>
      <c r="B493" s="21" t="s">
        <v>27</v>
      </c>
      <c r="C493" s="21" t="s">
        <v>32</v>
      </c>
      <c r="D493" s="21" t="s">
        <v>296</v>
      </c>
      <c r="E493" s="21" t="s">
        <v>297</v>
      </c>
      <c r="F493" s="24">
        <v>55.1</v>
      </c>
      <c r="G493" s="24">
        <v>54</v>
      </c>
    </row>
    <row r="494" spans="1:10" ht="31.5" customHeight="1">
      <c r="A494" s="2" t="s">
        <v>288</v>
      </c>
      <c r="B494" s="21" t="s">
        <v>27</v>
      </c>
      <c r="C494" s="21" t="s">
        <v>32</v>
      </c>
      <c r="D494" s="21" t="s">
        <v>291</v>
      </c>
      <c r="E494" s="21" t="s">
        <v>11</v>
      </c>
      <c r="F494" s="22">
        <f t="shared" ref="F494:G496" si="203">F495</f>
        <v>7.9</v>
      </c>
      <c r="G494" s="22">
        <f t="shared" si="203"/>
        <v>8.3000000000000007</v>
      </c>
    </row>
    <row r="495" spans="1:10" ht="47.25">
      <c r="A495" s="2" t="s">
        <v>290</v>
      </c>
      <c r="B495" s="21" t="s">
        <v>27</v>
      </c>
      <c r="C495" s="21" t="s">
        <v>32</v>
      </c>
      <c r="D495" s="21" t="s">
        <v>293</v>
      </c>
      <c r="E495" s="21" t="s">
        <v>11</v>
      </c>
      <c r="F495" s="22">
        <f t="shared" si="203"/>
        <v>7.9</v>
      </c>
      <c r="G495" s="22">
        <f t="shared" si="203"/>
        <v>8.3000000000000007</v>
      </c>
    </row>
    <row r="496" spans="1:10" ht="31.5">
      <c r="A496" s="2" t="s">
        <v>18</v>
      </c>
      <c r="B496" s="21" t="s">
        <v>27</v>
      </c>
      <c r="C496" s="21" t="s">
        <v>32</v>
      </c>
      <c r="D496" s="21" t="s">
        <v>293</v>
      </c>
      <c r="E496" s="21" t="s">
        <v>19</v>
      </c>
      <c r="F496" s="22">
        <f t="shared" si="203"/>
        <v>7.9</v>
      </c>
      <c r="G496" s="22">
        <f t="shared" si="203"/>
        <v>8.3000000000000007</v>
      </c>
    </row>
    <row r="497" spans="1:7" ht="31.5">
      <c r="A497" s="2" t="s">
        <v>107</v>
      </c>
      <c r="B497" s="21" t="s">
        <v>27</v>
      </c>
      <c r="C497" s="21" t="s">
        <v>32</v>
      </c>
      <c r="D497" s="21" t="s">
        <v>293</v>
      </c>
      <c r="E497" s="21" t="s">
        <v>108</v>
      </c>
      <c r="F497" s="24">
        <v>7.9</v>
      </c>
      <c r="G497" s="24">
        <v>8.3000000000000007</v>
      </c>
    </row>
    <row r="498" spans="1:7" ht="51" customHeight="1">
      <c r="A498" s="2" t="s">
        <v>152</v>
      </c>
      <c r="B498" s="21" t="s">
        <v>27</v>
      </c>
      <c r="C498" s="21" t="s">
        <v>32</v>
      </c>
      <c r="D498" s="21" t="s">
        <v>160</v>
      </c>
      <c r="E498" s="21" t="s">
        <v>11</v>
      </c>
      <c r="F498" s="22">
        <f t="shared" ref="F498:G500" si="204">F499</f>
        <v>6.2</v>
      </c>
      <c r="G498" s="22">
        <f t="shared" si="204"/>
        <v>0</v>
      </c>
    </row>
    <row r="499" spans="1:7">
      <c r="A499" s="2" t="s">
        <v>301</v>
      </c>
      <c r="B499" s="21" t="s">
        <v>27</v>
      </c>
      <c r="C499" s="21" t="s">
        <v>32</v>
      </c>
      <c r="D499" s="21" t="s">
        <v>302</v>
      </c>
      <c r="E499" s="21" t="s">
        <v>11</v>
      </c>
      <c r="F499" s="22">
        <f t="shared" si="204"/>
        <v>6.2</v>
      </c>
      <c r="G499" s="22">
        <f t="shared" si="204"/>
        <v>0</v>
      </c>
    </row>
    <row r="500" spans="1:7" ht="31.5">
      <c r="A500" s="2" t="s">
        <v>18</v>
      </c>
      <c r="B500" s="21" t="s">
        <v>27</v>
      </c>
      <c r="C500" s="21" t="s">
        <v>32</v>
      </c>
      <c r="D500" s="21" t="s">
        <v>302</v>
      </c>
      <c r="E500" s="21" t="s">
        <v>19</v>
      </c>
      <c r="F500" s="22">
        <f t="shared" si="204"/>
        <v>6.2</v>
      </c>
      <c r="G500" s="22">
        <f t="shared" si="204"/>
        <v>0</v>
      </c>
    </row>
    <row r="501" spans="1:7" ht="31.5">
      <c r="A501" s="2" t="s">
        <v>107</v>
      </c>
      <c r="B501" s="21" t="s">
        <v>27</v>
      </c>
      <c r="C501" s="21" t="s">
        <v>32</v>
      </c>
      <c r="D501" s="21" t="s">
        <v>302</v>
      </c>
      <c r="E501" s="21" t="s">
        <v>108</v>
      </c>
      <c r="F501" s="24">
        <v>6.2</v>
      </c>
      <c r="G501" s="24"/>
    </row>
    <row r="502" spans="1:7" ht="47.25">
      <c r="A502" s="2" t="s">
        <v>423</v>
      </c>
      <c r="B502" s="6" t="s">
        <v>27</v>
      </c>
      <c r="C502" s="21" t="s">
        <v>32</v>
      </c>
      <c r="D502" s="21" t="s">
        <v>102</v>
      </c>
      <c r="E502" s="21" t="s">
        <v>11</v>
      </c>
      <c r="F502" s="24">
        <f>F503</f>
        <v>2718</v>
      </c>
      <c r="G502" s="24">
        <f>G503</f>
        <v>2718</v>
      </c>
    </row>
    <row r="503" spans="1:7" ht="94.5">
      <c r="A503" s="2" t="s">
        <v>371</v>
      </c>
      <c r="B503" s="6" t="s">
        <v>27</v>
      </c>
      <c r="C503" s="21" t="s">
        <v>32</v>
      </c>
      <c r="D503" s="6" t="s">
        <v>315</v>
      </c>
      <c r="E503" s="21" t="s">
        <v>11</v>
      </c>
      <c r="F503" s="22">
        <f t="shared" ref="F503:G503" si="205">F504</f>
        <v>2718</v>
      </c>
      <c r="G503" s="22">
        <f t="shared" si="205"/>
        <v>2718</v>
      </c>
    </row>
    <row r="504" spans="1:7" ht="31.5">
      <c r="A504" s="47" t="s">
        <v>377</v>
      </c>
      <c r="B504" s="6" t="s">
        <v>27</v>
      </c>
      <c r="C504" s="21" t="s">
        <v>32</v>
      </c>
      <c r="D504" s="6" t="s">
        <v>378</v>
      </c>
      <c r="E504" s="21" t="s">
        <v>11</v>
      </c>
      <c r="F504" s="22">
        <f t="shared" ref="F504:G504" si="206">F505+F507</f>
        <v>2718</v>
      </c>
      <c r="G504" s="22">
        <f t="shared" si="206"/>
        <v>2718</v>
      </c>
    </row>
    <row r="505" spans="1:7" ht="94.5">
      <c r="A505" s="20" t="s">
        <v>15</v>
      </c>
      <c r="B505" s="6" t="s">
        <v>27</v>
      </c>
      <c r="C505" s="21" t="s">
        <v>32</v>
      </c>
      <c r="D505" s="6" t="s">
        <v>378</v>
      </c>
      <c r="E505" s="21" t="s">
        <v>16</v>
      </c>
      <c r="F505" s="22">
        <f t="shared" ref="F505:G505" si="207">F506</f>
        <v>2120</v>
      </c>
      <c r="G505" s="22">
        <f t="shared" si="207"/>
        <v>2120</v>
      </c>
    </row>
    <row r="506" spans="1:7" ht="31.5">
      <c r="A506" s="20" t="s">
        <v>103</v>
      </c>
      <c r="B506" s="6" t="s">
        <v>27</v>
      </c>
      <c r="C506" s="21" t="s">
        <v>32</v>
      </c>
      <c r="D506" s="6" t="s">
        <v>378</v>
      </c>
      <c r="E506" s="21" t="s">
        <v>104</v>
      </c>
      <c r="F506" s="22">
        <v>2120</v>
      </c>
      <c r="G506" s="22">
        <v>2120</v>
      </c>
    </row>
    <row r="507" spans="1:7" ht="31.5">
      <c r="A507" s="20" t="s">
        <v>100</v>
      </c>
      <c r="B507" s="6" t="s">
        <v>27</v>
      </c>
      <c r="C507" s="21" t="s">
        <v>32</v>
      </c>
      <c r="D507" s="6" t="s">
        <v>378</v>
      </c>
      <c r="E507" s="21" t="s">
        <v>19</v>
      </c>
      <c r="F507" s="22">
        <f t="shared" ref="F507:G507" si="208">F508</f>
        <v>598</v>
      </c>
      <c r="G507" s="22">
        <f t="shared" si="208"/>
        <v>598</v>
      </c>
    </row>
    <row r="508" spans="1:7" ht="31.5">
      <c r="A508" s="20" t="s">
        <v>107</v>
      </c>
      <c r="B508" s="6" t="s">
        <v>27</v>
      </c>
      <c r="C508" s="21" t="s">
        <v>32</v>
      </c>
      <c r="D508" s="6" t="s">
        <v>378</v>
      </c>
      <c r="E508" s="21" t="s">
        <v>108</v>
      </c>
      <c r="F508" s="22">
        <v>598</v>
      </c>
      <c r="G508" s="22">
        <v>598</v>
      </c>
    </row>
    <row r="509" spans="1:7">
      <c r="A509" s="17" t="s">
        <v>77</v>
      </c>
      <c r="B509" s="18" t="s">
        <v>34</v>
      </c>
      <c r="C509" s="18" t="s">
        <v>9</v>
      </c>
      <c r="D509" s="18" t="s">
        <v>10</v>
      </c>
      <c r="E509" s="18" t="s">
        <v>11</v>
      </c>
      <c r="F509" s="19">
        <f t="shared" ref="F509:G509" si="209">F510</f>
        <v>94202.9</v>
      </c>
      <c r="G509" s="19">
        <f t="shared" si="209"/>
        <v>86273.2</v>
      </c>
    </row>
    <row r="510" spans="1:7">
      <c r="A510" s="17" t="s">
        <v>78</v>
      </c>
      <c r="B510" s="18" t="s">
        <v>34</v>
      </c>
      <c r="C510" s="18" t="s">
        <v>8</v>
      </c>
      <c r="D510" s="18" t="s">
        <v>10</v>
      </c>
      <c r="E510" s="18" t="s">
        <v>11</v>
      </c>
      <c r="F510" s="19">
        <f>F511+F538+F543+F549+F553+F563</f>
        <v>94202.9</v>
      </c>
      <c r="G510" s="19">
        <f>G511+G538+G543+G549+G553+G563</f>
        <v>86273.2</v>
      </c>
    </row>
    <row r="511" spans="1:7" ht="47.25">
      <c r="A511" s="3" t="s">
        <v>279</v>
      </c>
      <c r="B511" s="21" t="s">
        <v>34</v>
      </c>
      <c r="C511" s="21" t="s">
        <v>8</v>
      </c>
      <c r="D511" s="6" t="s">
        <v>285</v>
      </c>
      <c r="E511" s="21" t="s">
        <v>11</v>
      </c>
      <c r="F511" s="22">
        <f t="shared" ref="F511:G511" si="210">F512+F515+F520+F523+F526+F532+F535+F529</f>
        <v>92187.5</v>
      </c>
      <c r="G511" s="22">
        <f t="shared" si="210"/>
        <v>84132.599999999991</v>
      </c>
    </row>
    <row r="512" spans="1:7">
      <c r="A512" s="2" t="s">
        <v>201</v>
      </c>
      <c r="B512" s="21" t="s">
        <v>34</v>
      </c>
      <c r="C512" s="21" t="s">
        <v>8</v>
      </c>
      <c r="D512" s="6" t="s">
        <v>307</v>
      </c>
      <c r="E512" s="21" t="s">
        <v>11</v>
      </c>
      <c r="F512" s="22">
        <f t="shared" ref="F512:G512" si="211">F513</f>
        <v>147</v>
      </c>
      <c r="G512" s="22">
        <f t="shared" si="211"/>
        <v>154.4</v>
      </c>
    </row>
    <row r="513" spans="1:7" ht="31.5">
      <c r="A513" s="2" t="s">
        <v>18</v>
      </c>
      <c r="B513" s="21" t="s">
        <v>34</v>
      </c>
      <c r="C513" s="21" t="s">
        <v>8</v>
      </c>
      <c r="D513" s="6" t="s">
        <v>307</v>
      </c>
      <c r="E513" s="21" t="s">
        <v>19</v>
      </c>
      <c r="F513" s="22">
        <f t="shared" ref="F513:G513" si="212">F514</f>
        <v>147</v>
      </c>
      <c r="G513" s="22">
        <f t="shared" si="212"/>
        <v>154.4</v>
      </c>
    </row>
    <row r="514" spans="1:7" ht="31.5">
      <c r="A514" s="2" t="s">
        <v>107</v>
      </c>
      <c r="B514" s="21" t="s">
        <v>34</v>
      </c>
      <c r="C514" s="21" t="s">
        <v>8</v>
      </c>
      <c r="D514" s="6" t="s">
        <v>307</v>
      </c>
      <c r="E514" s="21" t="s">
        <v>108</v>
      </c>
      <c r="F514" s="24">
        <v>147</v>
      </c>
      <c r="G514" s="24">
        <v>154.4</v>
      </c>
    </row>
    <row r="515" spans="1:7" ht="33.75" customHeight="1">
      <c r="A515" s="2" t="s">
        <v>280</v>
      </c>
      <c r="B515" s="21" t="s">
        <v>34</v>
      </c>
      <c r="C515" s="21" t="s">
        <v>8</v>
      </c>
      <c r="D515" s="6" t="s">
        <v>308</v>
      </c>
      <c r="E515" s="21" t="s">
        <v>11</v>
      </c>
      <c r="F515" s="22">
        <f t="shared" ref="F515:G515" si="213">F516+F518</f>
        <v>8496.2999999999993</v>
      </c>
      <c r="G515" s="22">
        <f t="shared" si="213"/>
        <v>8946.6</v>
      </c>
    </row>
    <row r="516" spans="1:7" ht="31.5">
      <c r="A516" s="2" t="s">
        <v>18</v>
      </c>
      <c r="B516" s="21" t="s">
        <v>34</v>
      </c>
      <c r="C516" s="21" t="s">
        <v>8</v>
      </c>
      <c r="D516" s="6" t="s">
        <v>308</v>
      </c>
      <c r="E516" s="21" t="s">
        <v>19</v>
      </c>
      <c r="F516" s="22">
        <f t="shared" ref="F516:G516" si="214">F517</f>
        <v>0</v>
      </c>
      <c r="G516" s="22">
        <f t="shared" si="214"/>
        <v>44.1</v>
      </c>
    </row>
    <row r="517" spans="1:7" ht="31.5">
      <c r="A517" s="2" t="s">
        <v>107</v>
      </c>
      <c r="B517" s="21" t="s">
        <v>34</v>
      </c>
      <c r="C517" s="21" t="s">
        <v>8</v>
      </c>
      <c r="D517" s="6" t="s">
        <v>308</v>
      </c>
      <c r="E517" s="21" t="s">
        <v>108</v>
      </c>
      <c r="F517" s="24"/>
      <c r="G517" s="24">
        <v>44.1</v>
      </c>
    </row>
    <row r="518" spans="1:7" ht="47.25">
      <c r="A518" s="2" t="s">
        <v>48</v>
      </c>
      <c r="B518" s="21" t="s">
        <v>34</v>
      </c>
      <c r="C518" s="21" t="s">
        <v>8</v>
      </c>
      <c r="D518" s="6" t="s">
        <v>308</v>
      </c>
      <c r="E518" s="21" t="s">
        <v>30</v>
      </c>
      <c r="F518" s="22">
        <f t="shared" ref="F518:G518" si="215">F519</f>
        <v>8496.2999999999993</v>
      </c>
      <c r="G518" s="22">
        <f t="shared" si="215"/>
        <v>8902.5</v>
      </c>
    </row>
    <row r="519" spans="1:7">
      <c r="A519" s="2" t="s">
        <v>134</v>
      </c>
      <c r="B519" s="21" t="s">
        <v>34</v>
      </c>
      <c r="C519" s="21" t="s">
        <v>8</v>
      </c>
      <c r="D519" s="6" t="s">
        <v>308</v>
      </c>
      <c r="E519" s="21" t="s">
        <v>135</v>
      </c>
      <c r="F519" s="24">
        <f>7973.5+225.8+297</f>
        <v>8496.2999999999993</v>
      </c>
      <c r="G519" s="24">
        <f>8316.4+331.1+255</f>
        <v>8902.5</v>
      </c>
    </row>
    <row r="520" spans="1:7" ht="31.5">
      <c r="A520" s="2" t="s">
        <v>305</v>
      </c>
      <c r="B520" s="21" t="s">
        <v>34</v>
      </c>
      <c r="C520" s="21" t="s">
        <v>8</v>
      </c>
      <c r="D520" s="6" t="s">
        <v>309</v>
      </c>
      <c r="E520" s="21" t="s">
        <v>11</v>
      </c>
      <c r="F520" s="22">
        <f t="shared" ref="F520:G521" si="216">F521</f>
        <v>33726.6</v>
      </c>
      <c r="G520" s="22">
        <f t="shared" si="216"/>
        <v>35274.400000000001</v>
      </c>
    </row>
    <row r="521" spans="1:7" ht="47.25">
      <c r="A521" s="2" t="s">
        <v>48</v>
      </c>
      <c r="B521" s="21" t="s">
        <v>34</v>
      </c>
      <c r="C521" s="21" t="s">
        <v>8</v>
      </c>
      <c r="D521" s="6" t="s">
        <v>309</v>
      </c>
      <c r="E521" s="21" t="s">
        <v>30</v>
      </c>
      <c r="F521" s="22">
        <f t="shared" si="216"/>
        <v>33726.6</v>
      </c>
      <c r="G521" s="22">
        <f t="shared" si="216"/>
        <v>35274.400000000001</v>
      </c>
    </row>
    <row r="522" spans="1:7">
      <c r="A522" s="2" t="s">
        <v>134</v>
      </c>
      <c r="B522" s="21" t="s">
        <v>34</v>
      </c>
      <c r="C522" s="21" t="s">
        <v>8</v>
      </c>
      <c r="D522" s="6" t="s">
        <v>309</v>
      </c>
      <c r="E522" s="21" t="s">
        <v>135</v>
      </c>
      <c r="F522" s="24">
        <f>33070+656.6</f>
        <v>33726.6</v>
      </c>
      <c r="G522" s="24">
        <f>34584.9+689.5</f>
        <v>35274.400000000001</v>
      </c>
    </row>
    <row r="523" spans="1:7" ht="47.25">
      <c r="A523" s="2" t="s">
        <v>284</v>
      </c>
      <c r="B523" s="21" t="s">
        <v>34</v>
      </c>
      <c r="C523" s="21" t="s">
        <v>8</v>
      </c>
      <c r="D523" s="6" t="s">
        <v>310</v>
      </c>
      <c r="E523" s="21" t="s">
        <v>11</v>
      </c>
      <c r="F523" s="22">
        <f t="shared" ref="F523:G524" si="217">F524</f>
        <v>33571.5</v>
      </c>
      <c r="G523" s="22">
        <f t="shared" si="217"/>
        <v>35068.1</v>
      </c>
    </row>
    <row r="524" spans="1:7" ht="47.25">
      <c r="A524" s="2" t="s">
        <v>48</v>
      </c>
      <c r="B524" s="21" t="s">
        <v>34</v>
      </c>
      <c r="C524" s="21" t="s">
        <v>8</v>
      </c>
      <c r="D524" s="6" t="s">
        <v>310</v>
      </c>
      <c r="E524" s="21" t="s">
        <v>30</v>
      </c>
      <c r="F524" s="22">
        <f t="shared" si="217"/>
        <v>33571.5</v>
      </c>
      <c r="G524" s="22">
        <f t="shared" si="217"/>
        <v>35068.1</v>
      </c>
    </row>
    <row r="525" spans="1:7">
      <c r="A525" s="2" t="s">
        <v>134</v>
      </c>
      <c r="B525" s="21" t="s">
        <v>34</v>
      </c>
      <c r="C525" s="21" t="s">
        <v>8</v>
      </c>
      <c r="D525" s="6" t="s">
        <v>310</v>
      </c>
      <c r="E525" s="21" t="s">
        <v>135</v>
      </c>
      <c r="F525" s="24">
        <f>33227.5+344</f>
        <v>33571.5</v>
      </c>
      <c r="G525" s="24">
        <f>34759.6+308.5</f>
        <v>35068.1</v>
      </c>
    </row>
    <row r="526" spans="1:7" ht="31.5">
      <c r="A526" s="2" t="s">
        <v>281</v>
      </c>
      <c r="B526" s="21" t="s">
        <v>34</v>
      </c>
      <c r="C526" s="21" t="s">
        <v>8</v>
      </c>
      <c r="D526" s="6" t="s">
        <v>287</v>
      </c>
      <c r="E526" s="21" t="s">
        <v>11</v>
      </c>
      <c r="F526" s="22">
        <f t="shared" ref="F526:G527" si="218">F527</f>
        <v>1248.0999999999999</v>
      </c>
      <c r="G526" s="22">
        <f t="shared" si="218"/>
        <v>661.5</v>
      </c>
    </row>
    <row r="527" spans="1:7" ht="47.25">
      <c r="A527" s="2" t="s">
        <v>48</v>
      </c>
      <c r="B527" s="21" t="s">
        <v>34</v>
      </c>
      <c r="C527" s="21" t="s">
        <v>8</v>
      </c>
      <c r="D527" s="6" t="s">
        <v>287</v>
      </c>
      <c r="E527" s="21" t="s">
        <v>30</v>
      </c>
      <c r="F527" s="22">
        <f t="shared" si="218"/>
        <v>1248.0999999999999</v>
      </c>
      <c r="G527" s="22">
        <f t="shared" si="218"/>
        <v>661.5</v>
      </c>
    </row>
    <row r="528" spans="1:7">
      <c r="A528" s="2" t="s">
        <v>134</v>
      </c>
      <c r="B528" s="21" t="s">
        <v>34</v>
      </c>
      <c r="C528" s="21" t="s">
        <v>8</v>
      </c>
      <c r="D528" s="6" t="s">
        <v>287</v>
      </c>
      <c r="E528" s="21" t="s">
        <v>135</v>
      </c>
      <c r="F528" s="24">
        <v>1248.0999999999999</v>
      </c>
      <c r="G528" s="24">
        <v>661.5</v>
      </c>
    </row>
    <row r="529" spans="1:7" ht="31.5">
      <c r="A529" s="2" t="s">
        <v>306</v>
      </c>
      <c r="B529" s="21" t="s">
        <v>34</v>
      </c>
      <c r="C529" s="21" t="s">
        <v>8</v>
      </c>
      <c r="D529" s="6" t="s">
        <v>311</v>
      </c>
      <c r="E529" s="21" t="s">
        <v>11</v>
      </c>
      <c r="F529" s="22">
        <f t="shared" ref="F529:G530" si="219">F530</f>
        <v>577.5</v>
      </c>
      <c r="G529" s="22">
        <f t="shared" si="219"/>
        <v>606.4</v>
      </c>
    </row>
    <row r="530" spans="1:7" ht="47.25">
      <c r="A530" s="2" t="s">
        <v>48</v>
      </c>
      <c r="B530" s="21" t="s">
        <v>34</v>
      </c>
      <c r="C530" s="21" t="s">
        <v>8</v>
      </c>
      <c r="D530" s="6" t="s">
        <v>311</v>
      </c>
      <c r="E530" s="21" t="s">
        <v>30</v>
      </c>
      <c r="F530" s="22">
        <f t="shared" si="219"/>
        <v>577.5</v>
      </c>
      <c r="G530" s="22">
        <f t="shared" si="219"/>
        <v>606.4</v>
      </c>
    </row>
    <row r="531" spans="1:7">
      <c r="A531" s="2" t="s">
        <v>134</v>
      </c>
      <c r="B531" s="21" t="s">
        <v>34</v>
      </c>
      <c r="C531" s="21" t="s">
        <v>8</v>
      </c>
      <c r="D531" s="6" t="s">
        <v>311</v>
      </c>
      <c r="E531" s="21" t="s">
        <v>135</v>
      </c>
      <c r="F531" s="24">
        <v>577.5</v>
      </c>
      <c r="G531" s="24">
        <v>606.4</v>
      </c>
    </row>
    <row r="532" spans="1:7" ht="78.75">
      <c r="A532" s="4" t="s">
        <v>115</v>
      </c>
      <c r="B532" s="21" t="s">
        <v>34</v>
      </c>
      <c r="C532" s="21" t="s">
        <v>8</v>
      </c>
      <c r="D532" s="6" t="s">
        <v>346</v>
      </c>
      <c r="E532" s="21" t="s">
        <v>11</v>
      </c>
      <c r="F532" s="22">
        <f t="shared" ref="F532:G533" si="220">F533</f>
        <v>202</v>
      </c>
      <c r="G532" s="22">
        <f t="shared" si="220"/>
        <v>202</v>
      </c>
    </row>
    <row r="533" spans="1:7" ht="47.25">
      <c r="A533" s="2" t="s">
        <v>48</v>
      </c>
      <c r="B533" s="21" t="s">
        <v>34</v>
      </c>
      <c r="C533" s="21" t="s">
        <v>8</v>
      </c>
      <c r="D533" s="6" t="s">
        <v>346</v>
      </c>
      <c r="E533" s="21" t="s">
        <v>30</v>
      </c>
      <c r="F533" s="22">
        <f t="shared" si="220"/>
        <v>202</v>
      </c>
      <c r="G533" s="22">
        <f t="shared" si="220"/>
        <v>202</v>
      </c>
    </row>
    <row r="534" spans="1:7">
      <c r="A534" s="2" t="s">
        <v>134</v>
      </c>
      <c r="B534" s="21" t="s">
        <v>34</v>
      </c>
      <c r="C534" s="21" t="s">
        <v>8</v>
      </c>
      <c r="D534" s="6" t="s">
        <v>346</v>
      </c>
      <c r="E534" s="21" t="s">
        <v>135</v>
      </c>
      <c r="F534" s="24">
        <v>202</v>
      </c>
      <c r="G534" s="24">
        <v>202</v>
      </c>
    </row>
    <row r="535" spans="1:7">
      <c r="A535" s="4" t="s">
        <v>283</v>
      </c>
      <c r="B535" s="21" t="s">
        <v>34</v>
      </c>
      <c r="C535" s="21" t="s">
        <v>8</v>
      </c>
      <c r="D535" s="21" t="s">
        <v>303</v>
      </c>
      <c r="E535" s="21" t="s">
        <v>11</v>
      </c>
      <c r="F535" s="22">
        <f t="shared" ref="F535:G536" si="221">F536</f>
        <v>14218.5</v>
      </c>
      <c r="G535" s="22">
        <f t="shared" si="221"/>
        <v>3219.2</v>
      </c>
    </row>
    <row r="536" spans="1:7" ht="47.25">
      <c r="A536" s="2" t="s">
        <v>48</v>
      </c>
      <c r="B536" s="21" t="s">
        <v>34</v>
      </c>
      <c r="C536" s="21" t="s">
        <v>8</v>
      </c>
      <c r="D536" s="21" t="s">
        <v>303</v>
      </c>
      <c r="E536" s="21" t="s">
        <v>30</v>
      </c>
      <c r="F536" s="22">
        <f t="shared" si="221"/>
        <v>14218.5</v>
      </c>
      <c r="G536" s="22">
        <f t="shared" si="221"/>
        <v>3219.2</v>
      </c>
    </row>
    <row r="537" spans="1:7">
      <c r="A537" s="2" t="s">
        <v>134</v>
      </c>
      <c r="B537" s="21" t="s">
        <v>34</v>
      </c>
      <c r="C537" s="21" t="s">
        <v>8</v>
      </c>
      <c r="D537" s="21" t="s">
        <v>303</v>
      </c>
      <c r="E537" s="21" t="s">
        <v>135</v>
      </c>
      <c r="F537" s="24">
        <v>14218.5</v>
      </c>
      <c r="G537" s="24">
        <v>3219.2</v>
      </c>
    </row>
    <row r="538" spans="1:7" ht="65.25" customHeight="1">
      <c r="A538" s="2" t="s">
        <v>222</v>
      </c>
      <c r="B538" s="21" t="s">
        <v>34</v>
      </c>
      <c r="C538" s="21" t="s">
        <v>8</v>
      </c>
      <c r="D538" s="21" t="s">
        <v>225</v>
      </c>
      <c r="E538" s="21" t="s">
        <v>11</v>
      </c>
      <c r="F538" s="22">
        <f t="shared" ref="F538:G541" si="222">F539</f>
        <v>1642.4</v>
      </c>
      <c r="G538" s="22">
        <f t="shared" si="222"/>
        <v>1752.5</v>
      </c>
    </row>
    <row r="539" spans="1:7" ht="31.5" customHeight="1">
      <c r="A539" s="2" t="s">
        <v>416</v>
      </c>
      <c r="B539" s="21" t="s">
        <v>34</v>
      </c>
      <c r="C539" s="21" t="s">
        <v>8</v>
      </c>
      <c r="D539" s="21" t="s">
        <v>238</v>
      </c>
      <c r="E539" s="21" t="s">
        <v>11</v>
      </c>
      <c r="F539" s="22">
        <f t="shared" si="222"/>
        <v>1642.4</v>
      </c>
      <c r="G539" s="22">
        <f t="shared" si="222"/>
        <v>1752.5</v>
      </c>
    </row>
    <row r="540" spans="1:7" ht="31.5" customHeight="1">
      <c r="A540" s="2" t="s">
        <v>405</v>
      </c>
      <c r="B540" s="21" t="s">
        <v>34</v>
      </c>
      <c r="C540" s="21" t="s">
        <v>8</v>
      </c>
      <c r="D540" s="21" t="s">
        <v>406</v>
      </c>
      <c r="E540" s="21" t="s">
        <v>11</v>
      </c>
      <c r="F540" s="22">
        <f t="shared" si="222"/>
        <v>1642.4</v>
      </c>
      <c r="G540" s="22">
        <f t="shared" si="222"/>
        <v>1752.5</v>
      </c>
    </row>
    <row r="541" spans="1:7" ht="31.5" customHeight="1">
      <c r="A541" s="2" t="s">
        <v>48</v>
      </c>
      <c r="B541" s="21" t="s">
        <v>34</v>
      </c>
      <c r="C541" s="21" t="s">
        <v>8</v>
      </c>
      <c r="D541" s="21" t="s">
        <v>406</v>
      </c>
      <c r="E541" s="21" t="s">
        <v>30</v>
      </c>
      <c r="F541" s="22">
        <f t="shared" si="222"/>
        <v>1642.4</v>
      </c>
      <c r="G541" s="22">
        <f t="shared" si="222"/>
        <v>1752.5</v>
      </c>
    </row>
    <row r="542" spans="1:7" ht="31.5" customHeight="1">
      <c r="A542" s="2" t="s">
        <v>134</v>
      </c>
      <c r="B542" s="21" t="s">
        <v>34</v>
      </c>
      <c r="C542" s="21" t="s">
        <v>8</v>
      </c>
      <c r="D542" s="21" t="s">
        <v>406</v>
      </c>
      <c r="E542" s="21" t="s">
        <v>135</v>
      </c>
      <c r="F542" s="24">
        <v>1642.4</v>
      </c>
      <c r="G542" s="24">
        <v>1752.5</v>
      </c>
    </row>
    <row r="543" spans="1:7" ht="78.75">
      <c r="A543" s="2" t="s">
        <v>288</v>
      </c>
      <c r="B543" s="21" t="s">
        <v>34</v>
      </c>
      <c r="C543" s="21" t="s">
        <v>8</v>
      </c>
      <c r="D543" s="21" t="s">
        <v>291</v>
      </c>
      <c r="E543" s="21" t="s">
        <v>11</v>
      </c>
      <c r="F543" s="22">
        <f t="shared" ref="F543:G543" si="223">F544</f>
        <v>5.3</v>
      </c>
      <c r="G543" s="22">
        <f t="shared" si="223"/>
        <v>31.6</v>
      </c>
    </row>
    <row r="544" spans="1:7" ht="47.25">
      <c r="A544" s="2" t="s">
        <v>290</v>
      </c>
      <c r="B544" s="21" t="s">
        <v>34</v>
      </c>
      <c r="C544" s="21" t="s">
        <v>8</v>
      </c>
      <c r="D544" s="21" t="s">
        <v>293</v>
      </c>
      <c r="E544" s="21" t="s">
        <v>11</v>
      </c>
      <c r="F544" s="22">
        <f t="shared" ref="F544:G544" si="224">F545+F547</f>
        <v>5.3</v>
      </c>
      <c r="G544" s="22">
        <f t="shared" si="224"/>
        <v>31.6</v>
      </c>
    </row>
    <row r="545" spans="1:7" ht="31.5">
      <c r="A545" s="2" t="s">
        <v>18</v>
      </c>
      <c r="B545" s="21" t="s">
        <v>34</v>
      </c>
      <c r="C545" s="21" t="s">
        <v>8</v>
      </c>
      <c r="D545" s="21" t="s">
        <v>293</v>
      </c>
      <c r="E545" s="21" t="s">
        <v>19</v>
      </c>
      <c r="F545" s="22">
        <f t="shared" ref="F545:G545" si="225">F546</f>
        <v>5.3</v>
      </c>
      <c r="G545" s="22">
        <f t="shared" si="225"/>
        <v>25.6</v>
      </c>
    </row>
    <row r="546" spans="1:7" ht="31.5">
      <c r="A546" s="2" t="s">
        <v>107</v>
      </c>
      <c r="B546" s="21" t="s">
        <v>34</v>
      </c>
      <c r="C546" s="21" t="s">
        <v>8</v>
      </c>
      <c r="D546" s="21" t="s">
        <v>293</v>
      </c>
      <c r="E546" s="21" t="s">
        <v>108</v>
      </c>
      <c r="F546" s="24">
        <v>5.3</v>
      </c>
      <c r="G546" s="24">
        <v>25.6</v>
      </c>
    </row>
    <row r="547" spans="1:7" ht="47.25" customHeight="1">
      <c r="A547" s="2" t="s">
        <v>48</v>
      </c>
      <c r="B547" s="21" t="s">
        <v>34</v>
      </c>
      <c r="C547" s="21" t="s">
        <v>8</v>
      </c>
      <c r="D547" s="21" t="s">
        <v>293</v>
      </c>
      <c r="E547" s="21" t="s">
        <v>11</v>
      </c>
      <c r="F547" s="22">
        <f t="shared" ref="F547:G547" si="226">F548</f>
        <v>0</v>
      </c>
      <c r="G547" s="22">
        <f t="shared" si="226"/>
        <v>6</v>
      </c>
    </row>
    <row r="548" spans="1:7">
      <c r="A548" s="2" t="s">
        <v>134</v>
      </c>
      <c r="B548" s="21" t="s">
        <v>34</v>
      </c>
      <c r="C548" s="21" t="s">
        <v>8</v>
      </c>
      <c r="D548" s="21" t="s">
        <v>293</v>
      </c>
      <c r="E548" s="21" t="s">
        <v>30</v>
      </c>
      <c r="F548" s="24"/>
      <c r="G548" s="24">
        <v>6</v>
      </c>
    </row>
    <row r="549" spans="1:7" ht="63">
      <c r="A549" s="2" t="s">
        <v>148</v>
      </c>
      <c r="B549" s="21" t="s">
        <v>34</v>
      </c>
      <c r="C549" s="21" t="s">
        <v>8</v>
      </c>
      <c r="D549" s="21" t="s">
        <v>155</v>
      </c>
      <c r="E549" s="21" t="s">
        <v>11</v>
      </c>
      <c r="F549" s="22">
        <f t="shared" ref="F549:G551" si="227">F550</f>
        <v>50</v>
      </c>
      <c r="G549" s="22">
        <f t="shared" si="227"/>
        <v>0</v>
      </c>
    </row>
    <row r="550" spans="1:7" ht="46.5" customHeight="1">
      <c r="A550" s="2" t="s">
        <v>181</v>
      </c>
      <c r="B550" s="21" t="s">
        <v>34</v>
      </c>
      <c r="C550" s="21" t="s">
        <v>8</v>
      </c>
      <c r="D550" s="21" t="s">
        <v>190</v>
      </c>
      <c r="E550" s="21" t="s">
        <v>11</v>
      </c>
      <c r="F550" s="22">
        <f t="shared" si="227"/>
        <v>50</v>
      </c>
      <c r="G550" s="22">
        <f t="shared" si="227"/>
        <v>0</v>
      </c>
    </row>
    <row r="551" spans="1:7" ht="46.5" customHeight="1">
      <c r="A551" s="2" t="s">
        <v>48</v>
      </c>
      <c r="B551" s="21" t="s">
        <v>34</v>
      </c>
      <c r="C551" s="21" t="s">
        <v>8</v>
      </c>
      <c r="D551" s="21" t="s">
        <v>190</v>
      </c>
      <c r="E551" s="21" t="s">
        <v>30</v>
      </c>
      <c r="F551" s="22">
        <f t="shared" si="227"/>
        <v>50</v>
      </c>
      <c r="G551" s="22">
        <f t="shared" si="227"/>
        <v>0</v>
      </c>
    </row>
    <row r="552" spans="1:7">
      <c r="A552" s="2" t="s">
        <v>134</v>
      </c>
      <c r="B552" s="21" t="s">
        <v>34</v>
      </c>
      <c r="C552" s="21" t="s">
        <v>8</v>
      </c>
      <c r="D552" s="21" t="s">
        <v>190</v>
      </c>
      <c r="E552" s="21" t="s">
        <v>135</v>
      </c>
      <c r="F552" s="24">
        <v>50</v>
      </c>
      <c r="G552" s="24"/>
    </row>
    <row r="553" spans="1:7" ht="47.25">
      <c r="A553" s="2" t="s">
        <v>152</v>
      </c>
      <c r="B553" s="21" t="s">
        <v>34</v>
      </c>
      <c r="C553" s="21" t="s">
        <v>8</v>
      </c>
      <c r="D553" s="21" t="s">
        <v>160</v>
      </c>
      <c r="E553" s="21" t="s">
        <v>11</v>
      </c>
      <c r="F553" s="22">
        <f t="shared" ref="F553:G553" si="228">F554+F557+F560</f>
        <v>108.30000000000001</v>
      </c>
      <c r="G553" s="22">
        <f t="shared" si="228"/>
        <v>138.1</v>
      </c>
    </row>
    <row r="554" spans="1:7" ht="31.5">
      <c r="A554" s="2" t="s">
        <v>299</v>
      </c>
      <c r="B554" s="21" t="s">
        <v>34</v>
      </c>
      <c r="C554" s="21" t="s">
        <v>8</v>
      </c>
      <c r="D554" s="21" t="s">
        <v>300</v>
      </c>
      <c r="E554" s="21" t="s">
        <v>11</v>
      </c>
      <c r="F554" s="22">
        <f t="shared" ref="F554:G555" si="229">F555</f>
        <v>56.3</v>
      </c>
      <c r="G554" s="22">
        <f t="shared" si="229"/>
        <v>63.7</v>
      </c>
    </row>
    <row r="555" spans="1:7" ht="47.25">
      <c r="A555" s="2" t="s">
        <v>48</v>
      </c>
      <c r="B555" s="21" t="s">
        <v>34</v>
      </c>
      <c r="C555" s="21" t="s">
        <v>8</v>
      </c>
      <c r="D555" s="21" t="s">
        <v>300</v>
      </c>
      <c r="E555" s="21" t="s">
        <v>30</v>
      </c>
      <c r="F555" s="22">
        <f t="shared" si="229"/>
        <v>56.3</v>
      </c>
      <c r="G555" s="22">
        <f t="shared" si="229"/>
        <v>63.7</v>
      </c>
    </row>
    <row r="556" spans="1:7">
      <c r="A556" s="2" t="s">
        <v>134</v>
      </c>
      <c r="B556" s="21" t="s">
        <v>34</v>
      </c>
      <c r="C556" s="21" t="s">
        <v>8</v>
      </c>
      <c r="D556" s="21" t="s">
        <v>300</v>
      </c>
      <c r="E556" s="21" t="s">
        <v>135</v>
      </c>
      <c r="F556" s="24">
        <f>10.5+45.8</f>
        <v>56.3</v>
      </c>
      <c r="G556" s="24">
        <f>11+52.7</f>
        <v>63.7</v>
      </c>
    </row>
    <row r="557" spans="1:7" ht="47.25">
      <c r="A557" s="2" t="s">
        <v>312</v>
      </c>
      <c r="B557" s="21" t="s">
        <v>34</v>
      </c>
      <c r="C557" s="21" t="s">
        <v>8</v>
      </c>
      <c r="D557" s="21" t="s">
        <v>313</v>
      </c>
      <c r="E557" s="21" t="s">
        <v>11</v>
      </c>
      <c r="F557" s="22">
        <f t="shared" ref="F557:G558" si="230">F558</f>
        <v>16.600000000000001</v>
      </c>
      <c r="G557" s="22">
        <f t="shared" si="230"/>
        <v>37.5</v>
      </c>
    </row>
    <row r="558" spans="1:7" ht="31.5">
      <c r="A558" s="2" t="s">
        <v>18</v>
      </c>
      <c r="B558" s="21" t="s">
        <v>34</v>
      </c>
      <c r="C558" s="21" t="s">
        <v>8</v>
      </c>
      <c r="D558" s="21" t="s">
        <v>313</v>
      </c>
      <c r="E558" s="21" t="s">
        <v>19</v>
      </c>
      <c r="F558" s="22">
        <f t="shared" si="230"/>
        <v>16.600000000000001</v>
      </c>
      <c r="G558" s="22">
        <f t="shared" si="230"/>
        <v>37.5</v>
      </c>
    </row>
    <row r="559" spans="1:7" ht="31.5">
      <c r="A559" s="2" t="s">
        <v>107</v>
      </c>
      <c r="B559" s="21" t="s">
        <v>34</v>
      </c>
      <c r="C559" s="21" t="s">
        <v>8</v>
      </c>
      <c r="D559" s="21" t="s">
        <v>313</v>
      </c>
      <c r="E559" s="21" t="s">
        <v>108</v>
      </c>
      <c r="F559" s="24">
        <v>16.600000000000001</v>
      </c>
      <c r="G559" s="24">
        <v>37.5</v>
      </c>
    </row>
    <row r="560" spans="1:7">
      <c r="A560" s="4" t="s">
        <v>283</v>
      </c>
      <c r="B560" s="5" t="s">
        <v>34</v>
      </c>
      <c r="C560" s="21" t="s">
        <v>8</v>
      </c>
      <c r="D560" s="21" t="s">
        <v>314</v>
      </c>
      <c r="E560" s="21" t="s">
        <v>11</v>
      </c>
      <c r="F560" s="22">
        <f t="shared" ref="F560:G561" si="231">F561</f>
        <v>35.4</v>
      </c>
      <c r="G560" s="22">
        <f t="shared" si="231"/>
        <v>36.9</v>
      </c>
    </row>
    <row r="561" spans="1:7" ht="47.25">
      <c r="A561" s="2" t="s">
        <v>48</v>
      </c>
      <c r="B561" s="5" t="s">
        <v>34</v>
      </c>
      <c r="C561" s="21" t="s">
        <v>8</v>
      </c>
      <c r="D561" s="21" t="s">
        <v>314</v>
      </c>
      <c r="E561" s="21" t="s">
        <v>30</v>
      </c>
      <c r="F561" s="22">
        <f t="shared" si="231"/>
        <v>35.4</v>
      </c>
      <c r="G561" s="22">
        <f t="shared" si="231"/>
        <v>36.9</v>
      </c>
    </row>
    <row r="562" spans="1:7">
      <c r="A562" s="2" t="s">
        <v>134</v>
      </c>
      <c r="B562" s="5" t="s">
        <v>34</v>
      </c>
      <c r="C562" s="21" t="s">
        <v>8</v>
      </c>
      <c r="D562" s="21" t="s">
        <v>314</v>
      </c>
      <c r="E562" s="21" t="s">
        <v>135</v>
      </c>
      <c r="F562" s="24">
        <v>35.4</v>
      </c>
      <c r="G562" s="24">
        <v>36.9</v>
      </c>
    </row>
    <row r="563" spans="1:7">
      <c r="A563" s="2" t="s">
        <v>424</v>
      </c>
      <c r="B563" s="5" t="s">
        <v>34</v>
      </c>
      <c r="C563" s="21" t="s">
        <v>8</v>
      </c>
      <c r="D563" s="21" t="s">
        <v>126</v>
      </c>
      <c r="E563" s="21" t="s">
        <v>11</v>
      </c>
      <c r="F563" s="22">
        <f t="shared" ref="F563:G565" si="232">F564</f>
        <v>209.4</v>
      </c>
      <c r="G563" s="22">
        <f t="shared" si="232"/>
        <v>218.4</v>
      </c>
    </row>
    <row r="564" spans="1:7" ht="141.75">
      <c r="A564" s="2" t="s">
        <v>364</v>
      </c>
      <c r="B564" s="5" t="s">
        <v>34</v>
      </c>
      <c r="C564" s="21" t="s">
        <v>8</v>
      </c>
      <c r="D564" s="21" t="s">
        <v>316</v>
      </c>
      <c r="E564" s="21" t="s">
        <v>11</v>
      </c>
      <c r="F564" s="22">
        <f t="shared" si="232"/>
        <v>209.4</v>
      </c>
      <c r="G564" s="22">
        <f t="shared" si="232"/>
        <v>218.4</v>
      </c>
    </row>
    <row r="565" spans="1:7" ht="31.5">
      <c r="A565" s="20" t="s">
        <v>51</v>
      </c>
      <c r="B565" s="5" t="s">
        <v>34</v>
      </c>
      <c r="C565" s="21" t="s">
        <v>8</v>
      </c>
      <c r="D565" s="21" t="s">
        <v>316</v>
      </c>
      <c r="E565" s="21" t="s">
        <v>31</v>
      </c>
      <c r="F565" s="22">
        <f t="shared" si="232"/>
        <v>209.4</v>
      </c>
      <c r="G565" s="22">
        <f t="shared" si="232"/>
        <v>218.4</v>
      </c>
    </row>
    <row r="566" spans="1:7" ht="31.5">
      <c r="A566" s="2" t="s">
        <v>330</v>
      </c>
      <c r="B566" s="5" t="s">
        <v>34</v>
      </c>
      <c r="C566" s="21" t="s">
        <v>8</v>
      </c>
      <c r="D566" s="21" t="s">
        <v>316</v>
      </c>
      <c r="E566" s="21" t="s">
        <v>331</v>
      </c>
      <c r="F566" s="24">
        <v>209.4</v>
      </c>
      <c r="G566" s="24">
        <v>218.4</v>
      </c>
    </row>
    <row r="567" spans="1:7" ht="18" customHeight="1">
      <c r="A567" s="17" t="s">
        <v>79</v>
      </c>
      <c r="B567" s="18" t="s">
        <v>36</v>
      </c>
      <c r="C567" s="18" t="s">
        <v>9</v>
      </c>
      <c r="D567" s="18" t="s">
        <v>10</v>
      </c>
      <c r="E567" s="18" t="s">
        <v>11</v>
      </c>
      <c r="F567" s="19">
        <f>F568+F573+F619+F637</f>
        <v>85566.6</v>
      </c>
      <c r="G567" s="19">
        <f>G568+G573+G619+G637</f>
        <v>81595.199999999997</v>
      </c>
    </row>
    <row r="568" spans="1:7" ht="18" customHeight="1">
      <c r="A568" s="17" t="s">
        <v>80</v>
      </c>
      <c r="B568" s="18" t="s">
        <v>36</v>
      </c>
      <c r="C568" s="18" t="s">
        <v>8</v>
      </c>
      <c r="D568" s="18" t="s">
        <v>10</v>
      </c>
      <c r="E568" s="18" t="s">
        <v>11</v>
      </c>
      <c r="F568" s="19">
        <f t="shared" ref="F568:G571" si="233">F569</f>
        <v>4532.5</v>
      </c>
      <c r="G568" s="19">
        <f t="shared" si="233"/>
        <v>4555.8999999999996</v>
      </c>
    </row>
    <row r="569" spans="1:7" ht="18" customHeight="1">
      <c r="A569" s="2" t="s">
        <v>424</v>
      </c>
      <c r="B569" s="21" t="s">
        <v>36</v>
      </c>
      <c r="C569" s="21" t="s">
        <v>8</v>
      </c>
      <c r="D569" s="21" t="s">
        <v>126</v>
      </c>
      <c r="E569" s="21" t="s">
        <v>11</v>
      </c>
      <c r="F569" s="22">
        <f t="shared" si="233"/>
        <v>4532.5</v>
      </c>
      <c r="G569" s="22">
        <f t="shared" si="233"/>
        <v>4555.8999999999996</v>
      </c>
    </row>
    <row r="570" spans="1:7" ht="126">
      <c r="A570" s="2" t="s">
        <v>319</v>
      </c>
      <c r="B570" s="6" t="s">
        <v>36</v>
      </c>
      <c r="C570" s="21" t="s">
        <v>8</v>
      </c>
      <c r="D570" s="21" t="s">
        <v>320</v>
      </c>
      <c r="E570" s="21" t="s">
        <v>11</v>
      </c>
      <c r="F570" s="22">
        <f t="shared" si="233"/>
        <v>4532.5</v>
      </c>
      <c r="G570" s="22">
        <f t="shared" si="233"/>
        <v>4555.8999999999996</v>
      </c>
    </row>
    <row r="571" spans="1:7" ht="31.5">
      <c r="A571" s="20" t="s">
        <v>51</v>
      </c>
      <c r="B571" s="6" t="s">
        <v>36</v>
      </c>
      <c r="C571" s="21" t="s">
        <v>8</v>
      </c>
      <c r="D571" s="21" t="s">
        <v>320</v>
      </c>
      <c r="E571" s="21" t="s">
        <v>31</v>
      </c>
      <c r="F571" s="22">
        <f t="shared" si="233"/>
        <v>4532.5</v>
      </c>
      <c r="G571" s="22">
        <f t="shared" si="233"/>
        <v>4555.8999999999996</v>
      </c>
    </row>
    <row r="572" spans="1:7" ht="31.5">
      <c r="A572" s="20" t="s">
        <v>295</v>
      </c>
      <c r="B572" s="6" t="s">
        <v>36</v>
      </c>
      <c r="C572" s="21" t="s">
        <v>8</v>
      </c>
      <c r="D572" s="21" t="s">
        <v>320</v>
      </c>
      <c r="E572" s="21" t="s">
        <v>297</v>
      </c>
      <c r="F572" s="24">
        <v>4532.5</v>
      </c>
      <c r="G572" s="24">
        <v>4555.8999999999996</v>
      </c>
    </row>
    <row r="573" spans="1:7">
      <c r="A573" s="17" t="s">
        <v>97</v>
      </c>
      <c r="B573" s="18" t="s">
        <v>36</v>
      </c>
      <c r="C573" s="18" t="s">
        <v>17</v>
      </c>
      <c r="D573" s="18" t="s">
        <v>10</v>
      </c>
      <c r="E573" s="18" t="s">
        <v>11</v>
      </c>
      <c r="F573" s="19">
        <f t="shared" ref="F573:G573" si="234">F574+F590+F598+F583+F579+F594</f>
        <v>29992.300000000003</v>
      </c>
      <c r="G573" s="19">
        <f t="shared" si="234"/>
        <v>31390.6</v>
      </c>
    </row>
    <row r="574" spans="1:7" ht="47.25">
      <c r="A574" s="2" t="s">
        <v>255</v>
      </c>
      <c r="B574" s="21" t="s">
        <v>36</v>
      </c>
      <c r="C574" s="21" t="s">
        <v>17</v>
      </c>
      <c r="D574" s="21" t="s">
        <v>264</v>
      </c>
      <c r="E574" s="21" t="s">
        <v>11</v>
      </c>
      <c r="F574" s="22">
        <f t="shared" ref="F574:G577" si="235">F575</f>
        <v>16754.8</v>
      </c>
      <c r="G574" s="22">
        <f t="shared" si="235"/>
        <v>17475.3</v>
      </c>
    </row>
    <row r="575" spans="1:7" ht="157.5">
      <c r="A575" s="4" t="s">
        <v>337</v>
      </c>
      <c r="B575" s="21" t="s">
        <v>36</v>
      </c>
      <c r="C575" s="21" t="s">
        <v>17</v>
      </c>
      <c r="D575" s="21" t="s">
        <v>339</v>
      </c>
      <c r="E575" s="21" t="s">
        <v>11</v>
      </c>
      <c r="F575" s="22">
        <f t="shared" si="235"/>
        <v>16754.8</v>
      </c>
      <c r="G575" s="22">
        <f t="shared" si="235"/>
        <v>17475.3</v>
      </c>
    </row>
    <row r="576" spans="1:7" ht="78.75">
      <c r="A576" s="4" t="s">
        <v>338</v>
      </c>
      <c r="B576" s="21" t="s">
        <v>36</v>
      </c>
      <c r="C576" s="21" t="s">
        <v>17</v>
      </c>
      <c r="D576" s="21" t="s">
        <v>340</v>
      </c>
      <c r="E576" s="21" t="s">
        <v>11</v>
      </c>
      <c r="F576" s="22">
        <f t="shared" si="235"/>
        <v>16754.8</v>
      </c>
      <c r="G576" s="22">
        <f t="shared" si="235"/>
        <v>17475.3</v>
      </c>
    </row>
    <row r="577" spans="1:7" ht="31.5">
      <c r="A577" s="20" t="s">
        <v>51</v>
      </c>
      <c r="B577" s="21" t="s">
        <v>36</v>
      </c>
      <c r="C577" s="21" t="s">
        <v>17</v>
      </c>
      <c r="D577" s="21" t="s">
        <v>340</v>
      </c>
      <c r="E577" s="21" t="s">
        <v>31</v>
      </c>
      <c r="F577" s="22">
        <f t="shared" si="235"/>
        <v>16754.8</v>
      </c>
      <c r="G577" s="22">
        <f t="shared" si="235"/>
        <v>17475.3</v>
      </c>
    </row>
    <row r="578" spans="1:7" ht="31.5">
      <c r="A578" s="20" t="s">
        <v>295</v>
      </c>
      <c r="B578" s="21" t="s">
        <v>36</v>
      </c>
      <c r="C578" s="21" t="s">
        <v>17</v>
      </c>
      <c r="D578" s="21" t="s">
        <v>340</v>
      </c>
      <c r="E578" s="21" t="s">
        <v>297</v>
      </c>
      <c r="F578" s="24">
        <v>16754.8</v>
      </c>
      <c r="G578" s="24">
        <v>17475.3</v>
      </c>
    </row>
    <row r="579" spans="1:7" ht="63">
      <c r="A579" s="3" t="s">
        <v>151</v>
      </c>
      <c r="B579" s="21" t="s">
        <v>36</v>
      </c>
      <c r="C579" s="21" t="s">
        <v>17</v>
      </c>
      <c r="D579" s="21" t="s">
        <v>153</v>
      </c>
      <c r="E579" s="21" t="s">
        <v>11</v>
      </c>
      <c r="F579" s="22">
        <f t="shared" ref="F579:G581" si="236">F580</f>
        <v>315</v>
      </c>
      <c r="G579" s="22">
        <f t="shared" si="236"/>
        <v>330.8</v>
      </c>
    </row>
    <row r="580" spans="1:7" ht="31.5">
      <c r="A580" s="3" t="s">
        <v>409</v>
      </c>
      <c r="B580" s="21" t="s">
        <v>36</v>
      </c>
      <c r="C580" s="21" t="s">
        <v>17</v>
      </c>
      <c r="D580" s="21" t="s">
        <v>410</v>
      </c>
      <c r="E580" s="21" t="s">
        <v>11</v>
      </c>
      <c r="F580" s="22">
        <f t="shared" si="236"/>
        <v>315</v>
      </c>
      <c r="G580" s="22">
        <f t="shared" si="236"/>
        <v>330.8</v>
      </c>
    </row>
    <row r="581" spans="1:7" ht="31.5">
      <c r="A581" s="20" t="s">
        <v>51</v>
      </c>
      <c r="B581" s="21" t="s">
        <v>36</v>
      </c>
      <c r="C581" s="21" t="s">
        <v>17</v>
      </c>
      <c r="D581" s="21" t="s">
        <v>410</v>
      </c>
      <c r="E581" s="21" t="s">
        <v>31</v>
      </c>
      <c r="F581" s="22">
        <f t="shared" si="236"/>
        <v>315</v>
      </c>
      <c r="G581" s="22">
        <f t="shared" si="236"/>
        <v>330.8</v>
      </c>
    </row>
    <row r="582" spans="1:7" ht="31.5">
      <c r="A582" s="20" t="s">
        <v>295</v>
      </c>
      <c r="B582" s="21" t="s">
        <v>36</v>
      </c>
      <c r="C582" s="21" t="s">
        <v>17</v>
      </c>
      <c r="D582" s="21" t="s">
        <v>410</v>
      </c>
      <c r="E582" s="21" t="s">
        <v>297</v>
      </c>
      <c r="F582" s="24">
        <v>315</v>
      </c>
      <c r="G582" s="24">
        <v>330.8</v>
      </c>
    </row>
    <row r="583" spans="1:7" ht="47.25">
      <c r="A583" s="2" t="s">
        <v>167</v>
      </c>
      <c r="B583" s="21" t="s">
        <v>36</v>
      </c>
      <c r="C583" s="21" t="s">
        <v>17</v>
      </c>
      <c r="D583" s="21" t="s">
        <v>170</v>
      </c>
      <c r="E583" s="21" t="s">
        <v>11</v>
      </c>
      <c r="F583" s="22">
        <f t="shared" ref="F583:G583" si="237">F584+F587</f>
        <v>1938.1999999999998</v>
      </c>
      <c r="G583" s="22">
        <f t="shared" si="237"/>
        <v>2044.8000000000002</v>
      </c>
    </row>
    <row r="584" spans="1:7" ht="31.5">
      <c r="A584" s="2" t="s">
        <v>407</v>
      </c>
      <c r="B584" s="21" t="s">
        <v>36</v>
      </c>
      <c r="C584" s="21" t="s">
        <v>17</v>
      </c>
      <c r="D584" s="21" t="s">
        <v>408</v>
      </c>
      <c r="E584" s="21" t="s">
        <v>11</v>
      </c>
      <c r="F584" s="22">
        <f t="shared" ref="F584:G585" si="238">F585</f>
        <v>143.6</v>
      </c>
      <c r="G584" s="22">
        <f t="shared" si="238"/>
        <v>151.4</v>
      </c>
    </row>
    <row r="585" spans="1:7" ht="31.5">
      <c r="A585" s="20" t="s">
        <v>51</v>
      </c>
      <c r="B585" s="21" t="s">
        <v>36</v>
      </c>
      <c r="C585" s="21" t="s">
        <v>17</v>
      </c>
      <c r="D585" s="21" t="s">
        <v>408</v>
      </c>
      <c r="E585" s="21" t="s">
        <v>31</v>
      </c>
      <c r="F585" s="22">
        <f t="shared" si="238"/>
        <v>143.6</v>
      </c>
      <c r="G585" s="22">
        <f t="shared" si="238"/>
        <v>151.4</v>
      </c>
    </row>
    <row r="586" spans="1:7" ht="31.5">
      <c r="A586" s="20" t="s">
        <v>295</v>
      </c>
      <c r="B586" s="21" t="s">
        <v>36</v>
      </c>
      <c r="C586" s="21" t="s">
        <v>17</v>
      </c>
      <c r="D586" s="21" t="s">
        <v>408</v>
      </c>
      <c r="E586" s="21" t="s">
        <v>297</v>
      </c>
      <c r="F586" s="24">
        <v>143.6</v>
      </c>
      <c r="G586" s="24">
        <v>151.4</v>
      </c>
    </row>
    <row r="587" spans="1:7">
      <c r="A587" s="4" t="s">
        <v>169</v>
      </c>
      <c r="B587" s="21" t="s">
        <v>36</v>
      </c>
      <c r="C587" s="21" t="s">
        <v>17</v>
      </c>
      <c r="D587" s="21" t="s">
        <v>172</v>
      </c>
      <c r="E587" s="21" t="s">
        <v>11</v>
      </c>
      <c r="F587" s="22">
        <f t="shared" ref="F587:G588" si="239">F588</f>
        <v>1794.6</v>
      </c>
      <c r="G587" s="22">
        <f t="shared" si="239"/>
        <v>1893.4</v>
      </c>
    </row>
    <row r="588" spans="1:7" ht="31.5">
      <c r="A588" s="20" t="s">
        <v>51</v>
      </c>
      <c r="B588" s="21" t="s">
        <v>36</v>
      </c>
      <c r="C588" s="21" t="s">
        <v>17</v>
      </c>
      <c r="D588" s="21" t="s">
        <v>172</v>
      </c>
      <c r="E588" s="21" t="s">
        <v>31</v>
      </c>
      <c r="F588" s="22">
        <f t="shared" si="239"/>
        <v>1794.6</v>
      </c>
      <c r="G588" s="22">
        <f t="shared" si="239"/>
        <v>1893.4</v>
      </c>
    </row>
    <row r="589" spans="1:7" ht="31.5">
      <c r="A589" s="20" t="s">
        <v>295</v>
      </c>
      <c r="B589" s="21" t="s">
        <v>36</v>
      </c>
      <c r="C589" s="21" t="s">
        <v>17</v>
      </c>
      <c r="D589" s="21" t="s">
        <v>172</v>
      </c>
      <c r="E589" s="21" t="s">
        <v>297</v>
      </c>
      <c r="F589" s="24">
        <v>1794.6</v>
      </c>
      <c r="G589" s="24">
        <v>1893.4</v>
      </c>
    </row>
    <row r="590" spans="1:7" ht="63">
      <c r="A590" s="2" t="s">
        <v>148</v>
      </c>
      <c r="B590" s="21" t="s">
        <v>36</v>
      </c>
      <c r="C590" s="21" t="s">
        <v>17</v>
      </c>
      <c r="D590" s="21" t="s">
        <v>155</v>
      </c>
      <c r="E590" s="21" t="s">
        <v>11</v>
      </c>
      <c r="F590" s="22">
        <f t="shared" ref="F590:G592" si="240">F591</f>
        <v>116.4</v>
      </c>
      <c r="G590" s="22">
        <f t="shared" si="240"/>
        <v>155</v>
      </c>
    </row>
    <row r="591" spans="1:7" ht="47.25">
      <c r="A591" s="2" t="s">
        <v>181</v>
      </c>
      <c r="B591" s="21" t="s">
        <v>36</v>
      </c>
      <c r="C591" s="21" t="s">
        <v>17</v>
      </c>
      <c r="D591" s="21" t="s">
        <v>190</v>
      </c>
      <c r="E591" s="21" t="s">
        <v>11</v>
      </c>
      <c r="F591" s="22">
        <f t="shared" si="240"/>
        <v>116.4</v>
      </c>
      <c r="G591" s="22">
        <f t="shared" si="240"/>
        <v>155</v>
      </c>
    </row>
    <row r="592" spans="1:7" ht="31.5">
      <c r="A592" s="20" t="s">
        <v>51</v>
      </c>
      <c r="B592" s="21" t="s">
        <v>36</v>
      </c>
      <c r="C592" s="21" t="s">
        <v>17</v>
      </c>
      <c r="D592" s="21" t="s">
        <v>190</v>
      </c>
      <c r="E592" s="21" t="s">
        <v>31</v>
      </c>
      <c r="F592" s="22">
        <f t="shared" si="240"/>
        <v>116.4</v>
      </c>
      <c r="G592" s="22">
        <f t="shared" si="240"/>
        <v>155</v>
      </c>
    </row>
    <row r="593" spans="1:7" ht="31.5">
      <c r="A593" s="20" t="s">
        <v>295</v>
      </c>
      <c r="B593" s="21" t="s">
        <v>36</v>
      </c>
      <c r="C593" s="21" t="s">
        <v>17</v>
      </c>
      <c r="D593" s="21" t="s">
        <v>190</v>
      </c>
      <c r="E593" s="21" t="s">
        <v>297</v>
      </c>
      <c r="F593" s="24">
        <v>116.4</v>
      </c>
      <c r="G593" s="24">
        <v>155</v>
      </c>
    </row>
    <row r="594" spans="1:7" ht="47.25">
      <c r="A594" s="2" t="s">
        <v>152</v>
      </c>
      <c r="B594" s="21" t="s">
        <v>36</v>
      </c>
      <c r="C594" s="21" t="s">
        <v>17</v>
      </c>
      <c r="D594" s="21" t="s">
        <v>160</v>
      </c>
      <c r="E594" s="21" t="s">
        <v>11</v>
      </c>
      <c r="F594" s="22">
        <f t="shared" ref="F594:G596" si="241">F595</f>
        <v>29.4</v>
      </c>
      <c r="G594" s="22">
        <f t="shared" si="241"/>
        <v>30.9</v>
      </c>
    </row>
    <row r="595" spans="1:7" ht="31.5">
      <c r="A595" s="2" t="s">
        <v>299</v>
      </c>
      <c r="B595" s="21" t="s">
        <v>36</v>
      </c>
      <c r="C595" s="21" t="s">
        <v>17</v>
      </c>
      <c r="D595" s="21" t="s">
        <v>300</v>
      </c>
      <c r="E595" s="21" t="s">
        <v>11</v>
      </c>
      <c r="F595" s="22">
        <f t="shared" si="241"/>
        <v>29.4</v>
      </c>
      <c r="G595" s="22">
        <f t="shared" si="241"/>
        <v>30.9</v>
      </c>
    </row>
    <row r="596" spans="1:7" ht="31.5">
      <c r="A596" s="20" t="s">
        <v>51</v>
      </c>
      <c r="B596" s="21" t="s">
        <v>36</v>
      </c>
      <c r="C596" s="21" t="s">
        <v>17</v>
      </c>
      <c r="D596" s="21" t="s">
        <v>300</v>
      </c>
      <c r="E596" s="21" t="s">
        <v>31</v>
      </c>
      <c r="F596" s="22">
        <f t="shared" si="241"/>
        <v>29.4</v>
      </c>
      <c r="G596" s="22">
        <f t="shared" si="241"/>
        <v>30.9</v>
      </c>
    </row>
    <row r="597" spans="1:7" ht="31.5">
      <c r="A597" s="20" t="s">
        <v>295</v>
      </c>
      <c r="B597" s="21" t="s">
        <v>36</v>
      </c>
      <c r="C597" s="21" t="s">
        <v>17</v>
      </c>
      <c r="D597" s="21" t="s">
        <v>300</v>
      </c>
      <c r="E597" s="21" t="s">
        <v>297</v>
      </c>
      <c r="F597" s="24">
        <v>29.4</v>
      </c>
      <c r="G597" s="24">
        <v>30.9</v>
      </c>
    </row>
    <row r="598" spans="1:7">
      <c r="A598" s="20" t="s">
        <v>424</v>
      </c>
      <c r="B598" s="21" t="s">
        <v>36</v>
      </c>
      <c r="C598" s="21" t="s">
        <v>17</v>
      </c>
      <c r="D598" s="21" t="s">
        <v>126</v>
      </c>
      <c r="E598" s="21" t="s">
        <v>11</v>
      </c>
      <c r="F598" s="22">
        <f t="shared" ref="F598:G598" si="242">F599+F602+F605+F609+F613+F617</f>
        <v>10838.5</v>
      </c>
      <c r="G598" s="22">
        <f t="shared" si="242"/>
        <v>11353.8</v>
      </c>
    </row>
    <row r="599" spans="1:7" ht="189">
      <c r="A599" s="2" t="s">
        <v>341</v>
      </c>
      <c r="B599" s="21" t="s">
        <v>36</v>
      </c>
      <c r="C599" s="21" t="s">
        <v>17</v>
      </c>
      <c r="D599" s="21" t="s">
        <v>343</v>
      </c>
      <c r="E599" s="21" t="s">
        <v>11</v>
      </c>
      <c r="F599" s="22">
        <f t="shared" ref="F599:G600" si="243">F600</f>
        <v>4515</v>
      </c>
      <c r="G599" s="22">
        <f t="shared" si="243"/>
        <v>4772</v>
      </c>
    </row>
    <row r="600" spans="1:7" ht="47.25">
      <c r="A600" s="2" t="s">
        <v>48</v>
      </c>
      <c r="B600" s="21" t="s">
        <v>36</v>
      </c>
      <c r="C600" s="21" t="s">
        <v>17</v>
      </c>
      <c r="D600" s="21" t="s">
        <v>343</v>
      </c>
      <c r="E600" s="21" t="s">
        <v>30</v>
      </c>
      <c r="F600" s="22">
        <f t="shared" si="243"/>
        <v>4515</v>
      </c>
      <c r="G600" s="22">
        <f t="shared" si="243"/>
        <v>4772</v>
      </c>
    </row>
    <row r="601" spans="1:7">
      <c r="A601" s="2" t="s">
        <v>134</v>
      </c>
      <c r="B601" s="21" t="s">
        <v>36</v>
      </c>
      <c r="C601" s="21" t="s">
        <v>17</v>
      </c>
      <c r="D601" s="21" t="s">
        <v>343</v>
      </c>
      <c r="E601" s="21" t="s">
        <v>135</v>
      </c>
      <c r="F601" s="24">
        <v>4515</v>
      </c>
      <c r="G601" s="24">
        <v>4772</v>
      </c>
    </row>
    <row r="602" spans="1:7" ht="252">
      <c r="A602" s="2" t="s">
        <v>342</v>
      </c>
      <c r="B602" s="21" t="s">
        <v>36</v>
      </c>
      <c r="C602" s="21" t="s">
        <v>17</v>
      </c>
      <c r="D602" s="21" t="s">
        <v>344</v>
      </c>
      <c r="E602" s="21" t="s">
        <v>11</v>
      </c>
      <c r="F602" s="22">
        <f t="shared" ref="F602:G603" si="244">F603</f>
        <v>1917</v>
      </c>
      <c r="G602" s="22">
        <f t="shared" si="244"/>
        <v>2016</v>
      </c>
    </row>
    <row r="603" spans="1:7" ht="47.25">
      <c r="A603" s="2" t="s">
        <v>48</v>
      </c>
      <c r="B603" s="21" t="s">
        <v>36</v>
      </c>
      <c r="C603" s="21" t="s">
        <v>17</v>
      </c>
      <c r="D603" s="21" t="s">
        <v>344</v>
      </c>
      <c r="E603" s="21" t="s">
        <v>30</v>
      </c>
      <c r="F603" s="22">
        <f t="shared" si="244"/>
        <v>1917</v>
      </c>
      <c r="G603" s="22">
        <f t="shared" si="244"/>
        <v>2016</v>
      </c>
    </row>
    <row r="604" spans="1:7">
      <c r="A604" s="2" t="s">
        <v>134</v>
      </c>
      <c r="B604" s="21" t="s">
        <v>36</v>
      </c>
      <c r="C604" s="21" t="s">
        <v>17</v>
      </c>
      <c r="D604" s="21" t="s">
        <v>344</v>
      </c>
      <c r="E604" s="21" t="s">
        <v>135</v>
      </c>
      <c r="F604" s="24">
        <v>1917</v>
      </c>
      <c r="G604" s="24">
        <v>2016</v>
      </c>
    </row>
    <row r="605" spans="1:7" ht="99.75" customHeight="1">
      <c r="A605" s="2" t="s">
        <v>333</v>
      </c>
      <c r="B605" s="6" t="s">
        <v>36</v>
      </c>
      <c r="C605" s="21" t="s">
        <v>17</v>
      </c>
      <c r="D605" s="21" t="s">
        <v>335</v>
      </c>
      <c r="E605" s="21" t="s">
        <v>11</v>
      </c>
      <c r="F605" s="22">
        <f t="shared" ref="F605:G607" si="245">F606</f>
        <v>324</v>
      </c>
      <c r="G605" s="22">
        <f t="shared" si="245"/>
        <v>324</v>
      </c>
    </row>
    <row r="606" spans="1:7" ht="31.5">
      <c r="A606" s="2" t="s">
        <v>334</v>
      </c>
      <c r="B606" s="6" t="s">
        <v>36</v>
      </c>
      <c r="C606" s="21" t="s">
        <v>17</v>
      </c>
      <c r="D606" s="21" t="s">
        <v>336</v>
      </c>
      <c r="E606" s="21" t="s">
        <v>11</v>
      </c>
      <c r="F606" s="22">
        <f t="shared" si="245"/>
        <v>324</v>
      </c>
      <c r="G606" s="22">
        <f t="shared" si="245"/>
        <v>324</v>
      </c>
    </row>
    <row r="607" spans="1:7" ht="31.5">
      <c r="A607" s="20" t="s">
        <v>51</v>
      </c>
      <c r="B607" s="6" t="s">
        <v>36</v>
      </c>
      <c r="C607" s="21" t="s">
        <v>17</v>
      </c>
      <c r="D607" s="21" t="s">
        <v>336</v>
      </c>
      <c r="E607" s="21" t="s">
        <v>31</v>
      </c>
      <c r="F607" s="22">
        <f t="shared" si="245"/>
        <v>324</v>
      </c>
      <c r="G607" s="22">
        <f t="shared" si="245"/>
        <v>324</v>
      </c>
    </row>
    <row r="608" spans="1:7" ht="31.5">
      <c r="A608" s="2" t="s">
        <v>330</v>
      </c>
      <c r="B608" s="6" t="s">
        <v>36</v>
      </c>
      <c r="C608" s="21" t="s">
        <v>17</v>
      </c>
      <c r="D608" s="21" t="s">
        <v>336</v>
      </c>
      <c r="E608" s="21" t="s">
        <v>331</v>
      </c>
      <c r="F608" s="24">
        <v>324</v>
      </c>
      <c r="G608" s="24">
        <v>324</v>
      </c>
    </row>
    <row r="609" spans="1:7" ht="189">
      <c r="A609" s="2" t="s">
        <v>321</v>
      </c>
      <c r="B609" s="6" t="s">
        <v>36</v>
      </c>
      <c r="C609" s="21" t="s">
        <v>17</v>
      </c>
      <c r="D609" s="21" t="s">
        <v>324</v>
      </c>
      <c r="E609" s="21" t="s">
        <v>11</v>
      </c>
      <c r="F609" s="22">
        <f t="shared" ref="F609:G611" si="246">F610</f>
        <v>376.9</v>
      </c>
      <c r="G609" s="22">
        <f t="shared" si="246"/>
        <v>376.9</v>
      </c>
    </row>
    <row r="610" spans="1:7" ht="76.5" customHeight="1">
      <c r="A610" s="2" t="s">
        <v>322</v>
      </c>
      <c r="B610" s="6" t="s">
        <v>36</v>
      </c>
      <c r="C610" s="21" t="s">
        <v>17</v>
      </c>
      <c r="D610" s="21" t="s">
        <v>325</v>
      </c>
      <c r="E610" s="21" t="s">
        <v>11</v>
      </c>
      <c r="F610" s="22">
        <f t="shared" si="246"/>
        <v>376.9</v>
      </c>
      <c r="G610" s="22">
        <f t="shared" si="246"/>
        <v>376.9</v>
      </c>
    </row>
    <row r="611" spans="1:7" ht="31.5">
      <c r="A611" s="20" t="s">
        <v>51</v>
      </c>
      <c r="B611" s="6" t="s">
        <v>36</v>
      </c>
      <c r="C611" s="21" t="s">
        <v>17</v>
      </c>
      <c r="D611" s="21" t="s">
        <v>325</v>
      </c>
      <c r="E611" s="21" t="s">
        <v>31</v>
      </c>
      <c r="F611" s="22">
        <f t="shared" si="246"/>
        <v>376.9</v>
      </c>
      <c r="G611" s="22">
        <f t="shared" si="246"/>
        <v>376.9</v>
      </c>
    </row>
    <row r="612" spans="1:7" ht="31.5">
      <c r="A612" s="20" t="s">
        <v>295</v>
      </c>
      <c r="B612" s="6" t="s">
        <v>36</v>
      </c>
      <c r="C612" s="21" t="s">
        <v>17</v>
      </c>
      <c r="D612" s="21" t="s">
        <v>325</v>
      </c>
      <c r="E612" s="21" t="s">
        <v>297</v>
      </c>
      <c r="F612" s="24">
        <v>376.9</v>
      </c>
      <c r="G612" s="24">
        <v>376.9</v>
      </c>
    </row>
    <row r="613" spans="1:7" ht="119.25" customHeight="1">
      <c r="A613" s="2" t="s">
        <v>363</v>
      </c>
      <c r="B613" s="6" t="s">
        <v>36</v>
      </c>
      <c r="C613" s="21" t="s">
        <v>17</v>
      </c>
      <c r="D613" s="21" t="s">
        <v>326</v>
      </c>
      <c r="E613" s="21" t="s">
        <v>11</v>
      </c>
      <c r="F613" s="22">
        <f t="shared" ref="F613:G615" si="247">F614</f>
        <v>3705.6</v>
      </c>
      <c r="G613" s="22">
        <f t="shared" si="247"/>
        <v>3864.9</v>
      </c>
    </row>
    <row r="614" spans="1:7" ht="31.5">
      <c r="A614" s="2" t="s">
        <v>323</v>
      </c>
      <c r="B614" s="6" t="s">
        <v>36</v>
      </c>
      <c r="C614" s="21" t="s">
        <v>17</v>
      </c>
      <c r="D614" s="21" t="s">
        <v>327</v>
      </c>
      <c r="E614" s="21" t="s">
        <v>11</v>
      </c>
      <c r="F614" s="22">
        <f t="shared" si="247"/>
        <v>3705.6</v>
      </c>
      <c r="G614" s="22">
        <f t="shared" si="247"/>
        <v>3864.9</v>
      </c>
    </row>
    <row r="615" spans="1:7" ht="31.5">
      <c r="A615" s="20" t="s">
        <v>51</v>
      </c>
      <c r="B615" s="6" t="s">
        <v>36</v>
      </c>
      <c r="C615" s="21" t="s">
        <v>17</v>
      </c>
      <c r="D615" s="21" t="s">
        <v>327</v>
      </c>
      <c r="E615" s="21" t="s">
        <v>31</v>
      </c>
      <c r="F615" s="22">
        <f t="shared" si="247"/>
        <v>3705.6</v>
      </c>
      <c r="G615" s="22">
        <f t="shared" si="247"/>
        <v>3864.9</v>
      </c>
    </row>
    <row r="616" spans="1:7" ht="31.5">
      <c r="A616" s="2" t="s">
        <v>330</v>
      </c>
      <c r="B616" s="6" t="s">
        <v>36</v>
      </c>
      <c r="C616" s="21" t="s">
        <v>17</v>
      </c>
      <c r="D616" s="21" t="s">
        <v>327</v>
      </c>
      <c r="E616" s="21" t="s">
        <v>331</v>
      </c>
      <c r="F616" s="24">
        <v>3705.6</v>
      </c>
      <c r="G616" s="24">
        <v>3864.9</v>
      </c>
    </row>
    <row r="617" spans="1:7" ht="31.5">
      <c r="A617" s="2" t="s">
        <v>328</v>
      </c>
      <c r="B617" s="6" t="s">
        <v>36</v>
      </c>
      <c r="C617" s="21" t="s">
        <v>17</v>
      </c>
      <c r="D617" s="21" t="s">
        <v>329</v>
      </c>
      <c r="E617" s="21" t="s">
        <v>11</v>
      </c>
      <c r="F617" s="22">
        <f t="shared" ref="F617:G617" si="248">F618</f>
        <v>0</v>
      </c>
      <c r="G617" s="22">
        <f t="shared" si="248"/>
        <v>0</v>
      </c>
    </row>
    <row r="618" spans="1:7">
      <c r="A618" s="20" t="s">
        <v>332</v>
      </c>
      <c r="B618" s="6" t="s">
        <v>36</v>
      </c>
      <c r="C618" s="21" t="s">
        <v>17</v>
      </c>
      <c r="D618" s="21" t="s">
        <v>329</v>
      </c>
      <c r="E618" s="21" t="s">
        <v>297</v>
      </c>
      <c r="F618" s="24"/>
      <c r="G618" s="24"/>
    </row>
    <row r="619" spans="1:7" ht="18" customHeight="1">
      <c r="A619" s="17" t="s">
        <v>81</v>
      </c>
      <c r="B619" s="18" t="s">
        <v>36</v>
      </c>
      <c r="C619" s="18" t="s">
        <v>24</v>
      </c>
      <c r="D619" s="18" t="s">
        <v>10</v>
      </c>
      <c r="E619" s="18" t="s">
        <v>11</v>
      </c>
      <c r="F619" s="19">
        <f t="shared" ref="F619:G619" si="249">F620+F624</f>
        <v>48350.3</v>
      </c>
      <c r="G619" s="19">
        <f t="shared" si="249"/>
        <v>45504.7</v>
      </c>
    </row>
    <row r="620" spans="1:7" ht="51" customHeight="1">
      <c r="A620" s="2" t="s">
        <v>255</v>
      </c>
      <c r="B620" s="21" t="s">
        <v>36</v>
      </c>
      <c r="C620" s="21" t="s">
        <v>24</v>
      </c>
      <c r="D620" s="21" t="s">
        <v>264</v>
      </c>
      <c r="E620" s="21" t="s">
        <v>11</v>
      </c>
      <c r="F620" s="22">
        <f t="shared" ref="F620:G622" si="250">F621</f>
        <v>36.799999999999997</v>
      </c>
      <c r="G620" s="22">
        <f t="shared" si="250"/>
        <v>38.700000000000003</v>
      </c>
    </row>
    <row r="621" spans="1:7" ht="35.25" customHeight="1">
      <c r="A621" s="2" t="s">
        <v>258</v>
      </c>
      <c r="B621" s="21" t="s">
        <v>36</v>
      </c>
      <c r="C621" s="21" t="s">
        <v>24</v>
      </c>
      <c r="D621" s="21" t="s">
        <v>266</v>
      </c>
      <c r="E621" s="21" t="s">
        <v>11</v>
      </c>
      <c r="F621" s="22">
        <f t="shared" si="250"/>
        <v>36.799999999999997</v>
      </c>
      <c r="G621" s="22">
        <f t="shared" si="250"/>
        <v>38.700000000000003</v>
      </c>
    </row>
    <row r="622" spans="1:7" ht="31.5">
      <c r="A622" s="2" t="s">
        <v>328</v>
      </c>
      <c r="B622" s="21" t="s">
        <v>36</v>
      </c>
      <c r="C622" s="21" t="s">
        <v>24</v>
      </c>
      <c r="D622" s="21" t="s">
        <v>266</v>
      </c>
      <c r="E622" s="21" t="s">
        <v>31</v>
      </c>
      <c r="F622" s="22">
        <f t="shared" si="250"/>
        <v>36.799999999999997</v>
      </c>
      <c r="G622" s="22">
        <f t="shared" si="250"/>
        <v>38.700000000000003</v>
      </c>
    </row>
    <row r="623" spans="1:7" ht="18" customHeight="1">
      <c r="A623" s="20" t="s">
        <v>332</v>
      </c>
      <c r="B623" s="21" t="s">
        <v>36</v>
      </c>
      <c r="C623" s="21" t="s">
        <v>24</v>
      </c>
      <c r="D623" s="21" t="s">
        <v>266</v>
      </c>
      <c r="E623" s="21" t="s">
        <v>297</v>
      </c>
      <c r="F623" s="24">
        <v>36.799999999999997</v>
      </c>
      <c r="G623" s="24">
        <v>38.700000000000003</v>
      </c>
    </row>
    <row r="624" spans="1:7" ht="18" customHeight="1">
      <c r="A624" s="20" t="s">
        <v>424</v>
      </c>
      <c r="B624" s="21" t="s">
        <v>36</v>
      </c>
      <c r="C624" s="21" t="s">
        <v>24</v>
      </c>
      <c r="D624" s="21" t="s">
        <v>126</v>
      </c>
      <c r="E624" s="21" t="s">
        <v>11</v>
      </c>
      <c r="F624" s="22">
        <f t="shared" ref="F624:G624" si="251">F625+F628</f>
        <v>48313.5</v>
      </c>
      <c r="G624" s="22">
        <f t="shared" si="251"/>
        <v>45466</v>
      </c>
    </row>
    <row r="625" spans="1:7" ht="78.75">
      <c r="A625" s="2" t="s">
        <v>262</v>
      </c>
      <c r="B625" s="6" t="s">
        <v>36</v>
      </c>
      <c r="C625" s="21" t="s">
        <v>24</v>
      </c>
      <c r="D625" s="21" t="s">
        <v>348</v>
      </c>
      <c r="E625" s="21" t="s">
        <v>11</v>
      </c>
      <c r="F625" s="22">
        <f t="shared" ref="F625:G626" si="252">F626</f>
        <v>10884.7</v>
      </c>
      <c r="G625" s="22">
        <f t="shared" si="252"/>
        <v>11352.8</v>
      </c>
    </row>
    <row r="626" spans="1:7" ht="47.25">
      <c r="A626" s="2" t="s">
        <v>48</v>
      </c>
      <c r="B626" s="6" t="s">
        <v>36</v>
      </c>
      <c r="C626" s="21" t="s">
        <v>24</v>
      </c>
      <c r="D626" s="21" t="s">
        <v>348</v>
      </c>
      <c r="E626" s="21" t="s">
        <v>30</v>
      </c>
      <c r="F626" s="22">
        <f t="shared" si="252"/>
        <v>10884.7</v>
      </c>
      <c r="G626" s="22">
        <f t="shared" si="252"/>
        <v>11352.8</v>
      </c>
    </row>
    <row r="627" spans="1:7">
      <c r="A627" s="2" t="s">
        <v>134</v>
      </c>
      <c r="B627" s="6" t="s">
        <v>36</v>
      </c>
      <c r="C627" s="21" t="s">
        <v>24</v>
      </c>
      <c r="D627" s="21" t="s">
        <v>348</v>
      </c>
      <c r="E627" s="21" t="s">
        <v>135</v>
      </c>
      <c r="F627" s="24">
        <v>10884.7</v>
      </c>
      <c r="G627" s="24">
        <v>11352.8</v>
      </c>
    </row>
    <row r="628" spans="1:7" ht="94.5">
      <c r="A628" s="2" t="s">
        <v>371</v>
      </c>
      <c r="B628" s="6" t="s">
        <v>36</v>
      </c>
      <c r="C628" s="21" t="s">
        <v>24</v>
      </c>
      <c r="D628" s="21" t="s">
        <v>347</v>
      </c>
      <c r="E628" s="21" t="s">
        <v>11</v>
      </c>
      <c r="F628" s="22">
        <f>F629+F632</f>
        <v>37428.800000000003</v>
      </c>
      <c r="G628" s="22">
        <f>G629+G632</f>
        <v>34113.199999999997</v>
      </c>
    </row>
    <row r="629" spans="1:7" ht="47.25">
      <c r="A629" s="2" t="s">
        <v>372</v>
      </c>
      <c r="B629" s="6" t="s">
        <v>36</v>
      </c>
      <c r="C629" s="21" t="s">
        <v>24</v>
      </c>
      <c r="D629" s="21" t="s">
        <v>373</v>
      </c>
      <c r="E629" s="21" t="s">
        <v>11</v>
      </c>
      <c r="F629" s="22">
        <f t="shared" ref="F629:G630" si="253">F630</f>
        <v>12886.6</v>
      </c>
      <c r="G629" s="22">
        <f t="shared" si="253"/>
        <v>11532.3</v>
      </c>
    </row>
    <row r="630" spans="1:7" ht="31.5">
      <c r="A630" s="20" t="s">
        <v>51</v>
      </c>
      <c r="B630" s="6" t="s">
        <v>36</v>
      </c>
      <c r="C630" s="21" t="s">
        <v>24</v>
      </c>
      <c r="D630" s="21" t="s">
        <v>373</v>
      </c>
      <c r="E630" s="21" t="s">
        <v>31</v>
      </c>
      <c r="F630" s="22">
        <f t="shared" si="253"/>
        <v>12886.6</v>
      </c>
      <c r="G630" s="22">
        <f t="shared" si="253"/>
        <v>11532.3</v>
      </c>
    </row>
    <row r="631" spans="1:7" ht="31.5">
      <c r="A631" s="2" t="s">
        <v>330</v>
      </c>
      <c r="B631" s="6" t="s">
        <v>36</v>
      </c>
      <c r="C631" s="21" t="s">
        <v>24</v>
      </c>
      <c r="D631" s="21" t="s">
        <v>373</v>
      </c>
      <c r="E631" s="21" t="s">
        <v>331</v>
      </c>
      <c r="F631" s="24">
        <f>1108.6+11778</f>
        <v>12886.6</v>
      </c>
      <c r="G631" s="24">
        <f>1156.3+10376</f>
        <v>11532.3</v>
      </c>
    </row>
    <row r="632" spans="1:7" ht="47.25">
      <c r="A632" s="20" t="s">
        <v>379</v>
      </c>
      <c r="B632" s="6" t="s">
        <v>36</v>
      </c>
      <c r="C632" s="21" t="s">
        <v>24</v>
      </c>
      <c r="D632" s="21" t="s">
        <v>376</v>
      </c>
      <c r="E632" s="21" t="s">
        <v>11</v>
      </c>
      <c r="F632" s="22">
        <f t="shared" ref="F632:G632" si="254">F633+F635</f>
        <v>24542.2</v>
      </c>
      <c r="G632" s="22">
        <f t="shared" si="254"/>
        <v>22580.9</v>
      </c>
    </row>
    <row r="633" spans="1:7" ht="31.5">
      <c r="A633" s="20" t="s">
        <v>51</v>
      </c>
      <c r="B633" s="6" t="s">
        <v>36</v>
      </c>
      <c r="C633" s="21" t="s">
        <v>24</v>
      </c>
      <c r="D633" s="21" t="s">
        <v>376</v>
      </c>
      <c r="E633" s="21" t="s">
        <v>31</v>
      </c>
      <c r="F633" s="22">
        <f t="shared" ref="F633:G633" si="255">F634</f>
        <v>17191.400000000001</v>
      </c>
      <c r="G633" s="22">
        <f t="shared" si="255"/>
        <v>14914</v>
      </c>
    </row>
    <row r="634" spans="1:7" ht="31.5">
      <c r="A634" s="20" t="s">
        <v>295</v>
      </c>
      <c r="B634" s="6" t="s">
        <v>36</v>
      </c>
      <c r="C634" s="21" t="s">
        <v>24</v>
      </c>
      <c r="D634" s="21" t="s">
        <v>376</v>
      </c>
      <c r="E634" s="21" t="s">
        <v>297</v>
      </c>
      <c r="F634" s="24">
        <f>28969.4-11778</f>
        <v>17191.400000000001</v>
      </c>
      <c r="G634" s="24">
        <f>25290-10376</f>
        <v>14914</v>
      </c>
    </row>
    <row r="635" spans="1:7" ht="47.25">
      <c r="A635" s="20" t="s">
        <v>59</v>
      </c>
      <c r="B635" s="6" t="s">
        <v>36</v>
      </c>
      <c r="C635" s="21" t="s">
        <v>24</v>
      </c>
      <c r="D635" s="21" t="s">
        <v>376</v>
      </c>
      <c r="E635" s="21" t="s">
        <v>33</v>
      </c>
      <c r="F635" s="22">
        <f t="shared" ref="F635:G635" si="256">F636</f>
        <v>7350.8</v>
      </c>
      <c r="G635" s="22">
        <f t="shared" si="256"/>
        <v>7666.9</v>
      </c>
    </row>
    <row r="636" spans="1:7">
      <c r="A636" s="20" t="s">
        <v>173</v>
      </c>
      <c r="B636" s="6" t="s">
        <v>36</v>
      </c>
      <c r="C636" s="21" t="s">
        <v>24</v>
      </c>
      <c r="D636" s="21" t="s">
        <v>376</v>
      </c>
      <c r="E636" s="21" t="s">
        <v>174</v>
      </c>
      <c r="F636" s="24">
        <v>7350.8</v>
      </c>
      <c r="G636" s="24">
        <v>7666.9</v>
      </c>
    </row>
    <row r="637" spans="1:7" ht="31.5">
      <c r="A637" s="17" t="s">
        <v>82</v>
      </c>
      <c r="B637" s="18" t="s">
        <v>36</v>
      </c>
      <c r="C637" s="18" t="s">
        <v>26</v>
      </c>
      <c r="D637" s="18" t="s">
        <v>10</v>
      </c>
      <c r="E637" s="18" t="s">
        <v>11</v>
      </c>
      <c r="F637" s="19">
        <f t="shared" ref="F637:G637" si="257">F638+F645</f>
        <v>2691.5</v>
      </c>
      <c r="G637" s="19">
        <f t="shared" si="257"/>
        <v>144</v>
      </c>
    </row>
    <row r="638" spans="1:7" ht="47.25">
      <c r="A638" s="20" t="s">
        <v>423</v>
      </c>
      <c r="B638" s="21" t="s">
        <v>36</v>
      </c>
      <c r="C638" s="21" t="s">
        <v>26</v>
      </c>
      <c r="D638" s="21" t="s">
        <v>102</v>
      </c>
      <c r="E638" s="21" t="s">
        <v>11</v>
      </c>
      <c r="F638" s="22">
        <f t="shared" ref="F638:G639" si="258">F639</f>
        <v>144</v>
      </c>
      <c r="G638" s="22">
        <f t="shared" si="258"/>
        <v>144</v>
      </c>
    </row>
    <row r="639" spans="1:7" ht="77.25" customHeight="1">
      <c r="A639" s="2" t="s">
        <v>371</v>
      </c>
      <c r="B639" s="6" t="s">
        <v>36</v>
      </c>
      <c r="C639" s="21" t="s">
        <v>26</v>
      </c>
      <c r="D639" s="6" t="s">
        <v>315</v>
      </c>
      <c r="E639" s="21" t="s">
        <v>11</v>
      </c>
      <c r="F639" s="22">
        <f t="shared" si="258"/>
        <v>144</v>
      </c>
      <c r="G639" s="22">
        <f t="shared" si="258"/>
        <v>144</v>
      </c>
    </row>
    <row r="640" spans="1:7" ht="31.5">
      <c r="A640" s="47" t="s">
        <v>377</v>
      </c>
      <c r="B640" s="6" t="s">
        <v>36</v>
      </c>
      <c r="C640" s="21" t="s">
        <v>26</v>
      </c>
      <c r="D640" s="6" t="s">
        <v>378</v>
      </c>
      <c r="E640" s="21" t="s">
        <v>11</v>
      </c>
      <c r="F640" s="22">
        <f t="shared" ref="F640:G640" si="259">F641+F643</f>
        <v>144</v>
      </c>
      <c r="G640" s="22">
        <f t="shared" si="259"/>
        <v>144</v>
      </c>
    </row>
    <row r="641" spans="1:7" ht="94.5">
      <c r="A641" s="20" t="s">
        <v>15</v>
      </c>
      <c r="B641" s="6" t="s">
        <v>36</v>
      </c>
      <c r="C641" s="21" t="s">
        <v>26</v>
      </c>
      <c r="D641" s="6" t="s">
        <v>378</v>
      </c>
      <c r="E641" s="21" t="s">
        <v>16</v>
      </c>
      <c r="F641" s="22">
        <f t="shared" ref="F641:G641" si="260">F642</f>
        <v>112</v>
      </c>
      <c r="G641" s="22">
        <f t="shared" si="260"/>
        <v>112</v>
      </c>
    </row>
    <row r="642" spans="1:7" ht="31.5">
      <c r="A642" s="20" t="s">
        <v>103</v>
      </c>
      <c r="B642" s="6" t="s">
        <v>36</v>
      </c>
      <c r="C642" s="21" t="s">
        <v>26</v>
      </c>
      <c r="D642" s="6" t="s">
        <v>378</v>
      </c>
      <c r="E642" s="21" t="s">
        <v>104</v>
      </c>
      <c r="F642" s="22">
        <v>112</v>
      </c>
      <c r="G642" s="22">
        <v>112</v>
      </c>
    </row>
    <row r="643" spans="1:7" ht="31.5">
      <c r="A643" s="20" t="s">
        <v>100</v>
      </c>
      <c r="B643" s="6" t="s">
        <v>36</v>
      </c>
      <c r="C643" s="21" t="s">
        <v>26</v>
      </c>
      <c r="D643" s="6" t="s">
        <v>378</v>
      </c>
      <c r="E643" s="21" t="s">
        <v>19</v>
      </c>
      <c r="F643" s="22">
        <f t="shared" ref="F643:G643" si="261">F644</f>
        <v>32</v>
      </c>
      <c r="G643" s="22">
        <f t="shared" si="261"/>
        <v>32</v>
      </c>
    </row>
    <row r="644" spans="1:7" ht="31.5">
      <c r="A644" s="20" t="s">
        <v>107</v>
      </c>
      <c r="B644" s="6" t="s">
        <v>36</v>
      </c>
      <c r="C644" s="21" t="s">
        <v>26</v>
      </c>
      <c r="D644" s="6" t="s">
        <v>378</v>
      </c>
      <c r="E644" s="21" t="s">
        <v>108</v>
      </c>
      <c r="F644" s="22">
        <v>32</v>
      </c>
      <c r="G644" s="22">
        <v>32</v>
      </c>
    </row>
    <row r="645" spans="1:7">
      <c r="A645" s="20" t="s">
        <v>424</v>
      </c>
      <c r="B645" s="21" t="s">
        <v>36</v>
      </c>
      <c r="C645" s="21" t="s">
        <v>26</v>
      </c>
      <c r="D645" s="21" t="s">
        <v>126</v>
      </c>
      <c r="E645" s="21" t="s">
        <v>11</v>
      </c>
      <c r="F645" s="22">
        <f t="shared" ref="F645:G645" si="262">F646</f>
        <v>2547.5</v>
      </c>
      <c r="G645" s="22">
        <f t="shared" si="262"/>
        <v>0</v>
      </c>
    </row>
    <row r="646" spans="1:7" ht="88.5" customHeight="1">
      <c r="A646" s="2" t="s">
        <v>349</v>
      </c>
      <c r="B646" s="21" t="s">
        <v>36</v>
      </c>
      <c r="C646" s="21" t="s">
        <v>26</v>
      </c>
      <c r="D646" s="21" t="s">
        <v>352</v>
      </c>
      <c r="E646" s="21" t="s">
        <v>11</v>
      </c>
      <c r="F646" s="22">
        <f t="shared" ref="F646:G646" si="263">F647+F649</f>
        <v>2547.5</v>
      </c>
      <c r="G646" s="22">
        <f t="shared" si="263"/>
        <v>0</v>
      </c>
    </row>
    <row r="647" spans="1:7" ht="31.5">
      <c r="A647" s="20" t="s">
        <v>51</v>
      </c>
      <c r="B647" s="21" t="s">
        <v>36</v>
      </c>
      <c r="C647" s="21" t="s">
        <v>26</v>
      </c>
      <c r="D647" s="21" t="s">
        <v>352</v>
      </c>
      <c r="E647" s="21" t="s">
        <v>31</v>
      </c>
      <c r="F647" s="22">
        <f t="shared" ref="F647:G647" si="264">F648</f>
        <v>2323</v>
      </c>
      <c r="G647" s="22">
        <f t="shared" si="264"/>
        <v>0</v>
      </c>
    </row>
    <row r="648" spans="1:7" ht="31.5">
      <c r="A648" s="20" t="s">
        <v>295</v>
      </c>
      <c r="B648" s="21" t="s">
        <v>36</v>
      </c>
      <c r="C648" s="21" t="s">
        <v>26</v>
      </c>
      <c r="D648" s="21" t="s">
        <v>352</v>
      </c>
      <c r="E648" s="21" t="s">
        <v>297</v>
      </c>
      <c r="F648" s="24">
        <v>2323</v>
      </c>
      <c r="G648" s="24"/>
    </row>
    <row r="649" spans="1:7" ht="47.25">
      <c r="A649" s="20" t="s">
        <v>48</v>
      </c>
      <c r="B649" s="21" t="s">
        <v>36</v>
      </c>
      <c r="C649" s="21" t="s">
        <v>26</v>
      </c>
      <c r="D649" s="21" t="s">
        <v>352</v>
      </c>
      <c r="E649" s="21" t="s">
        <v>30</v>
      </c>
      <c r="F649" s="22">
        <f t="shared" ref="F649:G649" si="265">F650</f>
        <v>224.5</v>
      </c>
      <c r="G649" s="22">
        <f t="shared" si="265"/>
        <v>0</v>
      </c>
    </row>
    <row r="650" spans="1:7">
      <c r="A650" s="20" t="s">
        <v>134</v>
      </c>
      <c r="B650" s="21" t="s">
        <v>36</v>
      </c>
      <c r="C650" s="21" t="s">
        <v>26</v>
      </c>
      <c r="D650" s="21" t="s">
        <v>352</v>
      </c>
      <c r="E650" s="21" t="s">
        <v>135</v>
      </c>
      <c r="F650" s="24">
        <v>224.5</v>
      </c>
      <c r="G650" s="24"/>
    </row>
    <row r="651" spans="1:7">
      <c r="A651" s="17" t="s">
        <v>83</v>
      </c>
      <c r="B651" s="18" t="s">
        <v>28</v>
      </c>
      <c r="C651" s="18" t="s">
        <v>9</v>
      </c>
      <c r="D651" s="18" t="s">
        <v>10</v>
      </c>
      <c r="E651" s="18" t="s">
        <v>11</v>
      </c>
      <c r="F651" s="19">
        <f t="shared" ref="F651:G651" si="266">F652+F659</f>
        <v>13736.7</v>
      </c>
      <c r="G651" s="19">
        <f t="shared" si="266"/>
        <v>29286.700000000004</v>
      </c>
    </row>
    <row r="652" spans="1:7">
      <c r="A652" s="17" t="s">
        <v>353</v>
      </c>
      <c r="B652" s="18" t="s">
        <v>28</v>
      </c>
      <c r="C652" s="18" t="s">
        <v>8</v>
      </c>
      <c r="D652" s="18" t="s">
        <v>10</v>
      </c>
      <c r="E652" s="18" t="s">
        <v>11</v>
      </c>
      <c r="F652" s="19">
        <f t="shared" ref="F652:G653" si="267">F653</f>
        <v>126.60000000000001</v>
      </c>
      <c r="G652" s="19">
        <f t="shared" si="267"/>
        <v>132.9</v>
      </c>
    </row>
    <row r="653" spans="1:7" ht="47.25">
      <c r="A653" s="2" t="s">
        <v>152</v>
      </c>
      <c r="B653" s="21" t="s">
        <v>28</v>
      </c>
      <c r="C653" s="21" t="s">
        <v>8</v>
      </c>
      <c r="D653" s="21" t="s">
        <v>160</v>
      </c>
      <c r="E653" s="21" t="s">
        <v>11</v>
      </c>
      <c r="F653" s="22">
        <f t="shared" si="267"/>
        <v>126.60000000000001</v>
      </c>
      <c r="G653" s="22">
        <f t="shared" si="267"/>
        <v>132.9</v>
      </c>
    </row>
    <row r="654" spans="1:7" ht="31.5">
      <c r="A654" s="2" t="s">
        <v>299</v>
      </c>
      <c r="B654" s="21" t="s">
        <v>28</v>
      </c>
      <c r="C654" s="21" t="s">
        <v>8</v>
      </c>
      <c r="D654" s="21" t="s">
        <v>300</v>
      </c>
      <c r="E654" s="21" t="s">
        <v>11</v>
      </c>
      <c r="F654" s="22">
        <f t="shared" ref="F654:G654" si="268">F655+F657</f>
        <v>126.60000000000001</v>
      </c>
      <c r="G654" s="22">
        <f t="shared" si="268"/>
        <v>132.9</v>
      </c>
    </row>
    <row r="655" spans="1:7" ht="31.5">
      <c r="A655" s="20" t="s">
        <v>100</v>
      </c>
      <c r="B655" s="21" t="s">
        <v>28</v>
      </c>
      <c r="C655" s="21" t="s">
        <v>8</v>
      </c>
      <c r="D655" s="21" t="s">
        <v>300</v>
      </c>
      <c r="E655" s="21" t="s">
        <v>19</v>
      </c>
      <c r="F655" s="22">
        <f t="shared" ref="F655:G655" si="269">F656</f>
        <v>8.4</v>
      </c>
      <c r="G655" s="22">
        <f t="shared" si="269"/>
        <v>8.8000000000000007</v>
      </c>
    </row>
    <row r="656" spans="1:7" ht="31.5">
      <c r="A656" s="20" t="s">
        <v>107</v>
      </c>
      <c r="B656" s="21" t="s">
        <v>28</v>
      </c>
      <c r="C656" s="21" t="s">
        <v>8</v>
      </c>
      <c r="D656" s="21" t="s">
        <v>300</v>
      </c>
      <c r="E656" s="21" t="s">
        <v>108</v>
      </c>
      <c r="F656" s="24">
        <v>8.4</v>
      </c>
      <c r="G656" s="24">
        <v>8.8000000000000007</v>
      </c>
    </row>
    <row r="657" spans="1:7" ht="47.25">
      <c r="A657" s="2" t="s">
        <v>48</v>
      </c>
      <c r="B657" s="21" t="s">
        <v>28</v>
      </c>
      <c r="C657" s="21" t="s">
        <v>8</v>
      </c>
      <c r="D657" s="21" t="s">
        <v>300</v>
      </c>
      <c r="E657" s="21" t="s">
        <v>30</v>
      </c>
      <c r="F657" s="22">
        <f t="shared" ref="F657:G657" si="270">F658</f>
        <v>118.2</v>
      </c>
      <c r="G657" s="22">
        <f t="shared" si="270"/>
        <v>124.1</v>
      </c>
    </row>
    <row r="658" spans="1:7">
      <c r="A658" s="2" t="s">
        <v>317</v>
      </c>
      <c r="B658" s="21" t="s">
        <v>28</v>
      </c>
      <c r="C658" s="21" t="s">
        <v>8</v>
      </c>
      <c r="D658" s="21" t="s">
        <v>300</v>
      </c>
      <c r="E658" s="21" t="s">
        <v>135</v>
      </c>
      <c r="F658" s="24">
        <v>118.2</v>
      </c>
      <c r="G658" s="24">
        <v>124.1</v>
      </c>
    </row>
    <row r="659" spans="1:7">
      <c r="A659" s="17" t="s">
        <v>84</v>
      </c>
      <c r="B659" s="18" t="s">
        <v>28</v>
      </c>
      <c r="C659" s="18" t="s">
        <v>13</v>
      </c>
      <c r="D659" s="18" t="s">
        <v>10</v>
      </c>
      <c r="E659" s="18" t="s">
        <v>11</v>
      </c>
      <c r="F659" s="19">
        <f t="shared" ref="F659:G659" si="271">F660+F674</f>
        <v>13610.1</v>
      </c>
      <c r="G659" s="19">
        <f t="shared" si="271"/>
        <v>29153.800000000003</v>
      </c>
    </row>
    <row r="660" spans="1:7" ht="63">
      <c r="A660" s="3" t="s">
        <v>273</v>
      </c>
      <c r="B660" s="21" t="s">
        <v>28</v>
      </c>
      <c r="C660" s="21" t="s">
        <v>13</v>
      </c>
      <c r="D660" s="21" t="s">
        <v>278</v>
      </c>
      <c r="E660" s="21" t="s">
        <v>11</v>
      </c>
      <c r="F660" s="22">
        <f t="shared" ref="F660:G660" si="272">F661+F669</f>
        <v>13605.1</v>
      </c>
      <c r="G660" s="22">
        <f t="shared" si="272"/>
        <v>29153.800000000003</v>
      </c>
    </row>
    <row r="661" spans="1:7">
      <c r="A661" s="2" t="s">
        <v>275</v>
      </c>
      <c r="B661" s="21" t="s">
        <v>28</v>
      </c>
      <c r="C661" s="21" t="s">
        <v>13</v>
      </c>
      <c r="D661" s="21" t="s">
        <v>277</v>
      </c>
      <c r="E661" s="21" t="s">
        <v>11</v>
      </c>
      <c r="F661" s="22">
        <f t="shared" ref="F661:G661" si="273">F662+F664+F666</f>
        <v>12792.6</v>
      </c>
      <c r="G661" s="22">
        <f t="shared" si="273"/>
        <v>13022.2</v>
      </c>
    </row>
    <row r="662" spans="1:7" ht="31.5">
      <c r="A662" s="20" t="s">
        <v>100</v>
      </c>
      <c r="B662" s="21" t="s">
        <v>28</v>
      </c>
      <c r="C662" s="21" t="s">
        <v>13</v>
      </c>
      <c r="D662" s="21" t="s">
        <v>277</v>
      </c>
      <c r="E662" s="21" t="s">
        <v>19</v>
      </c>
      <c r="F662" s="22">
        <f t="shared" ref="F662:G662" si="274">F663</f>
        <v>1564</v>
      </c>
      <c r="G662" s="22">
        <f t="shared" si="274"/>
        <v>1637.5</v>
      </c>
    </row>
    <row r="663" spans="1:7" ht="31.5">
      <c r="A663" s="20" t="s">
        <v>107</v>
      </c>
      <c r="B663" s="21" t="s">
        <v>28</v>
      </c>
      <c r="C663" s="21" t="s">
        <v>13</v>
      </c>
      <c r="D663" s="21" t="s">
        <v>277</v>
      </c>
      <c r="E663" s="21" t="s">
        <v>108</v>
      </c>
      <c r="F663" s="24">
        <f>1439.5+14.5+110</f>
        <v>1564</v>
      </c>
      <c r="G663" s="24">
        <f>1508.6+14.5+114.4</f>
        <v>1637.5</v>
      </c>
    </row>
    <row r="664" spans="1:7" ht="47.25">
      <c r="A664" s="20" t="s">
        <v>59</v>
      </c>
      <c r="B664" s="21" t="s">
        <v>28</v>
      </c>
      <c r="C664" s="21" t="s">
        <v>13</v>
      </c>
      <c r="D664" s="21" t="s">
        <v>277</v>
      </c>
      <c r="E664" s="21" t="s">
        <v>33</v>
      </c>
      <c r="F664" s="22">
        <f t="shared" ref="F664:G664" si="275">F665</f>
        <v>5555.6</v>
      </c>
      <c r="G664" s="22">
        <f t="shared" si="275"/>
        <v>1711.7</v>
      </c>
    </row>
    <row r="665" spans="1:7">
      <c r="A665" s="20" t="s">
        <v>173</v>
      </c>
      <c r="B665" s="21" t="s">
        <v>28</v>
      </c>
      <c r="C665" s="21" t="s">
        <v>13</v>
      </c>
      <c r="D665" s="21" t="s">
        <v>277</v>
      </c>
      <c r="E665" s="21" t="s">
        <v>174</v>
      </c>
      <c r="F665" s="24">
        <v>5555.6</v>
      </c>
      <c r="G665" s="24">
        <f>1666.7+45</f>
        <v>1711.7</v>
      </c>
    </row>
    <row r="666" spans="1:7" ht="47.25">
      <c r="A666" s="20" t="s">
        <v>48</v>
      </c>
      <c r="B666" s="21" t="s">
        <v>28</v>
      </c>
      <c r="C666" s="21" t="s">
        <v>13</v>
      </c>
      <c r="D666" s="21" t="s">
        <v>277</v>
      </c>
      <c r="E666" s="21" t="s">
        <v>30</v>
      </c>
      <c r="F666" s="22">
        <f t="shared" ref="F666:G666" si="276">F667+F668</f>
        <v>5673</v>
      </c>
      <c r="G666" s="22">
        <f t="shared" si="276"/>
        <v>9673</v>
      </c>
    </row>
    <row r="667" spans="1:7">
      <c r="A667" s="2" t="s">
        <v>317</v>
      </c>
      <c r="B667" s="21" t="s">
        <v>28</v>
      </c>
      <c r="C667" s="21" t="s">
        <v>13</v>
      </c>
      <c r="D667" s="21" t="s">
        <v>277</v>
      </c>
      <c r="E667" s="21" t="s">
        <v>318</v>
      </c>
      <c r="F667" s="24">
        <v>4873</v>
      </c>
      <c r="G667" s="24">
        <f>4873+4000</f>
        <v>8873</v>
      </c>
    </row>
    <row r="668" spans="1:7" ht="47.25">
      <c r="A668" s="2" t="s">
        <v>158</v>
      </c>
      <c r="B668" s="21" t="s">
        <v>28</v>
      </c>
      <c r="C668" s="21" t="s">
        <v>13</v>
      </c>
      <c r="D668" s="21" t="s">
        <v>277</v>
      </c>
      <c r="E668" s="21" t="s">
        <v>159</v>
      </c>
      <c r="F668" s="24">
        <v>800</v>
      </c>
      <c r="G668" s="24">
        <v>800</v>
      </c>
    </row>
    <row r="669" spans="1:7" ht="31.5">
      <c r="A669" s="4" t="s">
        <v>274</v>
      </c>
      <c r="B669" s="21" t="s">
        <v>28</v>
      </c>
      <c r="C669" s="21" t="s">
        <v>13</v>
      </c>
      <c r="D669" s="21" t="s">
        <v>304</v>
      </c>
      <c r="E669" s="21" t="s">
        <v>11</v>
      </c>
      <c r="F669" s="22">
        <f t="shared" ref="F669:G669" si="277">F670+F672</f>
        <v>812.5</v>
      </c>
      <c r="G669" s="22">
        <f t="shared" si="277"/>
        <v>16131.6</v>
      </c>
    </row>
    <row r="670" spans="1:7" ht="31.5">
      <c r="A670" s="20" t="s">
        <v>100</v>
      </c>
      <c r="B670" s="21" t="s">
        <v>28</v>
      </c>
      <c r="C670" s="21" t="s">
        <v>13</v>
      </c>
      <c r="D670" s="21" t="s">
        <v>304</v>
      </c>
      <c r="E670" s="21" t="s">
        <v>19</v>
      </c>
      <c r="F670" s="22">
        <f t="shared" ref="F670:G670" si="278">F671</f>
        <v>812.5</v>
      </c>
      <c r="G670" s="22">
        <f t="shared" si="278"/>
        <v>1131.5999999999999</v>
      </c>
    </row>
    <row r="671" spans="1:7" ht="31.5">
      <c r="A671" s="20" t="s">
        <v>107</v>
      </c>
      <c r="B671" s="21" t="s">
        <v>28</v>
      </c>
      <c r="C671" s="21" t="s">
        <v>13</v>
      </c>
      <c r="D671" s="21" t="s">
        <v>304</v>
      </c>
      <c r="E671" s="21" t="s">
        <v>108</v>
      </c>
      <c r="F671" s="24">
        <f>352.4+460.1</f>
        <v>812.5</v>
      </c>
      <c r="G671" s="24">
        <f>420.6+711</f>
        <v>1131.5999999999999</v>
      </c>
    </row>
    <row r="672" spans="1:7" ht="47.25">
      <c r="A672" s="20" t="s">
        <v>59</v>
      </c>
      <c r="B672" s="21" t="s">
        <v>28</v>
      </c>
      <c r="C672" s="21" t="s">
        <v>13</v>
      </c>
      <c r="D672" s="21" t="s">
        <v>304</v>
      </c>
      <c r="E672" s="21" t="s">
        <v>33</v>
      </c>
      <c r="F672" s="22">
        <f t="shared" ref="F672:G672" si="279">F673</f>
        <v>0</v>
      </c>
      <c r="G672" s="22">
        <f t="shared" si="279"/>
        <v>15000</v>
      </c>
    </row>
    <row r="673" spans="1:7">
      <c r="A673" s="20" t="s">
        <v>173</v>
      </c>
      <c r="B673" s="21" t="s">
        <v>28</v>
      </c>
      <c r="C673" s="21" t="s">
        <v>13</v>
      </c>
      <c r="D673" s="21" t="s">
        <v>304</v>
      </c>
      <c r="E673" s="21" t="s">
        <v>174</v>
      </c>
      <c r="F673" s="24">
        <v>0</v>
      </c>
      <c r="G673" s="24">
        <v>15000</v>
      </c>
    </row>
    <row r="674" spans="1:7" ht="63">
      <c r="A674" s="2" t="s">
        <v>148</v>
      </c>
      <c r="B674" s="21" t="s">
        <v>28</v>
      </c>
      <c r="C674" s="21" t="s">
        <v>13</v>
      </c>
      <c r="D674" s="21" t="s">
        <v>155</v>
      </c>
      <c r="E674" s="21" t="s">
        <v>11</v>
      </c>
      <c r="F674" s="22">
        <f t="shared" ref="F674:G676" si="280">F675</f>
        <v>5</v>
      </c>
      <c r="G674" s="22">
        <f t="shared" si="280"/>
        <v>0</v>
      </c>
    </row>
    <row r="675" spans="1:7" ht="42.75" customHeight="1">
      <c r="A675" s="2" t="s">
        <v>181</v>
      </c>
      <c r="B675" s="21" t="s">
        <v>28</v>
      </c>
      <c r="C675" s="21" t="s">
        <v>13</v>
      </c>
      <c r="D675" s="21" t="s">
        <v>190</v>
      </c>
      <c r="E675" s="21" t="s">
        <v>11</v>
      </c>
      <c r="F675" s="22">
        <f t="shared" si="280"/>
        <v>5</v>
      </c>
      <c r="G675" s="22">
        <f t="shared" si="280"/>
        <v>0</v>
      </c>
    </row>
    <row r="676" spans="1:7" ht="31.5">
      <c r="A676" s="20" t="s">
        <v>100</v>
      </c>
      <c r="B676" s="21" t="s">
        <v>28</v>
      </c>
      <c r="C676" s="21" t="s">
        <v>13</v>
      </c>
      <c r="D676" s="21" t="s">
        <v>190</v>
      </c>
      <c r="E676" s="21" t="s">
        <v>19</v>
      </c>
      <c r="F676" s="22">
        <f t="shared" si="280"/>
        <v>5</v>
      </c>
      <c r="G676" s="22">
        <f t="shared" si="280"/>
        <v>0</v>
      </c>
    </row>
    <row r="677" spans="1:7" ht="31.5">
      <c r="A677" s="20" t="s">
        <v>107</v>
      </c>
      <c r="B677" s="21" t="s">
        <v>28</v>
      </c>
      <c r="C677" s="21" t="s">
        <v>13</v>
      </c>
      <c r="D677" s="21" t="s">
        <v>190</v>
      </c>
      <c r="E677" s="21" t="s">
        <v>108</v>
      </c>
      <c r="F677" s="24">
        <v>5</v>
      </c>
      <c r="G677" s="24">
        <v>0</v>
      </c>
    </row>
    <row r="678" spans="1:7" ht="19.5" customHeight="1">
      <c r="A678" s="17" t="s">
        <v>91</v>
      </c>
      <c r="B678" s="18" t="s">
        <v>35</v>
      </c>
      <c r="C678" s="18" t="s">
        <v>9</v>
      </c>
      <c r="D678" s="18" t="s">
        <v>10</v>
      </c>
      <c r="E678" s="18" t="s">
        <v>11</v>
      </c>
      <c r="F678" s="19">
        <f t="shared" ref="F678:G678" si="281">F679+F684</f>
        <v>6720</v>
      </c>
      <c r="G678" s="19">
        <f t="shared" si="281"/>
        <v>7050</v>
      </c>
    </row>
    <row r="679" spans="1:7">
      <c r="A679" s="17" t="s">
        <v>85</v>
      </c>
      <c r="B679" s="18" t="s">
        <v>35</v>
      </c>
      <c r="C679" s="18" t="s">
        <v>8</v>
      </c>
      <c r="D679" s="18" t="s">
        <v>10</v>
      </c>
      <c r="E679" s="18" t="s">
        <v>11</v>
      </c>
      <c r="F679" s="19">
        <f t="shared" ref="F679:G682" si="282">F680</f>
        <v>3670</v>
      </c>
      <c r="G679" s="19">
        <f t="shared" si="282"/>
        <v>3850</v>
      </c>
    </row>
    <row r="680" spans="1:7" ht="63">
      <c r="A680" s="2" t="s">
        <v>148</v>
      </c>
      <c r="B680" s="6" t="s">
        <v>35</v>
      </c>
      <c r="C680" s="21" t="s">
        <v>8</v>
      </c>
      <c r="D680" s="21" t="s">
        <v>155</v>
      </c>
      <c r="E680" s="21" t="s">
        <v>11</v>
      </c>
      <c r="F680" s="22">
        <f t="shared" si="282"/>
        <v>3670</v>
      </c>
      <c r="G680" s="22">
        <f t="shared" si="282"/>
        <v>3850</v>
      </c>
    </row>
    <row r="681" spans="1:7">
      <c r="A681" s="2" t="s">
        <v>149</v>
      </c>
      <c r="B681" s="6" t="s">
        <v>35</v>
      </c>
      <c r="C681" s="21" t="s">
        <v>8</v>
      </c>
      <c r="D681" s="21" t="s">
        <v>156</v>
      </c>
      <c r="E681" s="21" t="s">
        <v>11</v>
      </c>
      <c r="F681" s="22">
        <f t="shared" si="282"/>
        <v>3670</v>
      </c>
      <c r="G681" s="22">
        <f t="shared" si="282"/>
        <v>3850</v>
      </c>
    </row>
    <row r="682" spans="1:7" ht="47.25">
      <c r="A682" s="20" t="s">
        <v>48</v>
      </c>
      <c r="B682" s="6" t="s">
        <v>35</v>
      </c>
      <c r="C682" s="21" t="s">
        <v>8</v>
      </c>
      <c r="D682" s="21" t="s">
        <v>156</v>
      </c>
      <c r="E682" s="21" t="s">
        <v>30</v>
      </c>
      <c r="F682" s="22">
        <f t="shared" si="282"/>
        <v>3670</v>
      </c>
      <c r="G682" s="22">
        <f t="shared" si="282"/>
        <v>3850</v>
      </c>
    </row>
    <row r="683" spans="1:7" ht="31.5">
      <c r="A683" s="20" t="s">
        <v>362</v>
      </c>
      <c r="B683" s="6" t="s">
        <v>35</v>
      </c>
      <c r="C683" s="21" t="s">
        <v>8</v>
      </c>
      <c r="D683" s="21" t="s">
        <v>156</v>
      </c>
      <c r="E683" s="21" t="s">
        <v>135</v>
      </c>
      <c r="F683" s="24">
        <v>3670</v>
      </c>
      <c r="G683" s="24">
        <v>3850</v>
      </c>
    </row>
    <row r="684" spans="1:7" s="31" customFormat="1">
      <c r="A684" s="17" t="s">
        <v>86</v>
      </c>
      <c r="B684" s="18" t="s">
        <v>35</v>
      </c>
      <c r="C684" s="18" t="s">
        <v>13</v>
      </c>
      <c r="D684" s="18" t="s">
        <v>10</v>
      </c>
      <c r="E684" s="18" t="s">
        <v>11</v>
      </c>
      <c r="F684" s="19">
        <f t="shared" ref="F684:G687" si="283">F685</f>
        <v>3050</v>
      </c>
      <c r="G684" s="19">
        <f t="shared" si="283"/>
        <v>3200</v>
      </c>
    </row>
    <row r="685" spans="1:7" ht="30" customHeight="1">
      <c r="A685" s="2" t="s">
        <v>148</v>
      </c>
      <c r="B685" s="21" t="s">
        <v>35</v>
      </c>
      <c r="C685" s="21" t="s">
        <v>13</v>
      </c>
      <c r="D685" s="21" t="s">
        <v>155</v>
      </c>
      <c r="E685" s="21" t="s">
        <v>11</v>
      </c>
      <c r="F685" s="22">
        <f t="shared" si="283"/>
        <v>3050</v>
      </c>
      <c r="G685" s="22">
        <f t="shared" si="283"/>
        <v>3200</v>
      </c>
    </row>
    <row r="686" spans="1:7">
      <c r="A686" s="2" t="s">
        <v>149</v>
      </c>
      <c r="B686" s="21" t="s">
        <v>35</v>
      </c>
      <c r="C686" s="21" t="s">
        <v>13</v>
      </c>
      <c r="D686" s="21" t="s">
        <v>156</v>
      </c>
      <c r="E686" s="21" t="s">
        <v>11</v>
      </c>
      <c r="F686" s="22">
        <f t="shared" si="283"/>
        <v>3050</v>
      </c>
      <c r="G686" s="22">
        <f t="shared" si="283"/>
        <v>3200</v>
      </c>
    </row>
    <row r="687" spans="1:7" ht="47.25">
      <c r="A687" s="20" t="s">
        <v>48</v>
      </c>
      <c r="B687" s="21" t="s">
        <v>35</v>
      </c>
      <c r="C687" s="21" t="s">
        <v>13</v>
      </c>
      <c r="D687" s="21" t="s">
        <v>156</v>
      </c>
      <c r="E687" s="21" t="s">
        <v>30</v>
      </c>
      <c r="F687" s="22">
        <f t="shared" si="283"/>
        <v>3050</v>
      </c>
      <c r="G687" s="22">
        <f t="shared" si="283"/>
        <v>3200</v>
      </c>
    </row>
    <row r="688" spans="1:7" ht="31.5">
      <c r="A688" s="20" t="s">
        <v>361</v>
      </c>
      <c r="B688" s="21" t="s">
        <v>35</v>
      </c>
      <c r="C688" s="21" t="s">
        <v>13</v>
      </c>
      <c r="D688" s="21" t="s">
        <v>156</v>
      </c>
      <c r="E688" s="21" t="s">
        <v>318</v>
      </c>
      <c r="F688" s="24">
        <v>3050</v>
      </c>
      <c r="G688" s="24">
        <v>3200</v>
      </c>
    </row>
    <row r="689" spans="1:7" ht="31.5">
      <c r="A689" s="17" t="s">
        <v>87</v>
      </c>
      <c r="B689" s="18" t="s">
        <v>29</v>
      </c>
      <c r="C689" s="18" t="s">
        <v>9</v>
      </c>
      <c r="D689" s="18" t="s">
        <v>10</v>
      </c>
      <c r="E689" s="18" t="s">
        <v>11</v>
      </c>
      <c r="F689" s="19">
        <f t="shared" ref="F689:G694" si="284">F690</f>
        <v>2010</v>
      </c>
      <c r="G689" s="19">
        <f t="shared" si="284"/>
        <v>2010</v>
      </c>
    </row>
    <row r="690" spans="1:7" ht="32.25" customHeight="1">
      <c r="A690" s="17" t="s">
        <v>88</v>
      </c>
      <c r="B690" s="18" t="s">
        <v>29</v>
      </c>
      <c r="C690" s="18" t="s">
        <v>8</v>
      </c>
      <c r="D690" s="18" t="s">
        <v>10</v>
      </c>
      <c r="E690" s="18" t="s">
        <v>11</v>
      </c>
      <c r="F690" s="19">
        <f t="shared" si="284"/>
        <v>2010</v>
      </c>
      <c r="G690" s="19">
        <f t="shared" si="284"/>
        <v>2010</v>
      </c>
    </row>
    <row r="691" spans="1:7" ht="54" customHeight="1">
      <c r="A691" s="2" t="s">
        <v>354</v>
      </c>
      <c r="B691" s="6" t="s">
        <v>29</v>
      </c>
      <c r="C691" s="21" t="s">
        <v>8</v>
      </c>
      <c r="D691" s="21" t="s">
        <v>356</v>
      </c>
      <c r="E691" s="21" t="s">
        <v>11</v>
      </c>
      <c r="F691" s="22">
        <f t="shared" si="284"/>
        <v>2010</v>
      </c>
      <c r="G691" s="22">
        <f t="shared" si="284"/>
        <v>2010</v>
      </c>
    </row>
    <row r="692" spans="1:7" ht="31.5">
      <c r="A692" s="2" t="s">
        <v>355</v>
      </c>
      <c r="B692" s="6" t="s">
        <v>29</v>
      </c>
      <c r="C692" s="21" t="s">
        <v>8</v>
      </c>
      <c r="D692" s="21" t="s">
        <v>357</v>
      </c>
      <c r="E692" s="21" t="s">
        <v>11</v>
      </c>
      <c r="F692" s="22">
        <f t="shared" si="284"/>
        <v>2010</v>
      </c>
      <c r="G692" s="22">
        <f t="shared" si="284"/>
        <v>2010</v>
      </c>
    </row>
    <row r="693" spans="1:7" ht="44.25" customHeight="1">
      <c r="A693" s="2" t="s">
        <v>421</v>
      </c>
      <c r="B693" s="6" t="s">
        <v>29</v>
      </c>
      <c r="C693" s="21" t="s">
        <v>8</v>
      </c>
      <c r="D693" s="21" t="s">
        <v>358</v>
      </c>
      <c r="E693" s="21" t="s">
        <v>11</v>
      </c>
      <c r="F693" s="22">
        <f t="shared" si="284"/>
        <v>2010</v>
      </c>
      <c r="G693" s="22">
        <f t="shared" si="284"/>
        <v>2010</v>
      </c>
    </row>
    <row r="694" spans="1:7" ht="31.5">
      <c r="A694" s="2" t="s">
        <v>89</v>
      </c>
      <c r="B694" s="6" t="s">
        <v>29</v>
      </c>
      <c r="C694" s="21" t="s">
        <v>8</v>
      </c>
      <c r="D694" s="21" t="s">
        <v>358</v>
      </c>
      <c r="E694" s="21" t="s">
        <v>37</v>
      </c>
      <c r="F694" s="22">
        <f t="shared" si="284"/>
        <v>2010</v>
      </c>
      <c r="G694" s="22">
        <f t="shared" si="284"/>
        <v>2010</v>
      </c>
    </row>
    <row r="695" spans="1:7">
      <c r="A695" s="2" t="s">
        <v>359</v>
      </c>
      <c r="B695" s="6" t="s">
        <v>29</v>
      </c>
      <c r="C695" s="21" t="s">
        <v>8</v>
      </c>
      <c r="D695" s="21" t="s">
        <v>358</v>
      </c>
      <c r="E695" s="21" t="s">
        <v>360</v>
      </c>
      <c r="F695" s="24">
        <v>2010</v>
      </c>
      <c r="G695" s="24">
        <v>2010</v>
      </c>
    </row>
    <row r="696" spans="1:7">
      <c r="A696" s="17" t="s">
        <v>90</v>
      </c>
      <c r="B696" s="18" t="s">
        <v>38</v>
      </c>
      <c r="C696" s="18" t="s">
        <v>9</v>
      </c>
      <c r="D696" s="18" t="s">
        <v>10</v>
      </c>
      <c r="E696" s="18" t="s">
        <v>11</v>
      </c>
      <c r="F696" s="23">
        <f t="shared" ref="F696:G699" si="285">F697</f>
        <v>18669</v>
      </c>
      <c r="G696" s="23">
        <f t="shared" si="285"/>
        <v>39668</v>
      </c>
    </row>
    <row r="697" spans="1:7">
      <c r="A697" s="17" t="s">
        <v>90</v>
      </c>
      <c r="B697" s="18" t="s">
        <v>38</v>
      </c>
      <c r="C697" s="18" t="s">
        <v>38</v>
      </c>
      <c r="D697" s="18" t="s">
        <v>10</v>
      </c>
      <c r="E697" s="18" t="s">
        <v>11</v>
      </c>
      <c r="F697" s="23">
        <f t="shared" si="285"/>
        <v>18669</v>
      </c>
      <c r="G697" s="23">
        <f t="shared" si="285"/>
        <v>39668</v>
      </c>
    </row>
    <row r="698" spans="1:7">
      <c r="A698" s="20" t="s">
        <v>90</v>
      </c>
      <c r="B698" s="21" t="s">
        <v>38</v>
      </c>
      <c r="C698" s="21" t="s">
        <v>38</v>
      </c>
      <c r="D698" s="21" t="s">
        <v>39</v>
      </c>
      <c r="E698" s="21" t="s">
        <v>11</v>
      </c>
      <c r="F698" s="24">
        <f t="shared" si="285"/>
        <v>18669</v>
      </c>
      <c r="G698" s="24">
        <f t="shared" si="285"/>
        <v>39668</v>
      </c>
    </row>
    <row r="699" spans="1:7">
      <c r="A699" s="20" t="s">
        <v>90</v>
      </c>
      <c r="B699" s="21" t="s">
        <v>38</v>
      </c>
      <c r="C699" s="21" t="s">
        <v>38</v>
      </c>
      <c r="D699" s="21" t="s">
        <v>40</v>
      </c>
      <c r="E699" s="21" t="s">
        <v>11</v>
      </c>
      <c r="F699" s="24">
        <f t="shared" si="285"/>
        <v>18669</v>
      </c>
      <c r="G699" s="24">
        <f t="shared" si="285"/>
        <v>39668</v>
      </c>
    </row>
    <row r="700" spans="1:7">
      <c r="A700" s="20" t="s">
        <v>20</v>
      </c>
      <c r="B700" s="21" t="s">
        <v>38</v>
      </c>
      <c r="C700" s="21" t="s">
        <v>38</v>
      </c>
      <c r="D700" s="21" t="s">
        <v>40</v>
      </c>
      <c r="E700" s="21" t="s">
        <v>21</v>
      </c>
      <c r="F700" s="24">
        <v>18669</v>
      </c>
      <c r="G700" s="24">
        <v>39668</v>
      </c>
    </row>
    <row r="701" spans="1:7" ht="31.5" customHeight="1">
      <c r="A701" s="32" t="s">
        <v>92</v>
      </c>
      <c r="B701" s="44"/>
      <c r="C701" s="44"/>
      <c r="D701" s="44"/>
      <c r="E701" s="44"/>
      <c r="F701" s="49">
        <f>F14+F140+F148+F164+F242+F345+F354+F509+F567+F651+F678+F689+F696</f>
        <v>1879183.3</v>
      </c>
      <c r="G701" s="49">
        <f>G14+G140+G148+G164+G242+G345+G354+G509+G567+G651+G678+G689+G696</f>
        <v>1901686.9999999998</v>
      </c>
    </row>
    <row r="702" spans="1:7">
      <c r="A702" s="33"/>
      <c r="B702" s="34"/>
      <c r="C702" s="34"/>
      <c r="D702" s="34"/>
      <c r="E702" s="34"/>
      <c r="F702" s="41"/>
      <c r="G702" s="41"/>
    </row>
  </sheetData>
  <mergeCells count="11">
    <mergeCell ref="C5:G5"/>
    <mergeCell ref="F1:G1"/>
    <mergeCell ref="A11:G11"/>
    <mergeCell ref="A9:G9"/>
    <mergeCell ref="A10:G10"/>
    <mergeCell ref="D2:G2"/>
    <mergeCell ref="C3:G3"/>
    <mergeCell ref="D7:G7"/>
    <mergeCell ref="C4:G4"/>
    <mergeCell ref="B6:G6"/>
    <mergeCell ref="C8:G8"/>
  </mergeCells>
  <pageMargins left="1.1811023622047245" right="0.59055118110236227" top="0.78740157480314965" bottom="0.78740157480314965" header="0.31496062992125984" footer="0.31496062992125984"/>
  <pageSetup paperSize="9" scale="74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3</vt:lpstr>
      <vt:lpstr>приложение 4</vt:lpstr>
      <vt:lpstr>Лист2</vt:lpstr>
      <vt:lpstr>Лист3</vt:lpstr>
      <vt:lpstr>'приложение 3'!Заголовки_для_печати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gustova</cp:lastModifiedBy>
  <cp:lastPrinted>2014-12-10T05:56:55Z</cp:lastPrinted>
  <dcterms:created xsi:type="dcterms:W3CDTF">2014-09-10T01:50:54Z</dcterms:created>
  <dcterms:modified xsi:type="dcterms:W3CDTF">2014-12-10T05:58:33Z</dcterms:modified>
</cp:coreProperties>
</file>