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приложение 5" sheetId="4" r:id="rId1"/>
    <sheet name="приложение 6" sheetId="1" r:id="rId2"/>
    <sheet name="Лист2" sheetId="2" state="hidden" r:id="rId3"/>
    <sheet name="Лист3" sheetId="3" state="hidden" r:id="rId4"/>
  </sheets>
  <definedNames>
    <definedName name="_xlnm.Print_Titles" localSheetId="0">'приложение 5'!$13:$13</definedName>
    <definedName name="_xlnm.Print_Titles" localSheetId="1">'приложение 6'!$13:$13</definedName>
    <definedName name="_xlnm.Print_Area" localSheetId="0">'приложение 5'!$A$1:$G$777</definedName>
    <definedName name="_xlnm.Print_Area" localSheetId="1">'приложение 6'!$A$1:$H$788</definedName>
  </definedNames>
  <calcPr calcId="125725"/>
</workbook>
</file>

<file path=xl/calcChain.xml><?xml version="1.0" encoding="utf-8"?>
<calcChain xmlns="http://schemas.openxmlformats.org/spreadsheetml/2006/main">
  <c r="H611" i="1"/>
  <c r="G611"/>
  <c r="H632"/>
  <c r="G632"/>
  <c r="H444"/>
  <c r="G444"/>
  <c r="H445"/>
  <c r="G445"/>
  <c r="H404"/>
  <c r="G404"/>
  <c r="H413"/>
  <c r="G413"/>
  <c r="G457" i="4"/>
  <c r="G458"/>
  <c r="G372"/>
  <c r="G373"/>
  <c r="H526" i="1"/>
  <c r="H525" s="1"/>
  <c r="H524" s="1"/>
  <c r="H523" s="1"/>
  <c r="H298"/>
  <c r="H297" s="1"/>
  <c r="H296" s="1"/>
  <c r="H295" s="1"/>
  <c r="H294" s="1"/>
  <c r="G775" i="4"/>
  <c r="G774" s="1"/>
  <c r="G773" s="1"/>
  <c r="G770"/>
  <c r="G769"/>
  <c r="G768" s="1"/>
  <c r="G763"/>
  <c r="G761"/>
  <c r="G755"/>
  <c r="G753"/>
  <c r="G749"/>
  <c r="G747"/>
  <c r="G742"/>
  <c r="G741" s="1"/>
  <c r="G740" s="1"/>
  <c r="G738"/>
  <c r="G737" s="1"/>
  <c r="G736"/>
  <c r="G735" s="1"/>
  <c r="G734" s="1"/>
  <c r="G731"/>
  <c r="G730" s="1"/>
  <c r="G727"/>
  <c r="G726" s="1"/>
  <c r="G725" s="1"/>
  <c r="G722"/>
  <c r="G721" s="1"/>
  <c r="G720" s="1"/>
  <c r="G718"/>
  <c r="G717" s="1"/>
  <c r="G715"/>
  <c r="G714" s="1"/>
  <c r="G711"/>
  <c r="G710" s="1"/>
  <c r="G709" s="1"/>
  <c r="G707"/>
  <c r="G706" s="1"/>
  <c r="G705" s="1"/>
  <c r="G703"/>
  <c r="G702" s="1"/>
  <c r="G701" s="1"/>
  <c r="G700" s="1"/>
  <c r="G697"/>
  <c r="G696" s="1"/>
  <c r="G695" s="1"/>
  <c r="G694" s="1"/>
  <c r="G691"/>
  <c r="G690" s="1"/>
  <c r="G689" s="1"/>
  <c r="G687"/>
  <c r="G686" s="1"/>
  <c r="G684"/>
  <c r="G683" s="1"/>
  <c r="G681"/>
  <c r="G680" s="1"/>
  <c r="G677"/>
  <c r="G676" s="1"/>
  <c r="G673"/>
  <c r="G672" s="1"/>
  <c r="G671" s="1"/>
  <c r="G670" s="1"/>
  <c r="G668"/>
  <c r="G667" s="1"/>
  <c r="G665"/>
  <c r="G664" s="1"/>
  <c r="G662"/>
  <c r="G661" s="1"/>
  <c r="G659"/>
  <c r="G658" s="1"/>
  <c r="G656"/>
  <c r="G655" s="1"/>
  <c r="G654"/>
  <c r="G653" s="1"/>
  <c r="G652" s="1"/>
  <c r="G651"/>
  <c r="G650" s="1"/>
  <c r="G649" s="1"/>
  <c r="G648"/>
  <c r="G647" s="1"/>
  <c r="G645"/>
  <c r="G642"/>
  <c r="G641" s="1"/>
  <c r="G636"/>
  <c r="G634"/>
  <c r="G629"/>
  <c r="G628" s="1"/>
  <c r="G627" s="1"/>
  <c r="G625"/>
  <c r="G624"/>
  <c r="G623" s="1"/>
  <c r="G620"/>
  <c r="G619" s="1"/>
  <c r="G617"/>
  <c r="G616" s="1"/>
  <c r="G613"/>
  <c r="G612" s="1"/>
  <c r="G611"/>
  <c r="G610" s="1"/>
  <c r="G606"/>
  <c r="G605" s="1"/>
  <c r="G604" s="1"/>
  <c r="G601"/>
  <c r="G600" s="1"/>
  <c r="G599" s="1"/>
  <c r="G597"/>
  <c r="G596" s="1"/>
  <c r="G595" s="1"/>
  <c r="G593"/>
  <c r="G592" s="1"/>
  <c r="G590"/>
  <c r="G589" s="1"/>
  <c r="G586"/>
  <c r="G585" s="1"/>
  <c r="G584" s="1"/>
  <c r="G582"/>
  <c r="G581" s="1"/>
  <c r="G579"/>
  <c r="G578" s="1"/>
  <c r="G576"/>
  <c r="G575" s="1"/>
  <c r="G574" s="1"/>
  <c r="G573" s="1"/>
  <c r="G572"/>
  <c r="G571" s="1"/>
  <c r="G570" s="1"/>
  <c r="G568"/>
  <c r="G567" s="1"/>
  <c r="G565"/>
  <c r="G564" s="1"/>
  <c r="G561"/>
  <c r="G560" s="1"/>
  <c r="G558"/>
  <c r="G557" s="1"/>
  <c r="G555"/>
  <c r="G553"/>
  <c r="G551"/>
  <c r="G550" s="1"/>
  <c r="G549" s="1"/>
  <c r="G547"/>
  <c r="G546"/>
  <c r="G545" s="1"/>
  <c r="G543"/>
  <c r="G542" s="1"/>
  <c r="G541"/>
  <c r="G540" s="1"/>
  <c r="G535"/>
  <c r="G534" s="1"/>
  <c r="G533" s="1"/>
  <c r="G532" s="1"/>
  <c r="G531"/>
  <c r="G530" s="1"/>
  <c r="G529" s="1"/>
  <c r="G527"/>
  <c r="G526" s="1"/>
  <c r="G524"/>
  <c r="G523" s="1"/>
  <c r="G522" s="1"/>
  <c r="G520"/>
  <c r="G519" s="1"/>
  <c r="G518"/>
  <c r="G517" s="1"/>
  <c r="G516" s="1"/>
  <c r="G515"/>
  <c r="G514" s="1"/>
  <c r="G513" s="1"/>
  <c r="G508"/>
  <c r="G507" s="1"/>
  <c r="G506" s="1"/>
  <c r="G505" s="1"/>
  <c r="G504" s="1"/>
  <c r="G502"/>
  <c r="G501" s="1"/>
  <c r="G500" s="1"/>
  <c r="G499" s="1"/>
  <c r="G497"/>
  <c r="G496" s="1"/>
  <c r="G495" s="1"/>
  <c r="G494" s="1"/>
  <c r="G492"/>
  <c r="G491" s="1"/>
  <c r="G490" s="1"/>
  <c r="G489" s="1"/>
  <c r="G486"/>
  <c r="G485"/>
  <c r="G484" s="1"/>
  <c r="G483"/>
  <c r="G482" s="1"/>
  <c r="G478"/>
  <c r="G477"/>
  <c r="G476" s="1"/>
  <c r="G475"/>
  <c r="G474" s="1"/>
  <c r="G470"/>
  <c r="G469" s="1"/>
  <c r="G468"/>
  <c r="G467" s="1"/>
  <c r="G461"/>
  <c r="G460" s="1"/>
  <c r="G459" s="1"/>
  <c r="G455"/>
  <c r="G454" s="1"/>
  <c r="G453" s="1"/>
  <c r="G452" s="1"/>
  <c r="G449"/>
  <c r="G448" s="1"/>
  <c r="G447" s="1"/>
  <c r="G446" s="1"/>
  <c r="G445" s="1"/>
  <c r="G443"/>
  <c r="G442" s="1"/>
  <c r="G441" s="1"/>
  <c r="G440" s="1"/>
  <c r="G438"/>
  <c r="G437" s="1"/>
  <c r="G436" s="1"/>
  <c r="G435" s="1"/>
  <c r="G431"/>
  <c r="G429"/>
  <c r="G424"/>
  <c r="G423"/>
  <c r="G422" s="1"/>
  <c r="G421"/>
  <c r="G420" s="1"/>
  <c r="G413"/>
  <c r="G412" s="1"/>
  <c r="G411" s="1"/>
  <c r="G410" s="1"/>
  <c r="G409" s="1"/>
  <c r="G408" s="1"/>
  <c r="G406"/>
  <c r="G405" s="1"/>
  <c r="G404" s="1"/>
  <c r="G403" s="1"/>
  <c r="G402" s="1"/>
  <c r="G400"/>
  <c r="G399" s="1"/>
  <c r="G398" s="1"/>
  <c r="G397" s="1"/>
  <c r="G395"/>
  <c r="G394"/>
  <c r="G393" s="1"/>
  <c r="G392"/>
  <c r="G391" s="1"/>
  <c r="G384"/>
  <c r="G383" s="1"/>
  <c r="G382" s="1"/>
  <c r="G381" s="1"/>
  <c r="G379"/>
  <c r="G378" s="1"/>
  <c r="G377" s="1"/>
  <c r="G376" s="1"/>
  <c r="G370"/>
  <c r="G369" s="1"/>
  <c r="G368" s="1"/>
  <c r="G366"/>
  <c r="G365" s="1"/>
  <c r="G364" s="1"/>
  <c r="G361"/>
  <c r="G360" s="1"/>
  <c r="G358"/>
  <c r="G357" s="1"/>
  <c r="G354"/>
  <c r="G353" s="1"/>
  <c r="G352" s="1"/>
  <c r="G349"/>
  <c r="G348" s="1"/>
  <c r="G347" s="1"/>
  <c r="G346" s="1"/>
  <c r="G343"/>
  <c r="G342" s="1"/>
  <c r="G341" s="1"/>
  <c r="G339"/>
  <c r="G338" s="1"/>
  <c r="G336"/>
  <c r="G335" s="1"/>
  <c r="G333"/>
  <c r="G332" s="1"/>
  <c r="G327"/>
  <c r="G326" s="1"/>
  <c r="G325" s="1"/>
  <c r="G324" s="1"/>
  <c r="G322"/>
  <c r="G321" s="1"/>
  <c r="G320"/>
  <c r="G319" s="1"/>
  <c r="G318" s="1"/>
  <c r="G315"/>
  <c r="G314" s="1"/>
  <c r="G312"/>
  <c r="G311" s="1"/>
  <c r="G307"/>
  <c r="G306" s="1"/>
  <c r="G305" s="1"/>
  <c r="G304" s="1"/>
  <c r="G301"/>
  <c r="G300" s="1"/>
  <c r="G298"/>
  <c r="G297" s="1"/>
  <c r="G292"/>
  <c r="G291" s="1"/>
  <c r="G290" s="1"/>
  <c r="G288"/>
  <c r="G286"/>
  <c r="G284"/>
  <c r="G280"/>
  <c r="G279" s="1"/>
  <c r="G278" s="1"/>
  <c r="G275"/>
  <c r="G274" s="1"/>
  <c r="G272"/>
  <c r="G271" s="1"/>
  <c r="G268"/>
  <c r="G266"/>
  <c r="G262"/>
  <c r="G261" s="1"/>
  <c r="G260"/>
  <c r="G259" s="1"/>
  <c r="G258" s="1"/>
  <c r="G256"/>
  <c r="G255" s="1"/>
  <c r="G254"/>
  <c r="G253" s="1"/>
  <c r="G252"/>
  <c r="G251" s="1"/>
  <c r="G247"/>
  <c r="G246" s="1"/>
  <c r="G244"/>
  <c r="G243" s="1"/>
  <c r="G241"/>
  <c r="G240" s="1"/>
  <c r="G239" s="1"/>
  <c r="G238"/>
  <c r="G237" s="1"/>
  <c r="G236" s="1"/>
  <c r="G233"/>
  <c r="G232" s="1"/>
  <c r="G230"/>
  <c r="G229" s="1"/>
  <c r="G226"/>
  <c r="G225" s="1"/>
  <c r="G224" s="1"/>
  <c r="G222"/>
  <c r="G221" s="1"/>
  <c r="G219"/>
  <c r="G218" s="1"/>
  <c r="G216"/>
  <c r="G215" s="1"/>
  <c r="G212"/>
  <c r="G211" s="1"/>
  <c r="G209"/>
  <c r="G208" s="1"/>
  <c r="G205"/>
  <c r="G204" s="1"/>
  <c r="G203"/>
  <c r="G202" s="1"/>
  <c r="G201" s="1"/>
  <c r="G198"/>
  <c r="G197" s="1"/>
  <c r="G195"/>
  <c r="G194" s="1"/>
  <c r="G177"/>
  <c r="G176" s="1"/>
  <c r="G174"/>
  <c r="G173" s="1"/>
  <c r="G188"/>
  <c r="G187" s="1"/>
  <c r="G185"/>
  <c r="G184" s="1"/>
  <c r="G182"/>
  <c r="G181" s="1"/>
  <c r="G168"/>
  <c r="G167" s="1"/>
  <c r="G166"/>
  <c r="G165" s="1"/>
  <c r="G164" s="1"/>
  <c r="G160"/>
  <c r="G159" s="1"/>
  <c r="G158" s="1"/>
  <c r="G157" s="1"/>
  <c r="G156" s="1"/>
  <c r="G154"/>
  <c r="G153" s="1"/>
  <c r="G151"/>
  <c r="G150" s="1"/>
  <c r="G148"/>
  <c r="G147" s="1"/>
  <c r="G142"/>
  <c r="G141" s="1"/>
  <c r="G139"/>
  <c r="G138" s="1"/>
  <c r="G133"/>
  <c r="G132" s="1"/>
  <c r="G130"/>
  <c r="G129" s="1"/>
  <c r="G126"/>
  <c r="G125" s="1"/>
  <c r="G123"/>
  <c r="G122" s="1"/>
  <c r="G117"/>
  <c r="G115"/>
  <c r="G109"/>
  <c r="G108" s="1"/>
  <c r="G107" s="1"/>
  <c r="G105"/>
  <c r="G104" s="1"/>
  <c r="G103" s="1"/>
  <c r="G100"/>
  <c r="G99" s="1"/>
  <c r="G97"/>
  <c r="G96" s="1"/>
  <c r="G92"/>
  <c r="G90"/>
  <c r="G85"/>
  <c r="G83"/>
  <c r="G80"/>
  <c r="G79" s="1"/>
  <c r="G77"/>
  <c r="G75"/>
  <c r="G72"/>
  <c r="G70"/>
  <c r="G67"/>
  <c r="G65"/>
  <c r="G63"/>
  <c r="G62" s="1"/>
  <c r="G60"/>
  <c r="G59"/>
  <c r="G58" s="1"/>
  <c r="G53"/>
  <c r="G52" s="1"/>
  <c r="G51" s="1"/>
  <c r="G50" s="1"/>
  <c r="G46"/>
  <c r="G45" s="1"/>
  <c r="G44" s="1"/>
  <c r="G43" s="1"/>
  <c r="G42" s="1"/>
  <c r="G40"/>
  <c r="G39" s="1"/>
  <c r="G38" s="1"/>
  <c r="G37" s="1"/>
  <c r="G36" s="1"/>
  <c r="G34"/>
  <c r="G33" s="1"/>
  <c r="G31"/>
  <c r="G30" s="1"/>
  <c r="G26"/>
  <c r="G25" s="1"/>
  <c r="G23"/>
  <c r="G21"/>
  <c r="G20"/>
  <c r="G19" s="1"/>
  <c r="H410" i="1"/>
  <c r="H409" s="1"/>
  <c r="G410"/>
  <c r="G409" s="1"/>
  <c r="H408"/>
  <c r="H407" s="1"/>
  <c r="G408"/>
  <c r="G407" s="1"/>
  <c r="H360"/>
  <c r="H359" s="1"/>
  <c r="G360"/>
  <c r="G359" s="1"/>
  <c r="H358"/>
  <c r="H357" s="1"/>
  <c r="H356" s="1"/>
  <c r="G357"/>
  <c r="G356" s="1"/>
  <c r="H351"/>
  <c r="H350" s="1"/>
  <c r="H349" s="1"/>
  <c r="G351"/>
  <c r="G350" s="1"/>
  <c r="G349" s="1"/>
  <c r="H347"/>
  <c r="H346" s="1"/>
  <c r="H345" s="1"/>
  <c r="G347"/>
  <c r="G346" s="1"/>
  <c r="G345" s="1"/>
  <c r="H342"/>
  <c r="H341" s="1"/>
  <c r="G342"/>
  <c r="G341" s="1"/>
  <c r="H339"/>
  <c r="H338" s="1"/>
  <c r="G339"/>
  <c r="G338" s="1"/>
  <c r="H335"/>
  <c r="H334" s="1"/>
  <c r="H333" s="1"/>
  <c r="G335"/>
  <c r="G334" s="1"/>
  <c r="G333" s="1"/>
  <c r="H330"/>
  <c r="H329" s="1"/>
  <c r="H328" s="1"/>
  <c r="H327" s="1"/>
  <c r="G330"/>
  <c r="G329" s="1"/>
  <c r="G328" s="1"/>
  <c r="G327" s="1"/>
  <c r="H324"/>
  <c r="H323" s="1"/>
  <c r="H322" s="1"/>
  <c r="G324"/>
  <c r="G323" s="1"/>
  <c r="G322" s="1"/>
  <c r="H448"/>
  <c r="H447" s="1"/>
  <c r="H446" s="1"/>
  <c r="G448"/>
  <c r="G447" s="1"/>
  <c r="G446" s="1"/>
  <c r="H649"/>
  <c r="G649"/>
  <c r="H320"/>
  <c r="H319" s="1"/>
  <c r="H318" s="1"/>
  <c r="G320"/>
  <c r="G319" s="1"/>
  <c r="G318" s="1"/>
  <c r="H306"/>
  <c r="H305" s="1"/>
  <c r="G306"/>
  <c r="G305" s="1"/>
  <c r="H304"/>
  <c r="H303" s="1"/>
  <c r="H302" s="1"/>
  <c r="G303"/>
  <c r="G302" s="1"/>
  <c r="H229"/>
  <c r="G229"/>
  <c r="H436"/>
  <c r="H435" s="1"/>
  <c r="H434" s="1"/>
  <c r="H433" s="1"/>
  <c r="H432" s="1"/>
  <c r="G436"/>
  <c r="G435" s="1"/>
  <c r="G434" s="1"/>
  <c r="G433" s="1"/>
  <c r="G432" s="1"/>
  <c r="H490"/>
  <c r="H489" s="1"/>
  <c r="H488" s="1"/>
  <c r="G490"/>
  <c r="G489" s="1"/>
  <c r="G488" s="1"/>
  <c r="H430"/>
  <c r="H429" s="1"/>
  <c r="H428" s="1"/>
  <c r="H427" s="1"/>
  <c r="G430"/>
  <c r="G429" s="1"/>
  <c r="G428" s="1"/>
  <c r="G427" s="1"/>
  <c r="H425"/>
  <c r="H424" s="1"/>
  <c r="H423" s="1"/>
  <c r="H422" s="1"/>
  <c r="G425"/>
  <c r="G424" s="1"/>
  <c r="G423" s="1"/>
  <c r="G422" s="1"/>
  <c r="H484"/>
  <c r="H483" s="1"/>
  <c r="H482" s="1"/>
  <c r="H481" s="1"/>
  <c r="G484"/>
  <c r="G483" s="1"/>
  <c r="G482" s="1"/>
  <c r="G481" s="1"/>
  <c r="H479"/>
  <c r="H478" s="1"/>
  <c r="H477" s="1"/>
  <c r="H476" s="1"/>
  <c r="G479"/>
  <c r="G478" s="1"/>
  <c r="G477" s="1"/>
  <c r="G476" s="1"/>
  <c r="H457"/>
  <c r="G457"/>
  <c r="H455"/>
  <c r="G455"/>
  <c r="H442"/>
  <c r="H441" s="1"/>
  <c r="H440" s="1"/>
  <c r="H439" s="1"/>
  <c r="G442"/>
  <c r="G441" s="1"/>
  <c r="G440" s="1"/>
  <c r="G439" s="1"/>
  <c r="H393"/>
  <c r="H392" s="1"/>
  <c r="H391" s="1"/>
  <c r="H390" s="1"/>
  <c r="H389" s="1"/>
  <c r="G393"/>
  <c r="G392" s="1"/>
  <c r="G391" s="1"/>
  <c r="G390" s="1"/>
  <c r="G389" s="1"/>
  <c r="H411"/>
  <c r="G411"/>
  <c r="H103"/>
  <c r="H102" s="1"/>
  <c r="H101" s="1"/>
  <c r="G103"/>
  <c r="G102" s="1"/>
  <c r="G101" s="1"/>
  <c r="H42"/>
  <c r="H41" s="1"/>
  <c r="H40" s="1"/>
  <c r="H39" s="1"/>
  <c r="H38" s="1"/>
  <c r="G42"/>
  <c r="G41" s="1"/>
  <c r="G40" s="1"/>
  <c r="G39" s="1"/>
  <c r="G38" s="1"/>
  <c r="H36"/>
  <c r="H35" s="1"/>
  <c r="H34" s="1"/>
  <c r="H33" s="1"/>
  <c r="G36"/>
  <c r="G35" s="1"/>
  <c r="G34" s="1"/>
  <c r="G33" s="1"/>
  <c r="H26"/>
  <c r="H25" s="1"/>
  <c r="G26"/>
  <c r="G25" s="1"/>
  <c r="H23"/>
  <c r="G23"/>
  <c r="H21"/>
  <c r="G21"/>
  <c r="H20"/>
  <c r="H19" s="1"/>
  <c r="G20"/>
  <c r="G19" s="1"/>
  <c r="H652"/>
  <c r="H785"/>
  <c r="H784" s="1"/>
  <c r="H783" s="1"/>
  <c r="H782" s="1"/>
  <c r="H781" s="1"/>
  <c r="G785"/>
  <c r="G784" s="1"/>
  <c r="G783" s="1"/>
  <c r="G782" s="1"/>
  <c r="G781" s="1"/>
  <c r="H172"/>
  <c r="H169"/>
  <c r="G169"/>
  <c r="H400"/>
  <c r="H399" s="1"/>
  <c r="H398" s="1"/>
  <c r="H397" s="1"/>
  <c r="H396" s="1"/>
  <c r="H395" s="1"/>
  <c r="G400"/>
  <c r="G399" s="1"/>
  <c r="G398" s="1"/>
  <c r="G397" s="1"/>
  <c r="G396" s="1"/>
  <c r="G395" s="1"/>
  <c r="H366"/>
  <c r="H365" s="1"/>
  <c r="H364" s="1"/>
  <c r="H363" s="1"/>
  <c r="G366"/>
  <c r="G365" s="1"/>
  <c r="G364" s="1"/>
  <c r="G363" s="1"/>
  <c r="H371"/>
  <c r="H370" s="1"/>
  <c r="H369" s="1"/>
  <c r="H368" s="1"/>
  <c r="G371"/>
  <c r="G370" s="1"/>
  <c r="G369" s="1"/>
  <c r="G368" s="1"/>
  <c r="G344" l="1"/>
  <c r="G475"/>
  <c r="H475"/>
  <c r="H344"/>
  <c r="G577" i="4"/>
  <c r="G270"/>
  <c r="G242"/>
  <c r="G207"/>
  <c r="G74"/>
  <c r="G609"/>
  <c r="G608" s="1"/>
  <c r="G603" s="1"/>
  <c r="G544"/>
  <c r="G760"/>
  <c r="G759" s="1"/>
  <c r="G758" s="1"/>
  <c r="G265"/>
  <c r="G264" s="1"/>
  <c r="G428"/>
  <c r="G427" s="1"/>
  <c r="G426" s="1"/>
  <c r="G296"/>
  <c r="G295" s="1"/>
  <c r="G294" s="1"/>
  <c r="G419"/>
  <c r="G418" s="1"/>
  <c r="G417" s="1"/>
  <c r="G675"/>
  <c r="G69"/>
  <c r="G235"/>
  <c r="G228" s="1"/>
  <c r="G451"/>
  <c r="G488"/>
  <c r="G633"/>
  <c r="G632" s="1"/>
  <c r="G631" s="1"/>
  <c r="G713"/>
  <c r="G699" s="1"/>
  <c r="G57"/>
  <c r="G375"/>
  <c r="G82"/>
  <c r="G481"/>
  <c r="G480" s="1"/>
  <c r="G95"/>
  <c r="G163"/>
  <c r="G162" s="1"/>
  <c r="G200"/>
  <c r="G363"/>
  <c r="G622"/>
  <c r="G615" s="1"/>
  <c r="G614" s="1"/>
  <c r="G644"/>
  <c r="G640" s="1"/>
  <c r="G746"/>
  <c r="G745" s="1"/>
  <c r="G744" s="1"/>
  <c r="G250"/>
  <c r="G317"/>
  <c r="G733"/>
  <c r="G729" s="1"/>
  <c r="G724" s="1"/>
  <c r="G64"/>
  <c r="G331"/>
  <c r="G330" s="1"/>
  <c r="G329" s="1"/>
  <c r="G356"/>
  <c r="G390"/>
  <c r="G389" s="1"/>
  <c r="G388" s="1"/>
  <c r="G387" s="1"/>
  <c r="G386" s="1"/>
  <c r="G466"/>
  <c r="G465" s="1"/>
  <c r="G18"/>
  <c r="G17" s="1"/>
  <c r="G16" s="1"/>
  <c r="G29"/>
  <c r="G28" s="1"/>
  <c r="G89"/>
  <c r="G88" s="1"/>
  <c r="G87" s="1"/>
  <c r="G102"/>
  <c r="G114"/>
  <c r="G113" s="1"/>
  <c r="G112" s="1"/>
  <c r="G111" s="1"/>
  <c r="G310"/>
  <c r="G473"/>
  <c r="G472" s="1"/>
  <c r="G180"/>
  <c r="G179" s="1"/>
  <c r="G283"/>
  <c r="G282" s="1"/>
  <c r="G277" s="1"/>
  <c r="G539"/>
  <c r="G588"/>
  <c r="G767"/>
  <c r="G766" s="1"/>
  <c r="G765" s="1"/>
  <c r="G137"/>
  <c r="G136" s="1"/>
  <c r="G214"/>
  <c r="G434"/>
  <c r="G433" s="1"/>
  <c r="G146"/>
  <c r="G145" s="1"/>
  <c r="G144" s="1"/>
  <c r="G128"/>
  <c r="G121" s="1"/>
  <c r="G120" s="1"/>
  <c r="G119" s="1"/>
  <c r="G172"/>
  <c r="G171" s="1"/>
  <c r="G193"/>
  <c r="G563"/>
  <c r="G679"/>
  <c r="G512"/>
  <c r="G511" s="1"/>
  <c r="G552"/>
  <c r="G752"/>
  <c r="G751" s="1"/>
  <c r="G355" i="1"/>
  <c r="G354" s="1"/>
  <c r="G353" s="1"/>
  <c r="H355"/>
  <c r="H354" s="1"/>
  <c r="H353" s="1"/>
  <c r="H438"/>
  <c r="H337"/>
  <c r="G337"/>
  <c r="G438"/>
  <c r="H317"/>
  <c r="G317"/>
  <c r="H421"/>
  <c r="H420" s="1"/>
  <c r="G421"/>
  <c r="G420" s="1"/>
  <c r="H406"/>
  <c r="H405" s="1"/>
  <c r="G406"/>
  <c r="G405" s="1"/>
  <c r="H18"/>
  <c r="H17" s="1"/>
  <c r="H16" s="1"/>
  <c r="G18"/>
  <c r="G17" s="1"/>
  <c r="G16" s="1"/>
  <c r="G362"/>
  <c r="H362"/>
  <c r="H740"/>
  <c r="H739" s="1"/>
  <c r="H738" s="1"/>
  <c r="G740"/>
  <c r="G739" s="1"/>
  <c r="G738" s="1"/>
  <c r="H743"/>
  <c r="H742" s="1"/>
  <c r="H741" s="1"/>
  <c r="G743"/>
  <c r="G742" s="1"/>
  <c r="G741" s="1"/>
  <c r="G770"/>
  <c r="G769" s="1"/>
  <c r="H779"/>
  <c r="H778" s="1"/>
  <c r="H777" s="1"/>
  <c r="G779"/>
  <c r="G778" s="1"/>
  <c r="G777" s="1"/>
  <c r="H772"/>
  <c r="H771" s="1"/>
  <c r="G771"/>
  <c r="H770"/>
  <c r="H769" s="1"/>
  <c r="H776"/>
  <c r="H775" s="1"/>
  <c r="H774" s="1"/>
  <c r="G776"/>
  <c r="G775" s="1"/>
  <c r="G774" s="1"/>
  <c r="H762"/>
  <c r="G762"/>
  <c r="H764"/>
  <c r="G764"/>
  <c r="H715"/>
  <c r="H714" s="1"/>
  <c r="H713" s="1"/>
  <c r="G715"/>
  <c r="G714" s="1"/>
  <c r="G713" s="1"/>
  <c r="H701"/>
  <c r="H700" s="1"/>
  <c r="H699" s="1"/>
  <c r="H698" s="1"/>
  <c r="G701"/>
  <c r="G700" s="1"/>
  <c r="G699" s="1"/>
  <c r="G698" s="1"/>
  <c r="H754"/>
  <c r="G754"/>
  <c r="H756"/>
  <c r="G756"/>
  <c r="H750"/>
  <c r="G750"/>
  <c r="H748"/>
  <c r="G748"/>
  <c r="H731"/>
  <c r="H730" s="1"/>
  <c r="H729" s="1"/>
  <c r="G731"/>
  <c r="G730" s="1"/>
  <c r="G729" s="1"/>
  <c r="H735"/>
  <c r="H734" s="1"/>
  <c r="G735"/>
  <c r="G734" s="1"/>
  <c r="H711"/>
  <c r="H710" s="1"/>
  <c r="H709" s="1"/>
  <c r="G711"/>
  <c r="G710" s="1"/>
  <c r="G709" s="1"/>
  <c r="H719"/>
  <c r="H718" s="1"/>
  <c r="G719"/>
  <c r="G718" s="1"/>
  <c r="H722"/>
  <c r="H721" s="1"/>
  <c r="G722"/>
  <c r="G721" s="1"/>
  <c r="H726"/>
  <c r="H725" s="1"/>
  <c r="H724" s="1"/>
  <c r="G726"/>
  <c r="G725" s="1"/>
  <c r="G724" s="1"/>
  <c r="H707"/>
  <c r="H706" s="1"/>
  <c r="H705" s="1"/>
  <c r="H704" s="1"/>
  <c r="G707"/>
  <c r="G706" s="1"/>
  <c r="G705" s="1"/>
  <c r="G704" s="1"/>
  <c r="H737" l="1"/>
  <c r="H733" s="1"/>
  <c r="H728" s="1"/>
  <c r="G737"/>
  <c r="G639" i="4"/>
  <c r="G638" s="1"/>
  <c r="G471"/>
  <c r="G464" s="1"/>
  <c r="G56"/>
  <c r="G55" s="1"/>
  <c r="G757"/>
  <c r="G309"/>
  <c r="G303" s="1"/>
  <c r="G94"/>
  <c r="G15"/>
  <c r="G14" s="1"/>
  <c r="G416"/>
  <c r="G415" s="1"/>
  <c r="G743"/>
  <c r="G693" s="1"/>
  <c r="G170"/>
  <c r="G135" s="1"/>
  <c r="G351"/>
  <c r="G345" s="1"/>
  <c r="G249"/>
  <c r="G227" s="1"/>
  <c r="G768" i="1"/>
  <c r="H768"/>
  <c r="G192" i="4"/>
  <c r="G191" s="1"/>
  <c r="G538"/>
  <c r="G537" s="1"/>
  <c r="G717" i="1"/>
  <c r="G703" s="1"/>
  <c r="H717"/>
  <c r="H703" s="1"/>
  <c r="H332"/>
  <c r="H326" s="1"/>
  <c r="G332"/>
  <c r="G326" s="1"/>
  <c r="G761"/>
  <c r="G760" s="1"/>
  <c r="G759" s="1"/>
  <c r="H747"/>
  <c r="H746" s="1"/>
  <c r="H745" s="1"/>
  <c r="H761"/>
  <c r="H760" s="1"/>
  <c r="H759" s="1"/>
  <c r="G753"/>
  <c r="G752" s="1"/>
  <c r="G747"/>
  <c r="G746" s="1"/>
  <c r="G745" s="1"/>
  <c r="G733"/>
  <c r="G728" s="1"/>
  <c r="H753"/>
  <c r="H752" s="1"/>
  <c r="G49" i="4" l="1"/>
  <c r="G510"/>
  <c r="G463" s="1"/>
  <c r="G190"/>
  <c r="G767" i="1"/>
  <c r="G766" s="1"/>
  <c r="G758" s="1"/>
  <c r="H767"/>
  <c r="H766" s="1"/>
  <c r="H758" s="1"/>
  <c r="G744"/>
  <c r="H744"/>
  <c r="G48" i="4" l="1"/>
  <c r="G776" s="1"/>
  <c r="G697" i="1"/>
  <c r="H697"/>
  <c r="H648"/>
  <c r="G648"/>
  <c r="H643"/>
  <c r="H642" s="1"/>
  <c r="G643"/>
  <c r="G642" s="1"/>
  <c r="H646"/>
  <c r="G646"/>
  <c r="H657"/>
  <c r="H656" s="1"/>
  <c r="G657"/>
  <c r="G656" s="1"/>
  <c r="H660"/>
  <c r="H659" s="1"/>
  <c r="G660"/>
  <c r="G659" s="1"/>
  <c r="H663"/>
  <c r="H662" s="1"/>
  <c r="G663"/>
  <c r="G662" s="1"/>
  <c r="H666"/>
  <c r="H665" s="1"/>
  <c r="G666"/>
  <c r="G665" s="1"/>
  <c r="H671"/>
  <c r="H670" s="1"/>
  <c r="H669" s="1"/>
  <c r="H668" s="1"/>
  <c r="G671"/>
  <c r="G670" s="1"/>
  <c r="G669" s="1"/>
  <c r="G668" s="1"/>
  <c r="H675"/>
  <c r="G675"/>
  <c r="H677"/>
  <c r="G677"/>
  <c r="H681"/>
  <c r="H680" s="1"/>
  <c r="H679" s="1"/>
  <c r="G681"/>
  <c r="G680" s="1"/>
  <c r="G679" s="1"/>
  <c r="H688"/>
  <c r="H687" s="1"/>
  <c r="G688"/>
  <c r="G687" s="1"/>
  <c r="H691"/>
  <c r="H690" s="1"/>
  <c r="G691"/>
  <c r="G690" s="1"/>
  <c r="H695"/>
  <c r="H694" s="1"/>
  <c r="H693" s="1"/>
  <c r="G695"/>
  <c r="G694" s="1"/>
  <c r="G693" s="1"/>
  <c r="H686"/>
  <c r="H685" s="1"/>
  <c r="H684" s="1"/>
  <c r="G686"/>
  <c r="G685" s="1"/>
  <c r="G684" s="1"/>
  <c r="H655"/>
  <c r="H654" s="1"/>
  <c r="H653" s="1"/>
  <c r="G655"/>
  <c r="G654" s="1"/>
  <c r="G653" s="1"/>
  <c r="H651"/>
  <c r="H650" s="1"/>
  <c r="G652"/>
  <c r="G651" s="1"/>
  <c r="G650" s="1"/>
  <c r="H614"/>
  <c r="H613" s="1"/>
  <c r="G614"/>
  <c r="G613" s="1"/>
  <c r="H617"/>
  <c r="H616" s="1"/>
  <c r="G617"/>
  <c r="G616" s="1"/>
  <c r="H622"/>
  <c r="G622"/>
  <c r="H626"/>
  <c r="H625" s="1"/>
  <c r="H624" s="1"/>
  <c r="G626"/>
  <c r="G625" s="1"/>
  <c r="G624" s="1"/>
  <c r="H630"/>
  <c r="H629" s="1"/>
  <c r="H628" s="1"/>
  <c r="G630"/>
  <c r="G629" s="1"/>
  <c r="G628" s="1"/>
  <c r="H637"/>
  <c r="G637"/>
  <c r="H635"/>
  <c r="G635"/>
  <c r="H621"/>
  <c r="H620" s="1"/>
  <c r="G621"/>
  <c r="G620" s="1"/>
  <c r="H603"/>
  <c r="H602" s="1"/>
  <c r="H601" s="1"/>
  <c r="G603"/>
  <c r="G602" s="1"/>
  <c r="G601" s="1"/>
  <c r="H610"/>
  <c r="H609" s="1"/>
  <c r="G610"/>
  <c r="G609" s="1"/>
  <c r="H608"/>
  <c r="H607" s="1"/>
  <c r="G608"/>
  <c r="G607" s="1"/>
  <c r="H314"/>
  <c r="H313" s="1"/>
  <c r="G314"/>
  <c r="G313" s="1"/>
  <c r="G567"/>
  <c r="H645" l="1"/>
  <c r="H641" s="1"/>
  <c r="G645"/>
  <c r="G641" s="1"/>
  <c r="H619"/>
  <c r="H612" s="1"/>
  <c r="G674"/>
  <c r="G673" s="1"/>
  <c r="G619"/>
  <c r="G612" s="1"/>
  <c r="G683"/>
  <c r="H674"/>
  <c r="H673" s="1"/>
  <c r="H683"/>
  <c r="G634"/>
  <c r="G633" s="1"/>
  <c r="H634"/>
  <c r="H633" s="1"/>
  <c r="H606"/>
  <c r="H605" s="1"/>
  <c r="H600" s="1"/>
  <c r="G606"/>
  <c r="G605" s="1"/>
  <c r="G600" s="1"/>
  <c r="H640" l="1"/>
  <c r="H639" s="1"/>
  <c r="G640"/>
  <c r="G639" s="1"/>
  <c r="H598"/>
  <c r="H597" s="1"/>
  <c r="G598"/>
  <c r="G597" s="1"/>
  <c r="H595"/>
  <c r="H594" s="1"/>
  <c r="G595"/>
  <c r="G594" s="1"/>
  <c r="H591"/>
  <c r="H590" s="1"/>
  <c r="H589" s="1"/>
  <c r="G591"/>
  <c r="G590" s="1"/>
  <c r="G589" s="1"/>
  <c r="H584"/>
  <c r="H583" s="1"/>
  <c r="G584"/>
  <c r="G583" s="1"/>
  <c r="H587"/>
  <c r="H586" s="1"/>
  <c r="G587"/>
  <c r="G586" s="1"/>
  <c r="H580"/>
  <c r="H579" s="1"/>
  <c r="H578" s="1"/>
  <c r="G580"/>
  <c r="G579" s="1"/>
  <c r="G578" s="1"/>
  <c r="H311"/>
  <c r="H310" s="1"/>
  <c r="H309" s="1"/>
  <c r="G311"/>
  <c r="G310" s="1"/>
  <c r="G576"/>
  <c r="G575" s="1"/>
  <c r="H573"/>
  <c r="H572" s="1"/>
  <c r="G573"/>
  <c r="G572" s="1"/>
  <c r="H570"/>
  <c r="H569" s="1"/>
  <c r="G570"/>
  <c r="G569" s="1"/>
  <c r="G526"/>
  <c r="H280"/>
  <c r="G280"/>
  <c r="G593" l="1"/>
  <c r="H593"/>
  <c r="G568"/>
  <c r="G309"/>
  <c r="G308" s="1"/>
  <c r="G582"/>
  <c r="H582"/>
  <c r="H308"/>
  <c r="H577"/>
  <c r="H576" s="1"/>
  <c r="H575" s="1"/>
  <c r="H568" s="1"/>
  <c r="H567"/>
  <c r="H566" s="1"/>
  <c r="H565" s="1"/>
  <c r="G566"/>
  <c r="G565" s="1"/>
  <c r="H534"/>
  <c r="H533" s="1"/>
  <c r="G563"/>
  <c r="G562" s="1"/>
  <c r="G561" s="1"/>
  <c r="H563"/>
  <c r="H562" s="1"/>
  <c r="H561" s="1"/>
  <c r="G534"/>
  <c r="G533" s="1"/>
  <c r="H538"/>
  <c r="G538"/>
  <c r="H537"/>
  <c r="H536" s="1"/>
  <c r="H532"/>
  <c r="H531" s="1"/>
  <c r="G537"/>
  <c r="G536" s="1"/>
  <c r="G532"/>
  <c r="G531" s="1"/>
  <c r="H544"/>
  <c r="G544"/>
  <c r="H546"/>
  <c r="G546"/>
  <c r="H549"/>
  <c r="H548" s="1"/>
  <c r="G549"/>
  <c r="G548" s="1"/>
  <c r="H552"/>
  <c r="H551" s="1"/>
  <c r="G552"/>
  <c r="G551" s="1"/>
  <c r="H556"/>
  <c r="H555" s="1"/>
  <c r="G556"/>
  <c r="G555" s="1"/>
  <c r="H559"/>
  <c r="H558" s="1"/>
  <c r="G559"/>
  <c r="G558" s="1"/>
  <c r="G525"/>
  <c r="G524" s="1"/>
  <c r="G523" s="1"/>
  <c r="H542"/>
  <c r="H541" s="1"/>
  <c r="H540" s="1"/>
  <c r="G542"/>
  <c r="G541" s="1"/>
  <c r="G540" s="1"/>
  <c r="H508"/>
  <c r="H507" s="1"/>
  <c r="G508"/>
  <c r="G507" s="1"/>
  <c r="H506"/>
  <c r="H505" s="1"/>
  <c r="H504" s="1"/>
  <c r="G506"/>
  <c r="G505" s="1"/>
  <c r="G504" s="1"/>
  <c r="H511"/>
  <c r="H510" s="1"/>
  <c r="G511"/>
  <c r="G510" s="1"/>
  <c r="G514"/>
  <c r="G513" s="1"/>
  <c r="H518"/>
  <c r="H517" s="1"/>
  <c r="G518"/>
  <c r="G517" s="1"/>
  <c r="H521"/>
  <c r="H520" s="1"/>
  <c r="G521"/>
  <c r="G520" s="1"/>
  <c r="G298"/>
  <c r="G297" s="1"/>
  <c r="G296" s="1"/>
  <c r="G295" s="1"/>
  <c r="G294" s="1"/>
  <c r="H515"/>
  <c r="H514" s="1"/>
  <c r="H513" s="1"/>
  <c r="H291"/>
  <c r="H290" s="1"/>
  <c r="G291"/>
  <c r="G290" s="1"/>
  <c r="H289"/>
  <c r="H288" s="1"/>
  <c r="H287" s="1"/>
  <c r="G289"/>
  <c r="G288" s="1"/>
  <c r="G287" s="1"/>
  <c r="H278"/>
  <c r="G278"/>
  <c r="H282"/>
  <c r="G282"/>
  <c r="H274"/>
  <c r="H273" s="1"/>
  <c r="H272" s="1"/>
  <c r="G274"/>
  <c r="G273" s="1"/>
  <c r="G272" s="1"/>
  <c r="H499"/>
  <c r="H498" s="1"/>
  <c r="H497" s="1"/>
  <c r="H496" s="1"/>
  <c r="G499"/>
  <c r="G498" s="1"/>
  <c r="G497" s="1"/>
  <c r="G496" s="1"/>
  <c r="H269"/>
  <c r="H268" s="1"/>
  <c r="H267" s="1"/>
  <c r="G269"/>
  <c r="G268" s="1"/>
  <c r="G267" s="1"/>
  <c r="H260"/>
  <c r="H259" s="1"/>
  <c r="H258"/>
  <c r="H257" s="1"/>
  <c r="G260"/>
  <c r="G259" s="1"/>
  <c r="G258"/>
  <c r="G257" s="1"/>
  <c r="H265"/>
  <c r="H264" s="1"/>
  <c r="G265"/>
  <c r="G264" s="1"/>
  <c r="H262"/>
  <c r="H261" s="1"/>
  <c r="G262"/>
  <c r="G261" s="1"/>
  <c r="H233"/>
  <c r="H232" s="1"/>
  <c r="G233"/>
  <c r="G232" s="1"/>
  <c r="H236"/>
  <c r="H235" s="1"/>
  <c r="G236"/>
  <c r="G235" s="1"/>
  <c r="H243"/>
  <c r="H242" s="1"/>
  <c r="G243"/>
  <c r="G242" s="1"/>
  <c r="H247"/>
  <c r="H246" s="1"/>
  <c r="G247"/>
  <c r="G246" s="1"/>
  <c r="H250"/>
  <c r="H249" s="1"/>
  <c r="G250"/>
  <c r="G249" s="1"/>
  <c r="H253"/>
  <c r="H252" s="1"/>
  <c r="G253"/>
  <c r="G252" s="1"/>
  <c r="H241"/>
  <c r="H240" s="1"/>
  <c r="H239" s="1"/>
  <c r="G241"/>
  <c r="G240" s="1"/>
  <c r="G239" s="1"/>
  <c r="H206"/>
  <c r="H205" s="1"/>
  <c r="H204" s="1"/>
  <c r="G206"/>
  <c r="G205" s="1"/>
  <c r="G204" s="1"/>
  <c r="H212"/>
  <c r="H211" s="1"/>
  <c r="G212"/>
  <c r="G211" s="1"/>
  <c r="H222"/>
  <c r="H221" s="1"/>
  <c r="G222"/>
  <c r="G221" s="1"/>
  <c r="H225"/>
  <c r="H224" s="1"/>
  <c r="G225"/>
  <c r="G224" s="1"/>
  <c r="H228"/>
  <c r="H227" s="1"/>
  <c r="G228"/>
  <c r="G227" s="1"/>
  <c r="H493"/>
  <c r="H492" s="1"/>
  <c r="H487" s="1"/>
  <c r="G493"/>
  <c r="G492" s="1"/>
  <c r="G487" s="1"/>
  <c r="H198"/>
  <c r="H197" s="1"/>
  <c r="G198"/>
  <c r="G197" s="1"/>
  <c r="H201"/>
  <c r="H200" s="1"/>
  <c r="G201"/>
  <c r="G200" s="1"/>
  <c r="H208"/>
  <c r="H207" s="1"/>
  <c r="G208"/>
  <c r="G207" s="1"/>
  <c r="H218"/>
  <c r="H217" s="1"/>
  <c r="G218"/>
  <c r="G217" s="1"/>
  <c r="H215"/>
  <c r="H214" s="1"/>
  <c r="G215"/>
  <c r="G214" s="1"/>
  <c r="H180"/>
  <c r="H179" s="1"/>
  <c r="G180"/>
  <c r="G179" s="1"/>
  <c r="H177"/>
  <c r="H176" s="1"/>
  <c r="G177"/>
  <c r="G176" s="1"/>
  <c r="H185"/>
  <c r="H184" s="1"/>
  <c r="G185"/>
  <c r="G184" s="1"/>
  <c r="H191"/>
  <c r="H190" s="1"/>
  <c r="G191"/>
  <c r="G190" s="1"/>
  <c r="H188"/>
  <c r="H187" s="1"/>
  <c r="G188"/>
  <c r="G187" s="1"/>
  <c r="H168"/>
  <c r="H167" s="1"/>
  <c r="G168"/>
  <c r="G167" s="1"/>
  <c r="H171"/>
  <c r="H170" s="1"/>
  <c r="G171"/>
  <c r="G170" s="1"/>
  <c r="H163"/>
  <c r="H162" s="1"/>
  <c r="H161" s="1"/>
  <c r="H160" s="1"/>
  <c r="H159" s="1"/>
  <c r="G163"/>
  <c r="G162" s="1"/>
  <c r="G161" s="1"/>
  <c r="G160" s="1"/>
  <c r="G159" s="1"/>
  <c r="H157"/>
  <c r="H156" s="1"/>
  <c r="H154"/>
  <c r="H153" s="1"/>
  <c r="G157"/>
  <c r="G156" s="1"/>
  <c r="G154"/>
  <c r="G153" s="1"/>
  <c r="H149"/>
  <c r="H148" s="1"/>
  <c r="G149"/>
  <c r="G148" s="1"/>
  <c r="H146"/>
  <c r="H145" s="1"/>
  <c r="G146"/>
  <c r="G145" s="1"/>
  <c r="H140"/>
  <c r="H139" s="1"/>
  <c r="H137"/>
  <c r="H136" s="1"/>
  <c r="G137"/>
  <c r="G136" s="1"/>
  <c r="G140"/>
  <c r="G139" s="1"/>
  <c r="H121"/>
  <c r="H120" s="1"/>
  <c r="G121"/>
  <c r="G120" s="1"/>
  <c r="H124"/>
  <c r="H123" s="1"/>
  <c r="G124"/>
  <c r="G123" s="1"/>
  <c r="H126"/>
  <c r="G126"/>
  <c r="H128"/>
  <c r="G128"/>
  <c r="H131"/>
  <c r="G131"/>
  <c r="H115"/>
  <c r="G115"/>
  <c r="H113"/>
  <c r="G113"/>
  <c r="H94"/>
  <c r="H93" s="1"/>
  <c r="H92" s="1"/>
  <c r="H91" s="1"/>
  <c r="G94"/>
  <c r="G93" s="1"/>
  <c r="G92" s="1"/>
  <c r="G91" s="1"/>
  <c r="H98"/>
  <c r="H97" s="1"/>
  <c r="H96" s="1"/>
  <c r="G98"/>
  <c r="G97" s="1"/>
  <c r="G96" s="1"/>
  <c r="H31"/>
  <c r="H30" s="1"/>
  <c r="H29" s="1"/>
  <c r="H28" s="1"/>
  <c r="G31"/>
  <c r="G30" s="1"/>
  <c r="G29" s="1"/>
  <c r="G28" s="1"/>
  <c r="H107"/>
  <c r="H106" s="1"/>
  <c r="H105" s="1"/>
  <c r="H100" s="1"/>
  <c r="G107"/>
  <c r="G106" s="1"/>
  <c r="G105" s="1"/>
  <c r="G100" s="1"/>
  <c r="G530" l="1"/>
  <c r="H144"/>
  <c r="H143" s="1"/>
  <c r="H142" s="1"/>
  <c r="H220"/>
  <c r="G220"/>
  <c r="G144"/>
  <c r="G143" s="1"/>
  <c r="G142" s="1"/>
  <c r="H15"/>
  <c r="H14" s="1"/>
  <c r="G15"/>
  <c r="G14" s="1"/>
  <c r="G535"/>
  <c r="H530"/>
  <c r="H486"/>
  <c r="G486"/>
  <c r="H535"/>
  <c r="H543"/>
  <c r="H554"/>
  <c r="H503"/>
  <c r="H502" s="1"/>
  <c r="G286"/>
  <c r="G285" s="1"/>
  <c r="G284" s="1"/>
  <c r="G503"/>
  <c r="G502" s="1"/>
  <c r="G554"/>
  <c r="G277"/>
  <c r="G276" s="1"/>
  <c r="G271" s="1"/>
  <c r="H286"/>
  <c r="H285" s="1"/>
  <c r="H284" s="1"/>
  <c r="G543"/>
  <c r="G564"/>
  <c r="H277"/>
  <c r="H276" s="1"/>
  <c r="H271" s="1"/>
  <c r="H564"/>
  <c r="H238"/>
  <c r="H256"/>
  <c r="H255" s="1"/>
  <c r="G256"/>
  <c r="G255" s="1"/>
  <c r="G245"/>
  <c r="G203"/>
  <c r="H245"/>
  <c r="H203"/>
  <c r="G238"/>
  <c r="G210"/>
  <c r="H210"/>
  <c r="G196"/>
  <c r="H196"/>
  <c r="G183"/>
  <c r="G182" s="1"/>
  <c r="H166"/>
  <c r="H165" s="1"/>
  <c r="H183"/>
  <c r="H182" s="1"/>
  <c r="G166"/>
  <c r="G165" s="1"/>
  <c r="H175"/>
  <c r="G175"/>
  <c r="H112"/>
  <c r="H111" s="1"/>
  <c r="H110" s="1"/>
  <c r="H109" s="1"/>
  <c r="H119"/>
  <c r="H118" s="1"/>
  <c r="H117" s="1"/>
  <c r="G152"/>
  <c r="G151" s="1"/>
  <c r="H152"/>
  <c r="H151" s="1"/>
  <c r="G119"/>
  <c r="G118" s="1"/>
  <c r="G117" s="1"/>
  <c r="G135"/>
  <c r="G134" s="1"/>
  <c r="H135"/>
  <c r="H134" s="1"/>
  <c r="G112"/>
  <c r="G111" s="1"/>
  <c r="G110" s="1"/>
  <c r="G109" s="1"/>
  <c r="G529" l="1"/>
  <c r="G528" s="1"/>
  <c r="G501" s="1"/>
  <c r="H529"/>
  <c r="H528" s="1"/>
  <c r="H501" s="1"/>
  <c r="H231"/>
  <c r="G174"/>
  <c r="G173" s="1"/>
  <c r="G133" s="1"/>
  <c r="H174"/>
  <c r="H173" s="1"/>
  <c r="H133" s="1"/>
  <c r="G231"/>
  <c r="G195"/>
  <c r="G194" s="1"/>
  <c r="H195"/>
  <c r="H194" s="1"/>
  <c r="H472"/>
  <c r="H471" s="1"/>
  <c r="H470"/>
  <c r="H469" s="1"/>
  <c r="G472"/>
  <c r="G471" s="1"/>
  <c r="G470"/>
  <c r="G469" s="1"/>
  <c r="H473"/>
  <c r="G473"/>
  <c r="H416"/>
  <c r="G416"/>
  <c r="H418"/>
  <c r="G418"/>
  <c r="H464"/>
  <c r="H463" s="1"/>
  <c r="G464"/>
  <c r="G463" s="1"/>
  <c r="H465"/>
  <c r="G465"/>
  <c r="H462"/>
  <c r="H461" s="1"/>
  <c r="G462"/>
  <c r="G461" s="1"/>
  <c r="H456"/>
  <c r="H454"/>
  <c r="G456"/>
  <c r="G454"/>
  <c r="H90"/>
  <c r="G90"/>
  <c r="H387"/>
  <c r="H386" s="1"/>
  <c r="H385" s="1"/>
  <c r="H384" s="1"/>
  <c r="G387"/>
  <c r="G386" s="1"/>
  <c r="G385" s="1"/>
  <c r="G384" s="1"/>
  <c r="H382"/>
  <c r="G382"/>
  <c r="H380"/>
  <c r="G380"/>
  <c r="H379"/>
  <c r="H378" s="1"/>
  <c r="G379"/>
  <c r="G378" s="1"/>
  <c r="H61"/>
  <c r="G61"/>
  <c r="H63"/>
  <c r="G63"/>
  <c r="H68"/>
  <c r="G68"/>
  <c r="H66"/>
  <c r="G66"/>
  <c r="H88"/>
  <c r="G88"/>
  <c r="H86"/>
  <c r="G86"/>
  <c r="H81"/>
  <c r="G81"/>
  <c r="H79"/>
  <c r="G79"/>
  <c r="H71"/>
  <c r="G71"/>
  <c r="H73"/>
  <c r="G73"/>
  <c r="H76"/>
  <c r="H75" s="1"/>
  <c r="G76"/>
  <c r="G75" s="1"/>
  <c r="H56"/>
  <c r="G56"/>
  <c r="H58"/>
  <c r="G59"/>
  <c r="G58" s="1"/>
  <c r="H55"/>
  <c r="H54" s="1"/>
  <c r="G55"/>
  <c r="G54" s="1"/>
  <c r="G230" l="1"/>
  <c r="G193" s="1"/>
  <c r="H230"/>
  <c r="H193" s="1"/>
  <c r="H453"/>
  <c r="H452" s="1"/>
  <c r="G453"/>
  <c r="G452" s="1"/>
  <c r="H377"/>
  <c r="H376" s="1"/>
  <c r="H375" s="1"/>
  <c r="H374" s="1"/>
  <c r="G377"/>
  <c r="G376" s="1"/>
  <c r="G375" s="1"/>
  <c r="G374" s="1"/>
  <c r="H78"/>
  <c r="G415"/>
  <c r="G414" s="1"/>
  <c r="G403" s="1"/>
  <c r="G402" s="1"/>
  <c r="H70"/>
  <c r="G60"/>
  <c r="H415"/>
  <c r="H414" s="1"/>
  <c r="H403" s="1"/>
  <c r="H402" s="1"/>
  <c r="H60"/>
  <c r="G460"/>
  <c r="G459" s="1"/>
  <c r="G70"/>
  <c r="G65"/>
  <c r="H53"/>
  <c r="G53"/>
  <c r="H460"/>
  <c r="H459" s="1"/>
  <c r="G78"/>
  <c r="H468"/>
  <c r="H467" s="1"/>
  <c r="G468"/>
  <c r="G467" s="1"/>
  <c r="H65"/>
  <c r="G85"/>
  <c r="G84" s="1"/>
  <c r="G83" s="1"/>
  <c r="H85"/>
  <c r="H84" s="1"/>
  <c r="H83" s="1"/>
  <c r="H458" l="1"/>
  <c r="H451" s="1"/>
  <c r="H450" s="1"/>
  <c r="G458"/>
  <c r="G451" s="1"/>
  <c r="G450" s="1"/>
  <c r="G52"/>
  <c r="G51" s="1"/>
  <c r="H52"/>
  <c r="H51" s="1"/>
  <c r="H49"/>
  <c r="G49"/>
  <c r="G316" l="1"/>
  <c r="H316"/>
  <c r="H373"/>
  <c r="G373"/>
  <c r="H48"/>
  <c r="H47" s="1"/>
  <c r="H46" s="1"/>
  <c r="H45" s="1"/>
  <c r="G48"/>
  <c r="G47" s="1"/>
  <c r="G46" s="1"/>
  <c r="G45" s="1"/>
  <c r="H301" l="1"/>
  <c r="G301"/>
  <c r="H293" l="1"/>
  <c r="H44" s="1"/>
  <c r="H787" s="1"/>
  <c r="H300"/>
  <c r="G300"/>
  <c r="G293" s="1"/>
  <c r="G44" s="1"/>
  <c r="G787" s="1"/>
</calcChain>
</file>

<file path=xl/sharedStrings.xml><?xml version="1.0" encoding="utf-8"?>
<sst xmlns="http://schemas.openxmlformats.org/spreadsheetml/2006/main" count="7695" uniqueCount="436">
  <si>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</si>
  <si>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</si>
  <si>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</si>
  <si>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</si>
  <si>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</si>
  <si>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</si>
  <si>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</si>
  <si>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</si>
  <si>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</si>
  <si>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</si>
  <si>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</si>
  <si>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</si>
  <si>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</si>
  <si>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</si>
  <si>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</si>
  <si>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</si>
  <si>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</si>
  <si>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</si>
  <si>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</si>
  <si>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</si>
  <si>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</si>
  <si>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</si>
  <si>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</si>
  <si>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</si>
  <si>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</si>
  <si>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</si>
  <si>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</si>
  <si>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</si>
  <si>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</si>
  <si>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</si>
  <si>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</si>
  <si>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</si>
  <si>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</si>
  <si>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</si>
  <si>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</si>
  <si>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</si>
  <si>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</si>
  <si>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</si>
  <si>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</si>
  <si>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</si>
  <si>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</si>
  <si>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</si>
  <si>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</si>
  <si>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</si>
  <si>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</si>
  <si>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</si>
  <si>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</si>
  <si>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</si>
  <si>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</si>
  <si>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</si>
  <si>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</si>
  <si>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</si>
  <si>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</si>
  <si>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</si>
  <si>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</si>
  <si>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</si>
  <si>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</si>
  <si>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</si>
  <si>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</si>
  <si>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</si>
  <si>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</si>
  <si>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</si>
  <si>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</si>
  <si>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</si>
  <si>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</si>
  <si>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</si>
  <si>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</si>
  <si>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</si>
  <si>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</si>
  <si>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</si>
  <si>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</si>
  <si>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</si>
  <si>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</si>
  <si>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</si>
  <si>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</si>
  <si>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</si>
  <si>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</si>
  <si>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</si>
  <si>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</si>
  <si>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</si>
  <si>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</si>
  <si>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</si>
  <si>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</si>
  <si>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</si>
  <si>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</si>
  <si>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</si>
  <si>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</si>
  <si>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</si>
  <si>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</si>
  <si>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</si>
  <si>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</si>
  <si>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</si>
  <si>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</si>
  <si>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</si>
  <si>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</si>
  <si>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</si>
  <si>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</si>
  <si>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</si>
  <si>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</si>
  <si>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</si>
  <si>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</si>
  <si>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</si>
  <si>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</si>
  <si>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</si>
  <si>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</si>
  <si>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</si>
  <si>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</si>
  <si>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</si>
  <si>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</si>
  <si>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</si>
  <si>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</si>
  <si>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</si>
  <si>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</si>
  <si>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</si>
  <si>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</si>
  <si>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</si>
  <si>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</si>
  <si>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</si>
  <si>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</si>
  <si>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</si>
  <si>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</si>
  <si>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</si>
  <si>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</si>
  <si>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</si>
  <si>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</si>
  <si>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</si>
  <si>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</si>
  <si>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</si>
  <si>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</si>
  <si>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</si>
  <si>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</si>
  <si>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</si>
  <si>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</si>
  <si>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</si>
  <si>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</si>
  <si>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</si>
  <si>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</si>
  <si>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</si>
  <si>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</si>
  <si>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</si>
  <si>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</si>
  <si>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</si>
  <si>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</si>
  <si>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</si>
  <si>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</si>
  <si>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</si>
  <si>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</si>
  <si>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</si>
  <si>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</si>
  <si>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</si>
  <si>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</si>
  <si>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</si>
  <si>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</si>
  <si>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</si>
  <si>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</si>
  <si>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</si>
  <si>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</si>
  <si>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</si>
  <si>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</si>
  <si>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</si>
  <si>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</si>
  <si>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</si>
  <si>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</si>
  <si>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</si>
  <si>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</si>
  <si>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</si>
  <si>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</si>
  <si>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</si>
  <si>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</si>
  <si>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</si>
  <si>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</si>
  <si>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</si>
  <si>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</si>
  <si>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</si>
  <si>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</si>
  <si>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</si>
  <si>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</si>
  <si>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</si>
  <si>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</si>
  <si>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</si>
  <si>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</si>
  <si>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</si>
  <si>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</si>
  <si>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</si>
  <si>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</si>
  <si>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</si>
  <si>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</si>
  <si>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</si>
  <si>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</si>
  <si>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</si>
  <si>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</si>
  <si>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</si>
  <si>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</si>
  <si>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</si>
  <si>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</si>
  <si>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</si>
  <si>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</si>
  <si>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</si>
  <si>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</si>
  <si>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</si>
  <si>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</si>
  <si>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</si>
  <si>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</si>
  <si>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</si>
  <si>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</si>
  <si>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</si>
  <si>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</si>
  <si>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</si>
  <si>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</si>
  <si>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</si>
  <si>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</si>
  <si>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</si>
  <si>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</si>
  <si>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</si>
  <si>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</si>
  <si>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</si>
  <si>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</si>
  <si>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</si>
  <si>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</si>
  <si>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</si>
  <si>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</si>
  <si>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</si>
  <si>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</si>
  <si>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</si>
  <si>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</si>
  <si>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</si>
  <si>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</si>
  <si>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</si>
  <si>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</si>
  <si>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</si>
  <si>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</si>
  <si>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</si>
  <si>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</si>
  <si>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</si>
  <si>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</si>
  <si>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</si>
  <si>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</si>
  <si>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</si>
  <si>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</si>
  <si>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</si>
  <si>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</si>
  <si>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</si>
  <si>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</si>
  <si>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</si>
  <si>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</si>
  <si>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</si>
  <si>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</si>
  <si>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</si>
  <si>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</si>
  <si>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</si>
  <si>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</si>
  <si>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</si>
  <si>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</si>
  <si>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</si>
  <si>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</si>
  <si>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</si>
  <si>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</si>
  <si>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</si>
  <si>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</si>
  <si>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</si>
  <si>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</si>
  <si>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</si>
  <si>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</si>
  <si>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</si>
  <si>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</si>
  <si>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</si>
  <si>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</si>
  <si>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</si>
  <si>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</si>
  <si>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</si>
  <si>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</si>
  <si>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</si>
  <si>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</si>
  <si>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</si>
  <si>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</si>
  <si>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</si>
  <si>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</si>
  <si>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</si>
  <si>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</si>
  <si>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</si>
  <si>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</si>
  <si>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</si>
  <si>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</si>
  <si>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</si>
  <si>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</si>
  <si>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</si>
  <si>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</si>
  <si>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</si>
  <si>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</si>
  <si>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</si>
  <si>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</si>
  <si>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</si>
  <si>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</si>
  <si>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</si>
  <si>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</si>
  <si>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</si>
  <si>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</si>
  <si>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</si>
  <si>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</si>
  <si>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</si>
  <si>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</si>
  <si>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</si>
  <si>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</si>
  <si>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</si>
  <si>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</si>
  <si>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</si>
  <si>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</si>
  <si>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</si>
  <si>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</si>
  <si>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</si>
  <si>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</si>
  <si>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</si>
  <si>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</si>
  <si>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</si>
  <si>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</si>
  <si>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</si>
  <si>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</si>
  <si>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</si>
  <si>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</si>
  <si>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</si>
  <si>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</si>
  <si>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</si>
  <si>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</si>
  <si>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</si>
  <si>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</si>
  <si>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</si>
  <si>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</si>
  <si>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</si>
  <si>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</si>
  <si>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</si>
  <si>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</si>
  <si>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</si>
  <si>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</si>
  <si>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</si>
  <si>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</si>
  <si>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</si>
  <si>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</si>
  <si>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</si>
  <si>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</si>
  <si>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</si>
  <si>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</si>
  <si>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</si>
  <si>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</si>
  <si>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</si>
  <si>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</si>
  <si>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</si>
  <si>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</si>
  <si>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</si>
  <si>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</si>
  <si>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</si>
  <si>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</si>
  <si>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</si>
  <si>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</si>
  <si>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</si>
  <si>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</si>
  <si>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</si>
  <si>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</si>
  <si>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</si>
  <si>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</si>
  <si>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</si>
  <si>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</si>
  <si>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</si>
  <si>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</si>
  <si>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</si>
  <si>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</si>
  <si>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</si>
  <si>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</si>
  <si>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</si>
  <si>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</si>
  <si>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</si>
  <si>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 xml:space="preserve">от                   №                             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</si>
  <si>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</si>
  <si>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</si>
  <si>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</si>
  <si>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</si>
  <si>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</si>
  <si>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</si>
  <si>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</si>
  <si>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</si>
  <si>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</si>
  <si>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</si>
  <si>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</si>
  <si>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</si>
  <si>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</si>
  <si>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</si>
  <si>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</si>
  <si>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</si>
  <si>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</si>
  <si>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</si>
  <si>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</si>
  <si>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</si>
  <si>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</si>
  <si>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</si>
  <si>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</si>
  <si>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</si>
  <si>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</si>
  <si>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</si>
  <si>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</si>
  <si>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</si>
  <si>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</si>
  <si>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</si>
  <si>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</si>
  <si>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</si>
  <si>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</si>
  <si>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</si>
  <si>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</si>
  <si>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</si>
  <si>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</si>
  <si>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</si>
  <si>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</si>
  <si>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</si>
  <si>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</si>
  <si>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12 6401</t>
  </si>
  <si>
    <t>Собрание муниципального образования "Городской округ Ногликский"</t>
  </si>
  <si>
    <t>Ведомство</t>
  </si>
  <si>
    <t>Администрация муниципального образования "Городской округ Ногликский"</t>
  </si>
  <si>
    <t>Финансовое управление муниципального образования Городской округ Ногликский"</t>
  </si>
  <si>
    <t>Комитет по управлению муниципальным имуществом муниципального образования Городской округ Ногликский"</t>
  </si>
  <si>
    <t>Управление социальной политики администрации муниципального образования "Городской округ Ногликский"</t>
  </si>
  <si>
    <t>Бюджетные ассигнования на обслуживание муниципального долга муниципального образования</t>
  </si>
  <si>
    <t>Приложение 5</t>
  </si>
  <si>
    <t>Приложение 6</t>
  </si>
  <si>
    <t>Ведомственная структура  расходов местного бюджета на плановый период 2016 и 2017 годов</t>
  </si>
  <si>
    <t>Ведомственная структура расходов местного бюджета на 2015 год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</si>
  <si>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</si>
  <si>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</si>
  <si>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</si>
  <si>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</si>
  <si>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</si>
  <si>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</si>
  <si>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7706221</t>
  </si>
  <si>
    <t>1001150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</si>
  <si>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</si>
  <si>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</si>
  <si>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</si>
  <si>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Внепрограммные мероприятия по руководству и и управлению в сфере установленных функций органов местного самоуправления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</si>
</sst>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1" applyNumberFormat="1" applyFont="1" applyFill="1" applyBorder="1" applyAlignment="1" applyProtection="1">
      <alignment horizontal="justify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left" wrapText="1"/>
    </xf>
    <xf numFmtId="0" fontId="3" fillId="2" borderId="1" xfId="1" applyNumberFormat="1" applyFont="1" applyFill="1" applyBorder="1" applyAlignment="1" applyProtection="1">
      <alignment horizontal="center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wrapText="1"/>
    </xf>
    <xf numFmtId="0" fontId="3" fillId="2" borderId="1" xfId="1" applyNumberFormat="1" applyFont="1" applyFill="1" applyBorder="1" applyAlignment="1" applyProtection="1">
      <alignment horizontal="justify" wrapTex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0" fontId="3" fillId="2" borderId="0" xfId="0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justify" wrapText="1"/>
    </xf>
    <xf numFmtId="0" fontId="3" fillId="2" borderId="3" xfId="1" applyNumberFormat="1" applyFont="1" applyFill="1" applyBorder="1" applyAlignment="1" applyProtection="1">
      <alignment horizontal="center" wrapText="1"/>
    </xf>
    <xf numFmtId="49" fontId="3" fillId="2" borderId="3" xfId="1" applyNumberFormat="1" applyFont="1" applyFill="1" applyBorder="1" applyAlignment="1" applyProtection="1">
      <alignment horizontal="center" shrinkToFit="1"/>
    </xf>
    <xf numFmtId="49" fontId="3" fillId="2" borderId="4" xfId="1" applyNumberFormat="1" applyFont="1" applyFill="1" applyBorder="1" applyAlignment="1" applyProtection="1">
      <alignment horizontal="center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49" fontId="2" fillId="2" borderId="5" xfId="1" applyNumberFormat="1" applyFont="1" applyFill="1" applyBorder="1" applyAlignment="1" applyProtection="1">
      <alignment horizontal="center" shrinkToFit="1"/>
    </xf>
    <xf numFmtId="49" fontId="2" fillId="2" borderId="6" xfId="1" applyNumberFormat="1" applyFont="1" applyFill="1" applyBorder="1" applyAlignment="1" applyProtection="1">
      <alignment horizontal="center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3" borderId="7" xfId="1" applyNumberFormat="1" applyFont="1" applyFill="1" applyBorder="1" applyAlignment="1" applyProtection="1">
      <alignment horizontal="right" shrinkToFit="1"/>
    </xf>
    <xf numFmtId="49" fontId="2" fillId="2" borderId="8" xfId="1" applyNumberFormat="1" applyFont="1" applyFill="1" applyBorder="1" applyAlignment="1" applyProtection="1">
      <alignment horizontal="center" shrinkToFit="1"/>
    </xf>
    <xf numFmtId="49" fontId="2" fillId="2" borderId="2" xfId="1" applyNumberFormat="1" applyFont="1" applyFill="1" applyBorder="1" applyAlignment="1" applyProtection="1">
      <alignment horizontal="center" shrinkToFit="1"/>
    </xf>
    <xf numFmtId="164" fontId="2" fillId="3" borderId="2" xfId="1" applyNumberFormat="1" applyFont="1" applyFill="1" applyBorder="1" applyAlignment="1" applyProtection="1">
      <alignment horizontal="right" shrinkToFit="1"/>
    </xf>
    <xf numFmtId="49" fontId="2" fillId="2" borderId="4" xfId="1" applyNumberFormat="1" applyFont="1" applyFill="1" applyBorder="1" applyAlignment="1" applyProtection="1">
      <alignment horizontal="center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left" wrapText="1"/>
    </xf>
    <xf numFmtId="0" fontId="3" fillId="2" borderId="2" xfId="1" applyNumberFormat="1" applyFont="1" applyFill="1" applyBorder="1" applyAlignment="1" applyProtection="1">
      <alignment horizontal="justify" wrapText="1"/>
    </xf>
    <xf numFmtId="0" fontId="3" fillId="2" borderId="1" xfId="1" applyNumberFormat="1" applyFont="1" applyFill="1" applyBorder="1" applyAlignment="1" applyProtection="1"/>
    <xf numFmtId="0" fontId="2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2"/>
  <sheetViews>
    <sheetView tabSelected="1" topLeftCell="A762" zoomScaleSheetLayoutView="75" workbookViewId="0">
      <selection activeCell="B233" sqref="B233"/>
    </sheetView>
  </sheetViews>
  <sheetFormatPr defaultRowHeight="15.75"/>
  <cols>
    <col min="1" max="1" width="57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10" style="16" customWidth="1"/>
    <col min="6" max="6" width="8.42578125" style="16" customWidth="1"/>
    <col min="7" max="7" width="12.42578125" style="56" customWidth="1"/>
    <col min="8" max="16384" width="9.140625" style="16"/>
  </cols>
  <sheetData>
    <row r="1" spans="1:7" ht="17.25" customHeight="1">
      <c r="A1" s="14"/>
      <c r="B1" s="15"/>
      <c r="C1" s="61" t="s">
        <v>420</v>
      </c>
      <c r="D1" s="61"/>
      <c r="E1" s="61"/>
      <c r="F1" s="61"/>
      <c r="G1" s="61"/>
    </row>
    <row r="2" spans="1:7" ht="15.75" customHeight="1">
      <c r="A2" s="14"/>
      <c r="B2" s="15"/>
      <c r="C2" s="61" t="s">
        <v>93</v>
      </c>
      <c r="D2" s="61"/>
      <c r="E2" s="61"/>
      <c r="F2" s="61"/>
      <c r="G2" s="61"/>
    </row>
    <row r="3" spans="1:7" ht="15" customHeight="1">
      <c r="A3" s="14"/>
      <c r="B3" s="15"/>
      <c r="C3" s="61" t="s">
        <v>94</v>
      </c>
      <c r="D3" s="61"/>
      <c r="E3" s="61"/>
      <c r="F3" s="61"/>
      <c r="G3" s="61"/>
    </row>
    <row r="4" spans="1:7" ht="16.5" customHeight="1">
      <c r="A4" s="14"/>
      <c r="B4" s="15"/>
      <c r="C4" s="61" t="s">
        <v>95</v>
      </c>
      <c r="D4" s="61"/>
      <c r="E4" s="61"/>
      <c r="F4" s="61"/>
      <c r="G4" s="61"/>
    </row>
    <row r="5" spans="1:7" ht="15.75" customHeight="1">
      <c r="A5" s="14"/>
      <c r="B5" s="15"/>
      <c r="C5" s="61" t="s">
        <v>368</v>
      </c>
      <c r="D5" s="61"/>
      <c r="E5" s="61"/>
      <c r="F5" s="61"/>
      <c r="G5" s="61"/>
    </row>
    <row r="6" spans="1:7" ht="17.25" customHeight="1">
      <c r="A6" s="14"/>
      <c r="B6" s="15"/>
      <c r="C6" s="61" t="s">
        <v>369</v>
      </c>
      <c r="D6" s="61"/>
      <c r="E6" s="61"/>
      <c r="F6" s="61"/>
      <c r="G6" s="61"/>
    </row>
    <row r="7" spans="1:7" ht="18" customHeight="1">
      <c r="A7" s="14"/>
      <c r="B7" s="15"/>
      <c r="C7" s="65" t="s">
        <v>370</v>
      </c>
      <c r="D7" s="65"/>
      <c r="E7" s="65"/>
      <c r="F7" s="65"/>
      <c r="G7" s="65"/>
    </row>
    <row r="8" spans="1:7" ht="18" customHeight="1">
      <c r="A8" s="14"/>
      <c r="B8" s="15"/>
      <c r="C8" s="15"/>
      <c r="D8" s="61"/>
      <c r="E8" s="61"/>
      <c r="F8" s="61"/>
      <c r="G8" s="61"/>
    </row>
    <row r="9" spans="1:7" ht="15.75" customHeight="1">
      <c r="A9" s="62"/>
      <c r="B9" s="62"/>
      <c r="C9" s="62"/>
      <c r="D9" s="62"/>
      <c r="E9" s="62"/>
      <c r="F9" s="62"/>
      <c r="G9" s="62"/>
    </row>
    <row r="10" spans="1:7" ht="59.25" customHeight="1">
      <c r="A10" s="63" t="s">
        <v>423</v>
      </c>
      <c r="B10" s="63"/>
      <c r="C10" s="63"/>
      <c r="D10" s="63"/>
      <c r="E10" s="63"/>
      <c r="F10" s="63"/>
      <c r="G10" s="63"/>
    </row>
    <row r="11" spans="1:7">
      <c r="A11" s="64" t="s">
        <v>0</v>
      </c>
      <c r="B11" s="64"/>
      <c r="C11" s="64"/>
      <c r="D11" s="64"/>
      <c r="E11" s="64"/>
      <c r="F11" s="64"/>
      <c r="G11" s="64"/>
    </row>
    <row r="12" spans="1:7" ht="35.25" customHeight="1">
      <c r="A12" s="17" t="s">
        <v>1</v>
      </c>
      <c r="B12" s="17" t="s">
        <v>414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98</v>
      </c>
    </row>
    <row r="13" spans="1:7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</row>
    <row r="14" spans="1:7" ht="31.5">
      <c r="A14" s="20" t="s">
        <v>413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G15+G42</f>
        <v>10801.43</v>
      </c>
    </row>
    <row r="15" spans="1:7" ht="23.25" customHeight="1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G16+G28+G36</f>
        <v>9304.93</v>
      </c>
    </row>
    <row r="16" spans="1:7" ht="60.75" customHeight="1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>G17</f>
        <v>7740.63</v>
      </c>
    </row>
    <row r="17" spans="1:7" ht="47.25">
      <c r="A17" s="26" t="s">
        <v>432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>G18+G25</f>
        <v>7740.63</v>
      </c>
    </row>
    <row r="18" spans="1:7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>G19+G21+G23</f>
        <v>3787.33</v>
      </c>
    </row>
    <row r="19" spans="1:7" ht="77.25" customHeight="1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>G20</f>
        <v>2938.33</v>
      </c>
    </row>
    <row r="20" spans="1:7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28">
        <f>2649.33+289</f>
        <v>2938.33</v>
      </c>
    </row>
    <row r="21" spans="1:7" ht="33.75" customHeight="1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>G22</f>
        <v>845</v>
      </c>
    </row>
    <row r="22" spans="1:7" ht="33.75" customHeight="1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28">
        <v>845</v>
      </c>
    </row>
    <row r="23" spans="1:7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>G24</f>
        <v>4</v>
      </c>
    </row>
    <row r="24" spans="1:7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28">
        <v>4</v>
      </c>
    </row>
    <row r="25" spans="1:7" ht="31.5" customHeight="1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>G26</f>
        <v>3953.3</v>
      </c>
    </row>
    <row r="26" spans="1:7" ht="90" customHeight="1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>G27</f>
        <v>3953.3</v>
      </c>
    </row>
    <row r="27" spans="1:7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28">
        <v>3953.3</v>
      </c>
    </row>
    <row r="28" spans="1:7" ht="64.5" customHeight="1">
      <c r="A28" s="24" t="s">
        <v>42</v>
      </c>
      <c r="B28" s="21">
        <v>901</v>
      </c>
      <c r="C28" s="22" t="s">
        <v>8</v>
      </c>
      <c r="D28" s="22" t="s">
        <v>26</v>
      </c>
      <c r="E28" s="22" t="s">
        <v>10</v>
      </c>
      <c r="F28" s="22" t="s">
        <v>11</v>
      </c>
      <c r="G28" s="25">
        <f>G29</f>
        <v>1546.3</v>
      </c>
    </row>
    <row r="29" spans="1:7" ht="47.25">
      <c r="A29" s="26" t="s">
        <v>432</v>
      </c>
      <c r="B29" s="18">
        <v>901</v>
      </c>
      <c r="C29" s="27" t="s">
        <v>8</v>
      </c>
      <c r="D29" s="27" t="s">
        <v>26</v>
      </c>
      <c r="E29" s="27" t="s">
        <v>101</v>
      </c>
      <c r="F29" s="27" t="s">
        <v>11</v>
      </c>
      <c r="G29" s="28">
        <f>G30+G33</f>
        <v>1546.3</v>
      </c>
    </row>
    <row r="30" spans="1:7" ht="31.5">
      <c r="A30" s="26" t="s">
        <v>104</v>
      </c>
      <c r="B30" s="18">
        <v>901</v>
      </c>
      <c r="C30" s="27" t="s">
        <v>8</v>
      </c>
      <c r="D30" s="27" t="s">
        <v>26</v>
      </c>
      <c r="E30" s="27" t="s">
        <v>105</v>
      </c>
      <c r="F30" s="27" t="s">
        <v>11</v>
      </c>
      <c r="G30" s="28">
        <f>G31</f>
        <v>530.4</v>
      </c>
    </row>
    <row r="31" spans="1:7">
      <c r="A31" s="26" t="s">
        <v>51</v>
      </c>
      <c r="B31" s="18">
        <v>901</v>
      </c>
      <c r="C31" s="27" t="s">
        <v>8</v>
      </c>
      <c r="D31" s="27" t="s">
        <v>26</v>
      </c>
      <c r="E31" s="27" t="s">
        <v>105</v>
      </c>
      <c r="F31" s="27" t="s">
        <v>31</v>
      </c>
      <c r="G31" s="28">
        <f>G32</f>
        <v>530.4</v>
      </c>
    </row>
    <row r="32" spans="1:7" ht="31.5">
      <c r="A32" s="26" t="s">
        <v>294</v>
      </c>
      <c r="B32" s="18">
        <v>901</v>
      </c>
      <c r="C32" s="27" t="s">
        <v>8</v>
      </c>
      <c r="D32" s="27" t="s">
        <v>26</v>
      </c>
      <c r="E32" s="27" t="s">
        <v>105</v>
      </c>
      <c r="F32" s="27" t="s">
        <v>296</v>
      </c>
      <c r="G32" s="28">
        <v>530.4</v>
      </c>
    </row>
    <row r="33" spans="1:7" ht="33" customHeight="1">
      <c r="A33" s="26" t="s">
        <v>43</v>
      </c>
      <c r="B33" s="18">
        <v>901</v>
      </c>
      <c r="C33" s="27" t="s">
        <v>8</v>
      </c>
      <c r="D33" s="27" t="s">
        <v>26</v>
      </c>
      <c r="E33" s="27" t="s">
        <v>122</v>
      </c>
      <c r="F33" s="27" t="s">
        <v>11</v>
      </c>
      <c r="G33" s="28">
        <f>G34</f>
        <v>1015.9</v>
      </c>
    </row>
    <row r="34" spans="1:7" ht="39.75" customHeight="1">
      <c r="A34" s="26" t="s">
        <v>51</v>
      </c>
      <c r="B34" s="18">
        <v>901</v>
      </c>
      <c r="C34" s="27" t="s">
        <v>8</v>
      </c>
      <c r="D34" s="27" t="s">
        <v>26</v>
      </c>
      <c r="E34" s="27" t="s">
        <v>122</v>
      </c>
      <c r="F34" s="27" t="s">
        <v>31</v>
      </c>
      <c r="G34" s="28">
        <f>G35</f>
        <v>1015.9</v>
      </c>
    </row>
    <row r="35" spans="1:7" ht="31.5">
      <c r="A35" s="26" t="s">
        <v>294</v>
      </c>
      <c r="B35" s="18">
        <v>901</v>
      </c>
      <c r="C35" s="27" t="s">
        <v>8</v>
      </c>
      <c r="D35" s="27" t="s">
        <v>26</v>
      </c>
      <c r="E35" s="27" t="s">
        <v>122</v>
      </c>
      <c r="F35" s="27" t="s">
        <v>296</v>
      </c>
      <c r="G35" s="28">
        <v>1015.9</v>
      </c>
    </row>
    <row r="36" spans="1:7" ht="19.5" customHeight="1">
      <c r="A36" s="24" t="s">
        <v>45</v>
      </c>
      <c r="B36" s="21">
        <v>901</v>
      </c>
      <c r="C36" s="22" t="s">
        <v>8</v>
      </c>
      <c r="D36" s="22" t="s">
        <v>29</v>
      </c>
      <c r="E36" s="22" t="s">
        <v>10</v>
      </c>
      <c r="F36" s="22" t="s">
        <v>11</v>
      </c>
      <c r="G36" s="25">
        <f>G37</f>
        <v>18</v>
      </c>
    </row>
    <row r="37" spans="1:7">
      <c r="A37" s="26" t="s">
        <v>433</v>
      </c>
      <c r="B37" s="18">
        <v>901</v>
      </c>
      <c r="C37" s="27" t="s">
        <v>8</v>
      </c>
      <c r="D37" s="27" t="s">
        <v>29</v>
      </c>
      <c r="E37" s="27" t="s">
        <v>125</v>
      </c>
      <c r="F37" s="27" t="s">
        <v>11</v>
      </c>
      <c r="G37" s="28">
        <f>G38</f>
        <v>18</v>
      </c>
    </row>
    <row r="38" spans="1:7">
      <c r="A38" s="26" t="s">
        <v>49</v>
      </c>
      <c r="B38" s="18">
        <v>901</v>
      </c>
      <c r="C38" s="27" t="s">
        <v>8</v>
      </c>
      <c r="D38" s="27" t="s">
        <v>29</v>
      </c>
      <c r="E38" s="27" t="s">
        <v>142</v>
      </c>
      <c r="F38" s="27" t="s">
        <v>11</v>
      </c>
      <c r="G38" s="28">
        <f>G39</f>
        <v>18</v>
      </c>
    </row>
    <row r="39" spans="1:7" ht="48.75" customHeight="1">
      <c r="A39" s="26" t="s">
        <v>52</v>
      </c>
      <c r="B39" s="18">
        <v>901</v>
      </c>
      <c r="C39" s="27" t="s">
        <v>8</v>
      </c>
      <c r="D39" s="27" t="s">
        <v>29</v>
      </c>
      <c r="E39" s="27" t="s">
        <v>143</v>
      </c>
      <c r="F39" s="27" t="s">
        <v>11</v>
      </c>
      <c r="G39" s="28">
        <f>G40</f>
        <v>18</v>
      </c>
    </row>
    <row r="40" spans="1:7">
      <c r="A40" s="26" t="s">
        <v>51</v>
      </c>
      <c r="B40" s="18">
        <v>901</v>
      </c>
      <c r="C40" s="27" t="s">
        <v>8</v>
      </c>
      <c r="D40" s="27" t="s">
        <v>29</v>
      </c>
      <c r="E40" s="27" t="s">
        <v>143</v>
      </c>
      <c r="F40" s="27" t="s">
        <v>31</v>
      </c>
      <c r="G40" s="28">
        <f>G41</f>
        <v>18</v>
      </c>
    </row>
    <row r="41" spans="1:7">
      <c r="A41" s="26" t="s">
        <v>145</v>
      </c>
      <c r="B41" s="18">
        <v>901</v>
      </c>
      <c r="C41" s="27" t="s">
        <v>8</v>
      </c>
      <c r="D41" s="27" t="s">
        <v>29</v>
      </c>
      <c r="E41" s="27" t="s">
        <v>143</v>
      </c>
      <c r="F41" s="27" t="s">
        <v>146</v>
      </c>
      <c r="G41" s="28">
        <v>18</v>
      </c>
    </row>
    <row r="42" spans="1:7" ht="18" customHeight="1">
      <c r="A42" s="24" t="s">
        <v>79</v>
      </c>
      <c r="B42" s="21">
        <v>901</v>
      </c>
      <c r="C42" s="22" t="s">
        <v>36</v>
      </c>
      <c r="D42" s="22" t="s">
        <v>9</v>
      </c>
      <c r="E42" s="22" t="s">
        <v>10</v>
      </c>
      <c r="F42" s="22" t="s">
        <v>11</v>
      </c>
      <c r="G42" s="25">
        <f>G43</f>
        <v>1496.5</v>
      </c>
    </row>
    <row r="43" spans="1:7" ht="18" customHeight="1">
      <c r="A43" s="24" t="s">
        <v>80</v>
      </c>
      <c r="B43" s="21">
        <v>901</v>
      </c>
      <c r="C43" s="22" t="s">
        <v>36</v>
      </c>
      <c r="D43" s="22" t="s">
        <v>8</v>
      </c>
      <c r="E43" s="22" t="s">
        <v>10</v>
      </c>
      <c r="F43" s="22" t="s">
        <v>11</v>
      </c>
      <c r="G43" s="25">
        <f>G44</f>
        <v>1496.5</v>
      </c>
    </row>
    <row r="44" spans="1:7" ht="18" customHeight="1">
      <c r="A44" s="1" t="s">
        <v>433</v>
      </c>
      <c r="B44" s="18">
        <v>901</v>
      </c>
      <c r="C44" s="27" t="s">
        <v>36</v>
      </c>
      <c r="D44" s="27" t="s">
        <v>8</v>
      </c>
      <c r="E44" s="27" t="s">
        <v>125</v>
      </c>
      <c r="F44" s="27" t="s">
        <v>11</v>
      </c>
      <c r="G44" s="28">
        <f>G45</f>
        <v>1496.5</v>
      </c>
    </row>
    <row r="45" spans="1:7" ht="110.25">
      <c r="A45" s="1" t="s">
        <v>318</v>
      </c>
      <c r="B45" s="18">
        <v>901</v>
      </c>
      <c r="C45" s="2" t="s">
        <v>36</v>
      </c>
      <c r="D45" s="27" t="s">
        <v>8</v>
      </c>
      <c r="E45" s="27" t="s">
        <v>319</v>
      </c>
      <c r="F45" s="27" t="s">
        <v>11</v>
      </c>
      <c r="G45" s="28">
        <f>G46</f>
        <v>1496.5</v>
      </c>
    </row>
    <row r="46" spans="1:7">
      <c r="A46" s="26" t="s">
        <v>51</v>
      </c>
      <c r="B46" s="18">
        <v>901</v>
      </c>
      <c r="C46" s="2" t="s">
        <v>36</v>
      </c>
      <c r="D46" s="27" t="s">
        <v>8</v>
      </c>
      <c r="E46" s="27" t="s">
        <v>319</v>
      </c>
      <c r="F46" s="27" t="s">
        <v>31</v>
      </c>
      <c r="G46" s="28">
        <f>G47</f>
        <v>1496.5</v>
      </c>
    </row>
    <row r="47" spans="1:7" ht="31.5">
      <c r="A47" s="26" t="s">
        <v>294</v>
      </c>
      <c r="B47" s="18">
        <v>901</v>
      </c>
      <c r="C47" s="2" t="s">
        <v>36</v>
      </c>
      <c r="D47" s="27" t="s">
        <v>8</v>
      </c>
      <c r="E47" s="27" t="s">
        <v>319</v>
      </c>
      <c r="F47" s="27" t="s">
        <v>296</v>
      </c>
      <c r="G47" s="28">
        <v>1496.5</v>
      </c>
    </row>
    <row r="48" spans="1:7" s="29" customFormat="1" ht="31.5">
      <c r="A48" s="24" t="s">
        <v>415</v>
      </c>
      <c r="B48" s="21">
        <v>902</v>
      </c>
      <c r="C48" s="22" t="s">
        <v>9</v>
      </c>
      <c r="D48" s="22" t="s">
        <v>9</v>
      </c>
      <c r="E48" s="22" t="s">
        <v>10</v>
      </c>
      <c r="F48" s="22" t="s">
        <v>11</v>
      </c>
      <c r="G48" s="25">
        <f>G49+G111+G119+G135+G190+G294+G303+G329+G345+G375</f>
        <v>1575994.2999999998</v>
      </c>
    </row>
    <row r="49" spans="1:7" ht="23.25" customHeight="1">
      <c r="A49" s="24" t="s">
        <v>7</v>
      </c>
      <c r="B49" s="21">
        <v>902</v>
      </c>
      <c r="C49" s="22" t="s">
        <v>8</v>
      </c>
      <c r="D49" s="22" t="s">
        <v>9</v>
      </c>
      <c r="E49" s="22" t="s">
        <v>10</v>
      </c>
      <c r="F49" s="22" t="s">
        <v>11</v>
      </c>
      <c r="G49" s="25">
        <f>G50+G55+G87+G94</f>
        <v>103449.5</v>
      </c>
    </row>
    <row r="50" spans="1:7" ht="51" customHeight="1">
      <c r="A50" s="24" t="s">
        <v>12</v>
      </c>
      <c r="B50" s="21">
        <v>902</v>
      </c>
      <c r="C50" s="22" t="s">
        <v>8</v>
      </c>
      <c r="D50" s="22" t="s">
        <v>13</v>
      </c>
      <c r="E50" s="22" t="s">
        <v>10</v>
      </c>
      <c r="F50" s="22" t="s">
        <v>11</v>
      </c>
      <c r="G50" s="25" t="str">
        <f>G51</f>
        <v>4457,7</v>
      </c>
    </row>
    <row r="51" spans="1:7" ht="51" customHeight="1">
      <c r="A51" s="26" t="s">
        <v>432</v>
      </c>
      <c r="B51" s="18">
        <v>902</v>
      </c>
      <c r="C51" s="27" t="s">
        <v>8</v>
      </c>
      <c r="D51" s="27" t="s">
        <v>13</v>
      </c>
      <c r="E51" s="27" t="s">
        <v>101</v>
      </c>
      <c r="F51" s="27" t="s">
        <v>11</v>
      </c>
      <c r="G51" s="28" t="str">
        <f>G52</f>
        <v>4457,7</v>
      </c>
    </row>
    <row r="52" spans="1:7" ht="17.25" customHeight="1">
      <c r="A52" s="26" t="s">
        <v>14</v>
      </c>
      <c r="B52" s="18">
        <v>902</v>
      </c>
      <c r="C52" s="27" t="s">
        <v>8</v>
      </c>
      <c r="D52" s="27" t="s">
        <v>13</v>
      </c>
      <c r="E52" s="27" t="s">
        <v>100</v>
      </c>
      <c r="F52" s="27" t="s">
        <v>11</v>
      </c>
      <c r="G52" s="28" t="str">
        <f>G53</f>
        <v>4457,7</v>
      </c>
    </row>
    <row r="53" spans="1:7" ht="78.75" customHeight="1">
      <c r="A53" s="26" t="s">
        <v>15</v>
      </c>
      <c r="B53" s="18">
        <v>902</v>
      </c>
      <c r="C53" s="27" t="s">
        <v>8</v>
      </c>
      <c r="D53" s="27" t="s">
        <v>13</v>
      </c>
      <c r="E53" s="27" t="s">
        <v>100</v>
      </c>
      <c r="F53" s="27" t="s">
        <v>16</v>
      </c>
      <c r="G53" s="28" t="str">
        <f>G54</f>
        <v>4457,7</v>
      </c>
    </row>
    <row r="54" spans="1:7" ht="31.5">
      <c r="A54" s="26" t="s">
        <v>102</v>
      </c>
      <c r="B54" s="18">
        <v>902</v>
      </c>
      <c r="C54" s="27" t="s">
        <v>8</v>
      </c>
      <c r="D54" s="27" t="s">
        <v>13</v>
      </c>
      <c r="E54" s="27" t="s">
        <v>100</v>
      </c>
      <c r="F54" s="27" t="s">
        <v>103</v>
      </c>
      <c r="G54" s="28" t="s">
        <v>380</v>
      </c>
    </row>
    <row r="55" spans="1:7" ht="78.75" customHeight="1">
      <c r="A55" s="24" t="s">
        <v>23</v>
      </c>
      <c r="B55" s="18">
        <v>902</v>
      </c>
      <c r="C55" s="22" t="s">
        <v>8</v>
      </c>
      <c r="D55" s="22" t="s">
        <v>24</v>
      </c>
      <c r="E55" s="22" t="s">
        <v>10</v>
      </c>
      <c r="F55" s="22" t="s">
        <v>11</v>
      </c>
      <c r="G55" s="25">
        <f>G56</f>
        <v>61610.400000000001</v>
      </c>
    </row>
    <row r="56" spans="1:7" ht="47.25">
      <c r="A56" s="26" t="s">
        <v>432</v>
      </c>
      <c r="B56" s="18">
        <v>902</v>
      </c>
      <c r="C56" s="27" t="s">
        <v>8</v>
      </c>
      <c r="D56" s="27" t="s">
        <v>24</v>
      </c>
      <c r="E56" s="27" t="s">
        <v>101</v>
      </c>
      <c r="F56" s="27" t="s">
        <v>11</v>
      </c>
      <c r="G56" s="28">
        <f>G57+G64+G69+G74+G79+G82</f>
        <v>61610.400000000001</v>
      </c>
    </row>
    <row r="57" spans="1:7" ht="31.5">
      <c r="A57" s="26" t="s">
        <v>104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11</v>
      </c>
      <c r="G57" s="28">
        <f>G58+G60+G62</f>
        <v>59038.5</v>
      </c>
    </row>
    <row r="58" spans="1:7" ht="80.25" customHeight="1">
      <c r="A58" s="26" t="s">
        <v>15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16</v>
      </c>
      <c r="G58" s="28">
        <f>G59</f>
        <v>58176.5</v>
      </c>
    </row>
    <row r="59" spans="1:7" ht="31.5">
      <c r="A59" s="26" t="s">
        <v>102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103</v>
      </c>
      <c r="G59" s="28">
        <f>55393.5+2783</f>
        <v>58176.5</v>
      </c>
    </row>
    <row r="60" spans="1:7" ht="34.5" customHeight="1">
      <c r="A60" s="26" t="s">
        <v>18</v>
      </c>
      <c r="B60" s="18">
        <v>902</v>
      </c>
      <c r="C60" s="27" t="s">
        <v>8</v>
      </c>
      <c r="D60" s="27" t="s">
        <v>24</v>
      </c>
      <c r="E60" s="27" t="s">
        <v>105</v>
      </c>
      <c r="F60" s="27" t="s">
        <v>19</v>
      </c>
      <c r="G60" s="28">
        <f>G61</f>
        <v>782</v>
      </c>
    </row>
    <row r="61" spans="1:7" ht="34.5" customHeight="1">
      <c r="A61" s="26" t="s">
        <v>106</v>
      </c>
      <c r="B61" s="18">
        <v>902</v>
      </c>
      <c r="C61" s="27" t="s">
        <v>8</v>
      </c>
      <c r="D61" s="27" t="s">
        <v>24</v>
      </c>
      <c r="E61" s="27" t="s">
        <v>105</v>
      </c>
      <c r="F61" s="27" t="s">
        <v>107</v>
      </c>
      <c r="G61" s="28">
        <v>782</v>
      </c>
    </row>
    <row r="62" spans="1:7">
      <c r="A62" s="26" t="s">
        <v>20</v>
      </c>
      <c r="B62" s="18">
        <v>902</v>
      </c>
      <c r="C62" s="27" t="s">
        <v>8</v>
      </c>
      <c r="D62" s="27" t="s">
        <v>24</v>
      </c>
      <c r="E62" s="27" t="s">
        <v>105</v>
      </c>
      <c r="F62" s="27" t="s">
        <v>21</v>
      </c>
      <c r="G62" s="28">
        <f>G63</f>
        <v>80</v>
      </c>
    </row>
    <row r="63" spans="1:7">
      <c r="A63" s="26" t="s">
        <v>109</v>
      </c>
      <c r="B63" s="18">
        <v>902</v>
      </c>
      <c r="C63" s="27" t="s">
        <v>8</v>
      </c>
      <c r="D63" s="27" t="s">
        <v>24</v>
      </c>
      <c r="E63" s="27" t="s">
        <v>105</v>
      </c>
      <c r="F63" s="27" t="s">
        <v>110</v>
      </c>
      <c r="G63" s="28">
        <f>60+20</f>
        <v>80</v>
      </c>
    </row>
    <row r="64" spans="1:7" ht="47.25">
      <c r="A64" s="1" t="s">
        <v>112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11</v>
      </c>
      <c r="G64" s="28">
        <f>G65+G67</f>
        <v>597.6</v>
      </c>
    </row>
    <row r="65" spans="1:7" ht="78.75">
      <c r="A65" s="26" t="s">
        <v>15</v>
      </c>
      <c r="B65" s="18">
        <v>902</v>
      </c>
      <c r="C65" s="27" t="s">
        <v>8</v>
      </c>
      <c r="D65" s="27" t="s">
        <v>24</v>
      </c>
      <c r="E65" s="27" t="s">
        <v>117</v>
      </c>
      <c r="F65" s="27" t="s">
        <v>16</v>
      </c>
      <c r="G65" s="28">
        <f>G66</f>
        <v>489.6</v>
      </c>
    </row>
    <row r="66" spans="1:7" ht="31.5">
      <c r="A66" s="26" t="s">
        <v>102</v>
      </c>
      <c r="B66" s="18">
        <v>902</v>
      </c>
      <c r="C66" s="27" t="s">
        <v>8</v>
      </c>
      <c r="D66" s="27" t="s">
        <v>24</v>
      </c>
      <c r="E66" s="27" t="s">
        <v>117</v>
      </c>
      <c r="F66" s="27" t="s">
        <v>103</v>
      </c>
      <c r="G66" s="28">
        <v>489.6</v>
      </c>
    </row>
    <row r="67" spans="1:7" ht="31.5">
      <c r="A67" s="26" t="s">
        <v>18</v>
      </c>
      <c r="B67" s="18">
        <v>902</v>
      </c>
      <c r="C67" s="27" t="s">
        <v>8</v>
      </c>
      <c r="D67" s="27" t="s">
        <v>24</v>
      </c>
      <c r="E67" s="27" t="s">
        <v>117</v>
      </c>
      <c r="F67" s="27" t="s">
        <v>19</v>
      </c>
      <c r="G67" s="28">
        <f>G68</f>
        <v>108</v>
      </c>
    </row>
    <row r="68" spans="1:7" ht="31.5">
      <c r="A68" s="26" t="s">
        <v>106</v>
      </c>
      <c r="B68" s="18">
        <v>902</v>
      </c>
      <c r="C68" s="27" t="s">
        <v>8</v>
      </c>
      <c r="D68" s="27" t="s">
        <v>24</v>
      </c>
      <c r="E68" s="27" t="s">
        <v>117</v>
      </c>
      <c r="F68" s="27" t="s">
        <v>107</v>
      </c>
      <c r="G68" s="28">
        <v>108</v>
      </c>
    </row>
    <row r="69" spans="1:7" ht="110.25">
      <c r="A69" s="1" t="s">
        <v>381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11</v>
      </c>
      <c r="G69" s="28">
        <f>G70+G72</f>
        <v>123</v>
      </c>
    </row>
    <row r="70" spans="1:7" ht="78.75">
      <c r="A70" s="26" t="s">
        <v>15</v>
      </c>
      <c r="B70" s="18">
        <v>902</v>
      </c>
      <c r="C70" s="27" t="s">
        <v>8</v>
      </c>
      <c r="D70" s="27" t="s">
        <v>24</v>
      </c>
      <c r="E70" s="27" t="s">
        <v>118</v>
      </c>
      <c r="F70" s="27" t="s">
        <v>16</v>
      </c>
      <c r="G70" s="28">
        <f>G71</f>
        <v>120</v>
      </c>
    </row>
    <row r="71" spans="1:7" ht="31.5">
      <c r="A71" s="26" t="s">
        <v>102</v>
      </c>
      <c r="B71" s="18">
        <v>902</v>
      </c>
      <c r="C71" s="27" t="s">
        <v>8</v>
      </c>
      <c r="D71" s="27" t="s">
        <v>24</v>
      </c>
      <c r="E71" s="27" t="s">
        <v>118</v>
      </c>
      <c r="F71" s="27" t="s">
        <v>103</v>
      </c>
      <c r="G71" s="28">
        <v>120</v>
      </c>
    </row>
    <row r="72" spans="1:7" ht="31.5">
      <c r="A72" s="26" t="s">
        <v>18</v>
      </c>
      <c r="B72" s="18">
        <v>902</v>
      </c>
      <c r="C72" s="27" t="s">
        <v>8</v>
      </c>
      <c r="D72" s="27" t="s">
        <v>24</v>
      </c>
      <c r="E72" s="27" t="s">
        <v>118</v>
      </c>
      <c r="F72" s="27" t="s">
        <v>19</v>
      </c>
      <c r="G72" s="28">
        <f>G73</f>
        <v>3</v>
      </c>
    </row>
    <row r="73" spans="1:7" ht="31.5">
      <c r="A73" s="26" t="s">
        <v>106</v>
      </c>
      <c r="B73" s="18">
        <v>902</v>
      </c>
      <c r="C73" s="27" t="s">
        <v>8</v>
      </c>
      <c r="D73" s="27" t="s">
        <v>24</v>
      </c>
      <c r="E73" s="27" t="s">
        <v>118</v>
      </c>
      <c r="F73" s="27" t="s">
        <v>107</v>
      </c>
      <c r="G73" s="28">
        <v>3</v>
      </c>
    </row>
    <row r="74" spans="1:7" ht="94.5">
      <c r="A74" s="1" t="s">
        <v>113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11</v>
      </c>
      <c r="G74" s="28">
        <f>G75+G77</f>
        <v>1357</v>
      </c>
    </row>
    <row r="75" spans="1:7" ht="78.75">
      <c r="A75" s="26" t="s">
        <v>15</v>
      </c>
      <c r="B75" s="18">
        <v>902</v>
      </c>
      <c r="C75" s="27" t="s">
        <v>8</v>
      </c>
      <c r="D75" s="27" t="s">
        <v>24</v>
      </c>
      <c r="E75" s="27" t="s">
        <v>119</v>
      </c>
      <c r="F75" s="27" t="s">
        <v>16</v>
      </c>
      <c r="G75" s="28">
        <f>G76</f>
        <v>1103</v>
      </c>
    </row>
    <row r="76" spans="1:7" ht="31.5">
      <c r="A76" s="26" t="s">
        <v>102</v>
      </c>
      <c r="B76" s="18">
        <v>902</v>
      </c>
      <c r="C76" s="27" t="s">
        <v>8</v>
      </c>
      <c r="D76" s="27" t="s">
        <v>24</v>
      </c>
      <c r="E76" s="27" t="s">
        <v>119</v>
      </c>
      <c r="F76" s="27" t="s">
        <v>103</v>
      </c>
      <c r="G76" s="28">
        <v>1103</v>
      </c>
    </row>
    <row r="77" spans="1:7" ht="31.5">
      <c r="A77" s="26" t="s">
        <v>18</v>
      </c>
      <c r="B77" s="18">
        <v>902</v>
      </c>
      <c r="C77" s="27" t="s">
        <v>8</v>
      </c>
      <c r="D77" s="27" t="s">
        <v>24</v>
      </c>
      <c r="E77" s="27" t="s">
        <v>119</v>
      </c>
      <c r="F77" s="27" t="s">
        <v>19</v>
      </c>
      <c r="G77" s="28">
        <f>G78</f>
        <v>254</v>
      </c>
    </row>
    <row r="78" spans="1:7" ht="31.5">
      <c r="A78" s="26" t="s">
        <v>106</v>
      </c>
      <c r="B78" s="18">
        <v>902</v>
      </c>
      <c r="C78" s="27" t="s">
        <v>8</v>
      </c>
      <c r="D78" s="27" t="s">
        <v>24</v>
      </c>
      <c r="E78" s="27" t="s">
        <v>119</v>
      </c>
      <c r="F78" s="27" t="s">
        <v>107</v>
      </c>
      <c r="G78" s="28">
        <v>254</v>
      </c>
    </row>
    <row r="79" spans="1:7" ht="63">
      <c r="A79" s="1" t="s">
        <v>114</v>
      </c>
      <c r="B79" s="18">
        <v>902</v>
      </c>
      <c r="C79" s="27" t="s">
        <v>8</v>
      </c>
      <c r="D79" s="27" t="s">
        <v>24</v>
      </c>
      <c r="E79" s="27" t="s">
        <v>120</v>
      </c>
      <c r="F79" s="27" t="s">
        <v>11</v>
      </c>
      <c r="G79" s="28">
        <f>G80</f>
        <v>64</v>
      </c>
    </row>
    <row r="80" spans="1:7" ht="78.75">
      <c r="A80" s="26" t="s">
        <v>15</v>
      </c>
      <c r="B80" s="18">
        <v>902</v>
      </c>
      <c r="C80" s="27" t="s">
        <v>8</v>
      </c>
      <c r="D80" s="27" t="s">
        <v>24</v>
      </c>
      <c r="E80" s="27" t="s">
        <v>120</v>
      </c>
      <c r="F80" s="27" t="s">
        <v>16</v>
      </c>
      <c r="G80" s="28">
        <f>G81</f>
        <v>64</v>
      </c>
    </row>
    <row r="81" spans="1:7" ht="31.5">
      <c r="A81" s="26" t="s">
        <v>102</v>
      </c>
      <c r="B81" s="18">
        <v>902</v>
      </c>
      <c r="C81" s="27" t="s">
        <v>8</v>
      </c>
      <c r="D81" s="27" t="s">
        <v>24</v>
      </c>
      <c r="E81" s="27" t="s">
        <v>120</v>
      </c>
      <c r="F81" s="27" t="s">
        <v>103</v>
      </c>
      <c r="G81" s="28">
        <v>64</v>
      </c>
    </row>
    <row r="82" spans="1:7" ht="95.25" customHeight="1">
      <c r="A82" s="1" t="s">
        <v>116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11</v>
      </c>
      <c r="G82" s="28">
        <f>G83+G85</f>
        <v>430.3</v>
      </c>
    </row>
    <row r="83" spans="1:7" ht="79.5" customHeight="1">
      <c r="A83" s="26" t="s">
        <v>15</v>
      </c>
      <c r="B83" s="18">
        <v>902</v>
      </c>
      <c r="C83" s="27" t="s">
        <v>8</v>
      </c>
      <c r="D83" s="27" t="s">
        <v>24</v>
      </c>
      <c r="E83" s="27" t="s">
        <v>121</v>
      </c>
      <c r="F83" s="27" t="s">
        <v>16</v>
      </c>
      <c r="G83" s="28">
        <f>G84</f>
        <v>391.2</v>
      </c>
    </row>
    <row r="84" spans="1:7" ht="31.5">
      <c r="A84" s="26" t="s">
        <v>102</v>
      </c>
      <c r="B84" s="18">
        <v>902</v>
      </c>
      <c r="C84" s="27" t="s">
        <v>8</v>
      </c>
      <c r="D84" s="27" t="s">
        <v>24</v>
      </c>
      <c r="E84" s="27" t="s">
        <v>121</v>
      </c>
      <c r="F84" s="27" t="s">
        <v>103</v>
      </c>
      <c r="G84" s="28">
        <v>391.2</v>
      </c>
    </row>
    <row r="85" spans="1:7" ht="33.75" customHeight="1">
      <c r="A85" s="26" t="s">
        <v>99</v>
      </c>
      <c r="B85" s="18">
        <v>902</v>
      </c>
      <c r="C85" s="27" t="s">
        <v>8</v>
      </c>
      <c r="D85" s="27" t="s">
        <v>24</v>
      </c>
      <c r="E85" s="27" t="s">
        <v>121</v>
      </c>
      <c r="F85" s="27" t="s">
        <v>19</v>
      </c>
      <c r="G85" s="28">
        <f>G86</f>
        <v>39.1</v>
      </c>
    </row>
    <row r="86" spans="1:7" ht="33.75" customHeight="1">
      <c r="A86" s="26" t="s">
        <v>106</v>
      </c>
      <c r="B86" s="18">
        <v>902</v>
      </c>
      <c r="C86" s="27" t="s">
        <v>8</v>
      </c>
      <c r="D86" s="27" t="s">
        <v>24</v>
      </c>
      <c r="E86" s="27" t="s">
        <v>121</v>
      </c>
      <c r="F86" s="27" t="s">
        <v>107</v>
      </c>
      <c r="G86" s="28">
        <v>39.1</v>
      </c>
    </row>
    <row r="87" spans="1:7" ht="16.5" customHeight="1">
      <c r="A87" s="24" t="s">
        <v>41</v>
      </c>
      <c r="B87" s="21">
        <v>902</v>
      </c>
      <c r="C87" s="22" t="s">
        <v>8</v>
      </c>
      <c r="D87" s="22" t="s">
        <v>25</v>
      </c>
      <c r="E87" s="22" t="s">
        <v>10</v>
      </c>
      <c r="F87" s="22" t="s">
        <v>11</v>
      </c>
      <c r="G87" s="25">
        <f>G88</f>
        <v>548.29999999999995</v>
      </c>
    </row>
    <row r="88" spans="1:7" ht="47.25">
      <c r="A88" s="26" t="s">
        <v>432</v>
      </c>
      <c r="B88" s="18">
        <v>902</v>
      </c>
      <c r="C88" s="27" t="s">
        <v>8</v>
      </c>
      <c r="D88" s="27" t="s">
        <v>25</v>
      </c>
      <c r="E88" s="27" t="s">
        <v>101</v>
      </c>
      <c r="F88" s="27" t="s">
        <v>11</v>
      </c>
      <c r="G88" s="28">
        <f>G89</f>
        <v>548.29999999999995</v>
      </c>
    </row>
    <row r="89" spans="1:7" ht="100.5" customHeight="1">
      <c r="A89" s="1" t="s">
        <v>115</v>
      </c>
      <c r="B89" s="18">
        <v>902</v>
      </c>
      <c r="C89" s="27" t="s">
        <v>8</v>
      </c>
      <c r="D89" s="27" t="s">
        <v>25</v>
      </c>
      <c r="E89" s="27" t="s">
        <v>430</v>
      </c>
      <c r="F89" s="27" t="s">
        <v>11</v>
      </c>
      <c r="G89" s="28">
        <f>G90+G92</f>
        <v>548.29999999999995</v>
      </c>
    </row>
    <row r="90" spans="1:7" ht="81" customHeight="1">
      <c r="A90" s="26" t="s">
        <v>15</v>
      </c>
      <c r="B90" s="18">
        <v>902</v>
      </c>
      <c r="C90" s="27" t="s">
        <v>8</v>
      </c>
      <c r="D90" s="27" t="s">
        <v>25</v>
      </c>
      <c r="E90" s="27" t="s">
        <v>430</v>
      </c>
      <c r="F90" s="27" t="s">
        <v>16</v>
      </c>
      <c r="G90" s="28">
        <f>G91</f>
        <v>449.4</v>
      </c>
    </row>
    <row r="91" spans="1:7" ht="31.5">
      <c r="A91" s="26" t="s">
        <v>102</v>
      </c>
      <c r="B91" s="18">
        <v>902</v>
      </c>
      <c r="C91" s="27" t="s">
        <v>8</v>
      </c>
      <c r="D91" s="27" t="s">
        <v>25</v>
      </c>
      <c r="E91" s="27" t="s">
        <v>430</v>
      </c>
      <c r="F91" s="27" t="s">
        <v>103</v>
      </c>
      <c r="G91" s="28">
        <v>449.4</v>
      </c>
    </row>
    <row r="92" spans="1:7" ht="32.25" customHeight="1">
      <c r="A92" s="26" t="s">
        <v>18</v>
      </c>
      <c r="B92" s="18">
        <v>902</v>
      </c>
      <c r="C92" s="27" t="s">
        <v>8</v>
      </c>
      <c r="D92" s="27" t="s">
        <v>25</v>
      </c>
      <c r="E92" s="27" t="s">
        <v>430</v>
      </c>
      <c r="F92" s="27" t="s">
        <v>19</v>
      </c>
      <c r="G92" s="28">
        <f>G93</f>
        <v>98.9</v>
      </c>
    </row>
    <row r="93" spans="1:7" ht="32.25" customHeight="1">
      <c r="A93" s="26" t="s">
        <v>106</v>
      </c>
      <c r="B93" s="18">
        <v>902</v>
      </c>
      <c r="C93" s="27" t="s">
        <v>8</v>
      </c>
      <c r="D93" s="27" t="s">
        <v>25</v>
      </c>
      <c r="E93" s="27" t="s">
        <v>430</v>
      </c>
      <c r="F93" s="27" t="s">
        <v>107</v>
      </c>
      <c r="G93" s="28">
        <v>98.9</v>
      </c>
    </row>
    <row r="94" spans="1:7" ht="19.5" customHeight="1">
      <c r="A94" s="24" t="s">
        <v>45</v>
      </c>
      <c r="B94" s="21">
        <v>902</v>
      </c>
      <c r="C94" s="22" t="s">
        <v>8</v>
      </c>
      <c r="D94" s="22" t="s">
        <v>29</v>
      </c>
      <c r="E94" s="22" t="s">
        <v>10</v>
      </c>
      <c r="F94" s="22" t="s">
        <v>11</v>
      </c>
      <c r="G94" s="25">
        <f>G95+G102</f>
        <v>36833.1</v>
      </c>
    </row>
    <row r="95" spans="1:7" ht="47.25">
      <c r="A95" s="1" t="s">
        <v>147</v>
      </c>
      <c r="B95" s="3">
        <v>902</v>
      </c>
      <c r="C95" s="27" t="s">
        <v>8</v>
      </c>
      <c r="D95" s="27" t="s">
        <v>29</v>
      </c>
      <c r="E95" s="27" t="s">
        <v>154</v>
      </c>
      <c r="F95" s="27" t="s">
        <v>11</v>
      </c>
      <c r="G95" s="28">
        <f>G96+G99</f>
        <v>257</v>
      </c>
    </row>
    <row r="96" spans="1:7">
      <c r="A96" s="1" t="s">
        <v>148</v>
      </c>
      <c r="B96" s="3">
        <v>902</v>
      </c>
      <c r="C96" s="27" t="s">
        <v>8</v>
      </c>
      <c r="D96" s="27" t="s">
        <v>29</v>
      </c>
      <c r="E96" s="27" t="s">
        <v>155</v>
      </c>
      <c r="F96" s="27" t="s">
        <v>11</v>
      </c>
      <c r="G96" s="28">
        <f>G97</f>
        <v>100</v>
      </c>
    </row>
    <row r="97" spans="1:7" ht="31.5">
      <c r="A97" s="26" t="s">
        <v>18</v>
      </c>
      <c r="B97" s="3">
        <v>902</v>
      </c>
      <c r="C97" s="27" t="s">
        <v>8</v>
      </c>
      <c r="D97" s="27" t="s">
        <v>29</v>
      </c>
      <c r="E97" s="27" t="s">
        <v>155</v>
      </c>
      <c r="F97" s="27" t="s">
        <v>19</v>
      </c>
      <c r="G97" s="28">
        <f>G98</f>
        <v>100</v>
      </c>
    </row>
    <row r="98" spans="1:7" ht="31.5">
      <c r="A98" s="26" t="s">
        <v>106</v>
      </c>
      <c r="B98" s="3">
        <v>902</v>
      </c>
      <c r="C98" s="27" t="s">
        <v>8</v>
      </c>
      <c r="D98" s="27" t="s">
        <v>29</v>
      </c>
      <c r="E98" s="27" t="s">
        <v>155</v>
      </c>
      <c r="F98" s="27" t="s">
        <v>107</v>
      </c>
      <c r="G98" s="28">
        <v>100</v>
      </c>
    </row>
    <row r="99" spans="1:7" ht="47.25">
      <c r="A99" s="1" t="s">
        <v>149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11</v>
      </c>
      <c r="G99" s="28">
        <f>G100</f>
        <v>157</v>
      </c>
    </row>
    <row r="100" spans="1:7" ht="31.5">
      <c r="A100" s="26" t="s">
        <v>48</v>
      </c>
      <c r="B100" s="3">
        <v>902</v>
      </c>
      <c r="C100" s="27" t="s">
        <v>8</v>
      </c>
      <c r="D100" s="27" t="s">
        <v>29</v>
      </c>
      <c r="E100" s="27" t="s">
        <v>156</v>
      </c>
      <c r="F100" s="27" t="s">
        <v>30</v>
      </c>
      <c r="G100" s="28">
        <f>G101</f>
        <v>157</v>
      </c>
    </row>
    <row r="101" spans="1:7" ht="47.25">
      <c r="A101" s="1" t="s">
        <v>157</v>
      </c>
      <c r="B101" s="3">
        <v>902</v>
      </c>
      <c r="C101" s="27" t="s">
        <v>8</v>
      </c>
      <c r="D101" s="27" t="s">
        <v>29</v>
      </c>
      <c r="E101" s="27" t="s">
        <v>156</v>
      </c>
      <c r="F101" s="27" t="s">
        <v>158</v>
      </c>
      <c r="G101" s="28">
        <v>157</v>
      </c>
    </row>
    <row r="102" spans="1:7">
      <c r="A102" s="26" t="s">
        <v>433</v>
      </c>
      <c r="B102" s="3">
        <v>902</v>
      </c>
      <c r="C102" s="27" t="s">
        <v>8</v>
      </c>
      <c r="D102" s="27" t="s">
        <v>29</v>
      </c>
      <c r="E102" s="27" t="s">
        <v>125</v>
      </c>
      <c r="F102" s="27" t="s">
        <v>11</v>
      </c>
      <c r="G102" s="28">
        <f>G103+G107</f>
        <v>36576.1</v>
      </c>
    </row>
    <row r="103" spans="1:7" ht="31.5">
      <c r="A103" s="26" t="s">
        <v>46</v>
      </c>
      <c r="B103" s="3">
        <v>902</v>
      </c>
      <c r="C103" s="27" t="s">
        <v>8</v>
      </c>
      <c r="D103" s="27" t="s">
        <v>29</v>
      </c>
      <c r="E103" s="27" t="s">
        <v>129</v>
      </c>
      <c r="F103" s="27" t="s">
        <v>11</v>
      </c>
      <c r="G103" s="28">
        <f>G104</f>
        <v>36439.1</v>
      </c>
    </row>
    <row r="104" spans="1:7" ht="47.25">
      <c r="A104" s="1" t="s">
        <v>131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11</v>
      </c>
      <c r="G104" s="28">
        <f>G105</f>
        <v>36439.1</v>
      </c>
    </row>
    <row r="105" spans="1:7" ht="48" customHeight="1">
      <c r="A105" s="26" t="s">
        <v>48</v>
      </c>
      <c r="B105" s="3">
        <v>902</v>
      </c>
      <c r="C105" s="27" t="s">
        <v>8</v>
      </c>
      <c r="D105" s="27" t="s">
        <v>29</v>
      </c>
      <c r="E105" s="27" t="s">
        <v>132</v>
      </c>
      <c r="F105" s="27" t="s">
        <v>30</v>
      </c>
      <c r="G105" s="28">
        <f>G106</f>
        <v>36439.1</v>
      </c>
    </row>
    <row r="106" spans="1:7">
      <c r="A106" s="26" t="s">
        <v>133</v>
      </c>
      <c r="B106" s="3">
        <v>902</v>
      </c>
      <c r="C106" s="27" t="s">
        <v>8</v>
      </c>
      <c r="D106" s="27" t="s">
        <v>29</v>
      </c>
      <c r="E106" s="27" t="s">
        <v>132</v>
      </c>
      <c r="F106" s="27" t="s">
        <v>134</v>
      </c>
      <c r="G106" s="28">
        <v>36439.1</v>
      </c>
    </row>
    <row r="107" spans="1:7">
      <c r="A107" s="26" t="s">
        <v>49</v>
      </c>
      <c r="B107" s="3">
        <v>902</v>
      </c>
      <c r="C107" s="27" t="s">
        <v>8</v>
      </c>
      <c r="D107" s="27" t="s">
        <v>29</v>
      </c>
      <c r="E107" s="27" t="s">
        <v>142</v>
      </c>
      <c r="F107" s="27" t="s">
        <v>11</v>
      </c>
      <c r="G107" s="28">
        <f>G108</f>
        <v>137</v>
      </c>
    </row>
    <row r="108" spans="1:7" ht="48" customHeight="1">
      <c r="A108" s="26" t="s">
        <v>50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11</v>
      </c>
      <c r="G108" s="28">
        <f>G109</f>
        <v>137</v>
      </c>
    </row>
    <row r="109" spans="1:7">
      <c r="A109" s="26" t="s">
        <v>51</v>
      </c>
      <c r="B109" s="3">
        <v>902</v>
      </c>
      <c r="C109" s="27" t="s">
        <v>8</v>
      </c>
      <c r="D109" s="27" t="s">
        <v>29</v>
      </c>
      <c r="E109" s="27" t="s">
        <v>144</v>
      </c>
      <c r="F109" s="27" t="s">
        <v>31</v>
      </c>
      <c r="G109" s="28">
        <f>G110</f>
        <v>137</v>
      </c>
    </row>
    <row r="110" spans="1:7">
      <c r="A110" s="26" t="s">
        <v>145</v>
      </c>
      <c r="B110" s="3">
        <v>902</v>
      </c>
      <c r="C110" s="27" t="s">
        <v>8</v>
      </c>
      <c r="D110" s="27" t="s">
        <v>29</v>
      </c>
      <c r="E110" s="27" t="s">
        <v>144</v>
      </c>
      <c r="F110" s="27" t="s">
        <v>146</v>
      </c>
      <c r="G110" s="28">
        <v>137</v>
      </c>
    </row>
    <row r="111" spans="1:7" ht="18.75" customHeight="1">
      <c r="A111" s="24" t="s">
        <v>53</v>
      </c>
      <c r="B111" s="21">
        <v>902</v>
      </c>
      <c r="C111" s="22" t="s">
        <v>13</v>
      </c>
      <c r="D111" s="22" t="s">
        <v>9</v>
      </c>
      <c r="E111" s="22" t="s">
        <v>10</v>
      </c>
      <c r="F111" s="22" t="s">
        <v>11</v>
      </c>
      <c r="G111" s="25">
        <f>G112</f>
        <v>424.79999999999995</v>
      </c>
    </row>
    <row r="112" spans="1:7" ht="18.75" customHeight="1">
      <c r="A112" s="26" t="s">
        <v>54</v>
      </c>
      <c r="B112" s="18">
        <v>902</v>
      </c>
      <c r="C112" s="27" t="s">
        <v>13</v>
      </c>
      <c r="D112" s="27" t="s">
        <v>17</v>
      </c>
      <c r="E112" s="27" t="s">
        <v>10</v>
      </c>
      <c r="F112" s="27" t="s">
        <v>11</v>
      </c>
      <c r="G112" s="28">
        <f>G113</f>
        <v>424.79999999999995</v>
      </c>
    </row>
    <row r="113" spans="1:7" ht="47.25">
      <c r="A113" s="26" t="s">
        <v>432</v>
      </c>
      <c r="B113" s="18">
        <v>902</v>
      </c>
      <c r="C113" s="27" t="s">
        <v>13</v>
      </c>
      <c r="D113" s="27" t="s">
        <v>17</v>
      </c>
      <c r="E113" s="27" t="s">
        <v>101</v>
      </c>
      <c r="F113" s="27" t="s">
        <v>11</v>
      </c>
      <c r="G113" s="28">
        <f>G114</f>
        <v>424.79999999999995</v>
      </c>
    </row>
    <row r="114" spans="1:7" ht="48" customHeight="1">
      <c r="A114" s="26" t="s">
        <v>55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11</v>
      </c>
      <c r="G114" s="28">
        <f>G115+G117</f>
        <v>424.79999999999995</v>
      </c>
    </row>
    <row r="115" spans="1:7" ht="80.25" customHeight="1">
      <c r="A115" s="26" t="s">
        <v>15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16</v>
      </c>
      <c r="G115" s="28">
        <f>G116</f>
        <v>233.6</v>
      </c>
    </row>
    <row r="116" spans="1:7" ht="31.5">
      <c r="A116" s="26" t="s">
        <v>102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103</v>
      </c>
      <c r="G116" s="28">
        <v>233.6</v>
      </c>
    </row>
    <row r="117" spans="1:7" ht="33" customHeight="1">
      <c r="A117" s="26" t="s">
        <v>18</v>
      </c>
      <c r="B117" s="18">
        <v>902</v>
      </c>
      <c r="C117" s="27" t="s">
        <v>13</v>
      </c>
      <c r="D117" s="27" t="s">
        <v>17</v>
      </c>
      <c r="E117" s="27" t="s">
        <v>163</v>
      </c>
      <c r="F117" s="27" t="s">
        <v>19</v>
      </c>
      <c r="G117" s="28">
        <f>G118</f>
        <v>191.2</v>
      </c>
    </row>
    <row r="118" spans="1:7" ht="33" customHeight="1">
      <c r="A118" s="26" t="s">
        <v>106</v>
      </c>
      <c r="B118" s="18">
        <v>902</v>
      </c>
      <c r="C118" s="27" t="s">
        <v>13</v>
      </c>
      <c r="D118" s="27" t="s">
        <v>17</v>
      </c>
      <c r="E118" s="27" t="s">
        <v>163</v>
      </c>
      <c r="F118" s="27" t="s">
        <v>107</v>
      </c>
      <c r="G118" s="28">
        <v>191.2</v>
      </c>
    </row>
    <row r="119" spans="1:7" ht="36" customHeight="1">
      <c r="A119" s="24" t="s">
        <v>382</v>
      </c>
      <c r="B119" s="21">
        <v>902</v>
      </c>
      <c r="C119" s="22" t="s">
        <v>17</v>
      </c>
      <c r="D119" s="22" t="s">
        <v>9</v>
      </c>
      <c r="E119" s="22" t="s">
        <v>10</v>
      </c>
      <c r="F119" s="22" t="s">
        <v>11</v>
      </c>
      <c r="G119" s="34">
        <f>G120</f>
        <v>785</v>
      </c>
    </row>
    <row r="120" spans="1:7" ht="31.5">
      <c r="A120" s="24" t="s">
        <v>383</v>
      </c>
      <c r="B120" s="21">
        <v>902</v>
      </c>
      <c r="C120" s="22" t="s">
        <v>17</v>
      </c>
      <c r="D120" s="22" t="s">
        <v>384</v>
      </c>
      <c r="E120" s="22" t="s">
        <v>10</v>
      </c>
      <c r="F120" s="22" t="s">
        <v>11</v>
      </c>
      <c r="G120" s="34">
        <f>G121</f>
        <v>785</v>
      </c>
    </row>
    <row r="121" spans="1:7" ht="47.25">
      <c r="A121" s="1" t="s">
        <v>245</v>
      </c>
      <c r="B121" s="3">
        <v>902</v>
      </c>
      <c r="C121" s="27" t="s">
        <v>17</v>
      </c>
      <c r="D121" s="27" t="s">
        <v>384</v>
      </c>
      <c r="E121" s="27" t="s">
        <v>247</v>
      </c>
      <c r="F121" s="27" t="s">
        <v>11</v>
      </c>
      <c r="G121" s="37">
        <f>G122+G125+G128</f>
        <v>785</v>
      </c>
    </row>
    <row r="122" spans="1:7" ht="46.5" customHeight="1">
      <c r="A122" s="1" t="s">
        <v>385</v>
      </c>
      <c r="B122" s="3">
        <v>902</v>
      </c>
      <c r="C122" s="2" t="s">
        <v>17</v>
      </c>
      <c r="D122" s="27" t="s">
        <v>384</v>
      </c>
      <c r="E122" s="27" t="s">
        <v>248</v>
      </c>
      <c r="F122" s="27" t="s">
        <v>11</v>
      </c>
      <c r="G122" s="37">
        <f>G123</f>
        <v>608</v>
      </c>
    </row>
    <row r="123" spans="1:7" ht="31.5">
      <c r="A123" s="26" t="s">
        <v>18</v>
      </c>
      <c r="B123" s="3">
        <v>902</v>
      </c>
      <c r="C123" s="2" t="s">
        <v>17</v>
      </c>
      <c r="D123" s="27" t="s">
        <v>384</v>
      </c>
      <c r="E123" s="27" t="s">
        <v>248</v>
      </c>
      <c r="F123" s="27" t="s">
        <v>19</v>
      </c>
      <c r="G123" s="37">
        <f>G124</f>
        <v>608</v>
      </c>
    </row>
    <row r="124" spans="1:7" ht="31.5">
      <c r="A124" s="26" t="s">
        <v>106</v>
      </c>
      <c r="B124" s="3">
        <v>902</v>
      </c>
      <c r="C124" s="2" t="s">
        <v>17</v>
      </c>
      <c r="D124" s="27" t="s">
        <v>384</v>
      </c>
      <c r="E124" s="27" t="s">
        <v>248</v>
      </c>
      <c r="F124" s="27" t="s">
        <v>107</v>
      </c>
      <c r="G124" s="37">
        <v>608</v>
      </c>
    </row>
    <row r="125" spans="1:7">
      <c r="A125" s="1" t="s">
        <v>386</v>
      </c>
      <c r="B125" s="3">
        <v>902</v>
      </c>
      <c r="C125" s="2" t="s">
        <v>17</v>
      </c>
      <c r="D125" s="27" t="s">
        <v>384</v>
      </c>
      <c r="E125" s="27" t="s">
        <v>403</v>
      </c>
      <c r="F125" s="27" t="s">
        <v>11</v>
      </c>
      <c r="G125" s="37">
        <f>G126</f>
        <v>37</v>
      </c>
    </row>
    <row r="126" spans="1:7" ht="32.25" customHeight="1">
      <c r="A126" s="26" t="s">
        <v>18</v>
      </c>
      <c r="B126" s="3">
        <v>902</v>
      </c>
      <c r="C126" s="2" t="s">
        <v>17</v>
      </c>
      <c r="D126" s="27" t="s">
        <v>384</v>
      </c>
      <c r="E126" s="27" t="s">
        <v>403</v>
      </c>
      <c r="F126" s="27" t="s">
        <v>19</v>
      </c>
      <c r="G126" s="37">
        <f>G127</f>
        <v>37</v>
      </c>
    </row>
    <row r="127" spans="1:7" ht="32.25" customHeight="1">
      <c r="A127" s="26" t="s">
        <v>106</v>
      </c>
      <c r="B127" s="3">
        <v>902</v>
      </c>
      <c r="C127" s="2" t="s">
        <v>17</v>
      </c>
      <c r="D127" s="27" t="s">
        <v>384</v>
      </c>
      <c r="E127" s="27" t="s">
        <v>403</v>
      </c>
      <c r="F127" s="27" t="s">
        <v>107</v>
      </c>
      <c r="G127" s="37">
        <v>37</v>
      </c>
    </row>
    <row r="128" spans="1:7" ht="32.25" customHeight="1">
      <c r="A128" s="1" t="s">
        <v>387</v>
      </c>
      <c r="B128" s="3">
        <v>902</v>
      </c>
      <c r="C128" s="2" t="s">
        <v>17</v>
      </c>
      <c r="D128" s="27" t="s">
        <v>384</v>
      </c>
      <c r="E128" s="27" t="s">
        <v>391</v>
      </c>
      <c r="F128" s="27" t="s">
        <v>11</v>
      </c>
      <c r="G128" s="37">
        <f>G129+G132</f>
        <v>140</v>
      </c>
    </row>
    <row r="129" spans="1:7" ht="32.25" customHeight="1">
      <c r="A129" s="1" t="s">
        <v>388</v>
      </c>
      <c r="B129" s="3">
        <v>902</v>
      </c>
      <c r="C129" s="2" t="s">
        <v>17</v>
      </c>
      <c r="D129" s="27" t="s">
        <v>384</v>
      </c>
      <c r="E129" s="27" t="s">
        <v>392</v>
      </c>
      <c r="F129" s="27" t="s">
        <v>11</v>
      </c>
      <c r="G129" s="37">
        <f>G130</f>
        <v>100</v>
      </c>
    </row>
    <row r="130" spans="1:7" ht="32.25" customHeight="1">
      <c r="A130" s="26" t="s">
        <v>18</v>
      </c>
      <c r="B130" s="3">
        <v>902</v>
      </c>
      <c r="C130" s="2" t="s">
        <v>17</v>
      </c>
      <c r="D130" s="27" t="s">
        <v>384</v>
      </c>
      <c r="E130" s="27" t="s">
        <v>392</v>
      </c>
      <c r="F130" s="27" t="s">
        <v>19</v>
      </c>
      <c r="G130" s="37">
        <f>G131</f>
        <v>100</v>
      </c>
    </row>
    <row r="131" spans="1:7" ht="32.25" customHeight="1">
      <c r="A131" s="26" t="s">
        <v>106</v>
      </c>
      <c r="B131" s="3">
        <v>902</v>
      </c>
      <c r="C131" s="2" t="s">
        <v>17</v>
      </c>
      <c r="D131" s="27" t="s">
        <v>384</v>
      </c>
      <c r="E131" s="27" t="s">
        <v>392</v>
      </c>
      <c r="F131" s="27" t="s">
        <v>107</v>
      </c>
      <c r="G131" s="37">
        <v>100</v>
      </c>
    </row>
    <row r="132" spans="1:7" ht="32.25" customHeight="1">
      <c r="A132" s="1" t="s">
        <v>389</v>
      </c>
      <c r="B132" s="3">
        <v>902</v>
      </c>
      <c r="C132" s="2" t="s">
        <v>17</v>
      </c>
      <c r="D132" s="27" t="s">
        <v>384</v>
      </c>
      <c r="E132" s="27" t="s">
        <v>393</v>
      </c>
      <c r="F132" s="27" t="s">
        <v>11</v>
      </c>
      <c r="G132" s="37">
        <f>G133</f>
        <v>40</v>
      </c>
    </row>
    <row r="133" spans="1:7" ht="32.25" customHeight="1">
      <c r="A133" s="26" t="s">
        <v>18</v>
      </c>
      <c r="B133" s="3">
        <v>902</v>
      </c>
      <c r="C133" s="2" t="s">
        <v>17</v>
      </c>
      <c r="D133" s="27" t="s">
        <v>384</v>
      </c>
      <c r="E133" s="27" t="s">
        <v>393</v>
      </c>
      <c r="F133" s="27" t="s">
        <v>19</v>
      </c>
      <c r="G133" s="37">
        <f>G134</f>
        <v>40</v>
      </c>
    </row>
    <row r="134" spans="1:7" ht="32.25" customHeight="1">
      <c r="A134" s="26" t="s">
        <v>106</v>
      </c>
      <c r="B134" s="3">
        <v>902</v>
      </c>
      <c r="C134" s="2" t="s">
        <v>17</v>
      </c>
      <c r="D134" s="27" t="s">
        <v>384</v>
      </c>
      <c r="E134" s="27" t="s">
        <v>393</v>
      </c>
      <c r="F134" s="27" t="s">
        <v>107</v>
      </c>
      <c r="G134" s="37">
        <v>40</v>
      </c>
    </row>
    <row r="135" spans="1:7" ht="18" customHeight="1">
      <c r="A135" s="24" t="s">
        <v>56</v>
      </c>
      <c r="B135" s="21">
        <v>902</v>
      </c>
      <c r="C135" s="22" t="s">
        <v>24</v>
      </c>
      <c r="D135" s="22" t="s">
        <v>9</v>
      </c>
      <c r="E135" s="22" t="s">
        <v>10</v>
      </c>
      <c r="F135" s="22" t="s">
        <v>11</v>
      </c>
      <c r="G135" s="25">
        <f>G136+G144+G156+G162+G170</f>
        <v>383017</v>
      </c>
    </row>
    <row r="136" spans="1:7" ht="18.75" customHeight="1">
      <c r="A136" s="24" t="s">
        <v>58</v>
      </c>
      <c r="B136" s="21">
        <v>902</v>
      </c>
      <c r="C136" s="22" t="s">
        <v>24</v>
      </c>
      <c r="D136" s="22" t="s">
        <v>13</v>
      </c>
      <c r="E136" s="22" t="s">
        <v>10</v>
      </c>
      <c r="F136" s="22" t="s">
        <v>11</v>
      </c>
      <c r="G136" s="25">
        <f>G137</f>
        <v>296072.09999999998</v>
      </c>
    </row>
    <row r="137" spans="1:7" ht="47.25">
      <c r="A137" s="1" t="s">
        <v>166</v>
      </c>
      <c r="B137" s="3">
        <v>902</v>
      </c>
      <c r="C137" s="27" t="s">
        <v>24</v>
      </c>
      <c r="D137" s="27" t="s">
        <v>13</v>
      </c>
      <c r="E137" s="27" t="s">
        <v>169</v>
      </c>
      <c r="F137" s="27" t="s">
        <v>11</v>
      </c>
      <c r="G137" s="28">
        <f>G138+G141</f>
        <v>296072.09999999998</v>
      </c>
    </row>
    <row r="138" spans="1:7">
      <c r="A138" s="1" t="s">
        <v>167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11</v>
      </c>
      <c r="G138" s="28">
        <f>G139</f>
        <v>35483.5</v>
      </c>
    </row>
    <row r="139" spans="1:7" ht="47.25">
      <c r="A139" s="26" t="s">
        <v>59</v>
      </c>
      <c r="B139" s="3">
        <v>902</v>
      </c>
      <c r="C139" s="27" t="s">
        <v>24</v>
      </c>
      <c r="D139" s="27" t="s">
        <v>13</v>
      </c>
      <c r="E139" s="27" t="s">
        <v>170</v>
      </c>
      <c r="F139" s="27" t="s">
        <v>33</v>
      </c>
      <c r="G139" s="28">
        <f>G140</f>
        <v>35483.5</v>
      </c>
    </row>
    <row r="140" spans="1:7">
      <c r="A140" s="26" t="s">
        <v>172</v>
      </c>
      <c r="B140" s="3">
        <v>902</v>
      </c>
      <c r="C140" s="27" t="s">
        <v>24</v>
      </c>
      <c r="D140" s="27" t="s">
        <v>13</v>
      </c>
      <c r="E140" s="27" t="s">
        <v>170</v>
      </c>
      <c r="F140" s="27" t="s">
        <v>173</v>
      </c>
      <c r="G140" s="28">
        <v>35483.5</v>
      </c>
    </row>
    <row r="141" spans="1:7">
      <c r="A141" s="1" t="s">
        <v>168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11</v>
      </c>
      <c r="G141" s="28">
        <f t="shared" ref="G141:G142" si="0">G142</f>
        <v>260588.6</v>
      </c>
    </row>
    <row r="142" spans="1:7" ht="48.75" customHeight="1">
      <c r="A142" s="26" t="s">
        <v>59</v>
      </c>
      <c r="B142" s="3">
        <v>902</v>
      </c>
      <c r="C142" s="27" t="s">
        <v>24</v>
      </c>
      <c r="D142" s="27" t="s">
        <v>13</v>
      </c>
      <c r="E142" s="27" t="s">
        <v>171</v>
      </c>
      <c r="F142" s="27" t="s">
        <v>33</v>
      </c>
      <c r="G142" s="28">
        <f t="shared" si="0"/>
        <v>260588.6</v>
      </c>
    </row>
    <row r="143" spans="1:7">
      <c r="A143" s="26" t="s">
        <v>172</v>
      </c>
      <c r="B143" s="3">
        <v>902</v>
      </c>
      <c r="C143" s="27" t="s">
        <v>24</v>
      </c>
      <c r="D143" s="27" t="s">
        <v>13</v>
      </c>
      <c r="E143" s="27" t="s">
        <v>171</v>
      </c>
      <c r="F143" s="27" t="s">
        <v>173</v>
      </c>
      <c r="G143" s="28">
        <v>260588.6</v>
      </c>
    </row>
    <row r="144" spans="1:7">
      <c r="A144" s="24" t="s">
        <v>60</v>
      </c>
      <c r="B144" s="21">
        <v>902</v>
      </c>
      <c r="C144" s="22" t="s">
        <v>24</v>
      </c>
      <c r="D144" s="22" t="s">
        <v>25</v>
      </c>
      <c r="E144" s="22" t="s">
        <v>10</v>
      </c>
      <c r="F144" s="22" t="s">
        <v>11</v>
      </c>
      <c r="G144" s="25">
        <f>G145</f>
        <v>465</v>
      </c>
    </row>
    <row r="145" spans="1:7" ht="47.25">
      <c r="A145" s="1" t="s">
        <v>174</v>
      </c>
      <c r="B145" s="3">
        <v>902</v>
      </c>
      <c r="C145" s="27" t="s">
        <v>24</v>
      </c>
      <c r="D145" s="27" t="s">
        <v>25</v>
      </c>
      <c r="E145" s="27" t="s">
        <v>181</v>
      </c>
      <c r="F145" s="27" t="s">
        <v>11</v>
      </c>
      <c r="G145" s="28">
        <f>G146</f>
        <v>465</v>
      </c>
    </row>
    <row r="146" spans="1:7" ht="47.25">
      <c r="A146" s="1" t="s">
        <v>175</v>
      </c>
      <c r="B146" s="3">
        <v>902</v>
      </c>
      <c r="C146" s="27" t="s">
        <v>24</v>
      </c>
      <c r="D146" s="27" t="s">
        <v>25</v>
      </c>
      <c r="E146" s="27" t="s">
        <v>182</v>
      </c>
      <c r="F146" s="27" t="s">
        <v>11</v>
      </c>
      <c r="G146" s="28">
        <f>G147+G151+G153</f>
        <v>465</v>
      </c>
    </row>
    <row r="147" spans="1:7" ht="47.25">
      <c r="A147" s="1" t="s">
        <v>177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11</v>
      </c>
      <c r="G147" s="28">
        <f>G148</f>
        <v>75</v>
      </c>
    </row>
    <row r="148" spans="1:7">
      <c r="A148" s="1" t="s">
        <v>20</v>
      </c>
      <c r="B148" s="3">
        <v>902</v>
      </c>
      <c r="C148" s="27" t="s">
        <v>24</v>
      </c>
      <c r="D148" s="27" t="s">
        <v>25</v>
      </c>
      <c r="E148" s="27" t="s">
        <v>184</v>
      </c>
      <c r="F148" s="27" t="s">
        <v>21</v>
      </c>
      <c r="G148" s="28">
        <f>G149</f>
        <v>75</v>
      </c>
    </row>
    <row r="149" spans="1:7" ht="47.25">
      <c r="A149" s="1" t="s">
        <v>187</v>
      </c>
      <c r="B149" s="3">
        <v>902</v>
      </c>
      <c r="C149" s="27" t="s">
        <v>24</v>
      </c>
      <c r="D149" s="27" t="s">
        <v>25</v>
      </c>
      <c r="E149" s="27" t="s">
        <v>184</v>
      </c>
      <c r="F149" s="27" t="s">
        <v>188</v>
      </c>
      <c r="G149" s="28">
        <v>75</v>
      </c>
    </row>
    <row r="150" spans="1:7" ht="39.75" customHeight="1">
      <c r="A150" s="1" t="s">
        <v>178</v>
      </c>
      <c r="B150" s="3">
        <v>902</v>
      </c>
      <c r="C150" s="27" t="s">
        <v>24</v>
      </c>
      <c r="D150" s="27" t="s">
        <v>25</v>
      </c>
      <c r="E150" s="27" t="s">
        <v>185</v>
      </c>
      <c r="F150" s="27" t="s">
        <v>11</v>
      </c>
      <c r="G150" s="28">
        <f>G151</f>
        <v>380</v>
      </c>
    </row>
    <row r="151" spans="1:7" ht="39.75" customHeight="1">
      <c r="A151" s="26" t="s">
        <v>18</v>
      </c>
      <c r="B151" s="3">
        <v>902</v>
      </c>
      <c r="C151" s="27" t="s">
        <v>24</v>
      </c>
      <c r="D151" s="27" t="s">
        <v>25</v>
      </c>
      <c r="E151" s="27" t="s">
        <v>185</v>
      </c>
      <c r="F151" s="27" t="s">
        <v>19</v>
      </c>
      <c r="G151" s="28">
        <f>G152</f>
        <v>380</v>
      </c>
    </row>
    <row r="152" spans="1:7" ht="39.75" customHeight="1">
      <c r="A152" s="26" t="s">
        <v>106</v>
      </c>
      <c r="B152" s="3">
        <v>902</v>
      </c>
      <c r="C152" s="27" t="s">
        <v>24</v>
      </c>
      <c r="D152" s="27" t="s">
        <v>25</v>
      </c>
      <c r="E152" s="27" t="s">
        <v>185</v>
      </c>
      <c r="F152" s="27" t="s">
        <v>107</v>
      </c>
      <c r="G152" s="28">
        <v>380</v>
      </c>
    </row>
    <row r="153" spans="1:7" ht="31.5">
      <c r="A153" s="1" t="s">
        <v>179</v>
      </c>
      <c r="B153" s="3">
        <v>902</v>
      </c>
      <c r="C153" s="27" t="s">
        <v>24</v>
      </c>
      <c r="D153" s="27" t="s">
        <v>25</v>
      </c>
      <c r="E153" s="27" t="s">
        <v>186</v>
      </c>
      <c r="F153" s="27" t="s">
        <v>11</v>
      </c>
      <c r="G153" s="28">
        <f>G154</f>
        <v>10</v>
      </c>
    </row>
    <row r="154" spans="1:7" ht="31.5">
      <c r="A154" s="26" t="s">
        <v>18</v>
      </c>
      <c r="B154" s="3">
        <v>902</v>
      </c>
      <c r="C154" s="27" t="s">
        <v>24</v>
      </c>
      <c r="D154" s="27" t="s">
        <v>25</v>
      </c>
      <c r="E154" s="27" t="s">
        <v>186</v>
      </c>
      <c r="F154" s="27" t="s">
        <v>19</v>
      </c>
      <c r="G154" s="28">
        <f>G155</f>
        <v>10</v>
      </c>
    </row>
    <row r="155" spans="1:7" ht="31.5">
      <c r="A155" s="26" t="s">
        <v>106</v>
      </c>
      <c r="B155" s="3">
        <v>902</v>
      </c>
      <c r="C155" s="27" t="s">
        <v>24</v>
      </c>
      <c r="D155" s="27" t="s">
        <v>25</v>
      </c>
      <c r="E155" s="27" t="s">
        <v>186</v>
      </c>
      <c r="F155" s="27" t="s">
        <v>107</v>
      </c>
      <c r="G155" s="28">
        <v>10</v>
      </c>
    </row>
    <row r="156" spans="1:7">
      <c r="A156" s="24" t="s">
        <v>61</v>
      </c>
      <c r="B156" s="9">
        <v>902</v>
      </c>
      <c r="C156" s="22" t="s">
        <v>24</v>
      </c>
      <c r="D156" s="22" t="s">
        <v>34</v>
      </c>
      <c r="E156" s="22" t="s">
        <v>10</v>
      </c>
      <c r="F156" s="22" t="s">
        <v>11</v>
      </c>
      <c r="G156" s="25">
        <f>G157</f>
        <v>8861</v>
      </c>
    </row>
    <row r="157" spans="1:7">
      <c r="A157" s="26" t="s">
        <v>433</v>
      </c>
      <c r="B157" s="3">
        <v>902</v>
      </c>
      <c r="C157" s="27" t="s">
        <v>24</v>
      </c>
      <c r="D157" s="27" t="s">
        <v>34</v>
      </c>
      <c r="E157" s="27" t="s">
        <v>125</v>
      </c>
      <c r="F157" s="27" t="s">
        <v>11</v>
      </c>
      <c r="G157" s="28">
        <f>G158</f>
        <v>8861</v>
      </c>
    </row>
    <row r="158" spans="1:7">
      <c r="A158" s="26" t="s">
        <v>190</v>
      </c>
      <c r="B158" s="3">
        <v>902</v>
      </c>
      <c r="C158" s="27" t="s">
        <v>24</v>
      </c>
      <c r="D158" s="27" t="s">
        <v>34</v>
      </c>
      <c r="E158" s="27" t="s">
        <v>192</v>
      </c>
      <c r="F158" s="27" t="s">
        <v>11</v>
      </c>
      <c r="G158" s="28">
        <f>G159</f>
        <v>8861</v>
      </c>
    </row>
    <row r="159" spans="1:7" ht="32.25" customHeight="1">
      <c r="A159" s="26" t="s">
        <v>191</v>
      </c>
      <c r="B159" s="3">
        <v>902</v>
      </c>
      <c r="C159" s="27" t="s">
        <v>24</v>
      </c>
      <c r="D159" s="27" t="s">
        <v>34</v>
      </c>
      <c r="E159" s="27" t="s">
        <v>193</v>
      </c>
      <c r="F159" s="27" t="s">
        <v>11</v>
      </c>
      <c r="G159" s="28">
        <f>G160</f>
        <v>8861</v>
      </c>
    </row>
    <row r="160" spans="1:7">
      <c r="A160" s="26" t="s">
        <v>20</v>
      </c>
      <c r="B160" s="3">
        <v>902</v>
      </c>
      <c r="C160" s="27" t="s">
        <v>24</v>
      </c>
      <c r="D160" s="27" t="s">
        <v>34</v>
      </c>
      <c r="E160" s="27" t="s">
        <v>193</v>
      </c>
      <c r="F160" s="27" t="s">
        <v>21</v>
      </c>
      <c r="G160" s="28">
        <f>G161</f>
        <v>8861</v>
      </c>
    </row>
    <row r="161" spans="1:7" ht="47.25">
      <c r="A161" s="1" t="s">
        <v>187</v>
      </c>
      <c r="B161" s="3">
        <v>902</v>
      </c>
      <c r="C161" s="27" t="s">
        <v>24</v>
      </c>
      <c r="D161" s="27" t="s">
        <v>34</v>
      </c>
      <c r="E161" s="27" t="s">
        <v>193</v>
      </c>
      <c r="F161" s="27" t="s">
        <v>188</v>
      </c>
      <c r="G161" s="28">
        <v>8861</v>
      </c>
    </row>
    <row r="162" spans="1:7">
      <c r="A162" s="24" t="s">
        <v>62</v>
      </c>
      <c r="B162" s="9">
        <v>902</v>
      </c>
      <c r="C162" s="22" t="s">
        <v>24</v>
      </c>
      <c r="D162" s="22" t="s">
        <v>32</v>
      </c>
      <c r="E162" s="22" t="s">
        <v>10</v>
      </c>
      <c r="F162" s="22" t="s">
        <v>11</v>
      </c>
      <c r="G162" s="25">
        <f>G163</f>
        <v>69758.899999999994</v>
      </c>
    </row>
    <row r="163" spans="1:7" ht="47.25">
      <c r="A163" s="1" t="s">
        <v>434</v>
      </c>
      <c r="B163" s="3">
        <v>902</v>
      </c>
      <c r="C163" s="27" t="s">
        <v>24</v>
      </c>
      <c r="D163" s="27" t="s">
        <v>32</v>
      </c>
      <c r="E163" s="27" t="s">
        <v>196</v>
      </c>
      <c r="F163" s="27" t="s">
        <v>11</v>
      </c>
      <c r="G163" s="28">
        <f>G164+G167</f>
        <v>69758.899999999994</v>
      </c>
    </row>
    <row r="164" spans="1:7" ht="31.5">
      <c r="A164" s="1" t="s">
        <v>194</v>
      </c>
      <c r="B164" s="3">
        <v>902</v>
      </c>
      <c r="C164" s="27" t="s">
        <v>24</v>
      </c>
      <c r="D164" s="27" t="s">
        <v>32</v>
      </c>
      <c r="E164" s="27" t="s">
        <v>197</v>
      </c>
      <c r="F164" s="27" t="s">
        <v>11</v>
      </c>
      <c r="G164" s="28">
        <f>G165</f>
        <v>50075.9</v>
      </c>
    </row>
    <row r="165" spans="1:7" ht="31.5">
      <c r="A165" s="26" t="s">
        <v>18</v>
      </c>
      <c r="B165" s="3">
        <v>902</v>
      </c>
      <c r="C165" s="27" t="s">
        <v>24</v>
      </c>
      <c r="D165" s="27" t="s">
        <v>32</v>
      </c>
      <c r="E165" s="27" t="s">
        <v>197</v>
      </c>
      <c r="F165" s="27" t="s">
        <v>19</v>
      </c>
      <c r="G165" s="28">
        <f>G166</f>
        <v>50075.9</v>
      </c>
    </row>
    <row r="166" spans="1:7" ht="31.5">
      <c r="A166" s="26" t="s">
        <v>106</v>
      </c>
      <c r="B166" s="3">
        <v>902</v>
      </c>
      <c r="C166" s="27" t="s">
        <v>24</v>
      </c>
      <c r="D166" s="27" t="s">
        <v>32</v>
      </c>
      <c r="E166" s="27" t="s">
        <v>197</v>
      </c>
      <c r="F166" s="27" t="s">
        <v>107</v>
      </c>
      <c r="G166" s="28">
        <f>49703+372.9</f>
        <v>50075.9</v>
      </c>
    </row>
    <row r="167" spans="1:7" ht="33.75" customHeight="1">
      <c r="A167" s="1" t="s">
        <v>195</v>
      </c>
      <c r="B167" s="3">
        <v>902</v>
      </c>
      <c r="C167" s="27" t="s">
        <v>24</v>
      </c>
      <c r="D167" s="27" t="s">
        <v>32</v>
      </c>
      <c r="E167" s="27" t="s">
        <v>198</v>
      </c>
      <c r="F167" s="27" t="s">
        <v>11</v>
      </c>
      <c r="G167" s="28">
        <f>G168</f>
        <v>19683</v>
      </c>
    </row>
    <row r="168" spans="1:7" ht="33.75" customHeight="1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198</v>
      </c>
      <c r="F168" s="27" t="s">
        <v>19</v>
      </c>
      <c r="G168" s="28">
        <f>G169</f>
        <v>19683</v>
      </c>
    </row>
    <row r="169" spans="1:7" ht="33.75" customHeight="1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198</v>
      </c>
      <c r="F169" s="27" t="s">
        <v>107</v>
      </c>
      <c r="G169" s="28">
        <v>19683</v>
      </c>
    </row>
    <row r="170" spans="1:7">
      <c r="A170" s="24" t="s">
        <v>63</v>
      </c>
      <c r="B170" s="9">
        <v>902</v>
      </c>
      <c r="C170" s="22" t="s">
        <v>24</v>
      </c>
      <c r="D170" s="22" t="s">
        <v>35</v>
      </c>
      <c r="E170" s="22" t="s">
        <v>10</v>
      </c>
      <c r="F170" s="22" t="s">
        <v>11</v>
      </c>
      <c r="G170" s="25">
        <f>G179+G171</f>
        <v>7860</v>
      </c>
    </row>
    <row r="171" spans="1:7" ht="47.25">
      <c r="A171" s="1" t="s">
        <v>150</v>
      </c>
      <c r="B171" s="3">
        <v>902</v>
      </c>
      <c r="C171" s="27" t="s">
        <v>24</v>
      </c>
      <c r="D171" s="27" t="s">
        <v>35</v>
      </c>
      <c r="E171" s="27" t="s">
        <v>152</v>
      </c>
      <c r="F171" s="27" t="s">
        <v>11</v>
      </c>
      <c r="G171" s="28">
        <f>G172</f>
        <v>6800</v>
      </c>
    </row>
    <row r="172" spans="1:7">
      <c r="A172" s="1" t="s">
        <v>424</v>
      </c>
      <c r="B172" s="3">
        <v>902</v>
      </c>
      <c r="C172" s="27" t="s">
        <v>24</v>
      </c>
      <c r="D172" s="27" t="s">
        <v>35</v>
      </c>
      <c r="E172" s="27" t="s">
        <v>208</v>
      </c>
      <c r="F172" s="27" t="s">
        <v>11</v>
      </c>
      <c r="G172" s="28">
        <f>G173+G176</f>
        <v>6800</v>
      </c>
    </row>
    <row r="173" spans="1:7">
      <c r="A173" s="1" t="s">
        <v>207</v>
      </c>
      <c r="B173" s="3">
        <v>902</v>
      </c>
      <c r="C173" s="27" t="s">
        <v>24</v>
      </c>
      <c r="D173" s="27" t="s">
        <v>35</v>
      </c>
      <c r="E173" s="27" t="s">
        <v>209</v>
      </c>
      <c r="F173" s="27" t="s">
        <v>11</v>
      </c>
      <c r="G173" s="28">
        <f>G174</f>
        <v>5800</v>
      </c>
    </row>
    <row r="174" spans="1:7" ht="33" customHeight="1">
      <c r="A174" s="26" t="s">
        <v>18</v>
      </c>
      <c r="B174" s="3">
        <v>902</v>
      </c>
      <c r="C174" s="27" t="s">
        <v>24</v>
      </c>
      <c r="D174" s="27" t="s">
        <v>35</v>
      </c>
      <c r="E174" s="27" t="s">
        <v>209</v>
      </c>
      <c r="F174" s="27" t="s">
        <v>19</v>
      </c>
      <c r="G174" s="28">
        <f>G175</f>
        <v>5800</v>
      </c>
    </row>
    <row r="175" spans="1:7" ht="33" customHeight="1">
      <c r="A175" s="26" t="s">
        <v>106</v>
      </c>
      <c r="B175" s="3">
        <v>902</v>
      </c>
      <c r="C175" s="27" t="s">
        <v>24</v>
      </c>
      <c r="D175" s="27" t="s">
        <v>35</v>
      </c>
      <c r="E175" s="27" t="s">
        <v>209</v>
      </c>
      <c r="F175" s="27" t="s">
        <v>107</v>
      </c>
      <c r="G175" s="28">
        <v>5800</v>
      </c>
    </row>
    <row r="176" spans="1:7">
      <c r="A176" s="1" t="s">
        <v>217</v>
      </c>
      <c r="B176" s="3">
        <v>902</v>
      </c>
      <c r="C176" s="27" t="s">
        <v>24</v>
      </c>
      <c r="D176" s="27" t="s">
        <v>35</v>
      </c>
      <c r="E176" s="27" t="s">
        <v>218</v>
      </c>
      <c r="F176" s="27" t="s">
        <v>11</v>
      </c>
      <c r="G176" s="28">
        <f>G177</f>
        <v>1000</v>
      </c>
    </row>
    <row r="177" spans="1:7" ht="33" customHeight="1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218</v>
      </c>
      <c r="F177" s="27" t="s">
        <v>19</v>
      </c>
      <c r="G177" s="28">
        <f>G178</f>
        <v>1000</v>
      </c>
    </row>
    <row r="178" spans="1:7" ht="33" customHeight="1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218</v>
      </c>
      <c r="F178" s="27" t="s">
        <v>107</v>
      </c>
      <c r="G178" s="28">
        <v>1000</v>
      </c>
    </row>
    <row r="179" spans="1:7" ht="47.25">
      <c r="A179" s="1" t="s">
        <v>174</v>
      </c>
      <c r="B179" s="3">
        <v>902</v>
      </c>
      <c r="C179" s="27" t="s">
        <v>24</v>
      </c>
      <c r="D179" s="27" t="s">
        <v>35</v>
      </c>
      <c r="E179" s="27" t="s">
        <v>181</v>
      </c>
      <c r="F179" s="27" t="s">
        <v>11</v>
      </c>
      <c r="G179" s="28">
        <f>G180</f>
        <v>1060</v>
      </c>
    </row>
    <row r="180" spans="1:7" ht="31.5">
      <c r="A180" s="1" t="s">
        <v>199</v>
      </c>
      <c r="B180" s="3">
        <v>902</v>
      </c>
      <c r="C180" s="27" t="s">
        <v>24</v>
      </c>
      <c r="D180" s="27" t="s">
        <v>35</v>
      </c>
      <c r="E180" s="27" t="s">
        <v>203</v>
      </c>
      <c r="F180" s="27" t="s">
        <v>11</v>
      </c>
      <c r="G180" s="28">
        <f>G181+G184+G187</f>
        <v>1060</v>
      </c>
    </row>
    <row r="181" spans="1:7">
      <c r="A181" s="1" t="s">
        <v>200</v>
      </c>
      <c r="B181" s="3">
        <v>902</v>
      </c>
      <c r="C181" s="27" t="s">
        <v>24</v>
      </c>
      <c r="D181" s="27" t="s">
        <v>35</v>
      </c>
      <c r="E181" s="27" t="s">
        <v>204</v>
      </c>
      <c r="F181" s="27" t="s">
        <v>11</v>
      </c>
      <c r="G181" s="28">
        <f>G182</f>
        <v>20</v>
      </c>
    </row>
    <row r="182" spans="1:7">
      <c r="A182" s="26" t="s">
        <v>20</v>
      </c>
      <c r="B182" s="3">
        <v>902</v>
      </c>
      <c r="C182" s="27" t="s">
        <v>24</v>
      </c>
      <c r="D182" s="27" t="s">
        <v>35</v>
      </c>
      <c r="E182" s="27" t="s">
        <v>204</v>
      </c>
      <c r="F182" s="27" t="s">
        <v>21</v>
      </c>
      <c r="G182" s="28">
        <f>G183</f>
        <v>20</v>
      </c>
    </row>
    <row r="183" spans="1:7" ht="47.25">
      <c r="A183" s="1" t="s">
        <v>187</v>
      </c>
      <c r="B183" s="3">
        <v>902</v>
      </c>
      <c r="C183" s="27" t="s">
        <v>24</v>
      </c>
      <c r="D183" s="27" t="s">
        <v>35</v>
      </c>
      <c r="E183" s="27" t="s">
        <v>204</v>
      </c>
      <c r="F183" s="27" t="s">
        <v>188</v>
      </c>
      <c r="G183" s="28">
        <v>20</v>
      </c>
    </row>
    <row r="184" spans="1:7" ht="31.5">
      <c r="A184" s="1" t="s">
        <v>201</v>
      </c>
      <c r="B184" s="3">
        <v>902</v>
      </c>
      <c r="C184" s="27" t="s">
        <v>24</v>
      </c>
      <c r="D184" s="27" t="s">
        <v>35</v>
      </c>
      <c r="E184" s="27" t="s">
        <v>205</v>
      </c>
      <c r="F184" s="27" t="s">
        <v>11</v>
      </c>
      <c r="G184" s="28">
        <f>G185</f>
        <v>120</v>
      </c>
    </row>
    <row r="185" spans="1:7" ht="31.5">
      <c r="A185" s="26" t="s">
        <v>18</v>
      </c>
      <c r="B185" s="3">
        <v>902</v>
      </c>
      <c r="C185" s="27" t="s">
        <v>24</v>
      </c>
      <c r="D185" s="27" t="s">
        <v>35</v>
      </c>
      <c r="E185" s="27" t="s">
        <v>205</v>
      </c>
      <c r="F185" s="27" t="s">
        <v>19</v>
      </c>
      <c r="G185" s="28">
        <f>G186</f>
        <v>120</v>
      </c>
    </row>
    <row r="186" spans="1:7" ht="31.5">
      <c r="A186" s="26" t="s">
        <v>106</v>
      </c>
      <c r="B186" s="3">
        <v>902</v>
      </c>
      <c r="C186" s="27" t="s">
        <v>24</v>
      </c>
      <c r="D186" s="27" t="s">
        <v>35</v>
      </c>
      <c r="E186" s="27" t="s">
        <v>205</v>
      </c>
      <c r="F186" s="27" t="s">
        <v>107</v>
      </c>
      <c r="G186" s="28">
        <v>120</v>
      </c>
    </row>
    <row r="187" spans="1:7" ht="31.5">
      <c r="A187" s="1" t="s">
        <v>202</v>
      </c>
      <c r="B187" s="3">
        <v>902</v>
      </c>
      <c r="C187" s="27" t="s">
        <v>24</v>
      </c>
      <c r="D187" s="27" t="s">
        <v>35</v>
      </c>
      <c r="E187" s="27" t="s">
        <v>206</v>
      </c>
      <c r="F187" s="27" t="s">
        <v>11</v>
      </c>
      <c r="G187" s="28">
        <f>G188</f>
        <v>920</v>
      </c>
    </row>
    <row r="188" spans="1:7">
      <c r="A188" s="26" t="s">
        <v>20</v>
      </c>
      <c r="B188" s="3">
        <v>902</v>
      </c>
      <c r="C188" s="27" t="s">
        <v>24</v>
      </c>
      <c r="D188" s="27" t="s">
        <v>35</v>
      </c>
      <c r="E188" s="27" t="s">
        <v>206</v>
      </c>
      <c r="F188" s="27" t="s">
        <v>21</v>
      </c>
      <c r="G188" s="28">
        <f>G189</f>
        <v>920</v>
      </c>
    </row>
    <row r="189" spans="1:7" ht="57" customHeight="1">
      <c r="A189" s="1" t="s">
        <v>187</v>
      </c>
      <c r="B189" s="3">
        <v>902</v>
      </c>
      <c r="C189" s="27" t="s">
        <v>24</v>
      </c>
      <c r="D189" s="27" t="s">
        <v>35</v>
      </c>
      <c r="E189" s="27" t="s">
        <v>206</v>
      </c>
      <c r="F189" s="27" t="s">
        <v>188</v>
      </c>
      <c r="G189" s="28">
        <v>920</v>
      </c>
    </row>
    <row r="190" spans="1:7">
      <c r="A190" s="24" t="s">
        <v>64</v>
      </c>
      <c r="B190" s="9">
        <v>902</v>
      </c>
      <c r="C190" s="22" t="s">
        <v>25</v>
      </c>
      <c r="D190" s="22" t="s">
        <v>9</v>
      </c>
      <c r="E190" s="22" t="s">
        <v>10</v>
      </c>
      <c r="F190" s="22" t="s">
        <v>11</v>
      </c>
      <c r="G190" s="25">
        <f>G191+G227+G277</f>
        <v>893764.39999999991</v>
      </c>
    </row>
    <row r="191" spans="1:7" ht="18.75" customHeight="1">
      <c r="A191" s="24" t="s">
        <v>65</v>
      </c>
      <c r="B191" s="9">
        <v>902</v>
      </c>
      <c r="C191" s="22" t="s">
        <v>25</v>
      </c>
      <c r="D191" s="22" t="s">
        <v>8</v>
      </c>
      <c r="E191" s="22" t="s">
        <v>10</v>
      </c>
      <c r="F191" s="22" t="s">
        <v>11</v>
      </c>
      <c r="G191" s="25">
        <f>G192+G214</f>
        <v>368056.3</v>
      </c>
    </row>
    <row r="192" spans="1:7" ht="47.25">
      <c r="A192" s="1" t="s">
        <v>150</v>
      </c>
      <c r="B192" s="3">
        <v>902</v>
      </c>
      <c r="C192" s="27" t="s">
        <v>25</v>
      </c>
      <c r="D192" s="27" t="s">
        <v>8</v>
      </c>
      <c r="E192" s="27" t="s">
        <v>152</v>
      </c>
      <c r="F192" s="27" t="s">
        <v>11</v>
      </c>
      <c r="G192" s="28">
        <f>G193+G200+G207</f>
        <v>358133.2</v>
      </c>
    </row>
    <row r="193" spans="1:7">
      <c r="A193" s="1" t="s">
        <v>424</v>
      </c>
      <c r="B193" s="3">
        <v>902</v>
      </c>
      <c r="C193" s="27" t="s">
        <v>25</v>
      </c>
      <c r="D193" s="27" t="s">
        <v>8</v>
      </c>
      <c r="E193" s="27" t="s">
        <v>208</v>
      </c>
      <c r="F193" s="27" t="s">
        <v>11</v>
      </c>
      <c r="G193" s="28">
        <f>G194+G197</f>
        <v>142035.5</v>
      </c>
    </row>
    <row r="194" spans="1:7" ht="33" customHeight="1">
      <c r="A194" s="1" t="s">
        <v>66</v>
      </c>
      <c r="B194" s="3">
        <v>902</v>
      </c>
      <c r="C194" s="27" t="s">
        <v>25</v>
      </c>
      <c r="D194" s="27" t="s">
        <v>8</v>
      </c>
      <c r="E194" s="27" t="s">
        <v>210</v>
      </c>
      <c r="F194" s="27" t="s">
        <v>11</v>
      </c>
      <c r="G194" s="28">
        <f>G195</f>
        <v>7443.5</v>
      </c>
    </row>
    <row r="195" spans="1:7" ht="47.25">
      <c r="A195" s="26" t="s">
        <v>59</v>
      </c>
      <c r="B195" s="3">
        <v>902</v>
      </c>
      <c r="C195" s="27" t="s">
        <v>25</v>
      </c>
      <c r="D195" s="27" t="s">
        <v>8</v>
      </c>
      <c r="E195" s="27" t="s">
        <v>210</v>
      </c>
      <c r="F195" s="27" t="s">
        <v>33</v>
      </c>
      <c r="G195" s="28">
        <f>G196</f>
        <v>7443.5</v>
      </c>
    </row>
    <row r="196" spans="1:7">
      <c r="A196" s="26" t="s">
        <v>172</v>
      </c>
      <c r="B196" s="3">
        <v>902</v>
      </c>
      <c r="C196" s="27" t="s">
        <v>25</v>
      </c>
      <c r="D196" s="27" t="s">
        <v>8</v>
      </c>
      <c r="E196" s="27" t="s">
        <v>210</v>
      </c>
      <c r="F196" s="27" t="s">
        <v>173</v>
      </c>
      <c r="G196" s="28">
        <v>7443.5</v>
      </c>
    </row>
    <row r="197" spans="1:7">
      <c r="A197" s="1" t="s">
        <v>217</v>
      </c>
      <c r="B197" s="3">
        <v>902</v>
      </c>
      <c r="C197" s="2" t="s">
        <v>25</v>
      </c>
      <c r="D197" s="27" t="s">
        <v>8</v>
      </c>
      <c r="E197" s="27" t="s">
        <v>218</v>
      </c>
      <c r="F197" s="27" t="s">
        <v>11</v>
      </c>
      <c r="G197" s="28">
        <f>G198</f>
        <v>134592</v>
      </c>
    </row>
    <row r="198" spans="1:7" ht="47.25">
      <c r="A198" s="26" t="s">
        <v>59</v>
      </c>
      <c r="B198" s="3">
        <v>902</v>
      </c>
      <c r="C198" s="2" t="s">
        <v>25</v>
      </c>
      <c r="D198" s="27" t="s">
        <v>8</v>
      </c>
      <c r="E198" s="27" t="s">
        <v>218</v>
      </c>
      <c r="F198" s="27" t="s">
        <v>33</v>
      </c>
      <c r="G198" s="28">
        <f>G199</f>
        <v>134592</v>
      </c>
    </row>
    <row r="199" spans="1:7">
      <c r="A199" s="26" t="s">
        <v>172</v>
      </c>
      <c r="B199" s="3">
        <v>902</v>
      </c>
      <c r="C199" s="2" t="s">
        <v>25</v>
      </c>
      <c r="D199" s="27" t="s">
        <v>8</v>
      </c>
      <c r="E199" s="27" t="s">
        <v>218</v>
      </c>
      <c r="F199" s="27" t="s">
        <v>173</v>
      </c>
      <c r="G199" s="28">
        <v>134592</v>
      </c>
    </row>
    <row r="200" spans="1:7" ht="31.5">
      <c r="A200" s="1" t="s">
        <v>425</v>
      </c>
      <c r="B200" s="3">
        <v>902</v>
      </c>
      <c r="C200" s="27" t="s">
        <v>25</v>
      </c>
      <c r="D200" s="27" t="s">
        <v>8</v>
      </c>
      <c r="E200" s="27" t="s">
        <v>212</v>
      </c>
      <c r="F200" s="27" t="s">
        <v>11</v>
      </c>
      <c r="G200" s="28">
        <f>G201+G204</f>
        <v>212347.7</v>
      </c>
    </row>
    <row r="201" spans="1:7" ht="47.25">
      <c r="A201" s="1" t="s">
        <v>211</v>
      </c>
      <c r="B201" s="3">
        <v>902</v>
      </c>
      <c r="C201" s="27" t="s">
        <v>25</v>
      </c>
      <c r="D201" s="27" t="s">
        <v>8</v>
      </c>
      <c r="E201" s="27" t="s">
        <v>213</v>
      </c>
      <c r="F201" s="27" t="s">
        <v>11</v>
      </c>
      <c r="G201" s="28">
        <f>G202</f>
        <v>12347.7</v>
      </c>
    </row>
    <row r="202" spans="1:7" ht="47.25">
      <c r="A202" s="26" t="s">
        <v>59</v>
      </c>
      <c r="B202" s="3">
        <v>902</v>
      </c>
      <c r="C202" s="27" t="s">
        <v>25</v>
      </c>
      <c r="D202" s="27" t="s">
        <v>8</v>
      </c>
      <c r="E202" s="27" t="s">
        <v>213</v>
      </c>
      <c r="F202" s="27" t="s">
        <v>33</v>
      </c>
      <c r="G202" s="28">
        <f>G203</f>
        <v>12347.7</v>
      </c>
    </row>
    <row r="203" spans="1:7">
      <c r="A203" s="26" t="s">
        <v>172</v>
      </c>
      <c r="B203" s="3">
        <v>902</v>
      </c>
      <c r="C203" s="27" t="s">
        <v>25</v>
      </c>
      <c r="D203" s="27" t="s">
        <v>8</v>
      </c>
      <c r="E203" s="27" t="s">
        <v>213</v>
      </c>
      <c r="F203" s="27" t="s">
        <v>173</v>
      </c>
      <c r="G203" s="28">
        <f>12347.7</f>
        <v>12347.7</v>
      </c>
    </row>
    <row r="204" spans="1:7" ht="31.5">
      <c r="A204" s="1" t="s">
        <v>219</v>
      </c>
      <c r="B204" s="3">
        <v>902</v>
      </c>
      <c r="C204" s="27" t="s">
        <v>25</v>
      </c>
      <c r="D204" s="27" t="s">
        <v>8</v>
      </c>
      <c r="E204" s="27" t="s">
        <v>220</v>
      </c>
      <c r="F204" s="27" t="s">
        <v>11</v>
      </c>
      <c r="G204" s="28">
        <f>G205</f>
        <v>200000</v>
      </c>
    </row>
    <row r="205" spans="1:7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220</v>
      </c>
      <c r="F205" s="27" t="s">
        <v>33</v>
      </c>
      <c r="G205" s="28">
        <f>G206</f>
        <v>200000</v>
      </c>
    </row>
    <row r="206" spans="1:7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220</v>
      </c>
      <c r="F206" s="27" t="s">
        <v>173</v>
      </c>
      <c r="G206" s="28">
        <v>200000</v>
      </c>
    </row>
    <row r="207" spans="1:7" ht="49.5" customHeight="1">
      <c r="A207" s="1" t="s">
        <v>426</v>
      </c>
      <c r="B207" s="3">
        <v>902</v>
      </c>
      <c r="C207" s="27" t="s">
        <v>25</v>
      </c>
      <c r="D207" s="27" t="s">
        <v>8</v>
      </c>
      <c r="E207" s="27" t="s">
        <v>153</v>
      </c>
      <c r="F207" s="27" t="s">
        <v>11</v>
      </c>
      <c r="G207" s="28">
        <f>G208+G211</f>
        <v>3750</v>
      </c>
    </row>
    <row r="208" spans="1:7" ht="78.75">
      <c r="A208" s="1" t="s">
        <v>215</v>
      </c>
      <c r="B208" s="3">
        <v>902</v>
      </c>
      <c r="C208" s="27" t="s">
        <v>25</v>
      </c>
      <c r="D208" s="27" t="s">
        <v>8</v>
      </c>
      <c r="E208" s="27" t="s">
        <v>231</v>
      </c>
      <c r="F208" s="27" t="s">
        <v>11</v>
      </c>
      <c r="G208" s="28">
        <f>G209</f>
        <v>2330</v>
      </c>
    </row>
    <row r="209" spans="1:7" ht="47.25">
      <c r="A209" s="26" t="s">
        <v>59</v>
      </c>
      <c r="B209" s="3">
        <v>902</v>
      </c>
      <c r="C209" s="27" t="s">
        <v>25</v>
      </c>
      <c r="D209" s="27" t="s">
        <v>8</v>
      </c>
      <c r="E209" s="27" t="s">
        <v>231</v>
      </c>
      <c r="F209" s="27" t="s">
        <v>33</v>
      </c>
      <c r="G209" s="28">
        <f>G210</f>
        <v>2330</v>
      </c>
    </row>
    <row r="210" spans="1:7">
      <c r="A210" s="26" t="s">
        <v>172</v>
      </c>
      <c r="B210" s="3">
        <v>902</v>
      </c>
      <c r="C210" s="27" t="s">
        <v>25</v>
      </c>
      <c r="D210" s="27" t="s">
        <v>8</v>
      </c>
      <c r="E210" s="27" t="s">
        <v>231</v>
      </c>
      <c r="F210" s="27" t="s">
        <v>173</v>
      </c>
      <c r="G210" s="28">
        <v>2330</v>
      </c>
    </row>
    <row r="211" spans="1:7" ht="78" customHeight="1">
      <c r="A211" s="1" t="s">
        <v>161</v>
      </c>
      <c r="B211" s="3">
        <v>902</v>
      </c>
      <c r="C211" s="27" t="s">
        <v>25</v>
      </c>
      <c r="D211" s="27" t="s">
        <v>8</v>
      </c>
      <c r="E211" s="27" t="s">
        <v>162</v>
      </c>
      <c r="F211" s="27" t="s">
        <v>11</v>
      </c>
      <c r="G211" s="28">
        <f>G212</f>
        <v>1420</v>
      </c>
    </row>
    <row r="212" spans="1:7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162</v>
      </c>
      <c r="F212" s="27" t="s">
        <v>33</v>
      </c>
      <c r="G212" s="28">
        <f>G213</f>
        <v>1420</v>
      </c>
    </row>
    <row r="213" spans="1:7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162</v>
      </c>
      <c r="F213" s="27" t="s">
        <v>173</v>
      </c>
      <c r="G213" s="28">
        <v>1420</v>
      </c>
    </row>
    <row r="214" spans="1:7" ht="63">
      <c r="A214" s="1" t="s">
        <v>221</v>
      </c>
      <c r="B214" s="3">
        <v>902</v>
      </c>
      <c r="C214" s="27" t="s">
        <v>25</v>
      </c>
      <c r="D214" s="27" t="s">
        <v>8</v>
      </c>
      <c r="E214" s="27" t="s">
        <v>224</v>
      </c>
      <c r="F214" s="27" t="s">
        <v>11</v>
      </c>
      <c r="G214" s="28">
        <f>G215+G221+G218+G224</f>
        <v>9923.1</v>
      </c>
    </row>
    <row r="215" spans="1:7" ht="31.5">
      <c r="A215" s="1" t="s">
        <v>222</v>
      </c>
      <c r="B215" s="3">
        <v>902</v>
      </c>
      <c r="C215" s="27" t="s">
        <v>25</v>
      </c>
      <c r="D215" s="27" t="s">
        <v>8</v>
      </c>
      <c r="E215" s="27" t="s">
        <v>225</v>
      </c>
      <c r="F215" s="27" t="s">
        <v>11</v>
      </c>
      <c r="G215" s="28">
        <f>G216</f>
        <v>200</v>
      </c>
    </row>
    <row r="216" spans="1:7" ht="31.5">
      <c r="A216" s="26" t="s">
        <v>18</v>
      </c>
      <c r="B216" s="3">
        <v>902</v>
      </c>
      <c r="C216" s="27" t="s">
        <v>25</v>
      </c>
      <c r="D216" s="27" t="s">
        <v>8</v>
      </c>
      <c r="E216" s="27" t="s">
        <v>225</v>
      </c>
      <c r="F216" s="27" t="s">
        <v>19</v>
      </c>
      <c r="G216" s="28">
        <f>G217</f>
        <v>200</v>
      </c>
    </row>
    <row r="217" spans="1:7" ht="31.5">
      <c r="A217" s="26" t="s">
        <v>106</v>
      </c>
      <c r="B217" s="3">
        <v>902</v>
      </c>
      <c r="C217" s="27" t="s">
        <v>25</v>
      </c>
      <c r="D217" s="27" t="s">
        <v>8</v>
      </c>
      <c r="E217" s="27" t="s">
        <v>225</v>
      </c>
      <c r="F217" s="27" t="s">
        <v>107</v>
      </c>
      <c r="G217" s="28">
        <v>200</v>
      </c>
    </row>
    <row r="218" spans="1:7" ht="31.5">
      <c r="A218" s="1" t="s">
        <v>223</v>
      </c>
      <c r="B218" s="3">
        <v>902</v>
      </c>
      <c r="C218" s="27" t="s">
        <v>25</v>
      </c>
      <c r="D218" s="27" t="s">
        <v>8</v>
      </c>
      <c r="E218" s="27" t="s">
        <v>226</v>
      </c>
      <c r="F218" s="27" t="s">
        <v>11</v>
      </c>
      <c r="G218" s="28">
        <f>G219</f>
        <v>168.3</v>
      </c>
    </row>
    <row r="219" spans="1:7">
      <c r="A219" s="26" t="s">
        <v>20</v>
      </c>
      <c r="B219" s="3">
        <v>902</v>
      </c>
      <c r="C219" s="27" t="s">
        <v>25</v>
      </c>
      <c r="D219" s="27" t="s">
        <v>8</v>
      </c>
      <c r="E219" s="27" t="s">
        <v>226</v>
      </c>
      <c r="F219" s="27" t="s">
        <v>21</v>
      </c>
      <c r="G219" s="28">
        <f>G220</f>
        <v>168.3</v>
      </c>
    </row>
    <row r="220" spans="1:7" ht="57" customHeight="1">
      <c r="A220" s="1" t="s">
        <v>187</v>
      </c>
      <c r="B220" s="3">
        <v>902</v>
      </c>
      <c r="C220" s="27" t="s">
        <v>25</v>
      </c>
      <c r="D220" s="27" t="s">
        <v>8</v>
      </c>
      <c r="E220" s="27" t="s">
        <v>226</v>
      </c>
      <c r="F220" s="27" t="s">
        <v>188</v>
      </c>
      <c r="G220" s="28">
        <v>168.3</v>
      </c>
    </row>
    <row r="221" spans="1:7" ht="31.5">
      <c r="A221" s="1" t="s">
        <v>227</v>
      </c>
      <c r="B221" s="3">
        <v>902</v>
      </c>
      <c r="C221" s="27" t="s">
        <v>25</v>
      </c>
      <c r="D221" s="27" t="s">
        <v>8</v>
      </c>
      <c r="E221" s="27" t="s">
        <v>228</v>
      </c>
      <c r="F221" s="27" t="s">
        <v>11</v>
      </c>
      <c r="G221" s="28">
        <f>G222</f>
        <v>1800</v>
      </c>
    </row>
    <row r="222" spans="1:7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228</v>
      </c>
      <c r="F222" s="27" t="s">
        <v>19</v>
      </c>
      <c r="G222" s="28">
        <f>G223</f>
        <v>1800</v>
      </c>
    </row>
    <row r="223" spans="1:7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228</v>
      </c>
      <c r="F223" s="27" t="s">
        <v>107</v>
      </c>
      <c r="G223" s="28">
        <v>1800</v>
      </c>
    </row>
    <row r="224" spans="1:7" ht="31.5">
      <c r="A224" s="1" t="s">
        <v>427</v>
      </c>
      <c r="B224" s="3">
        <v>902</v>
      </c>
      <c r="C224" s="27" t="s">
        <v>25</v>
      </c>
      <c r="D224" s="27" t="s">
        <v>8</v>
      </c>
      <c r="E224" s="27" t="s">
        <v>229</v>
      </c>
      <c r="F224" s="27" t="s">
        <v>11</v>
      </c>
      <c r="G224" s="28">
        <f>G225</f>
        <v>7754.8</v>
      </c>
    </row>
    <row r="225" spans="1:7" ht="31.5">
      <c r="A225" s="26" t="s">
        <v>18</v>
      </c>
      <c r="B225" s="3">
        <v>902</v>
      </c>
      <c r="C225" s="27" t="s">
        <v>25</v>
      </c>
      <c r="D225" s="27" t="s">
        <v>8</v>
      </c>
      <c r="E225" s="27" t="s">
        <v>229</v>
      </c>
      <c r="F225" s="27" t="s">
        <v>19</v>
      </c>
      <c r="G225" s="28">
        <f>G226</f>
        <v>7754.8</v>
      </c>
    </row>
    <row r="226" spans="1:7" ht="31.5">
      <c r="A226" s="26" t="s">
        <v>106</v>
      </c>
      <c r="B226" s="3">
        <v>902</v>
      </c>
      <c r="C226" s="27" t="s">
        <v>25</v>
      </c>
      <c r="D226" s="27" t="s">
        <v>8</v>
      </c>
      <c r="E226" s="27" t="s">
        <v>229</v>
      </c>
      <c r="F226" s="27" t="s">
        <v>107</v>
      </c>
      <c r="G226" s="28">
        <f>9900-2145.2</f>
        <v>7754.8</v>
      </c>
    </row>
    <row r="227" spans="1:7" ht="16.5" customHeight="1">
      <c r="A227" s="24" t="s">
        <v>67</v>
      </c>
      <c r="B227" s="9">
        <v>902</v>
      </c>
      <c r="C227" s="22" t="s">
        <v>25</v>
      </c>
      <c r="D227" s="22" t="s">
        <v>13</v>
      </c>
      <c r="E227" s="22" t="s">
        <v>10</v>
      </c>
      <c r="F227" s="22" t="s">
        <v>11</v>
      </c>
      <c r="G227" s="25">
        <f>G228+G249</f>
        <v>500293.1</v>
      </c>
    </row>
    <row r="228" spans="1:7" ht="47.25">
      <c r="A228" s="1" t="s">
        <v>150</v>
      </c>
      <c r="B228" s="3">
        <v>902</v>
      </c>
      <c r="C228" s="27" t="s">
        <v>25</v>
      </c>
      <c r="D228" s="27" t="s">
        <v>13</v>
      </c>
      <c r="E228" s="27" t="s">
        <v>152</v>
      </c>
      <c r="F228" s="27" t="s">
        <v>11</v>
      </c>
      <c r="G228" s="28">
        <f>G229+G232+G235+G242</f>
        <v>133865.4</v>
      </c>
    </row>
    <row r="229" spans="1:7" ht="47.25">
      <c r="A229" s="1" t="s">
        <v>232</v>
      </c>
      <c r="B229" s="3">
        <v>902</v>
      </c>
      <c r="C229" s="27" t="s">
        <v>25</v>
      </c>
      <c r="D229" s="27" t="s">
        <v>13</v>
      </c>
      <c r="E229" s="27" t="s">
        <v>233</v>
      </c>
      <c r="F229" s="27" t="s">
        <v>11</v>
      </c>
      <c r="G229" s="28">
        <f>G230</f>
        <v>1217.0999999999999</v>
      </c>
    </row>
    <row r="230" spans="1:7" ht="31.5">
      <c r="A230" s="26" t="s">
        <v>18</v>
      </c>
      <c r="B230" s="3">
        <v>902</v>
      </c>
      <c r="C230" s="27" t="s">
        <v>25</v>
      </c>
      <c r="D230" s="27" t="s">
        <v>13</v>
      </c>
      <c r="E230" s="27" t="s">
        <v>233</v>
      </c>
      <c r="F230" s="27" t="s">
        <v>19</v>
      </c>
      <c r="G230" s="28">
        <f>G231</f>
        <v>1217.0999999999999</v>
      </c>
    </row>
    <row r="231" spans="1:7" ht="31.5">
      <c r="A231" s="1" t="s">
        <v>106</v>
      </c>
      <c r="B231" s="3">
        <v>902</v>
      </c>
      <c r="C231" s="27" t="s">
        <v>25</v>
      </c>
      <c r="D231" s="27" t="s">
        <v>13</v>
      </c>
      <c r="E231" s="27" t="s">
        <v>233</v>
      </c>
      <c r="F231" s="27" t="s">
        <v>107</v>
      </c>
      <c r="G231" s="28">
        <v>1217.0999999999999</v>
      </c>
    </row>
    <row r="232" spans="1:7">
      <c r="A232" s="1" t="s">
        <v>217</v>
      </c>
      <c r="B232" s="3">
        <v>902</v>
      </c>
      <c r="C232" s="27" t="s">
        <v>25</v>
      </c>
      <c r="D232" s="27" t="s">
        <v>13</v>
      </c>
      <c r="E232" s="2" t="s">
        <v>234</v>
      </c>
      <c r="F232" s="27" t="s">
        <v>11</v>
      </c>
      <c r="G232" s="28">
        <f>G233</f>
        <v>52597.599999999999</v>
      </c>
    </row>
    <row r="233" spans="1:7" ht="31.5">
      <c r="A233" s="26" t="s">
        <v>18</v>
      </c>
      <c r="B233" s="3">
        <v>902</v>
      </c>
      <c r="C233" s="27" t="s">
        <v>25</v>
      </c>
      <c r="D233" s="27" t="s">
        <v>13</v>
      </c>
      <c r="E233" s="2" t="s">
        <v>234</v>
      </c>
      <c r="F233" s="27" t="s">
        <v>19</v>
      </c>
      <c r="G233" s="28">
        <f>G234</f>
        <v>52597.599999999999</v>
      </c>
    </row>
    <row r="234" spans="1:7" ht="31.5">
      <c r="A234" s="1" t="s">
        <v>106</v>
      </c>
      <c r="B234" s="3">
        <v>902</v>
      </c>
      <c r="C234" s="27" t="s">
        <v>25</v>
      </c>
      <c r="D234" s="27" t="s">
        <v>13</v>
      </c>
      <c r="E234" s="2" t="s">
        <v>234</v>
      </c>
      <c r="F234" s="27" t="s">
        <v>107</v>
      </c>
      <c r="G234" s="28">
        <v>52597.599999999999</v>
      </c>
    </row>
    <row r="235" spans="1:7">
      <c r="A235" s="1" t="s">
        <v>424</v>
      </c>
      <c r="B235" s="3">
        <v>902</v>
      </c>
      <c r="C235" s="27" t="s">
        <v>25</v>
      </c>
      <c r="D235" s="27" t="s">
        <v>13</v>
      </c>
      <c r="E235" s="27" t="s">
        <v>208</v>
      </c>
      <c r="F235" s="27" t="s">
        <v>11</v>
      </c>
      <c r="G235" s="28">
        <f>G236+G239</f>
        <v>78980.7</v>
      </c>
    </row>
    <row r="236" spans="1:7" ht="33" customHeight="1">
      <c r="A236" s="1" t="s">
        <v>68</v>
      </c>
      <c r="B236" s="3">
        <v>902</v>
      </c>
      <c r="C236" s="27" t="s">
        <v>25</v>
      </c>
      <c r="D236" s="27" t="s">
        <v>13</v>
      </c>
      <c r="E236" s="27" t="s">
        <v>230</v>
      </c>
      <c r="F236" s="27" t="s">
        <v>11</v>
      </c>
      <c r="G236" s="28">
        <f>G237</f>
        <v>9851</v>
      </c>
    </row>
    <row r="237" spans="1:7" ht="47.25">
      <c r="A237" s="26" t="s">
        <v>59</v>
      </c>
      <c r="B237" s="3">
        <v>902</v>
      </c>
      <c r="C237" s="27" t="s">
        <v>25</v>
      </c>
      <c r="D237" s="27" t="s">
        <v>13</v>
      </c>
      <c r="E237" s="27" t="s">
        <v>230</v>
      </c>
      <c r="F237" s="27" t="s">
        <v>33</v>
      </c>
      <c r="G237" s="28">
        <f>G238</f>
        <v>9851</v>
      </c>
    </row>
    <row r="238" spans="1:7">
      <c r="A238" s="26" t="s">
        <v>172</v>
      </c>
      <c r="B238" s="3">
        <v>902</v>
      </c>
      <c r="C238" s="27" t="s">
        <v>25</v>
      </c>
      <c r="D238" s="27" t="s">
        <v>13</v>
      </c>
      <c r="E238" s="27" t="s">
        <v>230</v>
      </c>
      <c r="F238" s="27" t="s">
        <v>173</v>
      </c>
      <c r="G238" s="28">
        <f>6351+3500</f>
        <v>9851</v>
      </c>
    </row>
    <row r="239" spans="1:7">
      <c r="A239" s="1" t="s">
        <v>217</v>
      </c>
      <c r="B239" s="3">
        <v>902</v>
      </c>
      <c r="C239" s="27" t="s">
        <v>25</v>
      </c>
      <c r="D239" s="27" t="s">
        <v>13</v>
      </c>
      <c r="E239" s="27" t="s">
        <v>218</v>
      </c>
      <c r="F239" s="27" t="s">
        <v>11</v>
      </c>
      <c r="G239" s="28">
        <f>G240</f>
        <v>69129.7</v>
      </c>
    </row>
    <row r="240" spans="1:7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218</v>
      </c>
      <c r="F240" s="27" t="s">
        <v>33</v>
      </c>
      <c r="G240" s="28">
        <f>G241</f>
        <v>69129.7</v>
      </c>
    </row>
    <row r="241" spans="1:7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218</v>
      </c>
      <c r="F241" s="27" t="s">
        <v>173</v>
      </c>
      <c r="G241" s="28">
        <f>42730.4+26399.3</f>
        <v>69129.7</v>
      </c>
    </row>
    <row r="242" spans="1:7" ht="49.5" customHeight="1">
      <c r="A242" s="1" t="s">
        <v>426</v>
      </c>
      <c r="B242" s="3">
        <v>902</v>
      </c>
      <c r="C242" s="27" t="s">
        <v>25</v>
      </c>
      <c r="D242" s="27" t="s">
        <v>13</v>
      </c>
      <c r="E242" s="27" t="s">
        <v>153</v>
      </c>
      <c r="F242" s="27" t="s">
        <v>11</v>
      </c>
      <c r="G242" s="28">
        <f>G243+G246</f>
        <v>1070</v>
      </c>
    </row>
    <row r="243" spans="1:7" ht="48" customHeight="1">
      <c r="A243" s="1" t="s">
        <v>214</v>
      </c>
      <c r="B243" s="3">
        <v>902</v>
      </c>
      <c r="C243" s="27" t="s">
        <v>25</v>
      </c>
      <c r="D243" s="27" t="s">
        <v>13</v>
      </c>
      <c r="E243" s="27" t="s">
        <v>216</v>
      </c>
      <c r="F243" s="27" t="s">
        <v>11</v>
      </c>
      <c r="G243" s="28">
        <f>G244</f>
        <v>500</v>
      </c>
    </row>
    <row r="244" spans="1:7" ht="48" customHeight="1">
      <c r="A244" s="26" t="s">
        <v>59</v>
      </c>
      <c r="B244" s="3">
        <v>902</v>
      </c>
      <c r="C244" s="27" t="s">
        <v>25</v>
      </c>
      <c r="D244" s="27" t="s">
        <v>13</v>
      </c>
      <c r="E244" s="27" t="s">
        <v>216</v>
      </c>
      <c r="F244" s="27" t="s">
        <v>33</v>
      </c>
      <c r="G244" s="28">
        <f>G245</f>
        <v>500</v>
      </c>
    </row>
    <row r="245" spans="1:7">
      <c r="A245" s="26" t="s">
        <v>172</v>
      </c>
      <c r="B245" s="3">
        <v>902</v>
      </c>
      <c r="C245" s="27" t="s">
        <v>25</v>
      </c>
      <c r="D245" s="27" t="s">
        <v>13</v>
      </c>
      <c r="E245" s="27" t="s">
        <v>216</v>
      </c>
      <c r="F245" s="27" t="s">
        <v>173</v>
      </c>
      <c r="G245" s="28">
        <v>500</v>
      </c>
    </row>
    <row r="246" spans="1:7" ht="78.75">
      <c r="A246" s="1" t="s">
        <v>215</v>
      </c>
      <c r="B246" s="3">
        <v>902</v>
      </c>
      <c r="C246" s="27" t="s">
        <v>25</v>
      </c>
      <c r="D246" s="27" t="s">
        <v>13</v>
      </c>
      <c r="E246" s="27" t="s">
        <v>231</v>
      </c>
      <c r="F246" s="27" t="s">
        <v>11</v>
      </c>
      <c r="G246" s="28">
        <f>G247</f>
        <v>570</v>
      </c>
    </row>
    <row r="247" spans="1:7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231</v>
      </c>
      <c r="F247" s="27" t="s">
        <v>33</v>
      </c>
      <c r="G247" s="28">
        <f>G248</f>
        <v>570</v>
      </c>
    </row>
    <row r="248" spans="1:7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231</v>
      </c>
      <c r="F248" s="27" t="s">
        <v>173</v>
      </c>
      <c r="G248" s="28">
        <v>570</v>
      </c>
    </row>
    <row r="249" spans="1:7" ht="63">
      <c r="A249" s="1" t="s">
        <v>221</v>
      </c>
      <c r="B249" s="3">
        <v>902</v>
      </c>
      <c r="C249" s="27" t="s">
        <v>25</v>
      </c>
      <c r="D249" s="27" t="s">
        <v>13</v>
      </c>
      <c r="E249" s="27" t="s">
        <v>224</v>
      </c>
      <c r="F249" s="27" t="s">
        <v>11</v>
      </c>
      <c r="G249" s="28">
        <f>G250+G258+G261+G255+G264+G270</f>
        <v>366427.7</v>
      </c>
    </row>
    <row r="250" spans="1:7" ht="31.5">
      <c r="A250" s="1" t="s">
        <v>222</v>
      </c>
      <c r="B250" s="3">
        <v>902</v>
      </c>
      <c r="C250" s="27" t="s">
        <v>25</v>
      </c>
      <c r="D250" s="27" t="s">
        <v>13</v>
      </c>
      <c r="E250" s="27" t="s">
        <v>225</v>
      </c>
      <c r="F250" s="27" t="s">
        <v>11</v>
      </c>
      <c r="G250" s="28">
        <f>G251+G253</f>
        <v>7765.3</v>
      </c>
    </row>
    <row r="251" spans="1:7" ht="31.5">
      <c r="A251" s="26" t="s">
        <v>18</v>
      </c>
      <c r="B251" s="3">
        <v>902</v>
      </c>
      <c r="C251" s="27" t="s">
        <v>25</v>
      </c>
      <c r="D251" s="27" t="s">
        <v>13</v>
      </c>
      <c r="E251" s="27" t="s">
        <v>225</v>
      </c>
      <c r="F251" s="27" t="s">
        <v>19</v>
      </c>
      <c r="G251" s="28">
        <f>G252</f>
        <v>3826.5</v>
      </c>
    </row>
    <row r="252" spans="1:7" ht="31.5">
      <c r="A252" s="26" t="s">
        <v>106</v>
      </c>
      <c r="B252" s="3">
        <v>902</v>
      </c>
      <c r="C252" s="27" t="s">
        <v>25</v>
      </c>
      <c r="D252" s="27" t="s">
        <v>13</v>
      </c>
      <c r="E252" s="27" t="s">
        <v>225</v>
      </c>
      <c r="F252" s="27" t="s">
        <v>107</v>
      </c>
      <c r="G252" s="28">
        <f>1811.1+2015.4</f>
        <v>3826.5</v>
      </c>
    </row>
    <row r="253" spans="1:7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225</v>
      </c>
      <c r="F253" s="27" t="s">
        <v>33</v>
      </c>
      <c r="G253" s="28">
        <f>G254</f>
        <v>3938.8</v>
      </c>
    </row>
    <row r="254" spans="1:7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225</v>
      </c>
      <c r="F254" s="27" t="s">
        <v>173</v>
      </c>
      <c r="G254" s="28">
        <f>1666.7+1231.1+236+805</f>
        <v>3938.8</v>
      </c>
    </row>
    <row r="255" spans="1:7" ht="31.5">
      <c r="A255" s="1" t="s">
        <v>223</v>
      </c>
      <c r="B255" s="3">
        <v>902</v>
      </c>
      <c r="C255" s="27" t="s">
        <v>25</v>
      </c>
      <c r="D255" s="27" t="s">
        <v>13</v>
      </c>
      <c r="E255" s="27" t="s">
        <v>226</v>
      </c>
      <c r="F255" s="27" t="s">
        <v>11</v>
      </c>
      <c r="G255" s="28">
        <f>G256</f>
        <v>18626.2</v>
      </c>
    </row>
    <row r="256" spans="1:7">
      <c r="A256" s="26" t="s">
        <v>20</v>
      </c>
      <c r="B256" s="3">
        <v>902</v>
      </c>
      <c r="C256" s="27" t="s">
        <v>25</v>
      </c>
      <c r="D256" s="27" t="s">
        <v>13</v>
      </c>
      <c r="E256" s="27" t="s">
        <v>226</v>
      </c>
      <c r="F256" s="27" t="s">
        <v>21</v>
      </c>
      <c r="G256" s="28">
        <f>G257</f>
        <v>18626.2</v>
      </c>
    </row>
    <row r="257" spans="1:7" ht="57" customHeight="1">
      <c r="A257" s="1" t="s">
        <v>187</v>
      </c>
      <c r="B257" s="3">
        <v>902</v>
      </c>
      <c r="C257" s="27" t="s">
        <v>25</v>
      </c>
      <c r="D257" s="27" t="s">
        <v>13</v>
      </c>
      <c r="E257" s="27" t="s">
        <v>226</v>
      </c>
      <c r="F257" s="27" t="s">
        <v>188</v>
      </c>
      <c r="G257" s="28">
        <v>18626.2</v>
      </c>
    </row>
    <row r="258" spans="1:7" ht="47.25">
      <c r="A258" s="1" t="s">
        <v>239</v>
      </c>
      <c r="B258" s="3">
        <v>902</v>
      </c>
      <c r="C258" s="27" t="s">
        <v>25</v>
      </c>
      <c r="D258" s="27" t="s">
        <v>13</v>
      </c>
      <c r="E258" s="27" t="s">
        <v>398</v>
      </c>
      <c r="F258" s="27" t="s">
        <v>11</v>
      </c>
      <c r="G258" s="28">
        <f>G259</f>
        <v>216572</v>
      </c>
    </row>
    <row r="259" spans="1:7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398</v>
      </c>
      <c r="F259" s="27" t="s">
        <v>33</v>
      </c>
      <c r="G259" s="28">
        <f>G260</f>
        <v>216572</v>
      </c>
    </row>
    <row r="260" spans="1:7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398</v>
      </c>
      <c r="F260" s="27" t="s">
        <v>173</v>
      </c>
      <c r="G260" s="28">
        <f>79694+15000+121878</f>
        <v>216572</v>
      </c>
    </row>
    <row r="261" spans="1:7" ht="31.5">
      <c r="A261" s="1" t="s">
        <v>227</v>
      </c>
      <c r="B261" s="3">
        <v>902</v>
      </c>
      <c r="C261" s="27" t="s">
        <v>25</v>
      </c>
      <c r="D261" s="27" t="s">
        <v>13</v>
      </c>
      <c r="E261" s="27" t="s">
        <v>228</v>
      </c>
      <c r="F261" s="27" t="s">
        <v>11</v>
      </c>
      <c r="G261" s="28">
        <f>G262</f>
        <v>16300</v>
      </c>
    </row>
    <row r="262" spans="1:7" ht="31.5">
      <c r="A262" s="26" t="s">
        <v>18</v>
      </c>
      <c r="B262" s="3">
        <v>902</v>
      </c>
      <c r="C262" s="27" t="s">
        <v>25</v>
      </c>
      <c r="D262" s="27" t="s">
        <v>13</v>
      </c>
      <c r="E262" s="27" t="s">
        <v>228</v>
      </c>
      <c r="F262" s="27" t="s">
        <v>19</v>
      </c>
      <c r="G262" s="28">
        <f>G263</f>
        <v>16300</v>
      </c>
    </row>
    <row r="263" spans="1:7" ht="31.5">
      <c r="A263" s="26" t="s">
        <v>106</v>
      </c>
      <c r="B263" s="3">
        <v>902</v>
      </c>
      <c r="C263" s="27" t="s">
        <v>25</v>
      </c>
      <c r="D263" s="27" t="s">
        <v>13</v>
      </c>
      <c r="E263" s="27" t="s">
        <v>228</v>
      </c>
      <c r="F263" s="27" t="s">
        <v>107</v>
      </c>
      <c r="G263" s="28">
        <v>16300</v>
      </c>
    </row>
    <row r="264" spans="1:7" ht="31.5">
      <c r="A264" s="1" t="s">
        <v>428</v>
      </c>
      <c r="B264" s="3">
        <v>902</v>
      </c>
      <c r="C264" s="27" t="s">
        <v>25</v>
      </c>
      <c r="D264" s="27" t="s">
        <v>13</v>
      </c>
      <c r="E264" s="27" t="s">
        <v>237</v>
      </c>
      <c r="F264" s="27" t="s">
        <v>11</v>
      </c>
      <c r="G264" s="28">
        <f>G265</f>
        <v>54942</v>
      </c>
    </row>
    <row r="265" spans="1:7" ht="47.25">
      <c r="A265" s="1" t="s">
        <v>236</v>
      </c>
      <c r="B265" s="3">
        <v>902</v>
      </c>
      <c r="C265" s="27" t="s">
        <v>25</v>
      </c>
      <c r="D265" s="27" t="s">
        <v>13</v>
      </c>
      <c r="E265" s="27" t="s">
        <v>238</v>
      </c>
      <c r="F265" s="27" t="s">
        <v>11</v>
      </c>
      <c r="G265" s="28">
        <f>G266+G268</f>
        <v>54942</v>
      </c>
    </row>
    <row r="266" spans="1:7" ht="31.5">
      <c r="A266" s="26" t="s">
        <v>18</v>
      </c>
      <c r="B266" s="3">
        <v>902</v>
      </c>
      <c r="C266" s="27" t="s">
        <v>25</v>
      </c>
      <c r="D266" s="27" t="s">
        <v>13</v>
      </c>
      <c r="E266" s="27" t="s">
        <v>238</v>
      </c>
      <c r="F266" s="27" t="s">
        <v>19</v>
      </c>
      <c r="G266" s="28">
        <f>G267</f>
        <v>10000</v>
      </c>
    </row>
    <row r="267" spans="1:7" ht="31.5">
      <c r="A267" s="26" t="s">
        <v>106</v>
      </c>
      <c r="B267" s="3">
        <v>902</v>
      </c>
      <c r="C267" s="27" t="s">
        <v>25</v>
      </c>
      <c r="D267" s="27" t="s">
        <v>13</v>
      </c>
      <c r="E267" s="27" t="s">
        <v>238</v>
      </c>
      <c r="F267" s="27" t="s">
        <v>107</v>
      </c>
      <c r="G267" s="28">
        <v>10000</v>
      </c>
    </row>
    <row r="268" spans="1:7" ht="47.25">
      <c r="A268" s="26" t="s">
        <v>59</v>
      </c>
      <c r="B268" s="3">
        <v>902</v>
      </c>
      <c r="C268" s="27" t="s">
        <v>25</v>
      </c>
      <c r="D268" s="27" t="s">
        <v>13</v>
      </c>
      <c r="E268" s="27" t="s">
        <v>238</v>
      </c>
      <c r="F268" s="27" t="s">
        <v>33</v>
      </c>
      <c r="G268" s="28">
        <f>G269</f>
        <v>44942</v>
      </c>
    </row>
    <row r="269" spans="1:7">
      <c r="A269" s="26" t="s">
        <v>172</v>
      </c>
      <c r="B269" s="3">
        <v>902</v>
      </c>
      <c r="C269" s="27" t="s">
        <v>25</v>
      </c>
      <c r="D269" s="27" t="s">
        <v>13</v>
      </c>
      <c r="E269" s="27" t="s">
        <v>238</v>
      </c>
      <c r="F269" s="27" t="s">
        <v>173</v>
      </c>
      <c r="G269" s="28">
        <v>44942</v>
      </c>
    </row>
    <row r="270" spans="1:7" ht="31.5">
      <c r="A270" s="1" t="s">
        <v>429</v>
      </c>
      <c r="B270" s="3">
        <v>902</v>
      </c>
      <c r="C270" s="27" t="s">
        <v>25</v>
      </c>
      <c r="D270" s="27" t="s">
        <v>13</v>
      </c>
      <c r="E270" s="27" t="s">
        <v>240</v>
      </c>
      <c r="F270" s="27" t="s">
        <v>11</v>
      </c>
      <c r="G270" s="28">
        <f>G271+G274</f>
        <v>52222.2</v>
      </c>
    </row>
    <row r="271" spans="1:7" ht="31.5">
      <c r="A271" s="1" t="s">
        <v>399</v>
      </c>
      <c r="B271" s="3">
        <v>902</v>
      </c>
      <c r="C271" s="27" t="s">
        <v>25</v>
      </c>
      <c r="D271" s="27" t="s">
        <v>13</v>
      </c>
      <c r="E271" s="27" t="s">
        <v>400</v>
      </c>
      <c r="F271" s="27" t="s">
        <v>11</v>
      </c>
      <c r="G271" s="28">
        <f>G272</f>
        <v>522.20000000000005</v>
      </c>
    </row>
    <row r="272" spans="1:7" ht="47.25">
      <c r="A272" s="26" t="s">
        <v>59</v>
      </c>
      <c r="B272" s="3">
        <v>902</v>
      </c>
      <c r="C272" s="27" t="s">
        <v>25</v>
      </c>
      <c r="D272" s="27" t="s">
        <v>13</v>
      </c>
      <c r="E272" s="27" t="s">
        <v>400</v>
      </c>
      <c r="F272" s="27" t="s">
        <v>33</v>
      </c>
      <c r="G272" s="28">
        <f>G273</f>
        <v>522.20000000000005</v>
      </c>
    </row>
    <row r="273" spans="1:7">
      <c r="A273" s="26" t="s">
        <v>172</v>
      </c>
      <c r="B273" s="3">
        <v>902</v>
      </c>
      <c r="C273" s="27" t="s">
        <v>25</v>
      </c>
      <c r="D273" s="27" t="s">
        <v>13</v>
      </c>
      <c r="E273" s="27" t="s">
        <v>400</v>
      </c>
      <c r="F273" s="27" t="s">
        <v>173</v>
      </c>
      <c r="G273" s="28">
        <v>522.20000000000005</v>
      </c>
    </row>
    <row r="274" spans="1:7" ht="47.25">
      <c r="A274" s="1" t="s">
        <v>239</v>
      </c>
      <c r="B274" s="3">
        <v>902</v>
      </c>
      <c r="C274" s="27" t="s">
        <v>25</v>
      </c>
      <c r="D274" s="27" t="s">
        <v>13</v>
      </c>
      <c r="E274" s="27" t="s">
        <v>241</v>
      </c>
      <c r="F274" s="27" t="s">
        <v>11</v>
      </c>
      <c r="G274" s="28">
        <f>G275</f>
        <v>51700</v>
      </c>
    </row>
    <row r="275" spans="1:7" ht="47.25">
      <c r="A275" s="26" t="s">
        <v>59</v>
      </c>
      <c r="B275" s="3">
        <v>902</v>
      </c>
      <c r="C275" s="27" t="s">
        <v>25</v>
      </c>
      <c r="D275" s="27" t="s">
        <v>13</v>
      </c>
      <c r="E275" s="27" t="s">
        <v>241</v>
      </c>
      <c r="F275" s="27" t="s">
        <v>33</v>
      </c>
      <c r="G275" s="28">
        <f>G276</f>
        <v>51700</v>
      </c>
    </row>
    <row r="276" spans="1:7">
      <c r="A276" s="26" t="s">
        <v>172</v>
      </c>
      <c r="B276" s="3">
        <v>902</v>
      </c>
      <c r="C276" s="27" t="s">
        <v>25</v>
      </c>
      <c r="D276" s="27" t="s">
        <v>13</v>
      </c>
      <c r="E276" s="27" t="s">
        <v>241</v>
      </c>
      <c r="F276" s="27" t="s">
        <v>173</v>
      </c>
      <c r="G276" s="28">
        <v>51700</v>
      </c>
    </row>
    <row r="277" spans="1:7" ht="18" customHeight="1">
      <c r="A277" s="24" t="s">
        <v>69</v>
      </c>
      <c r="B277" s="9">
        <v>902</v>
      </c>
      <c r="C277" s="22" t="s">
        <v>25</v>
      </c>
      <c r="D277" s="22" t="s">
        <v>17</v>
      </c>
      <c r="E277" s="22" t="s">
        <v>10</v>
      </c>
      <c r="F277" s="22" t="s">
        <v>11</v>
      </c>
      <c r="G277" s="25">
        <f>G278+G282+G290</f>
        <v>25415</v>
      </c>
    </row>
    <row r="278" spans="1:7" ht="63">
      <c r="A278" s="1" t="s">
        <v>221</v>
      </c>
      <c r="B278" s="3">
        <v>902</v>
      </c>
      <c r="C278" s="27" t="s">
        <v>25</v>
      </c>
      <c r="D278" s="27" t="s">
        <v>17</v>
      </c>
      <c r="E278" s="27" t="s">
        <v>224</v>
      </c>
      <c r="F278" s="27" t="s">
        <v>11</v>
      </c>
      <c r="G278" s="28">
        <f>G279</f>
        <v>500</v>
      </c>
    </row>
    <row r="279" spans="1:7" ht="110.25">
      <c r="A279" s="1" t="s">
        <v>235</v>
      </c>
      <c r="B279" s="3">
        <v>902</v>
      </c>
      <c r="C279" s="27" t="s">
        <v>25</v>
      </c>
      <c r="D279" s="27" t="s">
        <v>17</v>
      </c>
      <c r="E279" s="27" t="s">
        <v>242</v>
      </c>
      <c r="F279" s="27" t="s">
        <v>11</v>
      </c>
      <c r="G279" s="28">
        <f>G280</f>
        <v>500</v>
      </c>
    </row>
    <row r="280" spans="1:7" ht="31.5">
      <c r="A280" s="26" t="s">
        <v>18</v>
      </c>
      <c r="B280" s="3">
        <v>902</v>
      </c>
      <c r="C280" s="27" t="s">
        <v>25</v>
      </c>
      <c r="D280" s="27" t="s">
        <v>17</v>
      </c>
      <c r="E280" s="27" t="s">
        <v>242</v>
      </c>
      <c r="F280" s="27" t="s">
        <v>19</v>
      </c>
      <c r="G280" s="28">
        <f>G281</f>
        <v>500</v>
      </c>
    </row>
    <row r="281" spans="1:7" ht="31.5">
      <c r="A281" s="26" t="s">
        <v>106</v>
      </c>
      <c r="B281" s="3">
        <v>902</v>
      </c>
      <c r="C281" s="27" t="s">
        <v>25</v>
      </c>
      <c r="D281" s="27" t="s">
        <v>17</v>
      </c>
      <c r="E281" s="27" t="s">
        <v>242</v>
      </c>
      <c r="F281" s="27" t="s">
        <v>107</v>
      </c>
      <c r="G281" s="28">
        <v>500</v>
      </c>
    </row>
    <row r="282" spans="1:7" ht="47.25">
      <c r="A282" s="1" t="s">
        <v>434</v>
      </c>
      <c r="B282" s="3">
        <v>902</v>
      </c>
      <c r="C282" s="27" t="s">
        <v>25</v>
      </c>
      <c r="D282" s="27" t="s">
        <v>17</v>
      </c>
      <c r="E282" s="27" t="s">
        <v>196</v>
      </c>
      <c r="F282" s="27" t="s">
        <v>11</v>
      </c>
      <c r="G282" s="28">
        <f>G283</f>
        <v>23964</v>
      </c>
    </row>
    <row r="283" spans="1:7">
      <c r="A283" s="1" t="s">
        <v>243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11</v>
      </c>
      <c r="G283" s="28">
        <f>G284+G286+G288</f>
        <v>23964</v>
      </c>
    </row>
    <row r="284" spans="1:7" ht="31.5">
      <c r="A284" s="26" t="s">
        <v>18</v>
      </c>
      <c r="B284" s="3">
        <v>902</v>
      </c>
      <c r="C284" s="27" t="s">
        <v>25</v>
      </c>
      <c r="D284" s="27" t="s">
        <v>17</v>
      </c>
      <c r="E284" s="2" t="s">
        <v>244</v>
      </c>
      <c r="F284" s="27" t="s">
        <v>19</v>
      </c>
      <c r="G284" s="28">
        <f>G285</f>
        <v>20397</v>
      </c>
    </row>
    <row r="285" spans="1:7" ht="34.5" customHeight="1">
      <c r="A285" s="26" t="s">
        <v>106</v>
      </c>
      <c r="B285" s="3">
        <v>902</v>
      </c>
      <c r="C285" s="27" t="s">
        <v>25</v>
      </c>
      <c r="D285" s="27" t="s">
        <v>17</v>
      </c>
      <c r="E285" s="2" t="s">
        <v>244</v>
      </c>
      <c r="F285" s="27" t="s">
        <v>107</v>
      </c>
      <c r="G285" s="28">
        <v>20397</v>
      </c>
    </row>
    <row r="286" spans="1:7" ht="57" customHeight="1">
      <c r="A286" s="26" t="s">
        <v>59</v>
      </c>
      <c r="B286" s="3">
        <v>902</v>
      </c>
      <c r="C286" s="27" t="s">
        <v>25</v>
      </c>
      <c r="D286" s="27" t="s">
        <v>17</v>
      </c>
      <c r="E286" s="2" t="s">
        <v>244</v>
      </c>
      <c r="F286" s="27" t="s">
        <v>33</v>
      </c>
      <c r="G286" s="28">
        <f>G287</f>
        <v>3000</v>
      </c>
    </row>
    <row r="287" spans="1:7">
      <c r="A287" s="26" t="s">
        <v>172</v>
      </c>
      <c r="B287" s="3">
        <v>902</v>
      </c>
      <c r="C287" s="27" t="s">
        <v>25</v>
      </c>
      <c r="D287" s="27" t="s">
        <v>17</v>
      </c>
      <c r="E287" s="2" t="s">
        <v>244</v>
      </c>
      <c r="F287" s="27" t="s">
        <v>173</v>
      </c>
      <c r="G287" s="28">
        <v>3000</v>
      </c>
    </row>
    <row r="288" spans="1:7" ht="54.75" customHeight="1">
      <c r="A288" s="26" t="s">
        <v>48</v>
      </c>
      <c r="B288" s="3">
        <v>902</v>
      </c>
      <c r="C288" s="27" t="s">
        <v>25</v>
      </c>
      <c r="D288" s="27" t="s">
        <v>17</v>
      </c>
      <c r="E288" s="2" t="s">
        <v>244</v>
      </c>
      <c r="F288" s="27" t="s">
        <v>30</v>
      </c>
      <c r="G288" s="28">
        <f>G289</f>
        <v>567</v>
      </c>
    </row>
    <row r="289" spans="1:7" ht="24" customHeight="1">
      <c r="A289" s="26" t="s">
        <v>133</v>
      </c>
      <c r="B289" s="3">
        <v>902</v>
      </c>
      <c r="C289" s="27" t="s">
        <v>25</v>
      </c>
      <c r="D289" s="27" t="s">
        <v>17</v>
      </c>
      <c r="E289" s="2" t="s">
        <v>244</v>
      </c>
      <c r="F289" s="27" t="s">
        <v>134</v>
      </c>
      <c r="G289" s="28">
        <v>567</v>
      </c>
    </row>
    <row r="290" spans="1:7">
      <c r="A290" s="26" t="s">
        <v>433</v>
      </c>
      <c r="B290" s="3">
        <v>902</v>
      </c>
      <c r="C290" s="27" t="s">
        <v>25</v>
      </c>
      <c r="D290" s="27" t="s">
        <v>17</v>
      </c>
      <c r="E290" s="2" t="s">
        <v>125</v>
      </c>
      <c r="F290" s="27" t="s">
        <v>11</v>
      </c>
      <c r="G290" s="28">
        <f>G291</f>
        <v>951</v>
      </c>
    </row>
    <row r="291" spans="1:7" ht="95.25" customHeight="1">
      <c r="A291" s="1" t="s">
        <v>350</v>
      </c>
      <c r="B291" s="3">
        <v>902</v>
      </c>
      <c r="C291" s="27" t="s">
        <v>25</v>
      </c>
      <c r="D291" s="27" t="s">
        <v>17</v>
      </c>
      <c r="E291" s="2" t="s">
        <v>349</v>
      </c>
      <c r="F291" s="27" t="s">
        <v>11</v>
      </c>
      <c r="G291" s="28">
        <f>G292</f>
        <v>951</v>
      </c>
    </row>
    <row r="292" spans="1:7">
      <c r="A292" s="26" t="s">
        <v>20</v>
      </c>
      <c r="B292" s="3">
        <v>902</v>
      </c>
      <c r="C292" s="27" t="s">
        <v>25</v>
      </c>
      <c r="D292" s="27" t="s">
        <v>17</v>
      </c>
      <c r="E292" s="2" t="s">
        <v>349</v>
      </c>
      <c r="F292" s="27" t="s">
        <v>21</v>
      </c>
      <c r="G292" s="28">
        <f>G293</f>
        <v>951</v>
      </c>
    </row>
    <row r="293" spans="1:7" ht="47.25">
      <c r="A293" s="1" t="s">
        <v>187</v>
      </c>
      <c r="B293" s="3">
        <v>902</v>
      </c>
      <c r="C293" s="27" t="s">
        <v>25</v>
      </c>
      <c r="D293" s="27" t="s">
        <v>17</v>
      </c>
      <c r="E293" s="2" t="s">
        <v>349</v>
      </c>
      <c r="F293" s="27" t="s">
        <v>188</v>
      </c>
      <c r="G293" s="28">
        <v>951</v>
      </c>
    </row>
    <row r="294" spans="1:7" ht="18" customHeight="1">
      <c r="A294" s="24" t="s">
        <v>70</v>
      </c>
      <c r="B294" s="9">
        <v>902</v>
      </c>
      <c r="C294" s="22" t="s">
        <v>26</v>
      </c>
      <c r="D294" s="22" t="s">
        <v>9</v>
      </c>
      <c r="E294" s="22" t="s">
        <v>10</v>
      </c>
      <c r="F294" s="22" t="s">
        <v>11</v>
      </c>
      <c r="G294" s="25">
        <f>G295</f>
        <v>17171.7</v>
      </c>
    </row>
    <row r="295" spans="1:7" ht="31.5">
      <c r="A295" s="24" t="s">
        <v>71</v>
      </c>
      <c r="B295" s="9">
        <v>902</v>
      </c>
      <c r="C295" s="22" t="s">
        <v>26</v>
      </c>
      <c r="D295" s="22" t="s">
        <v>25</v>
      </c>
      <c r="E295" s="22" t="s">
        <v>10</v>
      </c>
      <c r="F295" s="22" t="s">
        <v>11</v>
      </c>
      <c r="G295" s="25">
        <f>G296</f>
        <v>17171.7</v>
      </c>
    </row>
    <row r="296" spans="1:7" ht="47.25">
      <c r="A296" s="1" t="s">
        <v>245</v>
      </c>
      <c r="B296" s="3">
        <v>902</v>
      </c>
      <c r="C296" s="2" t="s">
        <v>26</v>
      </c>
      <c r="D296" s="27" t="s">
        <v>25</v>
      </c>
      <c r="E296" s="27" t="s">
        <v>247</v>
      </c>
      <c r="F296" s="27" t="s">
        <v>11</v>
      </c>
      <c r="G296" s="28">
        <f>G297+G300</f>
        <v>17171.7</v>
      </c>
    </row>
    <row r="297" spans="1:7">
      <c r="A297" s="1" t="s">
        <v>246</v>
      </c>
      <c r="B297" s="3">
        <v>902</v>
      </c>
      <c r="C297" s="2" t="s">
        <v>26</v>
      </c>
      <c r="D297" s="27" t="s">
        <v>25</v>
      </c>
      <c r="E297" s="27" t="s">
        <v>253</v>
      </c>
      <c r="F297" s="27" t="s">
        <v>11</v>
      </c>
      <c r="G297" s="28">
        <f>G298</f>
        <v>171.7</v>
      </c>
    </row>
    <row r="298" spans="1:7" ht="47.25">
      <c r="A298" s="26" t="s">
        <v>59</v>
      </c>
      <c r="B298" s="3">
        <v>902</v>
      </c>
      <c r="C298" s="2" t="s">
        <v>26</v>
      </c>
      <c r="D298" s="27" t="s">
        <v>25</v>
      </c>
      <c r="E298" s="27" t="s">
        <v>253</v>
      </c>
      <c r="F298" s="27" t="s">
        <v>33</v>
      </c>
      <c r="G298" s="28">
        <f>G299</f>
        <v>171.7</v>
      </c>
    </row>
    <row r="299" spans="1:7">
      <c r="A299" s="26" t="s">
        <v>172</v>
      </c>
      <c r="B299" s="3">
        <v>902</v>
      </c>
      <c r="C299" s="2" t="s">
        <v>26</v>
      </c>
      <c r="D299" s="27" t="s">
        <v>25</v>
      </c>
      <c r="E299" s="27" t="s">
        <v>253</v>
      </c>
      <c r="F299" s="27" t="s">
        <v>173</v>
      </c>
      <c r="G299" s="28">
        <v>171.7</v>
      </c>
    </row>
    <row r="300" spans="1:7" ht="47.25">
      <c r="A300" s="1" t="s">
        <v>249</v>
      </c>
      <c r="B300" s="3">
        <v>902</v>
      </c>
      <c r="C300" s="2" t="s">
        <v>26</v>
      </c>
      <c r="D300" s="27" t="s">
        <v>25</v>
      </c>
      <c r="E300" s="2" t="s">
        <v>250</v>
      </c>
      <c r="F300" s="27" t="s">
        <v>11</v>
      </c>
      <c r="G300" s="28">
        <f>G301</f>
        <v>17000</v>
      </c>
    </row>
    <row r="301" spans="1:7" ht="47.25">
      <c r="A301" s="26" t="s">
        <v>59</v>
      </c>
      <c r="B301" s="3">
        <v>902</v>
      </c>
      <c r="C301" s="2" t="s">
        <v>26</v>
      </c>
      <c r="D301" s="27" t="s">
        <v>25</v>
      </c>
      <c r="E301" s="2" t="s">
        <v>250</v>
      </c>
      <c r="F301" s="27" t="s">
        <v>33</v>
      </c>
      <c r="G301" s="28">
        <f>G302</f>
        <v>17000</v>
      </c>
    </row>
    <row r="302" spans="1:7">
      <c r="A302" s="26" t="s">
        <v>172</v>
      </c>
      <c r="B302" s="3">
        <v>902</v>
      </c>
      <c r="C302" s="2" t="s">
        <v>26</v>
      </c>
      <c r="D302" s="27" t="s">
        <v>25</v>
      </c>
      <c r="E302" s="2" t="s">
        <v>250</v>
      </c>
      <c r="F302" s="27" t="s">
        <v>173</v>
      </c>
      <c r="G302" s="28">
        <v>17000</v>
      </c>
    </row>
    <row r="303" spans="1:7" s="29" customFormat="1">
      <c r="A303" s="24" t="s">
        <v>72</v>
      </c>
      <c r="B303" s="9">
        <v>902</v>
      </c>
      <c r="C303" s="4" t="s">
        <v>27</v>
      </c>
      <c r="D303" s="22" t="s">
        <v>9</v>
      </c>
      <c r="E303" s="4" t="s">
        <v>10</v>
      </c>
      <c r="F303" s="22" t="s">
        <v>11</v>
      </c>
      <c r="G303" s="25">
        <f>G304+G309</f>
        <v>156428.9</v>
      </c>
    </row>
    <row r="304" spans="1:7" s="29" customFormat="1">
      <c r="A304" s="24" t="s">
        <v>73</v>
      </c>
      <c r="B304" s="9">
        <v>902</v>
      </c>
      <c r="C304" s="4" t="s">
        <v>27</v>
      </c>
      <c r="D304" s="22" t="s">
        <v>8</v>
      </c>
      <c r="E304" s="4" t="s">
        <v>10</v>
      </c>
      <c r="F304" s="22" t="s">
        <v>11</v>
      </c>
      <c r="G304" s="25">
        <f>G305</f>
        <v>90706</v>
      </c>
    </row>
    <row r="305" spans="1:8" s="29" customFormat="1" ht="47.25">
      <c r="A305" s="1" t="s">
        <v>254</v>
      </c>
      <c r="B305" s="3">
        <v>902</v>
      </c>
      <c r="C305" s="2" t="s">
        <v>27</v>
      </c>
      <c r="D305" s="27" t="s">
        <v>8</v>
      </c>
      <c r="E305" s="2" t="s">
        <v>263</v>
      </c>
      <c r="F305" s="27" t="s">
        <v>11</v>
      </c>
      <c r="G305" s="28">
        <f>G306</f>
        <v>90706</v>
      </c>
    </row>
    <row r="306" spans="1:8">
      <c r="A306" s="1" t="s">
        <v>262</v>
      </c>
      <c r="B306" s="3">
        <v>902</v>
      </c>
      <c r="C306" s="27" t="s">
        <v>27</v>
      </c>
      <c r="D306" s="27" t="s">
        <v>8</v>
      </c>
      <c r="E306" s="2" t="s">
        <v>268</v>
      </c>
      <c r="F306" s="27" t="s">
        <v>11</v>
      </c>
      <c r="G306" s="28">
        <f>G307</f>
        <v>90706</v>
      </c>
    </row>
    <row r="307" spans="1:8" ht="47.25">
      <c r="A307" s="1" t="s">
        <v>59</v>
      </c>
      <c r="B307" s="3">
        <v>902</v>
      </c>
      <c r="C307" s="27" t="s">
        <v>27</v>
      </c>
      <c r="D307" s="27" t="s">
        <v>8</v>
      </c>
      <c r="E307" s="2" t="s">
        <v>268</v>
      </c>
      <c r="F307" s="27" t="s">
        <v>33</v>
      </c>
      <c r="G307" s="28">
        <f>G308</f>
        <v>90706</v>
      </c>
    </row>
    <row r="308" spans="1:8">
      <c r="A308" s="1" t="s">
        <v>172</v>
      </c>
      <c r="B308" s="3">
        <v>902</v>
      </c>
      <c r="C308" s="27" t="s">
        <v>27</v>
      </c>
      <c r="D308" s="27" t="s">
        <v>8</v>
      </c>
      <c r="E308" s="2" t="s">
        <v>268</v>
      </c>
      <c r="F308" s="27" t="s">
        <v>173</v>
      </c>
      <c r="G308" s="28">
        <v>90706</v>
      </c>
    </row>
    <row r="309" spans="1:8" s="29" customFormat="1">
      <c r="A309" s="8" t="s">
        <v>74</v>
      </c>
      <c r="B309" s="9">
        <v>902</v>
      </c>
      <c r="C309" s="22" t="s">
        <v>27</v>
      </c>
      <c r="D309" s="22" t="s">
        <v>13</v>
      </c>
      <c r="E309" s="22" t="s">
        <v>10</v>
      </c>
      <c r="F309" s="22" t="s">
        <v>11</v>
      </c>
      <c r="G309" s="25">
        <f>G310+G317+G324</f>
        <v>65722.899999999994</v>
      </c>
    </row>
    <row r="310" spans="1:8" ht="47.25">
      <c r="A310" s="1" t="s">
        <v>254</v>
      </c>
      <c r="B310" s="3">
        <v>902</v>
      </c>
      <c r="C310" s="27" t="s">
        <v>27</v>
      </c>
      <c r="D310" s="27" t="s">
        <v>13</v>
      </c>
      <c r="E310" s="27" t="s">
        <v>263</v>
      </c>
      <c r="F310" s="27" t="s">
        <v>11</v>
      </c>
      <c r="G310" s="28">
        <f>G311+G314</f>
        <v>24490.399999999998</v>
      </c>
    </row>
    <row r="311" spans="1:8" ht="31.5">
      <c r="A311" s="1" t="s">
        <v>404</v>
      </c>
      <c r="B311" s="3">
        <v>902</v>
      </c>
      <c r="C311" s="27" t="s">
        <v>27</v>
      </c>
      <c r="D311" s="27" t="s">
        <v>13</v>
      </c>
      <c r="E311" s="27" t="s">
        <v>271</v>
      </c>
      <c r="F311" s="27" t="s">
        <v>11</v>
      </c>
      <c r="G311" s="28">
        <f>G312</f>
        <v>3333.3</v>
      </c>
    </row>
    <row r="312" spans="1:8" ht="47.25">
      <c r="A312" s="1" t="s">
        <v>59</v>
      </c>
      <c r="B312" s="3">
        <v>902</v>
      </c>
      <c r="C312" s="27" t="s">
        <v>27</v>
      </c>
      <c r="D312" s="27" t="s">
        <v>13</v>
      </c>
      <c r="E312" s="27" t="s">
        <v>271</v>
      </c>
      <c r="F312" s="27" t="s">
        <v>33</v>
      </c>
      <c r="G312" s="28">
        <f>G313</f>
        <v>3333.3</v>
      </c>
    </row>
    <row r="313" spans="1:8">
      <c r="A313" s="1" t="s">
        <v>172</v>
      </c>
      <c r="B313" s="3">
        <v>902</v>
      </c>
      <c r="C313" s="27" t="s">
        <v>27</v>
      </c>
      <c r="D313" s="27" t="s">
        <v>13</v>
      </c>
      <c r="E313" s="27" t="s">
        <v>271</v>
      </c>
      <c r="F313" s="27" t="s">
        <v>173</v>
      </c>
      <c r="G313" s="28">
        <v>3333.3</v>
      </c>
    </row>
    <row r="314" spans="1:8">
      <c r="A314" s="1" t="s">
        <v>262</v>
      </c>
      <c r="B314" s="3">
        <v>902</v>
      </c>
      <c r="C314" s="27" t="s">
        <v>27</v>
      </c>
      <c r="D314" s="27" t="s">
        <v>13</v>
      </c>
      <c r="E314" s="27" t="s">
        <v>268</v>
      </c>
      <c r="F314" s="27" t="s">
        <v>11</v>
      </c>
      <c r="G314" s="28">
        <f>G315</f>
        <v>21157.1</v>
      </c>
    </row>
    <row r="315" spans="1:8" ht="48" customHeight="1">
      <c r="A315" s="1" t="s">
        <v>59</v>
      </c>
      <c r="B315" s="3">
        <v>902</v>
      </c>
      <c r="C315" s="27" t="s">
        <v>27</v>
      </c>
      <c r="D315" s="27" t="s">
        <v>13</v>
      </c>
      <c r="E315" s="27" t="s">
        <v>268</v>
      </c>
      <c r="F315" s="27" t="s">
        <v>33</v>
      </c>
      <c r="G315" s="28">
        <f>G316</f>
        <v>21157.1</v>
      </c>
    </row>
    <row r="316" spans="1:8">
      <c r="A316" s="1" t="s">
        <v>172</v>
      </c>
      <c r="B316" s="3">
        <v>902</v>
      </c>
      <c r="C316" s="27" t="s">
        <v>27</v>
      </c>
      <c r="D316" s="27" t="s">
        <v>13</v>
      </c>
      <c r="E316" s="27" t="s">
        <v>268</v>
      </c>
      <c r="F316" s="27" t="s">
        <v>173</v>
      </c>
      <c r="G316" s="28">
        <v>21157.1</v>
      </c>
    </row>
    <row r="317" spans="1:8" ht="63">
      <c r="A317" s="1" t="s">
        <v>272</v>
      </c>
      <c r="B317" s="3">
        <v>902</v>
      </c>
      <c r="C317" s="27" t="s">
        <v>27</v>
      </c>
      <c r="D317" s="27" t="s">
        <v>13</v>
      </c>
      <c r="E317" s="27" t="s">
        <v>277</v>
      </c>
      <c r="F317" s="27" t="s">
        <v>11</v>
      </c>
      <c r="G317" s="28">
        <f>G318+G321</f>
        <v>40062.5</v>
      </c>
      <c r="H317" s="43"/>
    </row>
    <row r="318" spans="1:8">
      <c r="A318" s="1" t="s">
        <v>274</v>
      </c>
      <c r="B318" s="3">
        <v>902</v>
      </c>
      <c r="C318" s="27" t="s">
        <v>27</v>
      </c>
      <c r="D318" s="27" t="s">
        <v>13</v>
      </c>
      <c r="E318" s="27" t="s">
        <v>276</v>
      </c>
      <c r="F318" s="27" t="s">
        <v>11</v>
      </c>
      <c r="G318" s="28">
        <f>G319</f>
        <v>20062.5</v>
      </c>
    </row>
    <row r="319" spans="1:8" ht="31.5">
      <c r="A319" s="1" t="s">
        <v>18</v>
      </c>
      <c r="B319" s="3">
        <v>902</v>
      </c>
      <c r="C319" s="27" t="s">
        <v>27</v>
      </c>
      <c r="D319" s="27" t="s">
        <v>13</v>
      </c>
      <c r="E319" s="27" t="s">
        <v>276</v>
      </c>
      <c r="F319" s="27" t="s">
        <v>19</v>
      </c>
      <c r="G319" s="28">
        <f>G320</f>
        <v>20062.5</v>
      </c>
    </row>
    <row r="320" spans="1:8" ht="31.5">
      <c r="A320" s="1" t="s">
        <v>106</v>
      </c>
      <c r="B320" s="3">
        <v>902</v>
      </c>
      <c r="C320" s="27" t="s">
        <v>27</v>
      </c>
      <c r="D320" s="27" t="s">
        <v>13</v>
      </c>
      <c r="E320" s="27" t="s">
        <v>276</v>
      </c>
      <c r="F320" s="27" t="s">
        <v>107</v>
      </c>
      <c r="G320" s="28">
        <f>2222.2+17840.3</f>
        <v>20062.5</v>
      </c>
    </row>
    <row r="321" spans="1:7" ht="31.5">
      <c r="A321" s="1" t="s">
        <v>273</v>
      </c>
      <c r="B321" s="3">
        <v>902</v>
      </c>
      <c r="C321" s="27" t="s">
        <v>27</v>
      </c>
      <c r="D321" s="27" t="s">
        <v>13</v>
      </c>
      <c r="E321" s="27" t="s">
        <v>303</v>
      </c>
      <c r="F321" s="27" t="s">
        <v>11</v>
      </c>
      <c r="G321" s="28">
        <f>G322</f>
        <v>20000</v>
      </c>
    </row>
    <row r="322" spans="1:7" ht="31.5">
      <c r="A322" s="1" t="s">
        <v>18</v>
      </c>
      <c r="B322" s="3">
        <v>902</v>
      </c>
      <c r="C322" s="27" t="s">
        <v>27</v>
      </c>
      <c r="D322" s="27" t="s">
        <v>13</v>
      </c>
      <c r="E322" s="27" t="s">
        <v>303</v>
      </c>
      <c r="F322" s="27" t="s">
        <v>19</v>
      </c>
      <c r="G322" s="28">
        <f>G323</f>
        <v>20000</v>
      </c>
    </row>
    <row r="323" spans="1:7" ht="31.5">
      <c r="A323" s="1" t="s">
        <v>106</v>
      </c>
      <c r="B323" s="3">
        <v>902</v>
      </c>
      <c r="C323" s="27" t="s">
        <v>27</v>
      </c>
      <c r="D323" s="27" t="s">
        <v>13</v>
      </c>
      <c r="E323" s="27" t="s">
        <v>303</v>
      </c>
      <c r="F323" s="27" t="s">
        <v>107</v>
      </c>
      <c r="G323" s="28">
        <v>20000</v>
      </c>
    </row>
    <row r="324" spans="1:7" ht="47.25">
      <c r="A324" s="1" t="s">
        <v>150</v>
      </c>
      <c r="B324" s="3">
        <v>902</v>
      </c>
      <c r="C324" s="27" t="s">
        <v>27</v>
      </c>
      <c r="D324" s="27" t="s">
        <v>13</v>
      </c>
      <c r="E324" s="27" t="s">
        <v>152</v>
      </c>
      <c r="F324" s="27" t="s">
        <v>11</v>
      </c>
      <c r="G324" s="28">
        <f>G325</f>
        <v>1170</v>
      </c>
    </row>
    <row r="325" spans="1:7" ht="31.5">
      <c r="A325" s="1" t="s">
        <v>426</v>
      </c>
      <c r="B325" s="3">
        <v>902</v>
      </c>
      <c r="C325" s="27" t="s">
        <v>27</v>
      </c>
      <c r="D325" s="27" t="s">
        <v>13</v>
      </c>
      <c r="E325" s="27" t="s">
        <v>153</v>
      </c>
      <c r="F325" s="27" t="s">
        <v>11</v>
      </c>
      <c r="G325" s="28">
        <f>G326</f>
        <v>1170</v>
      </c>
    </row>
    <row r="326" spans="1:7" ht="63">
      <c r="A326" s="1" t="s">
        <v>161</v>
      </c>
      <c r="B326" s="3">
        <v>902</v>
      </c>
      <c r="C326" s="27" t="s">
        <v>27</v>
      </c>
      <c r="D326" s="27" t="s">
        <v>13</v>
      </c>
      <c r="E326" s="27" t="s">
        <v>162</v>
      </c>
      <c r="F326" s="27" t="s">
        <v>11</v>
      </c>
      <c r="G326" s="28">
        <f>G327</f>
        <v>1170</v>
      </c>
    </row>
    <row r="327" spans="1:7" ht="47.25">
      <c r="A327" s="1" t="s">
        <v>59</v>
      </c>
      <c r="B327" s="3">
        <v>902</v>
      </c>
      <c r="C327" s="27" t="s">
        <v>27</v>
      </c>
      <c r="D327" s="27" t="s">
        <v>13</v>
      </c>
      <c r="E327" s="27" t="s">
        <v>162</v>
      </c>
      <c r="F327" s="27" t="s">
        <v>33</v>
      </c>
      <c r="G327" s="28">
        <f>G328</f>
        <v>1170</v>
      </c>
    </row>
    <row r="328" spans="1:7">
      <c r="A328" s="1" t="s">
        <v>172</v>
      </c>
      <c r="B328" s="3">
        <v>902</v>
      </c>
      <c r="C328" s="27" t="s">
        <v>27</v>
      </c>
      <c r="D328" s="27" t="s">
        <v>13</v>
      </c>
      <c r="E328" s="27" t="s">
        <v>162</v>
      </c>
      <c r="F328" s="27" t="s">
        <v>173</v>
      </c>
      <c r="G328" s="28">
        <v>1170</v>
      </c>
    </row>
    <row r="329" spans="1:7">
      <c r="A329" s="24" t="s">
        <v>77</v>
      </c>
      <c r="B329" s="9">
        <v>902</v>
      </c>
      <c r="C329" s="22" t="s">
        <v>34</v>
      </c>
      <c r="D329" s="22" t="s">
        <v>9</v>
      </c>
      <c r="E329" s="22" t="s">
        <v>10</v>
      </c>
      <c r="F329" s="22" t="s">
        <v>11</v>
      </c>
      <c r="G329" s="25">
        <f>G330</f>
        <v>3527</v>
      </c>
    </row>
    <row r="330" spans="1:7">
      <c r="A330" s="24" t="s">
        <v>78</v>
      </c>
      <c r="B330" s="9">
        <v>902</v>
      </c>
      <c r="C330" s="22" t="s">
        <v>34</v>
      </c>
      <c r="D330" s="22" t="s">
        <v>8</v>
      </c>
      <c r="E330" s="22" t="s">
        <v>10</v>
      </c>
      <c r="F330" s="22" t="s">
        <v>11</v>
      </c>
      <c r="G330" s="25">
        <f>G331+G342</f>
        <v>3527</v>
      </c>
    </row>
    <row r="331" spans="1:7" ht="47.25">
      <c r="A331" s="1" t="s">
        <v>278</v>
      </c>
      <c r="B331" s="3">
        <v>902</v>
      </c>
      <c r="C331" s="27" t="s">
        <v>34</v>
      </c>
      <c r="D331" s="27" t="s">
        <v>8</v>
      </c>
      <c r="E331" s="2" t="s">
        <v>284</v>
      </c>
      <c r="F331" s="27" t="s">
        <v>11</v>
      </c>
      <c r="G331" s="28">
        <f>G332+G335+G338</f>
        <v>3427</v>
      </c>
    </row>
    <row r="332" spans="1:7" ht="33.75" customHeight="1">
      <c r="A332" s="1" t="s">
        <v>279</v>
      </c>
      <c r="B332" s="3">
        <v>902</v>
      </c>
      <c r="C332" s="27" t="s">
        <v>34</v>
      </c>
      <c r="D332" s="27" t="s">
        <v>8</v>
      </c>
      <c r="E332" s="2" t="s">
        <v>307</v>
      </c>
      <c r="F332" s="27" t="s">
        <v>11</v>
      </c>
      <c r="G332" s="28">
        <f>G333</f>
        <v>1066</v>
      </c>
    </row>
    <row r="333" spans="1:7" ht="31.5">
      <c r="A333" s="1" t="s">
        <v>48</v>
      </c>
      <c r="B333" s="3">
        <v>902</v>
      </c>
      <c r="C333" s="27" t="s">
        <v>34</v>
      </c>
      <c r="D333" s="27" t="s">
        <v>8</v>
      </c>
      <c r="E333" s="2" t="s">
        <v>307</v>
      </c>
      <c r="F333" s="27" t="s">
        <v>30</v>
      </c>
      <c r="G333" s="28">
        <f>G334</f>
        <v>1066</v>
      </c>
    </row>
    <row r="334" spans="1:7">
      <c r="A334" s="1" t="s">
        <v>133</v>
      </c>
      <c r="B334" s="3">
        <v>902</v>
      </c>
      <c r="C334" s="27" t="s">
        <v>34</v>
      </c>
      <c r="D334" s="27" t="s">
        <v>8</v>
      </c>
      <c r="E334" s="2" t="s">
        <v>307</v>
      </c>
      <c r="F334" s="27" t="s">
        <v>134</v>
      </c>
      <c r="G334" s="28">
        <v>1066</v>
      </c>
    </row>
    <row r="335" spans="1:7" ht="31.5">
      <c r="A335" s="1" t="s">
        <v>304</v>
      </c>
      <c r="B335" s="3">
        <v>902</v>
      </c>
      <c r="C335" s="27" t="s">
        <v>34</v>
      </c>
      <c r="D335" s="27" t="s">
        <v>8</v>
      </c>
      <c r="E335" s="2" t="s">
        <v>308</v>
      </c>
      <c r="F335" s="27" t="s">
        <v>11</v>
      </c>
      <c r="G335" s="28">
        <f>G336</f>
        <v>1361</v>
      </c>
    </row>
    <row r="336" spans="1:7" ht="31.5">
      <c r="A336" s="1" t="s">
        <v>48</v>
      </c>
      <c r="B336" s="3">
        <v>902</v>
      </c>
      <c r="C336" s="27" t="s">
        <v>34</v>
      </c>
      <c r="D336" s="27" t="s">
        <v>8</v>
      </c>
      <c r="E336" s="2" t="s">
        <v>308</v>
      </c>
      <c r="F336" s="27" t="s">
        <v>30</v>
      </c>
      <c r="G336" s="28">
        <f>G337</f>
        <v>1361</v>
      </c>
    </row>
    <row r="337" spans="1:7">
      <c r="A337" s="1" t="s">
        <v>133</v>
      </c>
      <c r="B337" s="3">
        <v>902</v>
      </c>
      <c r="C337" s="27" t="s">
        <v>34</v>
      </c>
      <c r="D337" s="27" t="s">
        <v>8</v>
      </c>
      <c r="E337" s="2" t="s">
        <v>308</v>
      </c>
      <c r="F337" s="27" t="s">
        <v>134</v>
      </c>
      <c r="G337" s="28">
        <v>1361</v>
      </c>
    </row>
    <row r="338" spans="1:7" ht="47.25">
      <c r="A338" s="1" t="s">
        <v>411</v>
      </c>
      <c r="B338" s="3">
        <v>902</v>
      </c>
      <c r="C338" s="27" t="s">
        <v>34</v>
      </c>
      <c r="D338" s="27" t="s">
        <v>8</v>
      </c>
      <c r="E338" s="27" t="s">
        <v>412</v>
      </c>
      <c r="F338" s="27" t="s">
        <v>11</v>
      </c>
      <c r="G338" s="28">
        <f>G339</f>
        <v>1000</v>
      </c>
    </row>
    <row r="339" spans="1:7" ht="31.5">
      <c r="A339" s="1" t="s">
        <v>48</v>
      </c>
      <c r="B339" s="3">
        <v>902</v>
      </c>
      <c r="C339" s="27" t="s">
        <v>34</v>
      </c>
      <c r="D339" s="27" t="s">
        <v>8</v>
      </c>
      <c r="E339" s="27" t="s">
        <v>412</v>
      </c>
      <c r="F339" s="27" t="s">
        <v>30</v>
      </c>
      <c r="G339" s="28">
        <f>G340</f>
        <v>1000</v>
      </c>
    </row>
    <row r="340" spans="1:7">
      <c r="A340" s="1" t="s">
        <v>133</v>
      </c>
      <c r="B340" s="3">
        <v>902</v>
      </c>
      <c r="C340" s="27" t="s">
        <v>34</v>
      </c>
      <c r="D340" s="27" t="s">
        <v>8</v>
      </c>
      <c r="E340" s="27" t="s">
        <v>412</v>
      </c>
      <c r="F340" s="27" t="s">
        <v>134</v>
      </c>
      <c r="G340" s="28">
        <v>1000</v>
      </c>
    </row>
    <row r="341" spans="1:7">
      <c r="A341" s="1" t="s">
        <v>433</v>
      </c>
      <c r="B341" s="3">
        <v>902</v>
      </c>
      <c r="C341" s="2" t="s">
        <v>34</v>
      </c>
      <c r="D341" s="27" t="s">
        <v>8</v>
      </c>
      <c r="E341" s="27" t="s">
        <v>125</v>
      </c>
      <c r="F341" s="27" t="s">
        <v>11</v>
      </c>
      <c r="G341" s="28">
        <f>G342</f>
        <v>100</v>
      </c>
    </row>
    <row r="342" spans="1:7" ht="110.25">
      <c r="A342" s="1" t="s">
        <v>363</v>
      </c>
      <c r="B342" s="3">
        <v>902</v>
      </c>
      <c r="C342" s="2" t="s">
        <v>34</v>
      </c>
      <c r="D342" s="27" t="s">
        <v>8</v>
      </c>
      <c r="E342" s="27" t="s">
        <v>315</v>
      </c>
      <c r="F342" s="27" t="s">
        <v>11</v>
      </c>
      <c r="G342" s="28">
        <f>G343</f>
        <v>100</v>
      </c>
    </row>
    <row r="343" spans="1:7">
      <c r="A343" s="26" t="s">
        <v>51</v>
      </c>
      <c r="B343" s="3">
        <v>902</v>
      </c>
      <c r="C343" s="2" t="s">
        <v>34</v>
      </c>
      <c r="D343" s="27" t="s">
        <v>8</v>
      </c>
      <c r="E343" s="27" t="s">
        <v>315</v>
      </c>
      <c r="F343" s="27" t="s">
        <v>31</v>
      </c>
      <c r="G343" s="28">
        <f>G344</f>
        <v>100</v>
      </c>
    </row>
    <row r="344" spans="1:7" ht="31.5">
      <c r="A344" s="1" t="s">
        <v>329</v>
      </c>
      <c r="B344" s="3">
        <v>902</v>
      </c>
      <c r="C344" s="2" t="s">
        <v>34</v>
      </c>
      <c r="D344" s="27" t="s">
        <v>8</v>
      </c>
      <c r="E344" s="27" t="s">
        <v>315</v>
      </c>
      <c r="F344" s="27" t="s">
        <v>330</v>
      </c>
      <c r="G344" s="28">
        <v>100</v>
      </c>
    </row>
    <row r="345" spans="1:7" ht="18" customHeight="1">
      <c r="A345" s="24" t="s">
        <v>79</v>
      </c>
      <c r="B345" s="9">
        <v>902</v>
      </c>
      <c r="C345" s="22" t="s">
        <v>36</v>
      </c>
      <c r="D345" s="22" t="s">
        <v>9</v>
      </c>
      <c r="E345" s="22" t="s">
        <v>10</v>
      </c>
      <c r="F345" s="22" t="s">
        <v>11</v>
      </c>
      <c r="G345" s="25">
        <f>G346+G351</f>
        <v>11061</v>
      </c>
    </row>
    <row r="346" spans="1:7" ht="18" customHeight="1">
      <c r="A346" s="24" t="s">
        <v>80</v>
      </c>
      <c r="B346" s="9">
        <v>902</v>
      </c>
      <c r="C346" s="22" t="s">
        <v>36</v>
      </c>
      <c r="D346" s="22" t="s">
        <v>8</v>
      </c>
      <c r="E346" s="22" t="s">
        <v>10</v>
      </c>
      <c r="F346" s="22" t="s">
        <v>11</v>
      </c>
      <c r="G346" s="25">
        <f>G347</f>
        <v>2271.3000000000002</v>
      </c>
    </row>
    <row r="347" spans="1:7" ht="18" customHeight="1">
      <c r="A347" s="1" t="s">
        <v>433</v>
      </c>
      <c r="B347" s="3">
        <v>902</v>
      </c>
      <c r="C347" s="27" t="s">
        <v>36</v>
      </c>
      <c r="D347" s="27" t="s">
        <v>8</v>
      </c>
      <c r="E347" s="27" t="s">
        <v>125</v>
      </c>
      <c r="F347" s="27" t="s">
        <v>11</v>
      </c>
      <c r="G347" s="28">
        <f>G348</f>
        <v>2271.3000000000002</v>
      </c>
    </row>
    <row r="348" spans="1:7" ht="110.25">
      <c r="A348" s="1" t="s">
        <v>318</v>
      </c>
      <c r="B348" s="3">
        <v>902</v>
      </c>
      <c r="C348" s="2" t="s">
        <v>36</v>
      </c>
      <c r="D348" s="27" t="s">
        <v>8</v>
      </c>
      <c r="E348" s="27" t="s">
        <v>319</v>
      </c>
      <c r="F348" s="27" t="s">
        <v>11</v>
      </c>
      <c r="G348" s="28">
        <f>G349</f>
        <v>2271.3000000000002</v>
      </c>
    </row>
    <row r="349" spans="1:7">
      <c r="A349" s="26" t="s">
        <v>51</v>
      </c>
      <c r="B349" s="3">
        <v>902</v>
      </c>
      <c r="C349" s="2" t="s">
        <v>36</v>
      </c>
      <c r="D349" s="27" t="s">
        <v>8</v>
      </c>
      <c r="E349" s="27" t="s">
        <v>319</v>
      </c>
      <c r="F349" s="27" t="s">
        <v>31</v>
      </c>
      <c r="G349" s="28">
        <f>G350</f>
        <v>2271.3000000000002</v>
      </c>
    </row>
    <row r="350" spans="1:7" ht="31.5">
      <c r="A350" s="26" t="s">
        <v>294</v>
      </c>
      <c r="B350" s="3">
        <v>902</v>
      </c>
      <c r="C350" s="2" t="s">
        <v>36</v>
      </c>
      <c r="D350" s="27" t="s">
        <v>8</v>
      </c>
      <c r="E350" s="27" t="s">
        <v>319</v>
      </c>
      <c r="F350" s="27" t="s">
        <v>296</v>
      </c>
      <c r="G350" s="28">
        <v>2271.3000000000002</v>
      </c>
    </row>
    <row r="351" spans="1:7">
      <c r="A351" s="24" t="s">
        <v>96</v>
      </c>
      <c r="B351" s="9">
        <v>902</v>
      </c>
      <c r="C351" s="22" t="s">
        <v>36</v>
      </c>
      <c r="D351" s="22" t="s">
        <v>17</v>
      </c>
      <c r="E351" s="22" t="s">
        <v>10</v>
      </c>
      <c r="F351" s="22" t="s">
        <v>11</v>
      </c>
      <c r="G351" s="25">
        <f>G352+G356+G363</f>
        <v>8789.7000000000007</v>
      </c>
    </row>
    <row r="352" spans="1:7" ht="47.25">
      <c r="A352" s="1" t="s">
        <v>150</v>
      </c>
      <c r="B352" s="3">
        <v>902</v>
      </c>
      <c r="C352" s="27" t="s">
        <v>36</v>
      </c>
      <c r="D352" s="27" t="s">
        <v>17</v>
      </c>
      <c r="E352" s="27" t="s">
        <v>152</v>
      </c>
      <c r="F352" s="27" t="s">
        <v>11</v>
      </c>
      <c r="G352" s="28">
        <f>G353</f>
        <v>300</v>
      </c>
    </row>
    <row r="353" spans="1:7" ht="31.5">
      <c r="A353" s="1" t="s">
        <v>409</v>
      </c>
      <c r="B353" s="3">
        <v>902</v>
      </c>
      <c r="C353" s="27" t="s">
        <v>36</v>
      </c>
      <c r="D353" s="27" t="s">
        <v>17</v>
      </c>
      <c r="E353" s="27" t="s">
        <v>410</v>
      </c>
      <c r="F353" s="27" t="s">
        <v>11</v>
      </c>
      <c r="G353" s="28">
        <f>G354</f>
        <v>300</v>
      </c>
    </row>
    <row r="354" spans="1:7">
      <c r="A354" s="26" t="s">
        <v>51</v>
      </c>
      <c r="B354" s="3">
        <v>902</v>
      </c>
      <c r="C354" s="27" t="s">
        <v>36</v>
      </c>
      <c r="D354" s="27" t="s">
        <v>17</v>
      </c>
      <c r="E354" s="27" t="s">
        <v>410</v>
      </c>
      <c r="F354" s="27" t="s">
        <v>31</v>
      </c>
      <c r="G354" s="28">
        <f>G355</f>
        <v>300</v>
      </c>
    </row>
    <row r="355" spans="1:7" ht="31.5">
      <c r="A355" s="26" t="s">
        <v>294</v>
      </c>
      <c r="B355" s="3">
        <v>902</v>
      </c>
      <c r="C355" s="27" t="s">
        <v>36</v>
      </c>
      <c r="D355" s="27" t="s">
        <v>17</v>
      </c>
      <c r="E355" s="27" t="s">
        <v>410</v>
      </c>
      <c r="F355" s="27" t="s">
        <v>296</v>
      </c>
      <c r="G355" s="28">
        <v>300</v>
      </c>
    </row>
    <row r="356" spans="1:7" ht="47.25">
      <c r="A356" s="1" t="s">
        <v>166</v>
      </c>
      <c r="B356" s="3">
        <v>902</v>
      </c>
      <c r="C356" s="27" t="s">
        <v>36</v>
      </c>
      <c r="D356" s="27" t="s">
        <v>17</v>
      </c>
      <c r="E356" s="27" t="s">
        <v>169</v>
      </c>
      <c r="F356" s="27" t="s">
        <v>11</v>
      </c>
      <c r="G356" s="28">
        <f>G357+G360</f>
        <v>7665.8</v>
      </c>
    </row>
    <row r="357" spans="1:7" ht="31.5">
      <c r="A357" s="1" t="s">
        <v>407</v>
      </c>
      <c r="B357" s="3">
        <v>902</v>
      </c>
      <c r="C357" s="27" t="s">
        <v>36</v>
      </c>
      <c r="D357" s="27" t="s">
        <v>17</v>
      </c>
      <c r="E357" s="27" t="s">
        <v>408</v>
      </c>
      <c r="F357" s="27" t="s">
        <v>11</v>
      </c>
      <c r="G357" s="28">
        <f>G358</f>
        <v>665.8</v>
      </c>
    </row>
    <row r="358" spans="1:7">
      <c r="A358" s="26" t="s">
        <v>51</v>
      </c>
      <c r="B358" s="3">
        <v>902</v>
      </c>
      <c r="C358" s="27" t="s">
        <v>36</v>
      </c>
      <c r="D358" s="27" t="s">
        <v>17</v>
      </c>
      <c r="E358" s="27" t="s">
        <v>408</v>
      </c>
      <c r="F358" s="27" t="s">
        <v>31</v>
      </c>
      <c r="G358" s="28">
        <f>G359</f>
        <v>665.8</v>
      </c>
    </row>
    <row r="359" spans="1:7" ht="31.5">
      <c r="A359" s="26" t="s">
        <v>294</v>
      </c>
      <c r="B359" s="3">
        <v>902</v>
      </c>
      <c r="C359" s="27" t="s">
        <v>36</v>
      </c>
      <c r="D359" s="27" t="s">
        <v>17</v>
      </c>
      <c r="E359" s="27" t="s">
        <v>408</v>
      </c>
      <c r="F359" s="27" t="s">
        <v>296</v>
      </c>
      <c r="G359" s="28">
        <v>665.8</v>
      </c>
    </row>
    <row r="360" spans="1:7">
      <c r="A360" s="1" t="s">
        <v>168</v>
      </c>
      <c r="B360" s="3">
        <v>902</v>
      </c>
      <c r="C360" s="27" t="s">
        <v>36</v>
      </c>
      <c r="D360" s="27" t="s">
        <v>17</v>
      </c>
      <c r="E360" s="27" t="s">
        <v>171</v>
      </c>
      <c r="F360" s="27" t="s">
        <v>11</v>
      </c>
      <c r="G360" s="28">
        <f>G361</f>
        <v>7000</v>
      </c>
    </row>
    <row r="361" spans="1:7">
      <c r="A361" s="26" t="s">
        <v>51</v>
      </c>
      <c r="B361" s="3">
        <v>902</v>
      </c>
      <c r="C361" s="27" t="s">
        <v>36</v>
      </c>
      <c r="D361" s="27" t="s">
        <v>17</v>
      </c>
      <c r="E361" s="27" t="s">
        <v>171</v>
      </c>
      <c r="F361" s="27" t="s">
        <v>31</v>
      </c>
      <c r="G361" s="28">
        <f>G362</f>
        <v>7000</v>
      </c>
    </row>
    <row r="362" spans="1:7" ht="31.5">
      <c r="A362" s="26" t="s">
        <v>294</v>
      </c>
      <c r="B362" s="3">
        <v>902</v>
      </c>
      <c r="C362" s="27" t="s">
        <v>36</v>
      </c>
      <c r="D362" s="27" t="s">
        <v>17</v>
      </c>
      <c r="E362" s="27" t="s">
        <v>171</v>
      </c>
      <c r="F362" s="27" t="s">
        <v>296</v>
      </c>
      <c r="G362" s="28">
        <v>7000</v>
      </c>
    </row>
    <row r="363" spans="1:7">
      <c r="A363" s="26" t="s">
        <v>433</v>
      </c>
      <c r="B363" s="3">
        <v>902</v>
      </c>
      <c r="C363" s="27" t="s">
        <v>36</v>
      </c>
      <c r="D363" s="27" t="s">
        <v>17</v>
      </c>
      <c r="E363" s="27" t="s">
        <v>125</v>
      </c>
      <c r="F363" s="27" t="s">
        <v>11</v>
      </c>
      <c r="G363" s="28">
        <f>G364+G368+G372</f>
        <v>823.9</v>
      </c>
    </row>
    <row r="364" spans="1:7" ht="99.75" customHeight="1">
      <c r="A364" s="1" t="s">
        <v>332</v>
      </c>
      <c r="B364" s="3">
        <v>902</v>
      </c>
      <c r="C364" s="2" t="s">
        <v>36</v>
      </c>
      <c r="D364" s="27" t="s">
        <v>17</v>
      </c>
      <c r="E364" s="27" t="s">
        <v>334</v>
      </c>
      <c r="F364" s="27" t="s">
        <v>11</v>
      </c>
      <c r="G364" s="28">
        <f>G365</f>
        <v>306</v>
      </c>
    </row>
    <row r="365" spans="1:7">
      <c r="A365" s="1" t="s">
        <v>333</v>
      </c>
      <c r="B365" s="3">
        <v>902</v>
      </c>
      <c r="C365" s="2" t="s">
        <v>36</v>
      </c>
      <c r="D365" s="27" t="s">
        <v>17</v>
      </c>
      <c r="E365" s="27" t="s">
        <v>335</v>
      </c>
      <c r="F365" s="27" t="s">
        <v>11</v>
      </c>
      <c r="G365" s="28">
        <f>G366</f>
        <v>306</v>
      </c>
    </row>
    <row r="366" spans="1:7">
      <c r="A366" s="26" t="s">
        <v>51</v>
      </c>
      <c r="B366" s="3">
        <v>902</v>
      </c>
      <c r="C366" s="2" t="s">
        <v>36</v>
      </c>
      <c r="D366" s="27" t="s">
        <v>17</v>
      </c>
      <c r="E366" s="27" t="s">
        <v>335</v>
      </c>
      <c r="F366" s="27" t="s">
        <v>31</v>
      </c>
      <c r="G366" s="28">
        <f>G367</f>
        <v>306</v>
      </c>
    </row>
    <row r="367" spans="1:7" ht="31.5">
      <c r="A367" s="1" t="s">
        <v>329</v>
      </c>
      <c r="B367" s="3">
        <v>902</v>
      </c>
      <c r="C367" s="2" t="s">
        <v>36</v>
      </c>
      <c r="D367" s="27" t="s">
        <v>17</v>
      </c>
      <c r="E367" s="27" t="s">
        <v>335</v>
      </c>
      <c r="F367" s="27" t="s">
        <v>330</v>
      </c>
      <c r="G367" s="28">
        <v>306</v>
      </c>
    </row>
    <row r="368" spans="1:7" ht="173.25">
      <c r="A368" s="1" t="s">
        <v>320</v>
      </c>
      <c r="B368" s="3">
        <v>902</v>
      </c>
      <c r="C368" s="2" t="s">
        <v>36</v>
      </c>
      <c r="D368" s="27" t="s">
        <v>17</v>
      </c>
      <c r="E368" s="27" t="s">
        <v>323</v>
      </c>
      <c r="F368" s="27" t="s">
        <v>11</v>
      </c>
      <c r="G368" s="28">
        <f>G369</f>
        <v>376.9</v>
      </c>
    </row>
    <row r="369" spans="1:7" ht="76.5" customHeight="1">
      <c r="A369" s="1" t="s">
        <v>321</v>
      </c>
      <c r="B369" s="3">
        <v>902</v>
      </c>
      <c r="C369" s="2" t="s">
        <v>36</v>
      </c>
      <c r="D369" s="27" t="s">
        <v>17</v>
      </c>
      <c r="E369" s="27" t="s">
        <v>324</v>
      </c>
      <c r="F369" s="27" t="s">
        <v>11</v>
      </c>
      <c r="G369" s="28">
        <f>G370</f>
        <v>376.9</v>
      </c>
    </row>
    <row r="370" spans="1:7">
      <c r="A370" s="26" t="s">
        <v>51</v>
      </c>
      <c r="B370" s="3">
        <v>902</v>
      </c>
      <c r="C370" s="2" t="s">
        <v>36</v>
      </c>
      <c r="D370" s="27" t="s">
        <v>17</v>
      </c>
      <c r="E370" s="27" t="s">
        <v>324</v>
      </c>
      <c r="F370" s="27" t="s">
        <v>31</v>
      </c>
      <c r="G370" s="28">
        <f>G371</f>
        <v>376.9</v>
      </c>
    </row>
    <row r="371" spans="1:7" ht="31.5">
      <c r="A371" s="26" t="s">
        <v>294</v>
      </c>
      <c r="B371" s="3">
        <v>902</v>
      </c>
      <c r="C371" s="2" t="s">
        <v>36</v>
      </c>
      <c r="D371" s="27" t="s">
        <v>17</v>
      </c>
      <c r="E371" s="27" t="s">
        <v>324</v>
      </c>
      <c r="F371" s="27" t="s">
        <v>296</v>
      </c>
      <c r="G371" s="28">
        <v>376.9</v>
      </c>
    </row>
    <row r="372" spans="1:7" ht="31.5">
      <c r="A372" s="1" t="s">
        <v>327</v>
      </c>
      <c r="B372" s="3">
        <v>902</v>
      </c>
      <c r="C372" s="2" t="s">
        <v>36</v>
      </c>
      <c r="D372" s="27" t="s">
        <v>17</v>
      </c>
      <c r="E372" s="27" t="s">
        <v>328</v>
      </c>
      <c r="F372" s="27" t="s">
        <v>11</v>
      </c>
      <c r="G372" s="28">
        <f>G373</f>
        <v>141</v>
      </c>
    </row>
    <row r="373" spans="1:7">
      <c r="A373" s="26" t="s">
        <v>51</v>
      </c>
      <c r="B373" s="3">
        <v>902</v>
      </c>
      <c r="C373" s="2" t="s">
        <v>36</v>
      </c>
      <c r="D373" s="27" t="s">
        <v>17</v>
      </c>
      <c r="E373" s="27" t="s">
        <v>328</v>
      </c>
      <c r="F373" s="27" t="s">
        <v>31</v>
      </c>
      <c r="G373" s="28">
        <f>G374</f>
        <v>141</v>
      </c>
    </row>
    <row r="374" spans="1:7" ht="31.5">
      <c r="A374" s="26" t="s">
        <v>294</v>
      </c>
      <c r="B374" s="3">
        <v>902</v>
      </c>
      <c r="C374" s="2" t="s">
        <v>36</v>
      </c>
      <c r="D374" s="27" t="s">
        <v>17</v>
      </c>
      <c r="E374" s="27" t="s">
        <v>328</v>
      </c>
      <c r="F374" s="27" t="s">
        <v>296</v>
      </c>
      <c r="G374" s="28">
        <v>141</v>
      </c>
    </row>
    <row r="375" spans="1:7" ht="19.5" customHeight="1">
      <c r="A375" s="24" t="s">
        <v>91</v>
      </c>
      <c r="B375" s="9">
        <v>902</v>
      </c>
      <c r="C375" s="22" t="s">
        <v>35</v>
      </c>
      <c r="D375" s="22" t="s">
        <v>9</v>
      </c>
      <c r="E375" s="22" t="s">
        <v>10</v>
      </c>
      <c r="F375" s="22" t="s">
        <v>11</v>
      </c>
      <c r="G375" s="25">
        <f>G376+G381</f>
        <v>6365</v>
      </c>
    </row>
    <row r="376" spans="1:7">
      <c r="A376" s="24" t="s">
        <v>85</v>
      </c>
      <c r="B376" s="9">
        <v>902</v>
      </c>
      <c r="C376" s="22" t="s">
        <v>35</v>
      </c>
      <c r="D376" s="22" t="s">
        <v>8</v>
      </c>
      <c r="E376" s="22" t="s">
        <v>10</v>
      </c>
      <c r="F376" s="22" t="s">
        <v>11</v>
      </c>
      <c r="G376" s="25">
        <f>G377</f>
        <v>3477</v>
      </c>
    </row>
    <row r="377" spans="1:7" ht="47.25">
      <c r="A377" s="1" t="s">
        <v>147</v>
      </c>
      <c r="B377" s="3">
        <v>902</v>
      </c>
      <c r="C377" s="2" t="s">
        <v>35</v>
      </c>
      <c r="D377" s="27" t="s">
        <v>8</v>
      </c>
      <c r="E377" s="27" t="s">
        <v>154</v>
      </c>
      <c r="F377" s="27" t="s">
        <v>11</v>
      </c>
      <c r="G377" s="28">
        <f>G378</f>
        <v>3477</v>
      </c>
    </row>
    <row r="378" spans="1:7">
      <c r="A378" s="1" t="s">
        <v>148</v>
      </c>
      <c r="B378" s="3">
        <v>902</v>
      </c>
      <c r="C378" s="2" t="s">
        <v>35</v>
      </c>
      <c r="D378" s="27" t="s">
        <v>8</v>
      </c>
      <c r="E378" s="27" t="s">
        <v>155</v>
      </c>
      <c r="F378" s="27" t="s">
        <v>11</v>
      </c>
      <c r="G378" s="28">
        <f>G379</f>
        <v>3477</v>
      </c>
    </row>
    <row r="379" spans="1:7" ht="31.5">
      <c r="A379" s="26" t="s">
        <v>48</v>
      </c>
      <c r="B379" s="3">
        <v>902</v>
      </c>
      <c r="C379" s="2" t="s">
        <v>35</v>
      </c>
      <c r="D379" s="27" t="s">
        <v>8</v>
      </c>
      <c r="E379" s="27" t="s">
        <v>155</v>
      </c>
      <c r="F379" s="27" t="s">
        <v>30</v>
      </c>
      <c r="G379" s="28">
        <f>G380</f>
        <v>3477</v>
      </c>
    </row>
    <row r="380" spans="1:7">
      <c r="A380" s="26" t="s">
        <v>361</v>
      </c>
      <c r="B380" s="3">
        <v>902</v>
      </c>
      <c r="C380" s="2" t="s">
        <v>35</v>
      </c>
      <c r="D380" s="27" t="s">
        <v>8</v>
      </c>
      <c r="E380" s="27" t="s">
        <v>155</v>
      </c>
      <c r="F380" s="27" t="s">
        <v>134</v>
      </c>
      <c r="G380" s="28">
        <v>3477</v>
      </c>
    </row>
    <row r="381" spans="1:7" s="29" customFormat="1">
      <c r="A381" s="24" t="s">
        <v>86</v>
      </c>
      <c r="B381" s="9">
        <v>902</v>
      </c>
      <c r="C381" s="22" t="s">
        <v>35</v>
      </c>
      <c r="D381" s="22" t="s">
        <v>13</v>
      </c>
      <c r="E381" s="22" t="s">
        <v>10</v>
      </c>
      <c r="F381" s="22" t="s">
        <v>11</v>
      </c>
      <c r="G381" s="25">
        <f>G382</f>
        <v>2888</v>
      </c>
    </row>
    <row r="382" spans="1:7" ht="30" customHeight="1">
      <c r="A382" s="1" t="s">
        <v>147</v>
      </c>
      <c r="B382" s="3">
        <v>902</v>
      </c>
      <c r="C382" s="27" t="s">
        <v>35</v>
      </c>
      <c r="D382" s="27" t="s">
        <v>13</v>
      </c>
      <c r="E382" s="27" t="s">
        <v>154</v>
      </c>
      <c r="F382" s="27" t="s">
        <v>11</v>
      </c>
      <c r="G382" s="28">
        <f>G383</f>
        <v>2888</v>
      </c>
    </row>
    <row r="383" spans="1:7">
      <c r="A383" s="1" t="s">
        <v>148</v>
      </c>
      <c r="B383" s="3">
        <v>902</v>
      </c>
      <c r="C383" s="27" t="s">
        <v>35</v>
      </c>
      <c r="D383" s="27" t="s">
        <v>13</v>
      </c>
      <c r="E383" s="27" t="s">
        <v>155</v>
      </c>
      <c r="F383" s="27" t="s">
        <v>11</v>
      </c>
      <c r="G383" s="28">
        <f>G384</f>
        <v>2888</v>
      </c>
    </row>
    <row r="384" spans="1:7" ht="31.5">
      <c r="A384" s="26" t="s">
        <v>48</v>
      </c>
      <c r="B384" s="3">
        <v>902</v>
      </c>
      <c r="C384" s="27" t="s">
        <v>35</v>
      </c>
      <c r="D384" s="27" t="s">
        <v>13</v>
      </c>
      <c r="E384" s="27" t="s">
        <v>155</v>
      </c>
      <c r="F384" s="27" t="s">
        <v>30</v>
      </c>
      <c r="G384" s="28">
        <f>G385</f>
        <v>2888</v>
      </c>
    </row>
    <row r="385" spans="1:7">
      <c r="A385" s="26" t="s">
        <v>360</v>
      </c>
      <c r="B385" s="3">
        <v>902</v>
      </c>
      <c r="C385" s="27" t="s">
        <v>35</v>
      </c>
      <c r="D385" s="27" t="s">
        <v>13</v>
      </c>
      <c r="E385" s="27" t="s">
        <v>155</v>
      </c>
      <c r="F385" s="27" t="s">
        <v>317</v>
      </c>
      <c r="G385" s="28">
        <v>2888</v>
      </c>
    </row>
    <row r="386" spans="1:7" s="29" customFormat="1" ht="32.25" customHeight="1">
      <c r="A386" s="24" t="s">
        <v>416</v>
      </c>
      <c r="B386" s="21">
        <v>904</v>
      </c>
      <c r="C386" s="22" t="s">
        <v>9</v>
      </c>
      <c r="D386" s="22" t="s">
        <v>9</v>
      </c>
      <c r="E386" s="22" t="s">
        <v>10</v>
      </c>
      <c r="F386" s="22" t="s">
        <v>11</v>
      </c>
      <c r="G386" s="25">
        <f>G387+G402+G408</f>
        <v>20660.400000000001</v>
      </c>
    </row>
    <row r="387" spans="1:7" ht="23.25" customHeight="1">
      <c r="A387" s="24" t="s">
        <v>7</v>
      </c>
      <c r="B387" s="21">
        <v>904</v>
      </c>
      <c r="C387" s="22" t="s">
        <v>8</v>
      </c>
      <c r="D387" s="22" t="s">
        <v>9</v>
      </c>
      <c r="E387" s="22" t="s">
        <v>10</v>
      </c>
      <c r="F387" s="22" t="s">
        <v>11</v>
      </c>
      <c r="G387" s="25">
        <f>G388+G397</f>
        <v>18305.900000000001</v>
      </c>
    </row>
    <row r="388" spans="1:7" ht="64.5" customHeight="1">
      <c r="A388" s="24" t="s">
        <v>42</v>
      </c>
      <c r="B388" s="21">
        <v>904</v>
      </c>
      <c r="C388" s="22" t="s">
        <v>8</v>
      </c>
      <c r="D388" s="22" t="s">
        <v>26</v>
      </c>
      <c r="E388" s="22" t="s">
        <v>10</v>
      </c>
      <c r="F388" s="22" t="s">
        <v>11</v>
      </c>
      <c r="G388" s="25">
        <f>G389</f>
        <v>16305.4</v>
      </c>
    </row>
    <row r="389" spans="1:7" ht="47.25">
      <c r="A389" s="26" t="s">
        <v>432</v>
      </c>
      <c r="B389" s="18">
        <v>904</v>
      </c>
      <c r="C389" s="27" t="s">
        <v>8</v>
      </c>
      <c r="D389" s="27" t="s">
        <v>26</v>
      </c>
      <c r="E389" s="27" t="s">
        <v>101</v>
      </c>
      <c r="F389" s="27" t="s">
        <v>11</v>
      </c>
      <c r="G389" s="28">
        <f>G390</f>
        <v>16305.4</v>
      </c>
    </row>
    <row r="390" spans="1:7" ht="31.5">
      <c r="A390" s="26" t="s">
        <v>104</v>
      </c>
      <c r="B390" s="18">
        <v>904</v>
      </c>
      <c r="C390" s="27" t="s">
        <v>8</v>
      </c>
      <c r="D390" s="27" t="s">
        <v>26</v>
      </c>
      <c r="E390" s="27" t="s">
        <v>105</v>
      </c>
      <c r="F390" s="27" t="s">
        <v>11</v>
      </c>
      <c r="G390" s="28">
        <f>G391+G393+G395</f>
        <v>16305.4</v>
      </c>
    </row>
    <row r="391" spans="1:7" ht="84" customHeight="1">
      <c r="A391" s="26" t="s">
        <v>15</v>
      </c>
      <c r="B391" s="18">
        <v>904</v>
      </c>
      <c r="C391" s="27" t="s">
        <v>8</v>
      </c>
      <c r="D391" s="27" t="s">
        <v>26</v>
      </c>
      <c r="E391" s="27" t="s">
        <v>105</v>
      </c>
      <c r="F391" s="27" t="s">
        <v>16</v>
      </c>
      <c r="G391" s="28">
        <f>G392</f>
        <v>14489.4</v>
      </c>
    </row>
    <row r="392" spans="1:7" ht="31.5">
      <c r="A392" s="26" t="s">
        <v>102</v>
      </c>
      <c r="B392" s="18">
        <v>904</v>
      </c>
      <c r="C392" s="27" t="s">
        <v>8</v>
      </c>
      <c r="D392" s="27" t="s">
        <v>26</v>
      </c>
      <c r="E392" s="27" t="s">
        <v>105</v>
      </c>
      <c r="F392" s="27" t="s">
        <v>103</v>
      </c>
      <c r="G392" s="28">
        <f>13939.4+550</f>
        <v>14489.4</v>
      </c>
    </row>
    <row r="393" spans="1:7" ht="33.75" customHeight="1">
      <c r="A393" s="26" t="s">
        <v>18</v>
      </c>
      <c r="B393" s="18">
        <v>904</v>
      </c>
      <c r="C393" s="27" t="s">
        <v>8</v>
      </c>
      <c r="D393" s="27" t="s">
        <v>26</v>
      </c>
      <c r="E393" s="27" t="s">
        <v>105</v>
      </c>
      <c r="F393" s="27" t="s">
        <v>19</v>
      </c>
      <c r="G393" s="28">
        <f>G394</f>
        <v>1815.5</v>
      </c>
    </row>
    <row r="394" spans="1:7" ht="31.5">
      <c r="A394" s="26" t="s">
        <v>106</v>
      </c>
      <c r="B394" s="18">
        <v>904</v>
      </c>
      <c r="C394" s="27" t="s">
        <v>8</v>
      </c>
      <c r="D394" s="27" t="s">
        <v>26</v>
      </c>
      <c r="E394" s="27" t="s">
        <v>105</v>
      </c>
      <c r="F394" s="27" t="s">
        <v>107</v>
      </c>
      <c r="G394" s="28">
        <f>2366-550-0.5</f>
        <v>1815.5</v>
      </c>
    </row>
    <row r="395" spans="1:7">
      <c r="A395" s="26" t="s">
        <v>20</v>
      </c>
      <c r="B395" s="18">
        <v>904</v>
      </c>
      <c r="C395" s="27" t="s">
        <v>8</v>
      </c>
      <c r="D395" s="27" t="s">
        <v>26</v>
      </c>
      <c r="E395" s="27" t="s">
        <v>105</v>
      </c>
      <c r="F395" s="27" t="s">
        <v>21</v>
      </c>
      <c r="G395" s="28">
        <f>G396</f>
        <v>0.5</v>
      </c>
    </row>
    <row r="396" spans="1:7">
      <c r="A396" s="26" t="s">
        <v>109</v>
      </c>
      <c r="B396" s="18">
        <v>904</v>
      </c>
      <c r="C396" s="27" t="s">
        <v>8</v>
      </c>
      <c r="D396" s="27" t="s">
        <v>26</v>
      </c>
      <c r="E396" s="27" t="s">
        <v>105</v>
      </c>
      <c r="F396" s="27" t="s">
        <v>110</v>
      </c>
      <c r="G396" s="28">
        <v>0.5</v>
      </c>
    </row>
    <row r="397" spans="1:7">
      <c r="A397" s="24" t="s">
        <v>44</v>
      </c>
      <c r="B397" s="21">
        <v>904</v>
      </c>
      <c r="C397" s="22" t="s">
        <v>8</v>
      </c>
      <c r="D397" s="22" t="s">
        <v>28</v>
      </c>
      <c r="E397" s="22" t="s">
        <v>10</v>
      </c>
      <c r="F397" s="22" t="s">
        <v>11</v>
      </c>
      <c r="G397" s="25">
        <f>G398</f>
        <v>2000.5</v>
      </c>
    </row>
    <row r="398" spans="1:7">
      <c r="A398" s="26" t="s">
        <v>433</v>
      </c>
      <c r="B398" s="18">
        <v>904</v>
      </c>
      <c r="C398" s="27" t="s">
        <v>8</v>
      </c>
      <c r="D398" s="27" t="s">
        <v>28</v>
      </c>
      <c r="E398" s="27" t="s">
        <v>125</v>
      </c>
      <c r="F398" s="27" t="s">
        <v>11</v>
      </c>
      <c r="G398" s="28">
        <f>G399</f>
        <v>2000.5</v>
      </c>
    </row>
    <row r="399" spans="1:7" ht="31.5">
      <c r="A399" s="26" t="s">
        <v>124</v>
      </c>
      <c r="B399" s="18">
        <v>904</v>
      </c>
      <c r="C399" s="27" t="s">
        <v>8</v>
      </c>
      <c r="D399" s="27" t="s">
        <v>28</v>
      </c>
      <c r="E399" s="27" t="s">
        <v>126</v>
      </c>
      <c r="F399" s="27" t="s">
        <v>11</v>
      </c>
      <c r="G399" s="28">
        <f>G400</f>
        <v>2000.5</v>
      </c>
    </row>
    <row r="400" spans="1:7">
      <c r="A400" s="26" t="s">
        <v>20</v>
      </c>
      <c r="B400" s="18">
        <v>904</v>
      </c>
      <c r="C400" s="27" t="s">
        <v>8</v>
      </c>
      <c r="D400" s="27" t="s">
        <v>28</v>
      </c>
      <c r="E400" s="27" t="s">
        <v>126</v>
      </c>
      <c r="F400" s="27" t="s">
        <v>21</v>
      </c>
      <c r="G400" s="28">
        <f>G401</f>
        <v>2000.5</v>
      </c>
    </row>
    <row r="401" spans="1:7">
      <c r="A401" s="26" t="s">
        <v>123</v>
      </c>
      <c r="B401" s="18">
        <v>904</v>
      </c>
      <c r="C401" s="27" t="s">
        <v>8</v>
      </c>
      <c r="D401" s="27" t="s">
        <v>28</v>
      </c>
      <c r="E401" s="27" t="s">
        <v>126</v>
      </c>
      <c r="F401" s="27" t="s">
        <v>127</v>
      </c>
      <c r="G401" s="28">
        <v>2000.5</v>
      </c>
    </row>
    <row r="402" spans="1:7" ht="18" customHeight="1">
      <c r="A402" s="24" t="s">
        <v>79</v>
      </c>
      <c r="B402" s="21">
        <v>904</v>
      </c>
      <c r="C402" s="22" t="s">
        <v>36</v>
      </c>
      <c r="D402" s="22" t="s">
        <v>9</v>
      </c>
      <c r="E402" s="22" t="s">
        <v>10</v>
      </c>
      <c r="F402" s="22" t="s">
        <v>11</v>
      </c>
      <c r="G402" s="25">
        <f>G403</f>
        <v>344.5</v>
      </c>
    </row>
    <row r="403" spans="1:7" ht="18" customHeight="1">
      <c r="A403" s="24" t="s">
        <v>80</v>
      </c>
      <c r="B403" s="21">
        <v>904</v>
      </c>
      <c r="C403" s="22" t="s">
        <v>36</v>
      </c>
      <c r="D403" s="22" t="s">
        <v>8</v>
      </c>
      <c r="E403" s="22" t="s">
        <v>10</v>
      </c>
      <c r="F403" s="22" t="s">
        <v>11</v>
      </c>
      <c r="G403" s="25">
        <f>G404</f>
        <v>344.5</v>
      </c>
    </row>
    <row r="404" spans="1:7" ht="18" customHeight="1">
      <c r="A404" s="1" t="s">
        <v>433</v>
      </c>
      <c r="B404" s="18">
        <v>904</v>
      </c>
      <c r="C404" s="27" t="s">
        <v>36</v>
      </c>
      <c r="D404" s="27" t="s">
        <v>8</v>
      </c>
      <c r="E404" s="27" t="s">
        <v>125</v>
      </c>
      <c r="F404" s="27" t="s">
        <v>11</v>
      </c>
      <c r="G404" s="28">
        <f>G405</f>
        <v>344.5</v>
      </c>
    </row>
    <row r="405" spans="1:7" ht="110.25">
      <c r="A405" s="1" t="s">
        <v>318</v>
      </c>
      <c r="B405" s="18">
        <v>904</v>
      </c>
      <c r="C405" s="2" t="s">
        <v>36</v>
      </c>
      <c r="D405" s="27" t="s">
        <v>8</v>
      </c>
      <c r="E405" s="27" t="s">
        <v>319</v>
      </c>
      <c r="F405" s="27" t="s">
        <v>11</v>
      </c>
      <c r="G405" s="28">
        <f>G406</f>
        <v>344.5</v>
      </c>
    </row>
    <row r="406" spans="1:7">
      <c r="A406" s="26" t="s">
        <v>51</v>
      </c>
      <c r="B406" s="18">
        <v>904</v>
      </c>
      <c r="C406" s="2" t="s">
        <v>36</v>
      </c>
      <c r="D406" s="27" t="s">
        <v>8</v>
      </c>
      <c r="E406" s="27" t="s">
        <v>319</v>
      </c>
      <c r="F406" s="27" t="s">
        <v>31</v>
      </c>
      <c r="G406" s="28">
        <f>G407</f>
        <v>344.5</v>
      </c>
    </row>
    <row r="407" spans="1:7" ht="31.5">
      <c r="A407" s="26" t="s">
        <v>294</v>
      </c>
      <c r="B407" s="18">
        <v>904</v>
      </c>
      <c r="C407" s="2" t="s">
        <v>36</v>
      </c>
      <c r="D407" s="27" t="s">
        <v>8</v>
      </c>
      <c r="E407" s="27" t="s">
        <v>319</v>
      </c>
      <c r="F407" s="27" t="s">
        <v>296</v>
      </c>
      <c r="G407" s="28">
        <v>344.5</v>
      </c>
    </row>
    <row r="408" spans="1:7" ht="31.5">
      <c r="A408" s="24" t="s">
        <v>87</v>
      </c>
      <c r="B408" s="21">
        <v>904</v>
      </c>
      <c r="C408" s="22" t="s">
        <v>29</v>
      </c>
      <c r="D408" s="22" t="s">
        <v>9</v>
      </c>
      <c r="E408" s="22" t="s">
        <v>10</v>
      </c>
      <c r="F408" s="22" t="s">
        <v>11</v>
      </c>
      <c r="G408" s="25">
        <f t="shared" ref="G408:G413" si="1">G409</f>
        <v>2010</v>
      </c>
    </row>
    <row r="409" spans="1:7" ht="32.25" customHeight="1">
      <c r="A409" s="24" t="s">
        <v>88</v>
      </c>
      <c r="B409" s="21">
        <v>904</v>
      </c>
      <c r="C409" s="22" t="s">
        <v>29</v>
      </c>
      <c r="D409" s="22" t="s">
        <v>8</v>
      </c>
      <c r="E409" s="22" t="s">
        <v>10</v>
      </c>
      <c r="F409" s="22" t="s">
        <v>11</v>
      </c>
      <c r="G409" s="25">
        <f t="shared" si="1"/>
        <v>2010</v>
      </c>
    </row>
    <row r="410" spans="1:7" ht="54" customHeight="1">
      <c r="A410" s="1" t="s">
        <v>353</v>
      </c>
      <c r="B410" s="18">
        <v>904</v>
      </c>
      <c r="C410" s="2" t="s">
        <v>29</v>
      </c>
      <c r="D410" s="27" t="s">
        <v>8</v>
      </c>
      <c r="E410" s="27" t="s">
        <v>355</v>
      </c>
      <c r="F410" s="27" t="s">
        <v>11</v>
      </c>
      <c r="G410" s="28">
        <f t="shared" si="1"/>
        <v>2010</v>
      </c>
    </row>
    <row r="411" spans="1:7">
      <c r="A411" s="1" t="s">
        <v>354</v>
      </c>
      <c r="B411" s="18">
        <v>904</v>
      </c>
      <c r="C411" s="2" t="s">
        <v>29</v>
      </c>
      <c r="D411" s="27" t="s">
        <v>8</v>
      </c>
      <c r="E411" s="27" t="s">
        <v>356</v>
      </c>
      <c r="F411" s="27" t="s">
        <v>11</v>
      </c>
      <c r="G411" s="28">
        <f t="shared" si="1"/>
        <v>2010</v>
      </c>
    </row>
    <row r="412" spans="1:7" ht="44.25" customHeight="1">
      <c r="A412" s="1" t="s">
        <v>419</v>
      </c>
      <c r="B412" s="18">
        <v>904</v>
      </c>
      <c r="C412" s="2" t="s">
        <v>29</v>
      </c>
      <c r="D412" s="27" t="s">
        <v>8</v>
      </c>
      <c r="E412" s="27" t="s">
        <v>357</v>
      </c>
      <c r="F412" s="27" t="s">
        <v>11</v>
      </c>
      <c r="G412" s="28">
        <f t="shared" si="1"/>
        <v>2010</v>
      </c>
    </row>
    <row r="413" spans="1:7" ht="31.5">
      <c r="A413" s="1" t="s">
        <v>89</v>
      </c>
      <c r="B413" s="18">
        <v>904</v>
      </c>
      <c r="C413" s="2" t="s">
        <v>29</v>
      </c>
      <c r="D413" s="27" t="s">
        <v>8</v>
      </c>
      <c r="E413" s="27" t="s">
        <v>357</v>
      </c>
      <c r="F413" s="27" t="s">
        <v>37</v>
      </c>
      <c r="G413" s="28">
        <f t="shared" si="1"/>
        <v>2010</v>
      </c>
    </row>
    <row r="414" spans="1:7">
      <c r="A414" s="1" t="s">
        <v>358</v>
      </c>
      <c r="B414" s="18">
        <v>904</v>
      </c>
      <c r="C414" s="2" t="s">
        <v>29</v>
      </c>
      <c r="D414" s="27" t="s">
        <v>8</v>
      </c>
      <c r="E414" s="27" t="s">
        <v>357</v>
      </c>
      <c r="F414" s="27" t="s">
        <v>359</v>
      </c>
      <c r="G414" s="28">
        <v>2010</v>
      </c>
    </row>
    <row r="415" spans="1:7" s="29" customFormat="1" ht="50.25" customHeight="1">
      <c r="A415" s="24" t="s">
        <v>417</v>
      </c>
      <c r="B415" s="21">
        <v>905</v>
      </c>
      <c r="C415" s="22" t="s">
        <v>9</v>
      </c>
      <c r="D415" s="22" t="s">
        <v>9</v>
      </c>
      <c r="E415" s="22" t="s">
        <v>10</v>
      </c>
      <c r="F415" s="22" t="s">
        <v>11</v>
      </c>
      <c r="G415" s="25">
        <f>G416+G433+G445+G451</f>
        <v>34368</v>
      </c>
    </row>
    <row r="416" spans="1:7" ht="23.25" customHeight="1">
      <c r="A416" s="24" t="s">
        <v>7</v>
      </c>
      <c r="B416" s="21">
        <v>905</v>
      </c>
      <c r="C416" s="22" t="s">
        <v>8</v>
      </c>
      <c r="D416" s="22" t="s">
        <v>9</v>
      </c>
      <c r="E416" s="22" t="s">
        <v>10</v>
      </c>
      <c r="F416" s="22" t="s">
        <v>11</v>
      </c>
      <c r="G416" s="25">
        <f>G417</f>
        <v>19448.199999999997</v>
      </c>
    </row>
    <row r="417" spans="1:7" ht="19.5" customHeight="1">
      <c r="A417" s="24" t="s">
        <v>45</v>
      </c>
      <c r="B417" s="21">
        <v>905</v>
      </c>
      <c r="C417" s="22" t="s">
        <v>8</v>
      </c>
      <c r="D417" s="22" t="s">
        <v>29</v>
      </c>
      <c r="E417" s="22" t="s">
        <v>10</v>
      </c>
      <c r="F417" s="22" t="s">
        <v>11</v>
      </c>
      <c r="G417" s="25">
        <f>G418+G426</f>
        <v>19448.199999999997</v>
      </c>
    </row>
    <row r="418" spans="1:7" ht="47.25">
      <c r="A418" s="26" t="s">
        <v>432</v>
      </c>
      <c r="B418" s="18">
        <v>905</v>
      </c>
      <c r="C418" s="27" t="s">
        <v>8</v>
      </c>
      <c r="D418" s="27" t="s">
        <v>29</v>
      </c>
      <c r="E418" s="27" t="s">
        <v>101</v>
      </c>
      <c r="F418" s="27" t="s">
        <v>11</v>
      </c>
      <c r="G418" s="28">
        <f>G419</f>
        <v>10936.8</v>
      </c>
    </row>
    <row r="419" spans="1:7" ht="31.5">
      <c r="A419" s="26" t="s">
        <v>104</v>
      </c>
      <c r="B419" s="18">
        <v>905</v>
      </c>
      <c r="C419" s="27" t="s">
        <v>8</v>
      </c>
      <c r="D419" s="27" t="s">
        <v>29</v>
      </c>
      <c r="E419" s="27" t="s">
        <v>105</v>
      </c>
      <c r="F419" s="27" t="s">
        <v>11</v>
      </c>
      <c r="G419" s="28">
        <f>G420+G422+G424</f>
        <v>10936.8</v>
      </c>
    </row>
    <row r="420" spans="1:7" ht="80.25" customHeight="1">
      <c r="A420" s="26" t="s">
        <v>15</v>
      </c>
      <c r="B420" s="18">
        <v>905</v>
      </c>
      <c r="C420" s="27" t="s">
        <v>8</v>
      </c>
      <c r="D420" s="27" t="s">
        <v>29</v>
      </c>
      <c r="E420" s="27" t="s">
        <v>105</v>
      </c>
      <c r="F420" s="27" t="s">
        <v>16</v>
      </c>
      <c r="G420" s="28">
        <f>G421</f>
        <v>10185.799999999999</v>
      </c>
    </row>
    <row r="421" spans="1:7" ht="31.5">
      <c r="A421" s="26" t="s">
        <v>102</v>
      </c>
      <c r="B421" s="18">
        <v>905</v>
      </c>
      <c r="C421" s="27" t="s">
        <v>8</v>
      </c>
      <c r="D421" s="27" t="s">
        <v>29</v>
      </c>
      <c r="E421" s="27" t="s">
        <v>105</v>
      </c>
      <c r="F421" s="27" t="s">
        <v>103</v>
      </c>
      <c r="G421" s="28">
        <f>9492.8+693</f>
        <v>10185.799999999999</v>
      </c>
    </row>
    <row r="422" spans="1:7" ht="31.5">
      <c r="A422" s="26" t="s">
        <v>18</v>
      </c>
      <c r="B422" s="18">
        <v>905</v>
      </c>
      <c r="C422" s="27" t="s">
        <v>8</v>
      </c>
      <c r="D422" s="27" t="s">
        <v>29</v>
      </c>
      <c r="E422" s="27" t="s">
        <v>105</v>
      </c>
      <c r="F422" s="27" t="s">
        <v>19</v>
      </c>
      <c r="G422" s="28">
        <f>G423</f>
        <v>730.5</v>
      </c>
    </row>
    <row r="423" spans="1:7" ht="34.5" customHeight="1">
      <c r="A423" s="26" t="s">
        <v>106</v>
      </c>
      <c r="B423" s="18">
        <v>905</v>
      </c>
      <c r="C423" s="27" t="s">
        <v>8</v>
      </c>
      <c r="D423" s="27" t="s">
        <v>29</v>
      </c>
      <c r="E423" s="27" t="s">
        <v>105</v>
      </c>
      <c r="F423" s="27" t="s">
        <v>107</v>
      </c>
      <c r="G423" s="28">
        <f>1444-693-20.5</f>
        <v>730.5</v>
      </c>
    </row>
    <row r="424" spans="1:7">
      <c r="A424" s="26" t="s">
        <v>20</v>
      </c>
      <c r="B424" s="18">
        <v>905</v>
      </c>
      <c r="C424" s="27" t="s">
        <v>8</v>
      </c>
      <c r="D424" s="27" t="s">
        <v>29</v>
      </c>
      <c r="E424" s="27" t="s">
        <v>105</v>
      </c>
      <c r="F424" s="27" t="s">
        <v>21</v>
      </c>
      <c r="G424" s="28">
        <f>G425</f>
        <v>20.5</v>
      </c>
    </row>
    <row r="425" spans="1:7">
      <c r="A425" s="26" t="s">
        <v>109</v>
      </c>
      <c r="B425" s="18">
        <v>905</v>
      </c>
      <c r="C425" s="27" t="s">
        <v>8</v>
      </c>
      <c r="D425" s="27" t="s">
        <v>29</v>
      </c>
      <c r="E425" s="27" t="s">
        <v>105</v>
      </c>
      <c r="F425" s="27" t="s">
        <v>110</v>
      </c>
      <c r="G425" s="28">
        <v>20.5</v>
      </c>
    </row>
    <row r="426" spans="1:7">
      <c r="A426" s="26" t="s">
        <v>433</v>
      </c>
      <c r="B426" s="18">
        <v>905</v>
      </c>
      <c r="C426" s="27" t="s">
        <v>8</v>
      </c>
      <c r="D426" s="27" t="s">
        <v>29</v>
      </c>
      <c r="E426" s="27" t="s">
        <v>125</v>
      </c>
      <c r="F426" s="27" t="s">
        <v>11</v>
      </c>
      <c r="G426" s="28">
        <f>G427</f>
        <v>8511.4</v>
      </c>
    </row>
    <row r="427" spans="1:7">
      <c r="A427" s="26" t="s">
        <v>135</v>
      </c>
      <c r="B427" s="18">
        <v>905</v>
      </c>
      <c r="C427" s="27" t="s">
        <v>8</v>
      </c>
      <c r="D427" s="27" t="s">
        <v>29</v>
      </c>
      <c r="E427" s="27" t="s">
        <v>136</v>
      </c>
      <c r="F427" s="27" t="s">
        <v>11</v>
      </c>
      <c r="G427" s="28">
        <f>G428</f>
        <v>8511.4</v>
      </c>
    </row>
    <row r="428" spans="1:7" ht="47.25">
      <c r="A428" s="26" t="s">
        <v>47</v>
      </c>
      <c r="B428" s="18">
        <v>905</v>
      </c>
      <c r="C428" s="27" t="s">
        <v>8</v>
      </c>
      <c r="D428" s="27" t="s">
        <v>29</v>
      </c>
      <c r="E428" s="27" t="s">
        <v>137</v>
      </c>
      <c r="F428" s="27" t="s">
        <v>11</v>
      </c>
      <c r="G428" s="28">
        <f>G429+G431</f>
        <v>8511.4</v>
      </c>
    </row>
    <row r="429" spans="1:7" ht="35.25" customHeight="1">
      <c r="A429" s="26" t="s">
        <v>99</v>
      </c>
      <c r="B429" s="18">
        <v>905</v>
      </c>
      <c r="C429" s="27" t="s">
        <v>8</v>
      </c>
      <c r="D429" s="27" t="s">
        <v>29</v>
      </c>
      <c r="E429" s="27" t="s">
        <v>137</v>
      </c>
      <c r="F429" s="27" t="s">
        <v>19</v>
      </c>
      <c r="G429" s="28">
        <f>G430</f>
        <v>8097.4</v>
      </c>
    </row>
    <row r="430" spans="1:7" ht="35.25" customHeight="1">
      <c r="A430" s="26" t="s">
        <v>106</v>
      </c>
      <c r="B430" s="18">
        <v>905</v>
      </c>
      <c r="C430" s="27" t="s">
        <v>8</v>
      </c>
      <c r="D430" s="27" t="s">
        <v>29</v>
      </c>
      <c r="E430" s="27" t="s">
        <v>137</v>
      </c>
      <c r="F430" s="27" t="s">
        <v>107</v>
      </c>
      <c r="G430" s="28">
        <v>8097.4</v>
      </c>
    </row>
    <row r="431" spans="1:7">
      <c r="A431" s="26" t="s">
        <v>20</v>
      </c>
      <c r="B431" s="18">
        <v>905</v>
      </c>
      <c r="C431" s="27" t="s">
        <v>8</v>
      </c>
      <c r="D431" s="27" t="s">
        <v>29</v>
      </c>
      <c r="E431" s="27" t="s">
        <v>137</v>
      </c>
      <c r="F431" s="27" t="s">
        <v>21</v>
      </c>
      <c r="G431" s="28">
        <f>G432</f>
        <v>414</v>
      </c>
    </row>
    <row r="432" spans="1:7">
      <c r="A432" s="26" t="s">
        <v>109</v>
      </c>
      <c r="B432" s="18">
        <v>905</v>
      </c>
      <c r="C432" s="27" t="s">
        <v>8</v>
      </c>
      <c r="D432" s="27" t="s">
        <v>29</v>
      </c>
      <c r="E432" s="27" t="s">
        <v>137</v>
      </c>
      <c r="F432" s="27" t="s">
        <v>110</v>
      </c>
      <c r="G432" s="28">
        <v>414</v>
      </c>
    </row>
    <row r="433" spans="1:7" s="29" customFormat="1">
      <c r="A433" s="24" t="s">
        <v>56</v>
      </c>
      <c r="B433" s="21">
        <v>905</v>
      </c>
      <c r="C433" s="22" t="s">
        <v>24</v>
      </c>
      <c r="D433" s="22" t="s">
        <v>9</v>
      </c>
      <c r="E433" s="22" t="s">
        <v>10</v>
      </c>
      <c r="F433" s="22" t="s">
        <v>11</v>
      </c>
      <c r="G433" s="25">
        <f>G434</f>
        <v>3000.3</v>
      </c>
    </row>
    <row r="434" spans="1:7">
      <c r="A434" s="24" t="s">
        <v>63</v>
      </c>
      <c r="B434" s="21">
        <v>905</v>
      </c>
      <c r="C434" s="22" t="s">
        <v>24</v>
      </c>
      <c r="D434" s="22" t="s">
        <v>35</v>
      </c>
      <c r="E434" s="22" t="s">
        <v>10</v>
      </c>
      <c r="F434" s="22" t="s">
        <v>11</v>
      </c>
      <c r="G434" s="25">
        <f>G435+G440</f>
        <v>3000.3</v>
      </c>
    </row>
    <row r="435" spans="1:7" ht="47.25">
      <c r="A435" s="1" t="s">
        <v>174</v>
      </c>
      <c r="B435" s="18">
        <v>905</v>
      </c>
      <c r="C435" s="27" t="s">
        <v>24</v>
      </c>
      <c r="D435" s="27" t="s">
        <v>35</v>
      </c>
      <c r="E435" s="27" t="s">
        <v>181</v>
      </c>
      <c r="F435" s="27" t="s">
        <v>11</v>
      </c>
      <c r="G435" s="28">
        <f>G436</f>
        <v>1420</v>
      </c>
    </row>
    <row r="436" spans="1:7" ht="47.25">
      <c r="A436" s="1" t="s">
        <v>175</v>
      </c>
      <c r="B436" s="18">
        <v>905</v>
      </c>
      <c r="C436" s="27" t="s">
        <v>24</v>
      </c>
      <c r="D436" s="27" t="s">
        <v>35</v>
      </c>
      <c r="E436" s="27" t="s">
        <v>182</v>
      </c>
      <c r="F436" s="27" t="s">
        <v>11</v>
      </c>
      <c r="G436" s="28">
        <f>G437</f>
        <v>1420</v>
      </c>
    </row>
    <row r="437" spans="1:7" ht="34.5" customHeight="1">
      <c r="A437" s="1" t="s">
        <v>176</v>
      </c>
      <c r="B437" s="18">
        <v>905</v>
      </c>
      <c r="C437" s="27" t="s">
        <v>24</v>
      </c>
      <c r="D437" s="27" t="s">
        <v>35</v>
      </c>
      <c r="E437" s="27" t="s">
        <v>183</v>
      </c>
      <c r="F437" s="27" t="s">
        <v>11</v>
      </c>
      <c r="G437" s="28">
        <f>G438</f>
        <v>1420</v>
      </c>
    </row>
    <row r="438" spans="1:7" ht="34.5" customHeight="1">
      <c r="A438" s="26" t="s">
        <v>18</v>
      </c>
      <c r="B438" s="18">
        <v>905</v>
      </c>
      <c r="C438" s="27" t="s">
        <v>24</v>
      </c>
      <c r="D438" s="27" t="s">
        <v>35</v>
      </c>
      <c r="E438" s="27" t="s">
        <v>183</v>
      </c>
      <c r="F438" s="27" t="s">
        <v>19</v>
      </c>
      <c r="G438" s="28">
        <f>G439</f>
        <v>1420</v>
      </c>
    </row>
    <row r="439" spans="1:7" ht="34.5" customHeight="1">
      <c r="A439" s="26" t="s">
        <v>106</v>
      </c>
      <c r="B439" s="18">
        <v>905</v>
      </c>
      <c r="C439" s="27" t="s">
        <v>24</v>
      </c>
      <c r="D439" s="27" t="s">
        <v>35</v>
      </c>
      <c r="E439" s="27" t="s">
        <v>183</v>
      </c>
      <c r="F439" s="27" t="s">
        <v>107</v>
      </c>
      <c r="G439" s="28">
        <v>1420</v>
      </c>
    </row>
    <row r="440" spans="1:7" ht="33" customHeight="1">
      <c r="A440" s="26" t="s">
        <v>433</v>
      </c>
      <c r="B440" s="18">
        <v>905</v>
      </c>
      <c r="C440" s="27" t="s">
        <v>24</v>
      </c>
      <c r="D440" s="27" t="s">
        <v>35</v>
      </c>
      <c r="E440" s="27" t="s">
        <v>125</v>
      </c>
      <c r="F440" s="27" t="s">
        <v>11</v>
      </c>
      <c r="G440" s="28">
        <f>G441</f>
        <v>1580.3</v>
      </c>
    </row>
    <row r="441" spans="1:7">
      <c r="A441" s="1" t="s">
        <v>395</v>
      </c>
      <c r="B441" s="18">
        <v>905</v>
      </c>
      <c r="C441" s="27" t="s">
        <v>24</v>
      </c>
      <c r="D441" s="27" t="s">
        <v>35</v>
      </c>
      <c r="E441" s="27" t="s">
        <v>136</v>
      </c>
      <c r="F441" s="27" t="s">
        <v>11</v>
      </c>
      <c r="G441" s="28">
        <f>G442</f>
        <v>1580.3</v>
      </c>
    </row>
    <row r="442" spans="1:7" ht="33" customHeight="1">
      <c r="A442" s="1" t="s">
        <v>396</v>
      </c>
      <c r="B442" s="18">
        <v>905</v>
      </c>
      <c r="C442" s="27" t="s">
        <v>24</v>
      </c>
      <c r="D442" s="27" t="s">
        <v>35</v>
      </c>
      <c r="E442" s="2" t="s">
        <v>397</v>
      </c>
      <c r="F442" s="27" t="s">
        <v>11</v>
      </c>
      <c r="G442" s="28">
        <f>G443</f>
        <v>1580.3</v>
      </c>
    </row>
    <row r="443" spans="1:7" ht="33" customHeight="1">
      <c r="A443" s="26" t="s">
        <v>18</v>
      </c>
      <c r="B443" s="18">
        <v>905</v>
      </c>
      <c r="C443" s="27" t="s">
        <v>24</v>
      </c>
      <c r="D443" s="27" t="s">
        <v>35</v>
      </c>
      <c r="E443" s="2" t="s">
        <v>397</v>
      </c>
      <c r="F443" s="27" t="s">
        <v>19</v>
      </c>
      <c r="G443" s="28">
        <f>G444</f>
        <v>1580.3</v>
      </c>
    </row>
    <row r="444" spans="1:7" ht="33" customHeight="1">
      <c r="A444" s="26" t="s">
        <v>106</v>
      </c>
      <c r="B444" s="18">
        <v>905</v>
      </c>
      <c r="C444" s="27" t="s">
        <v>24</v>
      </c>
      <c r="D444" s="27" t="s">
        <v>35</v>
      </c>
      <c r="E444" s="2" t="s">
        <v>397</v>
      </c>
      <c r="F444" s="27" t="s">
        <v>107</v>
      </c>
      <c r="G444" s="28">
        <v>1580.3</v>
      </c>
    </row>
    <row r="445" spans="1:7">
      <c r="A445" s="24" t="s">
        <v>64</v>
      </c>
      <c r="B445" s="21">
        <v>905</v>
      </c>
      <c r="C445" s="22" t="s">
        <v>25</v>
      </c>
      <c r="D445" s="22" t="s">
        <v>9</v>
      </c>
      <c r="E445" s="22" t="s">
        <v>10</v>
      </c>
      <c r="F445" s="22" t="s">
        <v>11</v>
      </c>
      <c r="G445" s="25">
        <f>G446</f>
        <v>2145.1999999999998</v>
      </c>
    </row>
    <row r="446" spans="1:7">
      <c r="A446" s="24" t="s">
        <v>65</v>
      </c>
      <c r="B446" s="21">
        <v>905</v>
      </c>
      <c r="C446" s="22" t="s">
        <v>25</v>
      </c>
      <c r="D446" s="22" t="s">
        <v>8</v>
      </c>
      <c r="E446" s="22" t="s">
        <v>10</v>
      </c>
      <c r="F446" s="22" t="s">
        <v>11</v>
      </c>
      <c r="G446" s="25">
        <f>G447</f>
        <v>2145.1999999999998</v>
      </c>
    </row>
    <row r="447" spans="1:7" ht="63">
      <c r="A447" s="1" t="s">
        <v>221</v>
      </c>
      <c r="B447" s="18">
        <v>905</v>
      </c>
      <c r="C447" s="27" t="s">
        <v>25</v>
      </c>
      <c r="D447" s="27" t="s">
        <v>8</v>
      </c>
      <c r="E447" s="27" t="s">
        <v>224</v>
      </c>
      <c r="F447" s="27" t="s">
        <v>11</v>
      </c>
      <c r="G447" s="28">
        <f>G448</f>
        <v>2145.1999999999998</v>
      </c>
    </row>
    <row r="448" spans="1:7" ht="31.5">
      <c r="A448" s="1" t="s">
        <v>427</v>
      </c>
      <c r="B448" s="18">
        <v>905</v>
      </c>
      <c r="C448" s="27" t="s">
        <v>25</v>
      </c>
      <c r="D448" s="27" t="s">
        <v>8</v>
      </c>
      <c r="E448" s="27" t="s">
        <v>229</v>
      </c>
      <c r="F448" s="27" t="s">
        <v>11</v>
      </c>
      <c r="G448" s="28">
        <f>G449</f>
        <v>2145.1999999999998</v>
      </c>
    </row>
    <row r="449" spans="1:7" ht="31.5">
      <c r="A449" s="26" t="s">
        <v>18</v>
      </c>
      <c r="B449" s="18">
        <v>905</v>
      </c>
      <c r="C449" s="27" t="s">
        <v>25</v>
      </c>
      <c r="D449" s="27" t="s">
        <v>8</v>
      </c>
      <c r="E449" s="27" t="s">
        <v>229</v>
      </c>
      <c r="F449" s="27" t="s">
        <v>19</v>
      </c>
      <c r="G449" s="28">
        <f>G450</f>
        <v>2145.1999999999998</v>
      </c>
    </row>
    <row r="450" spans="1:7" ht="31.5">
      <c r="A450" s="26" t="s">
        <v>106</v>
      </c>
      <c r="B450" s="18">
        <v>905</v>
      </c>
      <c r="C450" s="27" t="s">
        <v>25</v>
      </c>
      <c r="D450" s="27" t="s">
        <v>8</v>
      </c>
      <c r="E450" s="27" t="s">
        <v>229</v>
      </c>
      <c r="F450" s="27" t="s">
        <v>107</v>
      </c>
      <c r="G450" s="28">
        <v>2145.1999999999998</v>
      </c>
    </row>
    <row r="451" spans="1:7" ht="18" customHeight="1">
      <c r="A451" s="24" t="s">
        <v>79</v>
      </c>
      <c r="B451" s="21">
        <v>905</v>
      </c>
      <c r="C451" s="22" t="s">
        <v>36</v>
      </c>
      <c r="D451" s="22" t="s">
        <v>9</v>
      </c>
      <c r="E451" s="22" t="s">
        <v>10</v>
      </c>
      <c r="F451" s="22" t="s">
        <v>11</v>
      </c>
      <c r="G451" s="25">
        <f>G452+G457</f>
        <v>9774.2999999999993</v>
      </c>
    </row>
    <row r="452" spans="1:7" ht="18" customHeight="1">
      <c r="A452" s="24" t="s">
        <v>80</v>
      </c>
      <c r="B452" s="21">
        <v>905</v>
      </c>
      <c r="C452" s="22" t="s">
        <v>36</v>
      </c>
      <c r="D452" s="22" t="s">
        <v>8</v>
      </c>
      <c r="E452" s="22" t="s">
        <v>10</v>
      </c>
      <c r="F452" s="22" t="s">
        <v>11</v>
      </c>
      <c r="G452" s="25">
        <f>G453</f>
        <v>174.3</v>
      </c>
    </row>
    <row r="453" spans="1:7" ht="18" customHeight="1">
      <c r="A453" s="1" t="s">
        <v>433</v>
      </c>
      <c r="B453" s="18">
        <v>905</v>
      </c>
      <c r="C453" s="27" t="s">
        <v>36</v>
      </c>
      <c r="D453" s="27" t="s">
        <v>8</v>
      </c>
      <c r="E453" s="27" t="s">
        <v>125</v>
      </c>
      <c r="F453" s="27" t="s">
        <v>11</v>
      </c>
      <c r="G453" s="28">
        <f>G454</f>
        <v>174.3</v>
      </c>
    </row>
    <row r="454" spans="1:7" ht="110.25">
      <c r="A454" s="1" t="s">
        <v>318</v>
      </c>
      <c r="B454" s="18">
        <v>905</v>
      </c>
      <c r="C454" s="2" t="s">
        <v>36</v>
      </c>
      <c r="D454" s="27" t="s">
        <v>8</v>
      </c>
      <c r="E454" s="27" t="s">
        <v>319</v>
      </c>
      <c r="F454" s="27" t="s">
        <v>11</v>
      </c>
      <c r="G454" s="28">
        <f>G455</f>
        <v>174.3</v>
      </c>
    </row>
    <row r="455" spans="1:7">
      <c r="A455" s="26" t="s">
        <v>51</v>
      </c>
      <c r="B455" s="18">
        <v>905</v>
      </c>
      <c r="C455" s="2" t="s">
        <v>36</v>
      </c>
      <c r="D455" s="27" t="s">
        <v>8</v>
      </c>
      <c r="E455" s="27" t="s">
        <v>319</v>
      </c>
      <c r="F455" s="27" t="s">
        <v>31</v>
      </c>
      <c r="G455" s="28">
        <f>G456</f>
        <v>174.3</v>
      </c>
    </row>
    <row r="456" spans="1:7" ht="31.5">
      <c r="A456" s="26" t="s">
        <v>294</v>
      </c>
      <c r="B456" s="18">
        <v>905</v>
      </c>
      <c r="C456" s="2" t="s">
        <v>36</v>
      </c>
      <c r="D456" s="27" t="s">
        <v>8</v>
      </c>
      <c r="E456" s="27" t="s">
        <v>319</v>
      </c>
      <c r="F456" s="27" t="s">
        <v>296</v>
      </c>
      <c r="G456" s="28">
        <v>174.3</v>
      </c>
    </row>
    <row r="457" spans="1:7" ht="18" customHeight="1">
      <c r="A457" s="24" t="s">
        <v>81</v>
      </c>
      <c r="B457" s="21">
        <v>905</v>
      </c>
      <c r="C457" s="22" t="s">
        <v>36</v>
      </c>
      <c r="D457" s="22" t="s">
        <v>24</v>
      </c>
      <c r="E457" s="22" t="s">
        <v>10</v>
      </c>
      <c r="F457" s="22" t="s">
        <v>11</v>
      </c>
      <c r="G457" s="25">
        <f>G458</f>
        <v>9600</v>
      </c>
    </row>
    <row r="458" spans="1:7" ht="18" customHeight="1">
      <c r="A458" s="1" t="s">
        <v>433</v>
      </c>
      <c r="B458" s="18">
        <v>905</v>
      </c>
      <c r="C458" s="2" t="s">
        <v>36</v>
      </c>
      <c r="D458" s="27" t="s">
        <v>24</v>
      </c>
      <c r="E458" s="27" t="s">
        <v>125</v>
      </c>
      <c r="F458" s="27" t="s">
        <v>11</v>
      </c>
      <c r="G458" s="25">
        <f>G459</f>
        <v>9600</v>
      </c>
    </row>
    <row r="459" spans="1:7" ht="63">
      <c r="A459" s="1" t="s">
        <v>371</v>
      </c>
      <c r="B459" s="18">
        <v>905</v>
      </c>
      <c r="C459" s="2" t="s">
        <v>36</v>
      </c>
      <c r="D459" s="27" t="s">
        <v>24</v>
      </c>
      <c r="E459" s="27" t="s">
        <v>346</v>
      </c>
      <c r="F459" s="27" t="s">
        <v>11</v>
      </c>
      <c r="G459" s="28">
        <f>G460</f>
        <v>9600</v>
      </c>
    </row>
    <row r="460" spans="1:7" ht="31.5">
      <c r="A460" s="26" t="s">
        <v>379</v>
      </c>
      <c r="B460" s="18">
        <v>905</v>
      </c>
      <c r="C460" s="2" t="s">
        <v>36</v>
      </c>
      <c r="D460" s="27" t="s">
        <v>24</v>
      </c>
      <c r="E460" s="27" t="s">
        <v>376</v>
      </c>
      <c r="F460" s="27" t="s">
        <v>11</v>
      </c>
      <c r="G460" s="28">
        <f>G461</f>
        <v>9600</v>
      </c>
    </row>
    <row r="461" spans="1:7" ht="47.25">
      <c r="A461" s="26" t="s">
        <v>59</v>
      </c>
      <c r="B461" s="18">
        <v>905</v>
      </c>
      <c r="C461" s="2" t="s">
        <v>36</v>
      </c>
      <c r="D461" s="27" t="s">
        <v>24</v>
      </c>
      <c r="E461" s="27" t="s">
        <v>376</v>
      </c>
      <c r="F461" s="27" t="s">
        <v>33</v>
      </c>
      <c r="G461" s="28">
        <f>G462</f>
        <v>9600</v>
      </c>
    </row>
    <row r="462" spans="1:7">
      <c r="A462" s="26" t="s">
        <v>172</v>
      </c>
      <c r="B462" s="18">
        <v>905</v>
      </c>
      <c r="C462" s="2" t="s">
        <v>36</v>
      </c>
      <c r="D462" s="27" t="s">
        <v>24</v>
      </c>
      <c r="E462" s="27" t="s">
        <v>376</v>
      </c>
      <c r="F462" s="27" t="s">
        <v>173</v>
      </c>
      <c r="G462" s="28">
        <v>9600</v>
      </c>
    </row>
    <row r="463" spans="1:7" s="29" customFormat="1" ht="47.25">
      <c r="A463" s="24" t="s">
        <v>418</v>
      </c>
      <c r="B463" s="21">
        <v>907</v>
      </c>
      <c r="C463" s="22" t="s">
        <v>8</v>
      </c>
      <c r="D463" s="22" t="s">
        <v>29</v>
      </c>
      <c r="E463" s="22" t="s">
        <v>10</v>
      </c>
      <c r="F463" s="22" t="s">
        <v>11</v>
      </c>
      <c r="G463" s="25">
        <f>G464+G488+G504+G510+G638+G693+G757</f>
        <v>758863.09999999986</v>
      </c>
    </row>
    <row r="464" spans="1:7" ht="19.5" customHeight="1">
      <c r="A464" s="24" t="s">
        <v>45</v>
      </c>
      <c r="B464" s="21">
        <v>907</v>
      </c>
      <c r="C464" s="22" t="s">
        <v>8</v>
      </c>
      <c r="D464" s="22" t="s">
        <v>29</v>
      </c>
      <c r="E464" s="22" t="s">
        <v>10</v>
      </c>
      <c r="F464" s="22" t="s">
        <v>11</v>
      </c>
      <c r="G464" s="25">
        <f>G465+G471</f>
        <v>56644.700000000004</v>
      </c>
    </row>
    <row r="465" spans="1:7" ht="47.25">
      <c r="A465" s="26" t="s">
        <v>432</v>
      </c>
      <c r="B465" s="18">
        <v>907</v>
      </c>
      <c r="C465" s="27" t="s">
        <v>8</v>
      </c>
      <c r="D465" s="27" t="s">
        <v>29</v>
      </c>
      <c r="E465" s="27" t="s">
        <v>101</v>
      </c>
      <c r="F465" s="27" t="s">
        <v>11</v>
      </c>
      <c r="G465" s="28">
        <f>G466</f>
        <v>17392.599999999999</v>
      </c>
    </row>
    <row r="466" spans="1:7" ht="31.5">
      <c r="A466" s="26" t="s">
        <v>104</v>
      </c>
      <c r="B466" s="18">
        <v>907</v>
      </c>
      <c r="C466" s="27" t="s">
        <v>8</v>
      </c>
      <c r="D466" s="27" t="s">
        <v>29</v>
      </c>
      <c r="E466" s="27" t="s">
        <v>105</v>
      </c>
      <c r="F466" s="27" t="s">
        <v>11</v>
      </c>
      <c r="G466" s="28">
        <f>G467+G469</f>
        <v>17392.599999999999</v>
      </c>
    </row>
    <row r="467" spans="1:7" ht="80.25" customHeight="1">
      <c r="A467" s="26" t="s">
        <v>15</v>
      </c>
      <c r="B467" s="18">
        <v>907</v>
      </c>
      <c r="C467" s="27" t="s">
        <v>8</v>
      </c>
      <c r="D467" s="27" t="s">
        <v>29</v>
      </c>
      <c r="E467" s="27" t="s">
        <v>105</v>
      </c>
      <c r="F467" s="27" t="s">
        <v>16</v>
      </c>
      <c r="G467" s="28">
        <f>G468</f>
        <v>16402.599999999999</v>
      </c>
    </row>
    <row r="468" spans="1:7" ht="31.5">
      <c r="A468" s="26" t="s">
        <v>102</v>
      </c>
      <c r="B468" s="18">
        <v>907</v>
      </c>
      <c r="C468" s="27" t="s">
        <v>8</v>
      </c>
      <c r="D468" s="27" t="s">
        <v>29</v>
      </c>
      <c r="E468" s="27" t="s">
        <v>105</v>
      </c>
      <c r="F468" s="27" t="s">
        <v>103</v>
      </c>
      <c r="G468" s="28">
        <f>15393.6+1009</f>
        <v>16402.599999999999</v>
      </c>
    </row>
    <row r="469" spans="1:7" ht="31.5">
      <c r="A469" s="26" t="s">
        <v>18</v>
      </c>
      <c r="B469" s="18">
        <v>907</v>
      </c>
      <c r="C469" s="27" t="s">
        <v>8</v>
      </c>
      <c r="D469" s="27" t="s">
        <v>29</v>
      </c>
      <c r="E469" s="27" t="s">
        <v>105</v>
      </c>
      <c r="F469" s="27" t="s">
        <v>19</v>
      </c>
      <c r="G469" s="28">
        <f>G470</f>
        <v>990</v>
      </c>
    </row>
    <row r="470" spans="1:7" ht="34.5" customHeight="1">
      <c r="A470" s="26" t="s">
        <v>106</v>
      </c>
      <c r="B470" s="18">
        <v>907</v>
      </c>
      <c r="C470" s="27" t="s">
        <v>8</v>
      </c>
      <c r="D470" s="27" t="s">
        <v>29</v>
      </c>
      <c r="E470" s="27" t="s">
        <v>105</v>
      </c>
      <c r="F470" s="27" t="s">
        <v>107</v>
      </c>
      <c r="G470" s="28">
        <f>1999-1009</f>
        <v>990</v>
      </c>
    </row>
    <row r="471" spans="1:7">
      <c r="A471" s="26" t="s">
        <v>433</v>
      </c>
      <c r="B471" s="18">
        <v>907</v>
      </c>
      <c r="C471" s="27" t="s">
        <v>8</v>
      </c>
      <c r="D471" s="27" t="s">
        <v>29</v>
      </c>
      <c r="E471" s="27" t="s">
        <v>125</v>
      </c>
      <c r="F471" s="27" t="s">
        <v>11</v>
      </c>
      <c r="G471" s="28">
        <f>G472+G480</f>
        <v>39252.100000000006</v>
      </c>
    </row>
    <row r="472" spans="1:7" ht="31.5">
      <c r="A472" s="26" t="s">
        <v>46</v>
      </c>
      <c r="B472" s="18">
        <v>907</v>
      </c>
      <c r="C472" s="27" t="s">
        <v>8</v>
      </c>
      <c r="D472" s="27" t="s">
        <v>29</v>
      </c>
      <c r="E472" s="27" t="s">
        <v>129</v>
      </c>
      <c r="F472" s="27" t="s">
        <v>11</v>
      </c>
      <c r="G472" s="28">
        <f>G473</f>
        <v>35838.300000000003</v>
      </c>
    </row>
    <row r="473" spans="1:7" ht="31.5">
      <c r="A473" s="26" t="s">
        <v>128</v>
      </c>
      <c r="B473" s="18">
        <v>907</v>
      </c>
      <c r="C473" s="27" t="s">
        <v>8</v>
      </c>
      <c r="D473" s="27" t="s">
        <v>29</v>
      </c>
      <c r="E473" s="27" t="s">
        <v>130</v>
      </c>
      <c r="F473" s="27" t="s">
        <v>11</v>
      </c>
      <c r="G473" s="28">
        <f>G474+G476+G478</f>
        <v>35838.300000000003</v>
      </c>
    </row>
    <row r="474" spans="1:7" ht="81" customHeight="1">
      <c r="A474" s="26" t="s">
        <v>15</v>
      </c>
      <c r="B474" s="18">
        <v>907</v>
      </c>
      <c r="C474" s="27" t="s">
        <v>8</v>
      </c>
      <c r="D474" s="27" t="s">
        <v>29</v>
      </c>
      <c r="E474" s="27" t="s">
        <v>130</v>
      </c>
      <c r="F474" s="27" t="s">
        <v>16</v>
      </c>
      <c r="G474" s="28">
        <f>G475</f>
        <v>30466.7</v>
      </c>
    </row>
    <row r="475" spans="1:7" ht="31.5">
      <c r="A475" s="26" t="s">
        <v>102</v>
      </c>
      <c r="B475" s="18">
        <v>907</v>
      </c>
      <c r="C475" s="27" t="s">
        <v>8</v>
      </c>
      <c r="D475" s="27" t="s">
        <v>29</v>
      </c>
      <c r="E475" s="27" t="s">
        <v>130</v>
      </c>
      <c r="F475" s="27" t="s">
        <v>103</v>
      </c>
      <c r="G475" s="28">
        <f>29461.7+1005</f>
        <v>30466.7</v>
      </c>
    </row>
    <row r="476" spans="1:7" ht="35.25" customHeight="1">
      <c r="A476" s="26" t="s">
        <v>18</v>
      </c>
      <c r="B476" s="18">
        <v>907</v>
      </c>
      <c r="C476" s="27" t="s">
        <v>8</v>
      </c>
      <c r="D476" s="27" t="s">
        <v>29</v>
      </c>
      <c r="E476" s="27" t="s">
        <v>130</v>
      </c>
      <c r="F476" s="27" t="s">
        <v>19</v>
      </c>
      <c r="G476" s="28">
        <f>G477</f>
        <v>5270.6</v>
      </c>
    </row>
    <row r="477" spans="1:7" ht="35.25" customHeight="1">
      <c r="A477" s="26" t="s">
        <v>106</v>
      </c>
      <c r="B477" s="18">
        <v>907</v>
      </c>
      <c r="C477" s="27" t="s">
        <v>8</v>
      </c>
      <c r="D477" s="27" t="s">
        <v>29</v>
      </c>
      <c r="E477" s="27" t="s">
        <v>130</v>
      </c>
      <c r="F477" s="27" t="s">
        <v>107</v>
      </c>
      <c r="G477" s="28">
        <f>4029.6+1241</f>
        <v>5270.6</v>
      </c>
    </row>
    <row r="478" spans="1:7">
      <c r="A478" s="26" t="s">
        <v>20</v>
      </c>
      <c r="B478" s="18">
        <v>907</v>
      </c>
      <c r="C478" s="27" t="s">
        <v>8</v>
      </c>
      <c r="D478" s="27" t="s">
        <v>29</v>
      </c>
      <c r="E478" s="27" t="s">
        <v>130</v>
      </c>
      <c r="F478" s="27" t="s">
        <v>21</v>
      </c>
      <c r="G478" s="28">
        <f>G479</f>
        <v>101</v>
      </c>
    </row>
    <row r="479" spans="1:7">
      <c r="A479" s="26" t="s">
        <v>109</v>
      </c>
      <c r="B479" s="18">
        <v>907</v>
      </c>
      <c r="C479" s="27" t="s">
        <v>8</v>
      </c>
      <c r="D479" s="27" t="s">
        <v>29</v>
      </c>
      <c r="E479" s="27" t="s">
        <v>130</v>
      </c>
      <c r="F479" s="27" t="s">
        <v>110</v>
      </c>
      <c r="G479" s="28">
        <v>101</v>
      </c>
    </row>
    <row r="480" spans="1:7">
      <c r="A480" s="26" t="s">
        <v>138</v>
      </c>
      <c r="B480" s="18">
        <v>907</v>
      </c>
      <c r="C480" s="27" t="s">
        <v>8</v>
      </c>
      <c r="D480" s="27" t="s">
        <v>29</v>
      </c>
      <c r="E480" s="27" t="s">
        <v>140</v>
      </c>
      <c r="F480" s="27" t="s">
        <v>11</v>
      </c>
      <c r="G480" s="28">
        <f>G481</f>
        <v>3413.8</v>
      </c>
    </row>
    <row r="481" spans="1:7">
      <c r="A481" s="26" t="s">
        <v>139</v>
      </c>
      <c r="B481" s="18">
        <v>907</v>
      </c>
      <c r="C481" s="27" t="s">
        <v>8</v>
      </c>
      <c r="D481" s="27" t="s">
        <v>29</v>
      </c>
      <c r="E481" s="27" t="s">
        <v>141</v>
      </c>
      <c r="F481" s="27" t="s">
        <v>11</v>
      </c>
      <c r="G481" s="28">
        <f>G482+G484+G486</f>
        <v>3413.8</v>
      </c>
    </row>
    <row r="482" spans="1:7" ht="78.75" customHeight="1">
      <c r="A482" s="26" t="s">
        <v>15</v>
      </c>
      <c r="B482" s="18">
        <v>907</v>
      </c>
      <c r="C482" s="27" t="s">
        <v>8</v>
      </c>
      <c r="D482" s="27" t="s">
        <v>29</v>
      </c>
      <c r="E482" s="27" t="s">
        <v>141</v>
      </c>
      <c r="F482" s="27" t="s">
        <v>16</v>
      </c>
      <c r="G482" s="28">
        <f>G483</f>
        <v>2541.5</v>
      </c>
    </row>
    <row r="483" spans="1:7" ht="31.5">
      <c r="A483" s="26" t="s">
        <v>102</v>
      </c>
      <c r="B483" s="18">
        <v>907</v>
      </c>
      <c r="C483" s="27" t="s">
        <v>8</v>
      </c>
      <c r="D483" s="27" t="s">
        <v>29</v>
      </c>
      <c r="E483" s="27" t="s">
        <v>141</v>
      </c>
      <c r="F483" s="27" t="s">
        <v>103</v>
      </c>
      <c r="G483" s="28">
        <f>2432.5+109</f>
        <v>2541.5</v>
      </c>
    </row>
    <row r="484" spans="1:7" ht="30.75" customHeight="1">
      <c r="A484" s="26" t="s">
        <v>18</v>
      </c>
      <c r="B484" s="18">
        <v>907</v>
      </c>
      <c r="C484" s="27" t="s">
        <v>8</v>
      </c>
      <c r="D484" s="27" t="s">
        <v>29</v>
      </c>
      <c r="E484" s="27" t="s">
        <v>141</v>
      </c>
      <c r="F484" s="27" t="s">
        <v>19</v>
      </c>
      <c r="G484" s="28">
        <f>G485</f>
        <v>859.3</v>
      </c>
    </row>
    <row r="485" spans="1:7" ht="30.75" customHeight="1">
      <c r="A485" s="26" t="s">
        <v>106</v>
      </c>
      <c r="B485" s="18">
        <v>907</v>
      </c>
      <c r="C485" s="27" t="s">
        <v>8</v>
      </c>
      <c r="D485" s="27" t="s">
        <v>29</v>
      </c>
      <c r="E485" s="27" t="s">
        <v>141</v>
      </c>
      <c r="F485" s="27" t="s">
        <v>107</v>
      </c>
      <c r="G485" s="28">
        <f>480+379.3</f>
        <v>859.3</v>
      </c>
    </row>
    <row r="486" spans="1:7">
      <c r="A486" s="26" t="s">
        <v>20</v>
      </c>
      <c r="B486" s="18">
        <v>907</v>
      </c>
      <c r="C486" s="27" t="s">
        <v>8</v>
      </c>
      <c r="D486" s="27" t="s">
        <v>29</v>
      </c>
      <c r="E486" s="27" t="s">
        <v>141</v>
      </c>
      <c r="F486" s="27" t="s">
        <v>21</v>
      </c>
      <c r="G486" s="28">
        <f>G487</f>
        <v>13</v>
      </c>
    </row>
    <row r="487" spans="1:7">
      <c r="A487" s="26" t="s">
        <v>109</v>
      </c>
      <c r="B487" s="18">
        <v>907</v>
      </c>
      <c r="C487" s="27" t="s">
        <v>8</v>
      </c>
      <c r="D487" s="27" t="s">
        <v>29</v>
      </c>
      <c r="E487" s="27" t="s">
        <v>141</v>
      </c>
      <c r="F487" s="27" t="s">
        <v>110</v>
      </c>
      <c r="G487" s="28">
        <v>13</v>
      </c>
    </row>
    <row r="488" spans="1:7" ht="18" customHeight="1">
      <c r="A488" s="24" t="s">
        <v>56</v>
      </c>
      <c r="B488" s="21">
        <v>907</v>
      </c>
      <c r="C488" s="22" t="s">
        <v>24</v>
      </c>
      <c r="D488" s="22" t="s">
        <v>9</v>
      </c>
      <c r="E488" s="22" t="s">
        <v>10</v>
      </c>
      <c r="F488" s="22" t="s">
        <v>11</v>
      </c>
      <c r="G488" s="25">
        <f>G489+G494+G499</f>
        <v>722.5</v>
      </c>
    </row>
    <row r="489" spans="1:7">
      <c r="A489" s="24" t="s">
        <v>57</v>
      </c>
      <c r="B489" s="21">
        <v>907</v>
      </c>
      <c r="C489" s="22" t="s">
        <v>24</v>
      </c>
      <c r="D489" s="22" t="s">
        <v>8</v>
      </c>
      <c r="E489" s="22" t="s">
        <v>10</v>
      </c>
      <c r="F489" s="22" t="s">
        <v>11</v>
      </c>
      <c r="G489" s="25">
        <f>G490</f>
        <v>479.7</v>
      </c>
    </row>
    <row r="490" spans="1:7">
      <c r="A490" s="26" t="s">
        <v>433</v>
      </c>
      <c r="B490" s="18">
        <v>907</v>
      </c>
      <c r="C490" s="27" t="s">
        <v>24</v>
      </c>
      <c r="D490" s="27" t="s">
        <v>8</v>
      </c>
      <c r="E490" s="27" t="s">
        <v>125</v>
      </c>
      <c r="F490" s="27" t="s">
        <v>11</v>
      </c>
      <c r="G490" s="28">
        <f>G491</f>
        <v>479.7</v>
      </c>
    </row>
    <row r="491" spans="1:7" ht="177.75" customHeight="1">
      <c r="A491" s="1" t="s">
        <v>394</v>
      </c>
      <c r="B491" s="18">
        <v>907</v>
      </c>
      <c r="C491" s="27" t="s">
        <v>24</v>
      </c>
      <c r="D491" s="27" t="s">
        <v>8</v>
      </c>
      <c r="E491" s="27" t="s">
        <v>164</v>
      </c>
      <c r="F491" s="27" t="s">
        <v>11</v>
      </c>
      <c r="G491" s="28">
        <f>G492</f>
        <v>479.7</v>
      </c>
    </row>
    <row r="492" spans="1:7" ht="46.5" customHeight="1">
      <c r="A492" s="26" t="s">
        <v>48</v>
      </c>
      <c r="B492" s="18">
        <v>907</v>
      </c>
      <c r="C492" s="27" t="s">
        <v>24</v>
      </c>
      <c r="D492" s="27" t="s">
        <v>8</v>
      </c>
      <c r="E492" s="27" t="s">
        <v>164</v>
      </c>
      <c r="F492" s="27" t="s">
        <v>30</v>
      </c>
      <c r="G492" s="28">
        <f>G493</f>
        <v>479.7</v>
      </c>
    </row>
    <row r="493" spans="1:7">
      <c r="A493" s="26" t="s">
        <v>165</v>
      </c>
      <c r="B493" s="18">
        <v>907</v>
      </c>
      <c r="C493" s="27" t="s">
        <v>24</v>
      </c>
      <c r="D493" s="27" t="s">
        <v>8</v>
      </c>
      <c r="E493" s="27" t="s">
        <v>164</v>
      </c>
      <c r="F493" s="27" t="s">
        <v>134</v>
      </c>
      <c r="G493" s="28">
        <v>479.7</v>
      </c>
    </row>
    <row r="494" spans="1:7">
      <c r="A494" s="24" t="s">
        <v>60</v>
      </c>
      <c r="B494" s="21">
        <v>907</v>
      </c>
      <c r="C494" s="22" t="s">
        <v>24</v>
      </c>
      <c r="D494" s="22" t="s">
        <v>25</v>
      </c>
      <c r="E494" s="22" t="s">
        <v>10</v>
      </c>
      <c r="F494" s="22" t="s">
        <v>11</v>
      </c>
      <c r="G494" s="25">
        <f>G495</f>
        <v>122.8</v>
      </c>
    </row>
    <row r="495" spans="1:7" ht="63.75" customHeight="1">
      <c r="A495" s="1" t="s">
        <v>147</v>
      </c>
      <c r="B495" s="18">
        <v>907</v>
      </c>
      <c r="C495" s="27" t="s">
        <v>24</v>
      </c>
      <c r="D495" s="27" t="s">
        <v>25</v>
      </c>
      <c r="E495" s="27" t="s">
        <v>154</v>
      </c>
      <c r="F495" s="27" t="s">
        <v>11</v>
      </c>
      <c r="G495" s="28">
        <f>G496</f>
        <v>122.8</v>
      </c>
    </row>
    <row r="496" spans="1:7" ht="37.5" customHeight="1">
      <c r="A496" s="1" t="s">
        <v>180</v>
      </c>
      <c r="B496" s="18">
        <v>907</v>
      </c>
      <c r="C496" s="27" t="s">
        <v>24</v>
      </c>
      <c r="D496" s="27" t="s">
        <v>25</v>
      </c>
      <c r="E496" s="27" t="s">
        <v>189</v>
      </c>
      <c r="F496" s="27" t="s">
        <v>11</v>
      </c>
      <c r="G496" s="28">
        <f>G497</f>
        <v>122.8</v>
      </c>
    </row>
    <row r="497" spans="1:8" ht="31.5">
      <c r="A497" s="26" t="s">
        <v>18</v>
      </c>
      <c r="B497" s="18">
        <v>907</v>
      </c>
      <c r="C497" s="27" t="s">
        <v>24</v>
      </c>
      <c r="D497" s="27" t="s">
        <v>25</v>
      </c>
      <c r="E497" s="27" t="s">
        <v>189</v>
      </c>
      <c r="F497" s="27" t="s">
        <v>19</v>
      </c>
      <c r="G497" s="28">
        <f>G498</f>
        <v>122.8</v>
      </c>
    </row>
    <row r="498" spans="1:8" ht="49.5" customHeight="1">
      <c r="A498" s="26" t="s">
        <v>106</v>
      </c>
      <c r="B498" s="18">
        <v>907</v>
      </c>
      <c r="C498" s="27" t="s">
        <v>24</v>
      </c>
      <c r="D498" s="27" t="s">
        <v>25</v>
      </c>
      <c r="E498" s="27" t="s">
        <v>189</v>
      </c>
      <c r="F498" s="27" t="s">
        <v>107</v>
      </c>
      <c r="G498" s="28">
        <v>122.8</v>
      </c>
    </row>
    <row r="499" spans="1:8">
      <c r="A499" s="24" t="s">
        <v>61</v>
      </c>
      <c r="B499" s="21">
        <v>907</v>
      </c>
      <c r="C499" s="22" t="s">
        <v>24</v>
      </c>
      <c r="D499" s="22" t="s">
        <v>34</v>
      </c>
      <c r="E499" s="22" t="s">
        <v>10</v>
      </c>
      <c r="F499" s="22" t="s">
        <v>11</v>
      </c>
      <c r="G499" s="25">
        <f>G500</f>
        <v>120</v>
      </c>
    </row>
    <row r="500" spans="1:8" ht="63.75" customHeight="1">
      <c r="A500" s="1" t="s">
        <v>147</v>
      </c>
      <c r="B500" s="18">
        <v>907</v>
      </c>
      <c r="C500" s="27" t="s">
        <v>24</v>
      </c>
      <c r="D500" s="27" t="s">
        <v>34</v>
      </c>
      <c r="E500" s="27" t="s">
        <v>154</v>
      </c>
      <c r="F500" s="27" t="s">
        <v>11</v>
      </c>
      <c r="G500" s="28">
        <f>G501</f>
        <v>120</v>
      </c>
    </row>
    <row r="501" spans="1:8" ht="37.5" customHeight="1">
      <c r="A501" s="1" t="s">
        <v>180</v>
      </c>
      <c r="B501" s="18">
        <v>907</v>
      </c>
      <c r="C501" s="27" t="s">
        <v>24</v>
      </c>
      <c r="D501" s="27" t="s">
        <v>34</v>
      </c>
      <c r="E501" s="27" t="s">
        <v>189</v>
      </c>
      <c r="F501" s="27" t="s">
        <v>11</v>
      </c>
      <c r="G501" s="28">
        <f>G502</f>
        <v>120</v>
      </c>
    </row>
    <row r="502" spans="1:8" ht="31.5">
      <c r="A502" s="26" t="s">
        <v>18</v>
      </c>
      <c r="B502" s="18">
        <v>907</v>
      </c>
      <c r="C502" s="27" t="s">
        <v>24</v>
      </c>
      <c r="D502" s="27" t="s">
        <v>34</v>
      </c>
      <c r="E502" s="27" t="s">
        <v>189</v>
      </c>
      <c r="F502" s="27" t="s">
        <v>19</v>
      </c>
      <c r="G502" s="28">
        <f>G503</f>
        <v>120</v>
      </c>
    </row>
    <row r="503" spans="1:8" ht="31.5">
      <c r="A503" s="26" t="s">
        <v>106</v>
      </c>
      <c r="B503" s="18">
        <v>907</v>
      </c>
      <c r="C503" s="27" t="s">
        <v>24</v>
      </c>
      <c r="D503" s="27" t="s">
        <v>34</v>
      </c>
      <c r="E503" s="27" t="s">
        <v>189</v>
      </c>
      <c r="F503" s="27" t="s">
        <v>107</v>
      </c>
      <c r="G503" s="28">
        <v>120</v>
      </c>
    </row>
    <row r="504" spans="1:8">
      <c r="A504" s="24" t="s">
        <v>64</v>
      </c>
      <c r="B504" s="21">
        <v>907</v>
      </c>
      <c r="C504" s="22" t="s">
        <v>25</v>
      </c>
      <c r="D504" s="22" t="s">
        <v>9</v>
      </c>
      <c r="E504" s="22" t="s">
        <v>10</v>
      </c>
      <c r="F504" s="22" t="s">
        <v>11</v>
      </c>
      <c r="G504" s="25">
        <f>G505</f>
        <v>360</v>
      </c>
    </row>
    <row r="505" spans="1:8" ht="18.75" customHeight="1">
      <c r="A505" s="24" t="s">
        <v>65</v>
      </c>
      <c r="B505" s="21">
        <v>907</v>
      </c>
      <c r="C505" s="22" t="s">
        <v>25</v>
      </c>
      <c r="D505" s="22" t="s">
        <v>8</v>
      </c>
      <c r="E505" s="22" t="s">
        <v>10</v>
      </c>
      <c r="F505" s="22" t="s">
        <v>11</v>
      </c>
      <c r="G505" s="25">
        <f>G506</f>
        <v>360</v>
      </c>
    </row>
    <row r="506" spans="1:8" ht="47.25">
      <c r="A506" s="1" t="s">
        <v>147</v>
      </c>
      <c r="B506" s="18">
        <v>907</v>
      </c>
      <c r="C506" s="27" t="s">
        <v>25</v>
      </c>
      <c r="D506" s="27" t="s">
        <v>8</v>
      </c>
      <c r="E506" s="27" t="s">
        <v>154</v>
      </c>
      <c r="F506" s="27" t="s">
        <v>11</v>
      </c>
      <c r="G506" s="28">
        <f>G507</f>
        <v>360</v>
      </c>
    </row>
    <row r="507" spans="1:8" ht="31.5">
      <c r="A507" s="1" t="s">
        <v>180</v>
      </c>
      <c r="B507" s="18">
        <v>907</v>
      </c>
      <c r="C507" s="27" t="s">
        <v>25</v>
      </c>
      <c r="D507" s="27" t="s">
        <v>8</v>
      </c>
      <c r="E507" s="2" t="s">
        <v>189</v>
      </c>
      <c r="F507" s="27" t="s">
        <v>11</v>
      </c>
      <c r="G507" s="28">
        <f>G508</f>
        <v>360</v>
      </c>
    </row>
    <row r="508" spans="1:8" ht="31.5">
      <c r="A508" s="26" t="s">
        <v>18</v>
      </c>
      <c r="B508" s="18">
        <v>907</v>
      </c>
      <c r="C508" s="27" t="s">
        <v>25</v>
      </c>
      <c r="D508" s="27" t="s">
        <v>8</v>
      </c>
      <c r="E508" s="2" t="s">
        <v>189</v>
      </c>
      <c r="F508" s="27" t="s">
        <v>19</v>
      </c>
      <c r="G508" s="28">
        <f>G509</f>
        <v>360</v>
      </c>
    </row>
    <row r="509" spans="1:8" ht="31.5">
      <c r="A509" s="26" t="s">
        <v>106</v>
      </c>
      <c r="B509" s="18">
        <v>907</v>
      </c>
      <c r="C509" s="27" t="s">
        <v>25</v>
      </c>
      <c r="D509" s="27" t="s">
        <v>8</v>
      </c>
      <c r="E509" s="2" t="s">
        <v>189</v>
      </c>
      <c r="F509" s="27" t="s">
        <v>107</v>
      </c>
      <c r="G509" s="28">
        <v>360</v>
      </c>
    </row>
    <row r="510" spans="1:8">
      <c r="A510" s="24" t="s">
        <v>72</v>
      </c>
      <c r="B510" s="21">
        <v>907</v>
      </c>
      <c r="C510" s="22" t="s">
        <v>27</v>
      </c>
      <c r="D510" s="22" t="s">
        <v>9</v>
      </c>
      <c r="E510" s="22" t="s">
        <v>10</v>
      </c>
      <c r="F510" s="22" t="s">
        <v>11</v>
      </c>
      <c r="G510" s="25">
        <f>G511+G537+G603+G614</f>
        <v>534390.4</v>
      </c>
    </row>
    <row r="511" spans="1:8">
      <c r="A511" s="24" t="s">
        <v>73</v>
      </c>
      <c r="B511" s="21">
        <v>907</v>
      </c>
      <c r="C511" s="22" t="s">
        <v>27</v>
      </c>
      <c r="D511" s="22" t="s">
        <v>8</v>
      </c>
      <c r="E511" s="22" t="s">
        <v>10</v>
      </c>
      <c r="F511" s="22" t="s">
        <v>11</v>
      </c>
      <c r="G511" s="25">
        <f>G512+G532</f>
        <v>170405.5</v>
      </c>
    </row>
    <row r="512" spans="1:8" ht="47.25">
      <c r="A512" s="1" t="s">
        <v>254</v>
      </c>
      <c r="B512" s="18">
        <v>907</v>
      </c>
      <c r="C512" s="27" t="s">
        <v>27</v>
      </c>
      <c r="D512" s="27" t="s">
        <v>8</v>
      </c>
      <c r="E512" s="2" t="s">
        <v>263</v>
      </c>
      <c r="F512" s="27" t="s">
        <v>11</v>
      </c>
      <c r="G512" s="28">
        <f>G513+G516+G519+G522+G525+G529</f>
        <v>170237.5</v>
      </c>
      <c r="H512" s="43"/>
    </row>
    <row r="513" spans="1:7" ht="31.5">
      <c r="A513" s="1" t="s">
        <v>255</v>
      </c>
      <c r="B513" s="18">
        <v>907</v>
      </c>
      <c r="C513" s="27" t="s">
        <v>27</v>
      </c>
      <c r="D513" s="27" t="s">
        <v>8</v>
      </c>
      <c r="E513" s="2" t="s">
        <v>264</v>
      </c>
      <c r="F513" s="27" t="s">
        <v>11</v>
      </c>
      <c r="G513" s="28">
        <f>G514</f>
        <v>35414.5</v>
      </c>
    </row>
    <row r="514" spans="1:7" ht="31.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264</v>
      </c>
      <c r="F514" s="27" t="s">
        <v>30</v>
      </c>
      <c r="G514" s="28">
        <f>G515</f>
        <v>35414.5</v>
      </c>
    </row>
    <row r="515" spans="1:7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264</v>
      </c>
      <c r="F515" s="27" t="s">
        <v>134</v>
      </c>
      <c r="G515" s="28">
        <f>35286.5+128</f>
        <v>35414.5</v>
      </c>
    </row>
    <row r="516" spans="1:7" ht="31.5">
      <c r="A516" s="1" t="s">
        <v>404</v>
      </c>
      <c r="B516" s="18">
        <v>907</v>
      </c>
      <c r="C516" s="27" t="s">
        <v>27</v>
      </c>
      <c r="D516" s="27" t="s">
        <v>8</v>
      </c>
      <c r="E516" s="2" t="s">
        <v>271</v>
      </c>
      <c r="F516" s="27" t="s">
        <v>11</v>
      </c>
      <c r="G516" s="28">
        <f>G517</f>
        <v>4467</v>
      </c>
    </row>
    <row r="517" spans="1:7" ht="31.5">
      <c r="A517" s="26" t="s">
        <v>48</v>
      </c>
      <c r="B517" s="18">
        <v>907</v>
      </c>
      <c r="C517" s="27" t="s">
        <v>27</v>
      </c>
      <c r="D517" s="27" t="s">
        <v>8</v>
      </c>
      <c r="E517" s="2" t="s">
        <v>271</v>
      </c>
      <c r="F517" s="27" t="s">
        <v>30</v>
      </c>
      <c r="G517" s="28">
        <f>G518</f>
        <v>4467</v>
      </c>
    </row>
    <row r="518" spans="1:7">
      <c r="A518" s="1" t="s">
        <v>133</v>
      </c>
      <c r="B518" s="18">
        <v>907</v>
      </c>
      <c r="C518" s="27" t="s">
        <v>27</v>
      </c>
      <c r="D518" s="27" t="s">
        <v>8</v>
      </c>
      <c r="E518" s="2" t="s">
        <v>271</v>
      </c>
      <c r="F518" s="27" t="s">
        <v>134</v>
      </c>
      <c r="G518" s="28">
        <f>235.8+4231.2</f>
        <v>4467</v>
      </c>
    </row>
    <row r="519" spans="1:7" ht="63">
      <c r="A519" s="1" t="s">
        <v>114</v>
      </c>
      <c r="B519" s="18">
        <v>907</v>
      </c>
      <c r="C519" s="27" t="s">
        <v>27</v>
      </c>
      <c r="D519" s="27" t="s">
        <v>8</v>
      </c>
      <c r="E519" s="2" t="s">
        <v>344</v>
      </c>
      <c r="F519" s="27" t="s">
        <v>11</v>
      </c>
      <c r="G519" s="28">
        <f>G520</f>
        <v>67</v>
      </c>
    </row>
    <row r="520" spans="1:7" ht="31.5">
      <c r="A520" s="26" t="s">
        <v>48</v>
      </c>
      <c r="B520" s="18">
        <v>907</v>
      </c>
      <c r="C520" s="27" t="s">
        <v>27</v>
      </c>
      <c r="D520" s="27" t="s">
        <v>8</v>
      </c>
      <c r="E520" s="2" t="s">
        <v>344</v>
      </c>
      <c r="F520" s="27" t="s">
        <v>30</v>
      </c>
      <c r="G520" s="28">
        <f>G521</f>
        <v>67</v>
      </c>
    </row>
    <row r="521" spans="1:7">
      <c r="A521" s="1" t="s">
        <v>133</v>
      </c>
      <c r="B521" s="18">
        <v>907</v>
      </c>
      <c r="C521" s="27" t="s">
        <v>27</v>
      </c>
      <c r="D521" s="27" t="s">
        <v>8</v>
      </c>
      <c r="E521" s="2" t="s">
        <v>344</v>
      </c>
      <c r="F521" s="27" t="s">
        <v>134</v>
      </c>
      <c r="G521" s="28">
        <v>67</v>
      </c>
    </row>
    <row r="522" spans="1:7" ht="126">
      <c r="A522" s="1" t="s">
        <v>260</v>
      </c>
      <c r="B522" s="18">
        <v>907</v>
      </c>
      <c r="C522" s="27" t="s">
        <v>27</v>
      </c>
      <c r="D522" s="27" t="s">
        <v>8</v>
      </c>
      <c r="E522" s="2" t="s">
        <v>266</v>
      </c>
      <c r="F522" s="27" t="s">
        <v>11</v>
      </c>
      <c r="G522" s="28">
        <f>G523</f>
        <v>128465.7</v>
      </c>
    </row>
    <row r="523" spans="1:7" ht="31.5">
      <c r="A523" s="26" t="s">
        <v>48</v>
      </c>
      <c r="B523" s="18">
        <v>907</v>
      </c>
      <c r="C523" s="27" t="s">
        <v>27</v>
      </c>
      <c r="D523" s="27" t="s">
        <v>8</v>
      </c>
      <c r="E523" s="2" t="s">
        <v>266</v>
      </c>
      <c r="F523" s="27" t="s">
        <v>30</v>
      </c>
      <c r="G523" s="28">
        <f>G524</f>
        <v>128465.7</v>
      </c>
    </row>
    <row r="524" spans="1:7" ht="16.5">
      <c r="A524" s="1" t="s">
        <v>133</v>
      </c>
      <c r="B524" s="18">
        <v>907</v>
      </c>
      <c r="C524" s="27" t="s">
        <v>27</v>
      </c>
      <c r="D524" s="27" t="s">
        <v>8</v>
      </c>
      <c r="E524" s="2" t="s">
        <v>266</v>
      </c>
      <c r="F524" s="27" t="s">
        <v>134</v>
      </c>
      <c r="G524" s="44">
        <f>128465.7</f>
        <v>128465.7</v>
      </c>
    </row>
    <row r="525" spans="1:7" ht="63">
      <c r="A525" s="1" t="s">
        <v>261</v>
      </c>
      <c r="B525" s="18">
        <v>907</v>
      </c>
      <c r="C525" s="27" t="s">
        <v>27</v>
      </c>
      <c r="D525" s="27" t="s">
        <v>8</v>
      </c>
      <c r="E525" s="2" t="s">
        <v>267</v>
      </c>
      <c r="F525" s="27" t="s">
        <v>11</v>
      </c>
      <c r="G525" s="28">
        <v>31.3</v>
      </c>
    </row>
    <row r="526" spans="1:7" ht="47.25">
      <c r="A526" s="45" t="s">
        <v>367</v>
      </c>
      <c r="B526" s="18">
        <v>907</v>
      </c>
      <c r="C526" s="27" t="s">
        <v>27</v>
      </c>
      <c r="D526" s="27" t="s">
        <v>8</v>
      </c>
      <c r="E526" s="2" t="s">
        <v>366</v>
      </c>
      <c r="F526" s="27" t="s">
        <v>11</v>
      </c>
      <c r="G526" s="28">
        <f>G527</f>
        <v>31.3</v>
      </c>
    </row>
    <row r="527" spans="1:7">
      <c r="A527" s="1" t="s">
        <v>51</v>
      </c>
      <c r="B527" s="18">
        <v>907</v>
      </c>
      <c r="C527" s="27" t="s">
        <v>27</v>
      </c>
      <c r="D527" s="27" t="s">
        <v>8</v>
      </c>
      <c r="E527" s="2" t="s">
        <v>366</v>
      </c>
      <c r="F527" s="27" t="s">
        <v>31</v>
      </c>
      <c r="G527" s="28">
        <f>G528</f>
        <v>31.3</v>
      </c>
    </row>
    <row r="528" spans="1:7" ht="31.5">
      <c r="A528" s="1" t="s">
        <v>329</v>
      </c>
      <c r="B528" s="18">
        <v>907</v>
      </c>
      <c r="C528" s="27" t="s">
        <v>27</v>
      </c>
      <c r="D528" s="27" t="s">
        <v>8</v>
      </c>
      <c r="E528" s="2" t="s">
        <v>366</v>
      </c>
      <c r="F528" s="27" t="s">
        <v>330</v>
      </c>
      <c r="G528" s="28">
        <v>31.3</v>
      </c>
    </row>
    <row r="529" spans="1:8">
      <c r="A529" s="1" t="s">
        <v>262</v>
      </c>
      <c r="B529" s="18">
        <v>907</v>
      </c>
      <c r="C529" s="27" t="s">
        <v>27</v>
      </c>
      <c r="D529" s="27" t="s">
        <v>8</v>
      </c>
      <c r="E529" s="2" t="s">
        <v>268</v>
      </c>
      <c r="F529" s="27" t="s">
        <v>11</v>
      </c>
      <c r="G529" s="28">
        <f>G530</f>
        <v>1792</v>
      </c>
    </row>
    <row r="530" spans="1:8" ht="31.5">
      <c r="A530" s="26" t="s">
        <v>48</v>
      </c>
      <c r="B530" s="18">
        <v>907</v>
      </c>
      <c r="C530" s="27" t="s">
        <v>27</v>
      </c>
      <c r="D530" s="27" t="s">
        <v>8</v>
      </c>
      <c r="E530" s="2" t="s">
        <v>268</v>
      </c>
      <c r="F530" s="27" t="s">
        <v>30</v>
      </c>
      <c r="G530" s="28">
        <f>G531</f>
        <v>1792</v>
      </c>
    </row>
    <row r="531" spans="1:8">
      <c r="A531" s="1" t="s">
        <v>133</v>
      </c>
      <c r="B531" s="18">
        <v>907</v>
      </c>
      <c r="C531" s="27" t="s">
        <v>27</v>
      </c>
      <c r="D531" s="27" t="s">
        <v>8</v>
      </c>
      <c r="E531" s="2" t="s">
        <v>268</v>
      </c>
      <c r="F531" s="27" t="s">
        <v>134</v>
      </c>
      <c r="G531" s="28">
        <f>1244+548</f>
        <v>1792</v>
      </c>
    </row>
    <row r="532" spans="1:8" ht="63">
      <c r="A532" s="1" t="s">
        <v>221</v>
      </c>
      <c r="B532" s="18">
        <v>907</v>
      </c>
      <c r="C532" s="27" t="s">
        <v>27</v>
      </c>
      <c r="D532" s="27" t="s">
        <v>8</v>
      </c>
      <c r="E532" s="27" t="s">
        <v>224</v>
      </c>
      <c r="F532" s="27" t="s">
        <v>11</v>
      </c>
      <c r="G532" s="37">
        <f t="shared" ref="G532:G535" si="2">G533</f>
        <v>168</v>
      </c>
    </row>
    <row r="533" spans="1:8" ht="31.5">
      <c r="A533" s="1" t="s">
        <v>428</v>
      </c>
      <c r="B533" s="18">
        <v>907</v>
      </c>
      <c r="C533" s="27" t="s">
        <v>27</v>
      </c>
      <c r="D533" s="27" t="s">
        <v>8</v>
      </c>
      <c r="E533" s="2" t="s">
        <v>237</v>
      </c>
      <c r="F533" s="27" t="s">
        <v>11</v>
      </c>
      <c r="G533" s="37">
        <f t="shared" si="2"/>
        <v>168</v>
      </c>
    </row>
    <row r="534" spans="1:8" ht="31.5">
      <c r="A534" s="1" t="s">
        <v>405</v>
      </c>
      <c r="B534" s="18">
        <v>907</v>
      </c>
      <c r="C534" s="27" t="s">
        <v>27</v>
      </c>
      <c r="D534" s="27" t="s">
        <v>8</v>
      </c>
      <c r="E534" s="2" t="s">
        <v>406</v>
      </c>
      <c r="F534" s="27" t="s">
        <v>11</v>
      </c>
      <c r="G534" s="37">
        <f t="shared" si="2"/>
        <v>168</v>
      </c>
    </row>
    <row r="535" spans="1:8" ht="31.5">
      <c r="A535" s="26" t="s">
        <v>48</v>
      </c>
      <c r="B535" s="18">
        <v>907</v>
      </c>
      <c r="C535" s="27" t="s">
        <v>27</v>
      </c>
      <c r="D535" s="27" t="s">
        <v>8</v>
      </c>
      <c r="E535" s="2" t="s">
        <v>406</v>
      </c>
      <c r="F535" s="27" t="s">
        <v>30</v>
      </c>
      <c r="G535" s="28">
        <f t="shared" si="2"/>
        <v>168</v>
      </c>
    </row>
    <row r="536" spans="1:8">
      <c r="A536" s="1" t="s">
        <v>133</v>
      </c>
      <c r="B536" s="18">
        <v>907</v>
      </c>
      <c r="C536" s="27" t="s">
        <v>27</v>
      </c>
      <c r="D536" s="27" t="s">
        <v>8</v>
      </c>
      <c r="E536" s="2" t="s">
        <v>406</v>
      </c>
      <c r="F536" s="27" t="s">
        <v>134</v>
      </c>
      <c r="G536" s="28">
        <v>168</v>
      </c>
    </row>
    <row r="537" spans="1:8" ht="18" customHeight="1">
      <c r="A537" s="24" t="s">
        <v>74</v>
      </c>
      <c r="B537" s="21">
        <v>907</v>
      </c>
      <c r="C537" s="22" t="s">
        <v>27</v>
      </c>
      <c r="D537" s="22" t="s">
        <v>13</v>
      </c>
      <c r="E537" s="22" t="s">
        <v>10</v>
      </c>
      <c r="F537" s="22" t="s">
        <v>11</v>
      </c>
      <c r="G537" s="25">
        <f>G538+G573+G577+G584+G588+G595+G599</f>
        <v>355833.70000000007</v>
      </c>
    </row>
    <row r="538" spans="1:8" ht="31.5" customHeight="1">
      <c r="A538" s="1" t="s">
        <v>254</v>
      </c>
      <c r="B538" s="18">
        <v>907</v>
      </c>
      <c r="C538" s="27" t="s">
        <v>27</v>
      </c>
      <c r="D538" s="27" t="s">
        <v>13</v>
      </c>
      <c r="E538" s="27" t="s">
        <v>263</v>
      </c>
      <c r="F538" s="27" t="s">
        <v>11</v>
      </c>
      <c r="G538" s="28">
        <f>G539+G544+G549+G552+G557+G560+G563+G570</f>
        <v>348993.7</v>
      </c>
      <c r="H538" s="43"/>
    </row>
    <row r="539" spans="1:8" ht="31.5">
      <c r="A539" s="1" t="s">
        <v>256</v>
      </c>
      <c r="B539" s="18">
        <v>907</v>
      </c>
      <c r="C539" s="27" t="s">
        <v>27</v>
      </c>
      <c r="D539" s="27" t="s">
        <v>13</v>
      </c>
      <c r="E539" s="27" t="s">
        <v>269</v>
      </c>
      <c r="F539" s="27" t="s">
        <v>11</v>
      </c>
      <c r="G539" s="28">
        <f>G540+G542</f>
        <v>98481.2</v>
      </c>
    </row>
    <row r="540" spans="1:8" ht="31.5">
      <c r="A540" s="1" t="s">
        <v>18</v>
      </c>
      <c r="B540" s="18">
        <v>907</v>
      </c>
      <c r="C540" s="27" t="s">
        <v>27</v>
      </c>
      <c r="D540" s="27" t="s">
        <v>13</v>
      </c>
      <c r="E540" s="27" t="s">
        <v>269</v>
      </c>
      <c r="F540" s="27" t="s">
        <v>19</v>
      </c>
      <c r="G540" s="28">
        <f>G541</f>
        <v>143.4</v>
      </c>
    </row>
    <row r="541" spans="1:8" ht="31.5">
      <c r="A541" s="1" t="s">
        <v>106</v>
      </c>
      <c r="B541" s="18">
        <v>907</v>
      </c>
      <c r="C541" s="27" t="s">
        <v>27</v>
      </c>
      <c r="D541" s="27" t="s">
        <v>13</v>
      </c>
      <c r="E541" s="27" t="s">
        <v>269</v>
      </c>
      <c r="F541" s="27" t="s">
        <v>107</v>
      </c>
      <c r="G541" s="28">
        <f>33+22+77.4+11</f>
        <v>143.4</v>
      </c>
    </row>
    <row r="542" spans="1:8" ht="31.5">
      <c r="A542" s="1" t="s">
        <v>48</v>
      </c>
      <c r="B542" s="18">
        <v>907</v>
      </c>
      <c r="C542" s="27" t="s">
        <v>27</v>
      </c>
      <c r="D542" s="27" t="s">
        <v>13</v>
      </c>
      <c r="E542" s="27" t="s">
        <v>269</v>
      </c>
      <c r="F542" s="27" t="s">
        <v>30</v>
      </c>
      <c r="G542" s="28">
        <f>G543</f>
        <v>98337.8</v>
      </c>
    </row>
    <row r="543" spans="1:8">
      <c r="A543" s="1" t="s">
        <v>133</v>
      </c>
      <c r="B543" s="18">
        <v>907</v>
      </c>
      <c r="C543" s="27" t="s">
        <v>27</v>
      </c>
      <c r="D543" s="27" t="s">
        <v>13</v>
      </c>
      <c r="E543" s="27" t="s">
        <v>269</v>
      </c>
      <c r="F543" s="27" t="s">
        <v>134</v>
      </c>
      <c r="G543" s="28">
        <f>29628+68631.8+30.9+22.1+25</f>
        <v>98337.8</v>
      </c>
    </row>
    <row r="544" spans="1:8" ht="31.5" customHeight="1">
      <c r="A544" s="1" t="s">
        <v>257</v>
      </c>
      <c r="B544" s="18">
        <v>907</v>
      </c>
      <c r="C544" s="27" t="s">
        <v>27</v>
      </c>
      <c r="D544" s="27" t="s">
        <v>13</v>
      </c>
      <c r="E544" s="27" t="s">
        <v>265</v>
      </c>
      <c r="F544" s="27" t="s">
        <v>11</v>
      </c>
      <c r="G544" s="28">
        <f>G545+G547</f>
        <v>461.6</v>
      </c>
    </row>
    <row r="545" spans="1:7" ht="31.5">
      <c r="A545" s="1" t="s">
        <v>18</v>
      </c>
      <c r="B545" s="18">
        <v>907</v>
      </c>
      <c r="C545" s="27" t="s">
        <v>27</v>
      </c>
      <c r="D545" s="27" t="s">
        <v>13</v>
      </c>
      <c r="E545" s="27" t="s">
        <v>265</v>
      </c>
      <c r="F545" s="27" t="s">
        <v>19</v>
      </c>
      <c r="G545" s="28">
        <f>G546</f>
        <v>298.60000000000002</v>
      </c>
    </row>
    <row r="546" spans="1:7" ht="31.5">
      <c r="A546" s="1" t="s">
        <v>106</v>
      </c>
      <c r="B546" s="18">
        <v>907</v>
      </c>
      <c r="C546" s="27" t="s">
        <v>27</v>
      </c>
      <c r="D546" s="27" t="s">
        <v>13</v>
      </c>
      <c r="E546" s="27" t="s">
        <v>265</v>
      </c>
      <c r="F546" s="27" t="s">
        <v>107</v>
      </c>
      <c r="G546" s="28">
        <f>116+95.5+87.1</f>
        <v>298.60000000000002</v>
      </c>
    </row>
    <row r="547" spans="1:7" ht="31.5">
      <c r="A547" s="1" t="s">
        <v>48</v>
      </c>
      <c r="B547" s="18">
        <v>907</v>
      </c>
      <c r="C547" s="27" t="s">
        <v>27</v>
      </c>
      <c r="D547" s="27" t="s">
        <v>13</v>
      </c>
      <c r="E547" s="27" t="s">
        <v>265</v>
      </c>
      <c r="F547" s="27" t="s">
        <v>30</v>
      </c>
      <c r="G547" s="28">
        <f>G548</f>
        <v>163</v>
      </c>
    </row>
    <row r="548" spans="1:7">
      <c r="A548" s="1" t="s">
        <v>133</v>
      </c>
      <c r="B548" s="18">
        <v>907</v>
      </c>
      <c r="C548" s="27" t="s">
        <v>27</v>
      </c>
      <c r="D548" s="27" t="s">
        <v>13</v>
      </c>
      <c r="E548" s="27" t="s">
        <v>265</v>
      </c>
      <c r="F548" s="27" t="s">
        <v>134</v>
      </c>
      <c r="G548" s="28">
        <v>163</v>
      </c>
    </row>
    <row r="549" spans="1:7" ht="31.5">
      <c r="A549" s="1" t="s">
        <v>404</v>
      </c>
      <c r="B549" s="18">
        <v>907</v>
      </c>
      <c r="C549" s="27" t="s">
        <v>27</v>
      </c>
      <c r="D549" s="27" t="s">
        <v>13</v>
      </c>
      <c r="E549" s="27" t="s">
        <v>271</v>
      </c>
      <c r="F549" s="27" t="s">
        <v>11</v>
      </c>
      <c r="G549" s="28">
        <f>G550</f>
        <v>1564</v>
      </c>
    </row>
    <row r="550" spans="1:7" ht="31.5">
      <c r="A550" s="1" t="s">
        <v>48</v>
      </c>
      <c r="B550" s="18">
        <v>907</v>
      </c>
      <c r="C550" s="27" t="s">
        <v>27</v>
      </c>
      <c r="D550" s="27" t="s">
        <v>13</v>
      </c>
      <c r="E550" s="27" t="s">
        <v>271</v>
      </c>
      <c r="F550" s="27" t="s">
        <v>30</v>
      </c>
      <c r="G550" s="28">
        <f>G551</f>
        <v>1564</v>
      </c>
    </row>
    <row r="551" spans="1:7">
      <c r="A551" s="1" t="s">
        <v>133</v>
      </c>
      <c r="B551" s="18">
        <v>907</v>
      </c>
      <c r="C551" s="27" t="s">
        <v>27</v>
      </c>
      <c r="D551" s="27" t="s">
        <v>13</v>
      </c>
      <c r="E551" s="27" t="s">
        <v>271</v>
      </c>
      <c r="F551" s="27" t="s">
        <v>134</v>
      </c>
      <c r="G551" s="28">
        <f>90.5+1323.1+150.4</f>
        <v>1564</v>
      </c>
    </row>
    <row r="552" spans="1:7" s="12" customFormat="1">
      <c r="A552" s="1" t="s">
        <v>200</v>
      </c>
      <c r="B552" s="18">
        <v>907</v>
      </c>
      <c r="C552" s="27" t="s">
        <v>27</v>
      </c>
      <c r="D552" s="27" t="s">
        <v>13</v>
      </c>
      <c r="E552" s="10">
        <v>1001160</v>
      </c>
      <c r="F552" s="27" t="s">
        <v>11</v>
      </c>
      <c r="G552" s="58">
        <f>G553+G555</f>
        <v>202</v>
      </c>
    </row>
    <row r="553" spans="1:7" s="12" customFormat="1" ht="31.5">
      <c r="A553" s="1" t="s">
        <v>18</v>
      </c>
      <c r="B553" s="18">
        <v>907</v>
      </c>
      <c r="C553" s="27" t="s">
        <v>27</v>
      </c>
      <c r="D553" s="27" t="s">
        <v>13</v>
      </c>
      <c r="E553" s="13">
        <v>1001160</v>
      </c>
      <c r="F553" s="27" t="s">
        <v>19</v>
      </c>
      <c r="G553" s="58">
        <f>G554</f>
        <v>172</v>
      </c>
    </row>
    <row r="554" spans="1:7" s="12" customFormat="1" ht="31.5">
      <c r="A554" s="1" t="s">
        <v>106</v>
      </c>
      <c r="B554" s="18">
        <v>907</v>
      </c>
      <c r="C554" s="27" t="s">
        <v>27</v>
      </c>
      <c r="D554" s="27" t="s">
        <v>13</v>
      </c>
      <c r="E554" s="13">
        <v>1001160</v>
      </c>
      <c r="F554" s="10">
        <v>240</v>
      </c>
      <c r="G554" s="58">
        <v>172</v>
      </c>
    </row>
    <row r="555" spans="1:7" s="12" customFormat="1" ht="31.5">
      <c r="A555" s="26" t="s">
        <v>48</v>
      </c>
      <c r="B555" s="18">
        <v>907</v>
      </c>
      <c r="C555" s="27" t="s">
        <v>27</v>
      </c>
      <c r="D555" s="27" t="s">
        <v>13</v>
      </c>
      <c r="E555" s="13">
        <v>1001160</v>
      </c>
      <c r="F555" s="10">
        <v>600</v>
      </c>
      <c r="G555" s="58">
        <f>G556</f>
        <v>30</v>
      </c>
    </row>
    <row r="556" spans="1:7" s="12" customFormat="1">
      <c r="A556" s="1" t="s">
        <v>133</v>
      </c>
      <c r="B556" s="18">
        <v>907</v>
      </c>
      <c r="C556" s="27" t="s">
        <v>27</v>
      </c>
      <c r="D556" s="27" t="s">
        <v>13</v>
      </c>
      <c r="E556" s="13">
        <v>1001160</v>
      </c>
      <c r="F556" s="10">
        <v>610</v>
      </c>
      <c r="G556" s="58">
        <v>30</v>
      </c>
    </row>
    <row r="557" spans="1:7" ht="63">
      <c r="A557" s="1" t="s">
        <v>114</v>
      </c>
      <c r="B557" s="18">
        <v>907</v>
      </c>
      <c r="C557" s="27" t="s">
        <v>27</v>
      </c>
      <c r="D557" s="27" t="s">
        <v>13</v>
      </c>
      <c r="E557" s="2" t="s">
        <v>344</v>
      </c>
      <c r="F557" s="27" t="s">
        <v>11</v>
      </c>
      <c r="G557" s="28">
        <f>G558</f>
        <v>242</v>
      </c>
    </row>
    <row r="558" spans="1:7" ht="31.5">
      <c r="A558" s="26" t="s">
        <v>48</v>
      </c>
      <c r="B558" s="18">
        <v>907</v>
      </c>
      <c r="C558" s="27" t="s">
        <v>27</v>
      </c>
      <c r="D558" s="27" t="s">
        <v>13</v>
      </c>
      <c r="E558" s="2" t="s">
        <v>344</v>
      </c>
      <c r="F558" s="27" t="s">
        <v>30</v>
      </c>
      <c r="G558" s="28">
        <f>G559</f>
        <v>242</v>
      </c>
    </row>
    <row r="559" spans="1:7" ht="16.5">
      <c r="A559" s="1" t="s">
        <v>133</v>
      </c>
      <c r="B559" s="18">
        <v>907</v>
      </c>
      <c r="C559" s="27" t="s">
        <v>27</v>
      </c>
      <c r="D559" s="27" t="s">
        <v>13</v>
      </c>
      <c r="E559" s="2" t="s">
        <v>344</v>
      </c>
      <c r="F559" s="27" t="s">
        <v>134</v>
      </c>
      <c r="G559" s="44">
        <v>242</v>
      </c>
    </row>
    <row r="560" spans="1:7" ht="141.75">
      <c r="A560" s="1" t="s">
        <v>259</v>
      </c>
      <c r="B560" s="18">
        <v>907</v>
      </c>
      <c r="C560" s="27" t="s">
        <v>27</v>
      </c>
      <c r="D560" s="27" t="s">
        <v>13</v>
      </c>
      <c r="E560" s="27" t="s">
        <v>270</v>
      </c>
      <c r="F560" s="27" t="s">
        <v>11</v>
      </c>
      <c r="G560" s="28">
        <f>G561</f>
        <v>234192.7</v>
      </c>
    </row>
    <row r="561" spans="1:8" ht="31.5">
      <c r="A561" s="1" t="s">
        <v>48</v>
      </c>
      <c r="B561" s="18">
        <v>907</v>
      </c>
      <c r="C561" s="27" t="s">
        <v>27</v>
      </c>
      <c r="D561" s="27" t="s">
        <v>13</v>
      </c>
      <c r="E561" s="27" t="s">
        <v>270</v>
      </c>
      <c r="F561" s="27" t="s">
        <v>30</v>
      </c>
      <c r="G561" s="28">
        <f>G562</f>
        <v>234192.7</v>
      </c>
    </row>
    <row r="562" spans="1:8" ht="16.5">
      <c r="A562" s="1" t="s">
        <v>133</v>
      </c>
      <c r="B562" s="18">
        <v>907</v>
      </c>
      <c r="C562" s="27" t="s">
        <v>27</v>
      </c>
      <c r="D562" s="27" t="s">
        <v>13</v>
      </c>
      <c r="E562" s="27" t="s">
        <v>270</v>
      </c>
      <c r="F562" s="27" t="s">
        <v>134</v>
      </c>
      <c r="G562" s="44">
        <v>234192.7</v>
      </c>
    </row>
    <row r="563" spans="1:8" ht="63">
      <c r="A563" s="1" t="s">
        <v>261</v>
      </c>
      <c r="B563" s="18">
        <v>907</v>
      </c>
      <c r="C563" s="27" t="s">
        <v>27</v>
      </c>
      <c r="D563" s="27" t="s">
        <v>13</v>
      </c>
      <c r="E563" s="27" t="s">
        <v>267</v>
      </c>
      <c r="F563" s="27" t="s">
        <v>11</v>
      </c>
      <c r="G563" s="28">
        <f>G564+G567</f>
        <v>642.20000000000005</v>
      </c>
    </row>
    <row r="564" spans="1:8" ht="47.25">
      <c r="A564" s="45" t="s">
        <v>364</v>
      </c>
      <c r="B564" s="18">
        <v>907</v>
      </c>
      <c r="C564" s="27" t="s">
        <v>27</v>
      </c>
      <c r="D564" s="27" t="s">
        <v>13</v>
      </c>
      <c r="E564" s="27" t="s">
        <v>365</v>
      </c>
      <c r="F564" s="27" t="s">
        <v>11</v>
      </c>
      <c r="G564" s="28">
        <f>G565</f>
        <v>360.8</v>
      </c>
    </row>
    <row r="565" spans="1:8">
      <c r="A565" s="1" t="s">
        <v>51</v>
      </c>
      <c r="B565" s="18">
        <v>907</v>
      </c>
      <c r="C565" s="27" t="s">
        <v>27</v>
      </c>
      <c r="D565" s="27" t="s">
        <v>13</v>
      </c>
      <c r="E565" s="27" t="s">
        <v>365</v>
      </c>
      <c r="F565" s="27" t="s">
        <v>31</v>
      </c>
      <c r="G565" s="28">
        <f>G566</f>
        <v>360.8</v>
      </c>
    </row>
    <row r="566" spans="1:8" ht="31.5">
      <c r="A566" s="1" t="s">
        <v>329</v>
      </c>
      <c r="B566" s="18">
        <v>907</v>
      </c>
      <c r="C566" s="27" t="s">
        <v>27</v>
      </c>
      <c r="D566" s="27" t="s">
        <v>13</v>
      </c>
      <c r="E566" s="27" t="s">
        <v>365</v>
      </c>
      <c r="F566" s="27" t="s">
        <v>330</v>
      </c>
      <c r="G566" s="28">
        <v>360.8</v>
      </c>
    </row>
    <row r="567" spans="1:8" ht="47.25">
      <c r="A567" s="45" t="s">
        <v>367</v>
      </c>
      <c r="B567" s="18">
        <v>907</v>
      </c>
      <c r="C567" s="27" t="s">
        <v>27</v>
      </c>
      <c r="D567" s="27" t="s">
        <v>13</v>
      </c>
      <c r="E567" s="27" t="s">
        <v>366</v>
      </c>
      <c r="F567" s="27" t="s">
        <v>11</v>
      </c>
      <c r="G567" s="28">
        <f>G568</f>
        <v>281.39999999999998</v>
      </c>
    </row>
    <row r="568" spans="1:8">
      <c r="A568" s="1" t="s">
        <v>51</v>
      </c>
      <c r="B568" s="18">
        <v>907</v>
      </c>
      <c r="C568" s="27" t="s">
        <v>27</v>
      </c>
      <c r="D568" s="27" t="s">
        <v>13</v>
      </c>
      <c r="E568" s="27" t="s">
        <v>366</v>
      </c>
      <c r="F568" s="27" t="s">
        <v>31</v>
      </c>
      <c r="G568" s="28">
        <f>G569</f>
        <v>281.39999999999998</v>
      </c>
    </row>
    <row r="569" spans="1:8" ht="31.5">
      <c r="A569" s="1" t="s">
        <v>329</v>
      </c>
      <c r="B569" s="18">
        <v>907</v>
      </c>
      <c r="C569" s="27" t="s">
        <v>27</v>
      </c>
      <c r="D569" s="27" t="s">
        <v>13</v>
      </c>
      <c r="E569" s="27" t="s">
        <v>366</v>
      </c>
      <c r="F569" s="27" t="s">
        <v>330</v>
      </c>
      <c r="G569" s="28">
        <v>281.39999999999998</v>
      </c>
    </row>
    <row r="570" spans="1:8">
      <c r="A570" s="1" t="s">
        <v>262</v>
      </c>
      <c r="B570" s="18">
        <v>907</v>
      </c>
      <c r="C570" s="27" t="s">
        <v>27</v>
      </c>
      <c r="D570" s="27" t="s">
        <v>13</v>
      </c>
      <c r="E570" s="27" t="s">
        <v>268</v>
      </c>
      <c r="F570" s="27" t="s">
        <v>11</v>
      </c>
      <c r="G570" s="28">
        <f>G571</f>
        <v>13208</v>
      </c>
    </row>
    <row r="571" spans="1:8" ht="31.5">
      <c r="A571" s="1" t="s">
        <v>48</v>
      </c>
      <c r="B571" s="18">
        <v>907</v>
      </c>
      <c r="C571" s="27" t="s">
        <v>27</v>
      </c>
      <c r="D571" s="27" t="s">
        <v>13</v>
      </c>
      <c r="E571" s="27" t="s">
        <v>268</v>
      </c>
      <c r="F571" s="27" t="s">
        <v>30</v>
      </c>
      <c r="G571" s="28">
        <f>G572</f>
        <v>13208</v>
      </c>
    </row>
    <row r="572" spans="1:8">
      <c r="A572" s="1" t="s">
        <v>133</v>
      </c>
      <c r="B572" s="18">
        <v>907</v>
      </c>
      <c r="C572" s="27" t="s">
        <v>27</v>
      </c>
      <c r="D572" s="27" t="s">
        <v>13</v>
      </c>
      <c r="E572" s="27" t="s">
        <v>268</v>
      </c>
      <c r="F572" s="27" t="s">
        <v>134</v>
      </c>
      <c r="G572" s="28">
        <f>11908+300+1000</f>
        <v>13208</v>
      </c>
    </row>
    <row r="573" spans="1:8" ht="63">
      <c r="A573" s="1" t="s">
        <v>272</v>
      </c>
      <c r="B573" s="18">
        <v>907</v>
      </c>
      <c r="C573" s="27" t="s">
        <v>27</v>
      </c>
      <c r="D573" s="27" t="s">
        <v>13</v>
      </c>
      <c r="E573" s="27" t="s">
        <v>277</v>
      </c>
      <c r="F573" s="27" t="s">
        <v>11</v>
      </c>
      <c r="G573" s="28">
        <f>G574</f>
        <v>2562.4</v>
      </c>
      <c r="H573" s="43"/>
    </row>
    <row r="574" spans="1:8">
      <c r="A574" s="1" t="s">
        <v>274</v>
      </c>
      <c r="B574" s="18">
        <v>907</v>
      </c>
      <c r="C574" s="27" t="s">
        <v>27</v>
      </c>
      <c r="D574" s="27" t="s">
        <v>13</v>
      </c>
      <c r="E574" s="27" t="s">
        <v>276</v>
      </c>
      <c r="F574" s="27" t="s">
        <v>11</v>
      </c>
      <c r="G574" s="28">
        <f>G575</f>
        <v>2562.4</v>
      </c>
    </row>
    <row r="575" spans="1:8" ht="31.5">
      <c r="A575" s="1" t="s">
        <v>48</v>
      </c>
      <c r="B575" s="18">
        <v>907</v>
      </c>
      <c r="C575" s="27" t="s">
        <v>27</v>
      </c>
      <c r="D575" s="27" t="s">
        <v>13</v>
      </c>
      <c r="E575" s="27" t="s">
        <v>276</v>
      </c>
      <c r="F575" s="27" t="s">
        <v>30</v>
      </c>
      <c r="G575" s="28">
        <f>G576</f>
        <v>2562.4</v>
      </c>
    </row>
    <row r="576" spans="1:8">
      <c r="A576" s="1" t="s">
        <v>133</v>
      </c>
      <c r="B576" s="18">
        <v>907</v>
      </c>
      <c r="C576" s="27" t="s">
        <v>27</v>
      </c>
      <c r="D576" s="27" t="s">
        <v>13</v>
      </c>
      <c r="E576" s="27" t="s">
        <v>276</v>
      </c>
      <c r="F576" s="27" t="s">
        <v>134</v>
      </c>
      <c r="G576" s="28">
        <f>2554.4+8</f>
        <v>2562.4</v>
      </c>
    </row>
    <row r="577" spans="1:7" ht="47.25">
      <c r="A577" s="1" t="s">
        <v>278</v>
      </c>
      <c r="B577" s="18">
        <v>907</v>
      </c>
      <c r="C577" s="27" t="s">
        <v>27</v>
      </c>
      <c r="D577" s="27" t="s">
        <v>13</v>
      </c>
      <c r="E577" s="27" t="s">
        <v>284</v>
      </c>
      <c r="F577" s="27" t="s">
        <v>11</v>
      </c>
      <c r="G577" s="28">
        <f>G578+G581</f>
        <v>1539.9</v>
      </c>
    </row>
    <row r="578" spans="1:7" ht="31.5">
      <c r="A578" s="1" t="s">
        <v>281</v>
      </c>
      <c r="B578" s="18">
        <v>907</v>
      </c>
      <c r="C578" s="27" t="s">
        <v>27</v>
      </c>
      <c r="D578" s="27" t="s">
        <v>13</v>
      </c>
      <c r="E578" s="27" t="s">
        <v>285</v>
      </c>
      <c r="F578" s="27" t="s">
        <v>11</v>
      </c>
      <c r="G578" s="28">
        <f>G579</f>
        <v>590</v>
      </c>
    </row>
    <row r="579" spans="1:7" ht="31.5">
      <c r="A579" s="1" t="s">
        <v>48</v>
      </c>
      <c r="B579" s="18">
        <v>907</v>
      </c>
      <c r="C579" s="27" t="s">
        <v>27</v>
      </c>
      <c r="D579" s="27" t="s">
        <v>13</v>
      </c>
      <c r="E579" s="27" t="s">
        <v>285</v>
      </c>
      <c r="F579" s="27" t="s">
        <v>30</v>
      </c>
      <c r="G579" s="28">
        <f>G580</f>
        <v>590</v>
      </c>
    </row>
    <row r="580" spans="1:7">
      <c r="A580" s="1" t="s">
        <v>133</v>
      </c>
      <c r="B580" s="18">
        <v>907</v>
      </c>
      <c r="C580" s="27" t="s">
        <v>27</v>
      </c>
      <c r="D580" s="27" t="s">
        <v>13</v>
      </c>
      <c r="E580" s="27" t="s">
        <v>285</v>
      </c>
      <c r="F580" s="27" t="s">
        <v>134</v>
      </c>
      <c r="G580" s="28">
        <v>590</v>
      </c>
    </row>
    <row r="581" spans="1:7">
      <c r="A581" s="1" t="s">
        <v>282</v>
      </c>
      <c r="B581" s="18">
        <v>907</v>
      </c>
      <c r="C581" s="27" t="s">
        <v>27</v>
      </c>
      <c r="D581" s="27" t="s">
        <v>13</v>
      </c>
      <c r="E581" s="27" t="s">
        <v>302</v>
      </c>
      <c r="F581" s="27" t="s">
        <v>11</v>
      </c>
      <c r="G581" s="28">
        <f>G582</f>
        <v>949.9</v>
      </c>
    </row>
    <row r="582" spans="1:7" ht="31.5">
      <c r="A582" s="1" t="s">
        <v>48</v>
      </c>
      <c r="B582" s="18">
        <v>907</v>
      </c>
      <c r="C582" s="27" t="s">
        <v>27</v>
      </c>
      <c r="D582" s="27" t="s">
        <v>13</v>
      </c>
      <c r="E582" s="27" t="s">
        <v>302</v>
      </c>
      <c r="F582" s="27" t="s">
        <v>30</v>
      </c>
      <c r="G582" s="28">
        <f>G583</f>
        <v>949.9</v>
      </c>
    </row>
    <row r="583" spans="1:7">
      <c r="A583" s="1" t="s">
        <v>133</v>
      </c>
      <c r="B583" s="18">
        <v>907</v>
      </c>
      <c r="C583" s="27" t="s">
        <v>27</v>
      </c>
      <c r="D583" s="27" t="s">
        <v>13</v>
      </c>
      <c r="E583" s="27" t="s">
        <v>302</v>
      </c>
      <c r="F583" s="27" t="s">
        <v>134</v>
      </c>
      <c r="G583" s="28">
        <v>949.9</v>
      </c>
    </row>
    <row r="584" spans="1:7" ht="63">
      <c r="A584" s="1" t="s">
        <v>221</v>
      </c>
      <c r="B584" s="18">
        <v>907</v>
      </c>
      <c r="C584" s="27" t="s">
        <v>27</v>
      </c>
      <c r="D584" s="27" t="s">
        <v>13</v>
      </c>
      <c r="E584" s="27" t="s">
        <v>224</v>
      </c>
      <c r="F584" s="27" t="s">
        <v>11</v>
      </c>
      <c r="G584" s="28">
        <f>G585</f>
        <v>2636</v>
      </c>
    </row>
    <row r="585" spans="1:7" ht="31.5">
      <c r="A585" s="1" t="s">
        <v>428</v>
      </c>
      <c r="B585" s="18">
        <v>907</v>
      </c>
      <c r="C585" s="27" t="s">
        <v>27</v>
      </c>
      <c r="D585" s="27" t="s">
        <v>13</v>
      </c>
      <c r="E585" s="27" t="s">
        <v>237</v>
      </c>
      <c r="F585" s="27" t="s">
        <v>11</v>
      </c>
      <c r="G585" s="28">
        <f>G586</f>
        <v>2636</v>
      </c>
    </row>
    <row r="586" spans="1:7" ht="31.5">
      <c r="A586" s="1" t="s">
        <v>48</v>
      </c>
      <c r="B586" s="18">
        <v>907</v>
      </c>
      <c r="C586" s="27" t="s">
        <v>27</v>
      </c>
      <c r="D586" s="27" t="s">
        <v>13</v>
      </c>
      <c r="E586" s="27" t="s">
        <v>237</v>
      </c>
      <c r="F586" s="27" t="s">
        <v>30</v>
      </c>
      <c r="G586" s="28">
        <f>G587</f>
        <v>2636</v>
      </c>
    </row>
    <row r="587" spans="1:7">
      <c r="A587" s="1" t="s">
        <v>133</v>
      </c>
      <c r="B587" s="18">
        <v>907</v>
      </c>
      <c r="C587" s="27" t="s">
        <v>27</v>
      </c>
      <c r="D587" s="27" t="s">
        <v>13</v>
      </c>
      <c r="E587" s="27" t="s">
        <v>237</v>
      </c>
      <c r="F587" s="27" t="s">
        <v>134</v>
      </c>
      <c r="G587" s="28">
        <v>2636</v>
      </c>
    </row>
    <row r="588" spans="1:7" ht="63">
      <c r="A588" s="1" t="s">
        <v>287</v>
      </c>
      <c r="B588" s="18">
        <v>907</v>
      </c>
      <c r="C588" s="27" t="s">
        <v>27</v>
      </c>
      <c r="D588" s="27" t="s">
        <v>13</v>
      </c>
      <c r="E588" s="27" t="s">
        <v>290</v>
      </c>
      <c r="F588" s="27" t="s">
        <v>11</v>
      </c>
      <c r="G588" s="28">
        <f>G589+G592</f>
        <v>73.2</v>
      </c>
    </row>
    <row r="589" spans="1:7">
      <c r="A589" s="1" t="s">
        <v>288</v>
      </c>
      <c r="B589" s="18">
        <v>907</v>
      </c>
      <c r="C589" s="27" t="s">
        <v>27</v>
      </c>
      <c r="D589" s="27" t="s">
        <v>13</v>
      </c>
      <c r="E589" s="27" t="s">
        <v>291</v>
      </c>
      <c r="F589" s="27" t="s">
        <v>11</v>
      </c>
      <c r="G589" s="28">
        <f>G590</f>
        <v>62.7</v>
      </c>
    </row>
    <row r="590" spans="1:7" ht="31.5">
      <c r="A590" s="1" t="s">
        <v>18</v>
      </c>
      <c r="B590" s="18">
        <v>907</v>
      </c>
      <c r="C590" s="27" t="s">
        <v>27</v>
      </c>
      <c r="D590" s="27" t="s">
        <v>13</v>
      </c>
      <c r="E590" s="27" t="s">
        <v>291</v>
      </c>
      <c r="F590" s="27" t="s">
        <v>19</v>
      </c>
      <c r="G590" s="28">
        <f>G591</f>
        <v>62.7</v>
      </c>
    </row>
    <row r="591" spans="1:7" ht="31.5">
      <c r="A591" s="1" t="s">
        <v>106</v>
      </c>
      <c r="B591" s="18">
        <v>907</v>
      </c>
      <c r="C591" s="27" t="s">
        <v>27</v>
      </c>
      <c r="D591" s="27" t="s">
        <v>13</v>
      </c>
      <c r="E591" s="27" t="s">
        <v>291</v>
      </c>
      <c r="F591" s="27" t="s">
        <v>107</v>
      </c>
      <c r="G591" s="28">
        <v>62.7</v>
      </c>
    </row>
    <row r="592" spans="1:7" ht="31.5">
      <c r="A592" s="1" t="s">
        <v>289</v>
      </c>
      <c r="B592" s="18">
        <v>907</v>
      </c>
      <c r="C592" s="27" t="s">
        <v>27</v>
      </c>
      <c r="D592" s="27" t="s">
        <v>13</v>
      </c>
      <c r="E592" s="27" t="s">
        <v>292</v>
      </c>
      <c r="F592" s="27" t="s">
        <v>11</v>
      </c>
      <c r="G592" s="28">
        <f>G593</f>
        <v>10.5</v>
      </c>
    </row>
    <row r="593" spans="1:8" ht="31.5">
      <c r="A593" s="1" t="s">
        <v>18</v>
      </c>
      <c r="B593" s="18">
        <v>907</v>
      </c>
      <c r="C593" s="27" t="s">
        <v>27</v>
      </c>
      <c r="D593" s="27" t="s">
        <v>13</v>
      </c>
      <c r="E593" s="27" t="s">
        <v>292</v>
      </c>
      <c r="F593" s="27" t="s">
        <v>19</v>
      </c>
      <c r="G593" s="28">
        <f>G594</f>
        <v>10.5</v>
      </c>
    </row>
    <row r="594" spans="1:8" ht="31.5">
      <c r="A594" s="1" t="s">
        <v>106</v>
      </c>
      <c r="B594" s="18">
        <v>907</v>
      </c>
      <c r="C594" s="27" t="s">
        <v>27</v>
      </c>
      <c r="D594" s="27" t="s">
        <v>13</v>
      </c>
      <c r="E594" s="27" t="s">
        <v>292</v>
      </c>
      <c r="F594" s="27" t="s">
        <v>107</v>
      </c>
      <c r="G594" s="28">
        <v>10.5</v>
      </c>
    </row>
    <row r="595" spans="1:8" ht="47.25">
      <c r="A595" s="1" t="s">
        <v>147</v>
      </c>
      <c r="B595" s="18">
        <v>907</v>
      </c>
      <c r="C595" s="27" t="s">
        <v>27</v>
      </c>
      <c r="D595" s="27" t="s">
        <v>13</v>
      </c>
      <c r="E595" s="27" t="s">
        <v>154</v>
      </c>
      <c r="F595" s="27" t="s">
        <v>11</v>
      </c>
      <c r="G595" s="28">
        <f>G596</f>
        <v>20.5</v>
      </c>
    </row>
    <row r="596" spans="1:8" ht="31.5">
      <c r="A596" s="1" t="s">
        <v>180</v>
      </c>
      <c r="B596" s="18">
        <v>907</v>
      </c>
      <c r="C596" s="27" t="s">
        <v>27</v>
      </c>
      <c r="D596" s="27" t="s">
        <v>13</v>
      </c>
      <c r="E596" s="27" t="s">
        <v>189</v>
      </c>
      <c r="F596" s="27" t="s">
        <v>11</v>
      </c>
      <c r="G596" s="28">
        <f>G597</f>
        <v>20.5</v>
      </c>
    </row>
    <row r="597" spans="1:8" ht="31.5">
      <c r="A597" s="1" t="s">
        <v>48</v>
      </c>
      <c r="B597" s="18">
        <v>907</v>
      </c>
      <c r="C597" s="27" t="s">
        <v>27</v>
      </c>
      <c r="D597" s="27" t="s">
        <v>13</v>
      </c>
      <c r="E597" s="27" t="s">
        <v>189</v>
      </c>
      <c r="F597" s="27" t="s">
        <v>30</v>
      </c>
      <c r="G597" s="28">
        <f>G598</f>
        <v>20.5</v>
      </c>
    </row>
    <row r="598" spans="1:8">
      <c r="A598" s="1" t="s">
        <v>133</v>
      </c>
      <c r="B598" s="18">
        <v>907</v>
      </c>
      <c r="C598" s="27" t="s">
        <v>27</v>
      </c>
      <c r="D598" s="27" t="s">
        <v>13</v>
      </c>
      <c r="E598" s="27" t="s">
        <v>189</v>
      </c>
      <c r="F598" s="27" t="s">
        <v>134</v>
      </c>
      <c r="G598" s="28">
        <v>20.5</v>
      </c>
    </row>
    <row r="599" spans="1:8" ht="47.25">
      <c r="A599" s="1" t="s">
        <v>151</v>
      </c>
      <c r="B599" s="18">
        <v>907</v>
      </c>
      <c r="C599" s="27" t="s">
        <v>27</v>
      </c>
      <c r="D599" s="27" t="s">
        <v>13</v>
      </c>
      <c r="E599" s="27" t="s">
        <v>159</v>
      </c>
      <c r="F599" s="27" t="s">
        <v>11</v>
      </c>
      <c r="G599" s="28">
        <f>G600</f>
        <v>8</v>
      </c>
    </row>
    <row r="600" spans="1:8" ht="31.5">
      <c r="A600" s="1" t="s">
        <v>298</v>
      </c>
      <c r="B600" s="18">
        <v>907</v>
      </c>
      <c r="C600" s="27" t="s">
        <v>27</v>
      </c>
      <c r="D600" s="27" t="s">
        <v>13</v>
      </c>
      <c r="E600" s="27" t="s">
        <v>299</v>
      </c>
      <c r="F600" s="27" t="s">
        <v>11</v>
      </c>
      <c r="G600" s="28">
        <f>G601</f>
        <v>8</v>
      </c>
    </row>
    <row r="601" spans="1:8" ht="31.5">
      <c r="A601" s="1" t="s">
        <v>18</v>
      </c>
      <c r="B601" s="18">
        <v>907</v>
      </c>
      <c r="C601" s="27" t="s">
        <v>27</v>
      </c>
      <c r="D601" s="27" t="s">
        <v>13</v>
      </c>
      <c r="E601" s="27" t="s">
        <v>299</v>
      </c>
      <c r="F601" s="27" t="s">
        <v>19</v>
      </c>
      <c r="G601" s="28">
        <f>G602</f>
        <v>8</v>
      </c>
    </row>
    <row r="602" spans="1:8" ht="31.5">
      <c r="A602" s="1" t="s">
        <v>106</v>
      </c>
      <c r="B602" s="18">
        <v>907</v>
      </c>
      <c r="C602" s="27" t="s">
        <v>27</v>
      </c>
      <c r="D602" s="27" t="s">
        <v>13</v>
      </c>
      <c r="E602" s="27" t="s">
        <v>299</v>
      </c>
      <c r="F602" s="27" t="s">
        <v>107</v>
      </c>
      <c r="G602" s="28">
        <v>8</v>
      </c>
    </row>
    <row r="603" spans="1:8" ht="16.5" customHeight="1">
      <c r="A603" s="24" t="s">
        <v>75</v>
      </c>
      <c r="B603" s="21">
        <v>907</v>
      </c>
      <c r="C603" s="22" t="s">
        <v>27</v>
      </c>
      <c r="D603" s="22" t="s">
        <v>27</v>
      </c>
      <c r="E603" s="22" t="s">
        <v>10</v>
      </c>
      <c r="F603" s="22" t="s">
        <v>11</v>
      </c>
      <c r="G603" s="25">
        <f>G604+G608</f>
        <v>5323.6</v>
      </c>
    </row>
    <row r="604" spans="1:8" ht="48" customHeight="1">
      <c r="A604" s="1" t="s">
        <v>254</v>
      </c>
      <c r="B604" s="18">
        <v>907</v>
      </c>
      <c r="C604" s="27" t="s">
        <v>27</v>
      </c>
      <c r="D604" s="27" t="s">
        <v>27</v>
      </c>
      <c r="E604" s="27" t="s">
        <v>263</v>
      </c>
      <c r="F604" s="27" t="s">
        <v>11</v>
      </c>
      <c r="G604" s="28">
        <f>G605</f>
        <v>4479.8</v>
      </c>
      <c r="H604" s="43"/>
    </row>
    <row r="605" spans="1:8">
      <c r="A605" s="1" t="s">
        <v>258</v>
      </c>
      <c r="B605" s="18">
        <v>907</v>
      </c>
      <c r="C605" s="27" t="s">
        <v>27</v>
      </c>
      <c r="D605" s="27" t="s">
        <v>27</v>
      </c>
      <c r="E605" s="27" t="s">
        <v>431</v>
      </c>
      <c r="F605" s="27" t="s">
        <v>11</v>
      </c>
      <c r="G605" s="28">
        <f>G606</f>
        <v>4479.8</v>
      </c>
    </row>
    <row r="606" spans="1:8" ht="31.5">
      <c r="A606" s="1" t="s">
        <v>48</v>
      </c>
      <c r="B606" s="18">
        <v>907</v>
      </c>
      <c r="C606" s="27" t="s">
        <v>27</v>
      </c>
      <c r="D606" s="27" t="s">
        <v>27</v>
      </c>
      <c r="E606" s="27" t="s">
        <v>431</v>
      </c>
      <c r="F606" s="27" t="s">
        <v>30</v>
      </c>
      <c r="G606" s="28">
        <f>G607</f>
        <v>4479.8</v>
      </c>
    </row>
    <row r="607" spans="1:8">
      <c r="A607" s="1" t="s">
        <v>133</v>
      </c>
      <c r="B607" s="18">
        <v>907</v>
      </c>
      <c r="C607" s="27" t="s">
        <v>27</v>
      </c>
      <c r="D607" s="27" t="s">
        <v>27</v>
      </c>
      <c r="E607" s="27" t="s">
        <v>431</v>
      </c>
      <c r="F607" s="27" t="s">
        <v>134</v>
      </c>
      <c r="G607" s="28">
        <v>4479.8</v>
      </c>
    </row>
    <row r="608" spans="1:8" ht="63">
      <c r="A608" s="1" t="s">
        <v>272</v>
      </c>
      <c r="B608" s="18">
        <v>907</v>
      </c>
      <c r="C608" s="27" t="s">
        <v>27</v>
      </c>
      <c r="D608" s="27" t="s">
        <v>27</v>
      </c>
      <c r="E608" s="27" t="s">
        <v>277</v>
      </c>
      <c r="F608" s="27" t="s">
        <v>11</v>
      </c>
      <c r="G608" s="28">
        <f>G609</f>
        <v>843.80000000000007</v>
      </c>
    </row>
    <row r="609" spans="1:10">
      <c r="A609" s="1" t="s">
        <v>275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11</v>
      </c>
      <c r="G609" s="28">
        <f>G610+G612</f>
        <v>843.80000000000007</v>
      </c>
    </row>
    <row r="610" spans="1:10" ht="31.5">
      <c r="A610" s="1" t="s">
        <v>18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19</v>
      </c>
      <c r="G610" s="28">
        <f>G611</f>
        <v>585.70000000000005</v>
      </c>
    </row>
    <row r="611" spans="1:10" ht="31.5">
      <c r="A611" s="1" t="s">
        <v>106</v>
      </c>
      <c r="B611" s="18">
        <v>907</v>
      </c>
      <c r="C611" s="27" t="s">
        <v>27</v>
      </c>
      <c r="D611" s="27" t="s">
        <v>27</v>
      </c>
      <c r="E611" s="27" t="s">
        <v>293</v>
      </c>
      <c r="F611" s="27" t="s">
        <v>107</v>
      </c>
      <c r="G611" s="28">
        <f>166+10+234.7+54+121</f>
        <v>585.70000000000005</v>
      </c>
    </row>
    <row r="612" spans="1:10" ht="31.5">
      <c r="A612" s="1" t="s">
        <v>48</v>
      </c>
      <c r="B612" s="18">
        <v>907</v>
      </c>
      <c r="C612" s="27" t="s">
        <v>27</v>
      </c>
      <c r="D612" s="27" t="s">
        <v>27</v>
      </c>
      <c r="E612" s="27" t="s">
        <v>293</v>
      </c>
      <c r="F612" s="27" t="s">
        <v>30</v>
      </c>
      <c r="G612" s="28">
        <f>G613</f>
        <v>258.10000000000002</v>
      </c>
    </row>
    <row r="613" spans="1:10">
      <c r="A613" s="1" t="s">
        <v>133</v>
      </c>
      <c r="B613" s="18">
        <v>907</v>
      </c>
      <c r="C613" s="27" t="s">
        <v>27</v>
      </c>
      <c r="D613" s="27" t="s">
        <v>27</v>
      </c>
      <c r="E613" s="27" t="s">
        <v>293</v>
      </c>
      <c r="F613" s="27" t="s">
        <v>134</v>
      </c>
      <c r="G613" s="28">
        <f>70+68+114.5+5.6</f>
        <v>258.10000000000002</v>
      </c>
    </row>
    <row r="614" spans="1:10" ht="16.5" customHeight="1">
      <c r="A614" s="24" t="s">
        <v>76</v>
      </c>
      <c r="B614" s="21">
        <v>907</v>
      </c>
      <c r="C614" s="22" t="s">
        <v>27</v>
      </c>
      <c r="D614" s="22" t="s">
        <v>32</v>
      </c>
      <c r="E614" s="22" t="s">
        <v>10</v>
      </c>
      <c r="F614" s="22" t="s">
        <v>11</v>
      </c>
      <c r="G614" s="25">
        <f>G615+G627+G631</f>
        <v>2827.6</v>
      </c>
    </row>
    <row r="615" spans="1:10" ht="48" customHeight="1">
      <c r="A615" s="1" t="s">
        <v>254</v>
      </c>
      <c r="B615" s="18">
        <v>907</v>
      </c>
      <c r="C615" s="27" t="s">
        <v>27</v>
      </c>
      <c r="D615" s="27" t="s">
        <v>32</v>
      </c>
      <c r="E615" s="27" t="s">
        <v>263</v>
      </c>
      <c r="F615" s="27" t="s">
        <v>11</v>
      </c>
      <c r="G615" s="28">
        <f>G616+G619+G622</f>
        <v>102.1</v>
      </c>
      <c r="H615" s="43"/>
      <c r="J615" s="43"/>
    </row>
    <row r="616" spans="1:10" ht="31.5">
      <c r="A616" s="1" t="s">
        <v>257</v>
      </c>
      <c r="B616" s="18">
        <v>907</v>
      </c>
      <c r="C616" s="27" t="s">
        <v>27</v>
      </c>
      <c r="D616" s="27" t="s">
        <v>32</v>
      </c>
      <c r="E616" s="27" t="s">
        <v>265</v>
      </c>
      <c r="F616" s="27" t="s">
        <v>11</v>
      </c>
      <c r="G616" s="28">
        <f>G617</f>
        <v>5</v>
      </c>
    </row>
    <row r="617" spans="1:10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265</v>
      </c>
      <c r="F617" s="27" t="s">
        <v>19</v>
      </c>
      <c r="G617" s="28">
        <f>G618</f>
        <v>5</v>
      </c>
    </row>
    <row r="618" spans="1:10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265</v>
      </c>
      <c r="F618" s="27" t="s">
        <v>107</v>
      </c>
      <c r="G618" s="28">
        <v>5</v>
      </c>
    </row>
    <row r="619" spans="1:10" ht="31.5">
      <c r="A619" s="1" t="s">
        <v>404</v>
      </c>
      <c r="B619" s="18">
        <v>907</v>
      </c>
      <c r="C619" s="27" t="s">
        <v>27</v>
      </c>
      <c r="D619" s="27" t="s">
        <v>32</v>
      </c>
      <c r="E619" s="27" t="s">
        <v>271</v>
      </c>
      <c r="F619" s="27" t="s">
        <v>11</v>
      </c>
      <c r="G619" s="28">
        <f>G620</f>
        <v>15</v>
      </c>
    </row>
    <row r="620" spans="1:10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271</v>
      </c>
      <c r="F620" s="27" t="s">
        <v>19</v>
      </c>
      <c r="G620" s="28">
        <f>G621</f>
        <v>15</v>
      </c>
    </row>
    <row r="621" spans="1:10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271</v>
      </c>
      <c r="F621" s="27" t="s">
        <v>107</v>
      </c>
      <c r="G621" s="28">
        <v>15</v>
      </c>
    </row>
    <row r="622" spans="1:10">
      <c r="A622" s="1" t="s">
        <v>200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11</v>
      </c>
      <c r="G622" s="28">
        <f>G623+G625</f>
        <v>82.1</v>
      </c>
    </row>
    <row r="623" spans="1:10" ht="31.5">
      <c r="A623" s="1" t="s">
        <v>18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19</v>
      </c>
      <c r="G623" s="28">
        <f>G624</f>
        <v>25</v>
      </c>
    </row>
    <row r="624" spans="1:10" ht="31.5">
      <c r="A624" s="1" t="s">
        <v>106</v>
      </c>
      <c r="B624" s="18">
        <v>907</v>
      </c>
      <c r="C624" s="27" t="s">
        <v>27</v>
      </c>
      <c r="D624" s="27" t="s">
        <v>32</v>
      </c>
      <c r="E624" s="27" t="s">
        <v>295</v>
      </c>
      <c r="F624" s="27" t="s">
        <v>107</v>
      </c>
      <c r="G624" s="28">
        <f>25</f>
        <v>25</v>
      </c>
    </row>
    <row r="625" spans="1:7">
      <c r="A625" s="26" t="s">
        <v>51</v>
      </c>
      <c r="B625" s="18">
        <v>907</v>
      </c>
      <c r="C625" s="27" t="s">
        <v>27</v>
      </c>
      <c r="D625" s="27" t="s">
        <v>32</v>
      </c>
      <c r="E625" s="27" t="s">
        <v>295</v>
      </c>
      <c r="F625" s="27" t="s">
        <v>31</v>
      </c>
      <c r="G625" s="28">
        <f>G626</f>
        <v>57.1</v>
      </c>
    </row>
    <row r="626" spans="1:7" ht="31.5">
      <c r="A626" s="26" t="s">
        <v>294</v>
      </c>
      <c r="B626" s="18">
        <v>907</v>
      </c>
      <c r="C626" s="27" t="s">
        <v>27</v>
      </c>
      <c r="D626" s="27" t="s">
        <v>32</v>
      </c>
      <c r="E626" s="27" t="s">
        <v>295</v>
      </c>
      <c r="F626" s="27" t="s">
        <v>296</v>
      </c>
      <c r="G626" s="28">
        <v>57.1</v>
      </c>
    </row>
    <row r="627" spans="1:7" ht="63.75" customHeight="1">
      <c r="A627" s="1" t="s">
        <v>287</v>
      </c>
      <c r="B627" s="18">
        <v>907</v>
      </c>
      <c r="C627" s="27" t="s">
        <v>27</v>
      </c>
      <c r="D627" s="27" t="s">
        <v>32</v>
      </c>
      <c r="E627" s="27" t="s">
        <v>290</v>
      </c>
      <c r="F627" s="27" t="s">
        <v>11</v>
      </c>
      <c r="G627" s="28">
        <f>G628</f>
        <v>7.5</v>
      </c>
    </row>
    <row r="628" spans="1:7" ht="31.5">
      <c r="A628" s="1" t="s">
        <v>289</v>
      </c>
      <c r="B628" s="18">
        <v>907</v>
      </c>
      <c r="C628" s="27" t="s">
        <v>27</v>
      </c>
      <c r="D628" s="27" t="s">
        <v>32</v>
      </c>
      <c r="E628" s="27" t="s">
        <v>292</v>
      </c>
      <c r="F628" s="27" t="s">
        <v>11</v>
      </c>
      <c r="G628" s="28">
        <f>G629</f>
        <v>7.5</v>
      </c>
    </row>
    <row r="629" spans="1:7" ht="31.5">
      <c r="A629" s="1" t="s">
        <v>18</v>
      </c>
      <c r="B629" s="18">
        <v>907</v>
      </c>
      <c r="C629" s="27" t="s">
        <v>27</v>
      </c>
      <c r="D629" s="27" t="s">
        <v>32</v>
      </c>
      <c r="E629" s="27" t="s">
        <v>292</v>
      </c>
      <c r="F629" s="27" t="s">
        <v>19</v>
      </c>
      <c r="G629" s="28">
        <f>G630</f>
        <v>7.5</v>
      </c>
    </row>
    <row r="630" spans="1:7" ht="31.5">
      <c r="A630" s="1" t="s">
        <v>106</v>
      </c>
      <c r="B630" s="18">
        <v>907</v>
      </c>
      <c r="C630" s="27" t="s">
        <v>27</v>
      </c>
      <c r="D630" s="27" t="s">
        <v>32</v>
      </c>
      <c r="E630" s="27" t="s">
        <v>292</v>
      </c>
      <c r="F630" s="27" t="s">
        <v>107</v>
      </c>
      <c r="G630" s="28">
        <v>7.5</v>
      </c>
    </row>
    <row r="631" spans="1:7" ht="47.25">
      <c r="A631" s="1" t="s">
        <v>432</v>
      </c>
      <c r="B631" s="18">
        <v>907</v>
      </c>
      <c r="C631" s="2" t="s">
        <v>27</v>
      </c>
      <c r="D631" s="27" t="s">
        <v>32</v>
      </c>
      <c r="E631" s="27" t="s">
        <v>101</v>
      </c>
      <c r="F631" s="27" t="s">
        <v>11</v>
      </c>
      <c r="G631" s="28">
        <f>G632</f>
        <v>2718</v>
      </c>
    </row>
    <row r="632" spans="1:7" ht="63">
      <c r="A632" s="1" t="s">
        <v>371</v>
      </c>
      <c r="B632" s="18">
        <v>907</v>
      </c>
      <c r="C632" s="2" t="s">
        <v>27</v>
      </c>
      <c r="D632" s="27" t="s">
        <v>32</v>
      </c>
      <c r="E632" s="2" t="s">
        <v>314</v>
      </c>
      <c r="F632" s="27" t="s">
        <v>11</v>
      </c>
      <c r="G632" s="28">
        <f>G633</f>
        <v>2718</v>
      </c>
    </row>
    <row r="633" spans="1:7" ht="31.5">
      <c r="A633" s="46" t="s">
        <v>377</v>
      </c>
      <c r="B633" s="18">
        <v>907</v>
      </c>
      <c r="C633" s="2" t="s">
        <v>27</v>
      </c>
      <c r="D633" s="27" t="s">
        <v>32</v>
      </c>
      <c r="E633" s="2" t="s">
        <v>378</v>
      </c>
      <c r="F633" s="27" t="s">
        <v>11</v>
      </c>
      <c r="G633" s="28">
        <f>G634+G636</f>
        <v>2718</v>
      </c>
    </row>
    <row r="634" spans="1:7" ht="78.75">
      <c r="A634" s="26" t="s">
        <v>15</v>
      </c>
      <c r="B634" s="18">
        <v>907</v>
      </c>
      <c r="C634" s="2" t="s">
        <v>27</v>
      </c>
      <c r="D634" s="27" t="s">
        <v>32</v>
      </c>
      <c r="E634" s="2" t="s">
        <v>378</v>
      </c>
      <c r="F634" s="27" t="s">
        <v>16</v>
      </c>
      <c r="G634" s="28">
        <f>G635</f>
        <v>2120</v>
      </c>
    </row>
    <row r="635" spans="1:7" ht="31.5">
      <c r="A635" s="26" t="s">
        <v>102</v>
      </c>
      <c r="B635" s="18">
        <v>907</v>
      </c>
      <c r="C635" s="2" t="s">
        <v>27</v>
      </c>
      <c r="D635" s="27" t="s">
        <v>32</v>
      </c>
      <c r="E635" s="2" t="s">
        <v>378</v>
      </c>
      <c r="F635" s="27" t="s">
        <v>103</v>
      </c>
      <c r="G635" s="28">
        <v>2120</v>
      </c>
    </row>
    <row r="636" spans="1:7" ht="31.5">
      <c r="A636" s="26" t="s">
        <v>99</v>
      </c>
      <c r="B636" s="18">
        <v>907</v>
      </c>
      <c r="C636" s="2" t="s">
        <v>27</v>
      </c>
      <c r="D636" s="27" t="s">
        <v>32</v>
      </c>
      <c r="E636" s="2" t="s">
        <v>378</v>
      </c>
      <c r="F636" s="27" t="s">
        <v>19</v>
      </c>
      <c r="G636" s="28">
        <f>G637</f>
        <v>598</v>
      </c>
    </row>
    <row r="637" spans="1:7" ht="31.5">
      <c r="A637" s="26" t="s">
        <v>106</v>
      </c>
      <c r="B637" s="18">
        <v>907</v>
      </c>
      <c r="C637" s="2" t="s">
        <v>27</v>
      </c>
      <c r="D637" s="27" t="s">
        <v>32</v>
      </c>
      <c r="E637" s="2" t="s">
        <v>378</v>
      </c>
      <c r="F637" s="27" t="s">
        <v>107</v>
      </c>
      <c r="G637" s="28">
        <v>598</v>
      </c>
    </row>
    <row r="638" spans="1:7">
      <c r="A638" s="24" t="s">
        <v>77</v>
      </c>
      <c r="B638" s="21">
        <v>907</v>
      </c>
      <c r="C638" s="22" t="s">
        <v>34</v>
      </c>
      <c r="D638" s="22" t="s">
        <v>9</v>
      </c>
      <c r="E638" s="22" t="s">
        <v>10</v>
      </c>
      <c r="F638" s="22" t="s">
        <v>11</v>
      </c>
      <c r="G638" s="25">
        <f>G639</f>
        <v>92974.2</v>
      </c>
    </row>
    <row r="639" spans="1:7">
      <c r="A639" s="24" t="s">
        <v>78</v>
      </c>
      <c r="B639" s="21">
        <v>907</v>
      </c>
      <c r="C639" s="22" t="s">
        <v>34</v>
      </c>
      <c r="D639" s="22" t="s">
        <v>8</v>
      </c>
      <c r="E639" s="22" t="s">
        <v>10</v>
      </c>
      <c r="F639" s="22" t="s">
        <v>11</v>
      </c>
      <c r="G639" s="25">
        <f>G640+G670+G675+G679+G689</f>
        <v>92974.2</v>
      </c>
    </row>
    <row r="640" spans="1:7" ht="47.25">
      <c r="A640" s="1" t="s">
        <v>278</v>
      </c>
      <c r="B640" s="18">
        <v>907</v>
      </c>
      <c r="C640" s="27" t="s">
        <v>34</v>
      </c>
      <c r="D640" s="27" t="s">
        <v>8</v>
      </c>
      <c r="E640" s="2" t="s">
        <v>284</v>
      </c>
      <c r="F640" s="27" t="s">
        <v>11</v>
      </c>
      <c r="G640" s="28">
        <f>G641+G644+G649+G652+G655+G661+G664+G658+G667</f>
        <v>91221.5</v>
      </c>
    </row>
    <row r="641" spans="1:7">
      <c r="A641" s="1" t="s">
        <v>200</v>
      </c>
      <c r="B641" s="18">
        <v>907</v>
      </c>
      <c r="C641" s="27" t="s">
        <v>34</v>
      </c>
      <c r="D641" s="27" t="s">
        <v>8</v>
      </c>
      <c r="E641" s="2" t="s">
        <v>306</v>
      </c>
      <c r="F641" s="27" t="s">
        <v>11</v>
      </c>
      <c r="G641" s="28">
        <f>G642</f>
        <v>140</v>
      </c>
    </row>
    <row r="642" spans="1:7" ht="31.5">
      <c r="A642" s="1" t="s">
        <v>18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19</v>
      </c>
      <c r="G642" s="28">
        <f>G643</f>
        <v>140</v>
      </c>
    </row>
    <row r="643" spans="1:7" ht="31.5">
      <c r="A643" s="1" t="s">
        <v>106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107</v>
      </c>
      <c r="G643" s="28">
        <v>140</v>
      </c>
    </row>
    <row r="644" spans="1:7" ht="33.75" customHeight="1">
      <c r="A644" s="1" t="s">
        <v>279</v>
      </c>
      <c r="B644" s="18">
        <v>907</v>
      </c>
      <c r="C644" s="27" t="s">
        <v>34</v>
      </c>
      <c r="D644" s="27" t="s">
        <v>8</v>
      </c>
      <c r="E644" s="2" t="s">
        <v>307</v>
      </c>
      <c r="F644" s="27" t="s">
        <v>11</v>
      </c>
      <c r="G644" s="28">
        <f>G645+G647</f>
        <v>7970.1</v>
      </c>
    </row>
    <row r="645" spans="1:7" ht="31.5">
      <c r="A645" s="1" t="s">
        <v>18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19</v>
      </c>
      <c r="G645" s="28">
        <f>G646</f>
        <v>40</v>
      </c>
    </row>
    <row r="646" spans="1:7" ht="31.5">
      <c r="A646" s="1" t="s">
        <v>106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107</v>
      </c>
      <c r="G646" s="28">
        <v>40</v>
      </c>
    </row>
    <row r="647" spans="1:7" ht="31.5">
      <c r="A647" s="1" t="s">
        <v>48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30</v>
      </c>
      <c r="G647" s="28">
        <f>G648</f>
        <v>7930.1</v>
      </c>
    </row>
    <row r="648" spans="1:7">
      <c r="A648" s="1" t="s">
        <v>133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134</v>
      </c>
      <c r="G648" s="28">
        <f>7630.1+1366-1066</f>
        <v>7930.1</v>
      </c>
    </row>
    <row r="649" spans="1:7" ht="31.5">
      <c r="A649" s="1" t="s">
        <v>304</v>
      </c>
      <c r="B649" s="18">
        <v>907</v>
      </c>
      <c r="C649" s="27" t="s">
        <v>34</v>
      </c>
      <c r="D649" s="27" t="s">
        <v>8</v>
      </c>
      <c r="E649" s="2" t="s">
        <v>308</v>
      </c>
      <c r="F649" s="27" t="s">
        <v>11</v>
      </c>
      <c r="G649" s="28">
        <f>G650</f>
        <v>32184.300000000003</v>
      </c>
    </row>
    <row r="650" spans="1:7" ht="31.5">
      <c r="A650" s="1" t="s">
        <v>48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30</v>
      </c>
      <c r="G650" s="28">
        <f>G651</f>
        <v>32184.300000000003</v>
      </c>
    </row>
    <row r="651" spans="1:7">
      <c r="A651" s="1" t="s">
        <v>133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134</v>
      </c>
      <c r="G651" s="28">
        <f>31559.3+1986-1361</f>
        <v>32184.300000000003</v>
      </c>
    </row>
    <row r="652" spans="1:7" ht="47.25">
      <c r="A652" s="1" t="s">
        <v>283</v>
      </c>
      <c r="B652" s="18">
        <v>907</v>
      </c>
      <c r="C652" s="27" t="s">
        <v>34</v>
      </c>
      <c r="D652" s="27" t="s">
        <v>8</v>
      </c>
      <c r="E652" s="2" t="s">
        <v>309</v>
      </c>
      <c r="F652" s="27" t="s">
        <v>11</v>
      </c>
      <c r="G652" s="28">
        <f>G653</f>
        <v>31980.5</v>
      </c>
    </row>
    <row r="653" spans="1:7" ht="31.5">
      <c r="A653" s="1" t="s">
        <v>48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30</v>
      </c>
      <c r="G653" s="28">
        <f>G654</f>
        <v>31980.5</v>
      </c>
    </row>
    <row r="654" spans="1:7">
      <c r="A654" s="1" t="s">
        <v>133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134</v>
      </c>
      <c r="G654" s="28">
        <f>31700.5+280</f>
        <v>31980.5</v>
      </c>
    </row>
    <row r="655" spans="1:7" ht="31.5">
      <c r="A655" s="1" t="s">
        <v>280</v>
      </c>
      <c r="B655" s="18">
        <v>907</v>
      </c>
      <c r="C655" s="27" t="s">
        <v>34</v>
      </c>
      <c r="D655" s="27" t="s">
        <v>8</v>
      </c>
      <c r="E655" s="2" t="s">
        <v>286</v>
      </c>
      <c r="F655" s="27" t="s">
        <v>11</v>
      </c>
      <c r="G655" s="28">
        <f>G656</f>
        <v>1336.7</v>
      </c>
    </row>
    <row r="656" spans="1:7" ht="31.5">
      <c r="A656" s="1" t="s">
        <v>48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30</v>
      </c>
      <c r="G656" s="28">
        <f>G657</f>
        <v>1336.7</v>
      </c>
    </row>
    <row r="657" spans="1:7">
      <c r="A657" s="1" t="s">
        <v>133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134</v>
      </c>
      <c r="G657" s="28">
        <v>1336.7</v>
      </c>
    </row>
    <row r="658" spans="1:7">
      <c r="A658" s="1" t="s">
        <v>305</v>
      </c>
      <c r="B658" s="18">
        <v>907</v>
      </c>
      <c r="C658" s="27" t="s">
        <v>34</v>
      </c>
      <c r="D658" s="27" t="s">
        <v>8</v>
      </c>
      <c r="E658" s="2" t="s">
        <v>310</v>
      </c>
      <c r="F658" s="27" t="s">
        <v>11</v>
      </c>
      <c r="G658" s="28">
        <f>G659</f>
        <v>550</v>
      </c>
    </row>
    <row r="659" spans="1:7" ht="31.5">
      <c r="A659" s="1" t="s">
        <v>48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30</v>
      </c>
      <c r="G659" s="28">
        <f>G660</f>
        <v>550</v>
      </c>
    </row>
    <row r="660" spans="1:7">
      <c r="A660" s="1" t="s">
        <v>133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134</v>
      </c>
      <c r="G660" s="28">
        <v>550</v>
      </c>
    </row>
    <row r="661" spans="1:7" ht="63">
      <c r="A661" s="1" t="s">
        <v>114</v>
      </c>
      <c r="B661" s="18">
        <v>907</v>
      </c>
      <c r="C661" s="27" t="s">
        <v>34</v>
      </c>
      <c r="D661" s="27" t="s">
        <v>8</v>
      </c>
      <c r="E661" s="2" t="s">
        <v>345</v>
      </c>
      <c r="F661" s="27" t="s">
        <v>11</v>
      </c>
      <c r="G661" s="28">
        <f>G662</f>
        <v>111</v>
      </c>
    </row>
    <row r="662" spans="1:7" ht="31.5">
      <c r="A662" s="1" t="s">
        <v>48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30</v>
      </c>
      <c r="G662" s="28">
        <f>G663</f>
        <v>111</v>
      </c>
    </row>
    <row r="663" spans="1:7">
      <c r="A663" s="1" t="s">
        <v>133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134</v>
      </c>
      <c r="G663" s="28">
        <v>111</v>
      </c>
    </row>
    <row r="664" spans="1:7">
      <c r="A664" s="1" t="s">
        <v>282</v>
      </c>
      <c r="B664" s="18">
        <v>907</v>
      </c>
      <c r="C664" s="27" t="s">
        <v>34</v>
      </c>
      <c r="D664" s="27" t="s">
        <v>8</v>
      </c>
      <c r="E664" s="27" t="s">
        <v>302</v>
      </c>
      <c r="F664" s="27" t="s">
        <v>11</v>
      </c>
      <c r="G664" s="28">
        <f>G665</f>
        <v>16448.900000000001</v>
      </c>
    </row>
    <row r="665" spans="1:7" ht="31.5">
      <c r="A665" s="1" t="s">
        <v>48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30</v>
      </c>
      <c r="G665" s="28">
        <f>G666</f>
        <v>16448.900000000001</v>
      </c>
    </row>
    <row r="666" spans="1:7">
      <c r="A666" s="1" t="s">
        <v>133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134</v>
      </c>
      <c r="G666" s="28">
        <v>16448.900000000001</v>
      </c>
    </row>
    <row r="667" spans="1:7" ht="47.25">
      <c r="A667" s="1" t="s">
        <v>411</v>
      </c>
      <c r="B667" s="18">
        <v>907</v>
      </c>
      <c r="C667" s="27" t="s">
        <v>34</v>
      </c>
      <c r="D667" s="27" t="s">
        <v>8</v>
      </c>
      <c r="E667" s="27" t="s">
        <v>412</v>
      </c>
      <c r="F667" s="27" t="s">
        <v>11</v>
      </c>
      <c r="G667" s="28">
        <f>G668</f>
        <v>500</v>
      </c>
    </row>
    <row r="668" spans="1:7" ht="31.5">
      <c r="A668" s="1" t="s">
        <v>48</v>
      </c>
      <c r="B668" s="18">
        <v>907</v>
      </c>
      <c r="C668" s="27" t="s">
        <v>34</v>
      </c>
      <c r="D668" s="27" t="s">
        <v>8</v>
      </c>
      <c r="E668" s="27" t="s">
        <v>412</v>
      </c>
      <c r="F668" s="27" t="s">
        <v>30</v>
      </c>
      <c r="G668" s="28">
        <f>G669</f>
        <v>500</v>
      </c>
    </row>
    <row r="669" spans="1:7">
      <c r="A669" s="1" t="s">
        <v>133</v>
      </c>
      <c r="B669" s="18">
        <v>907</v>
      </c>
      <c r="C669" s="27" t="s">
        <v>34</v>
      </c>
      <c r="D669" s="27" t="s">
        <v>8</v>
      </c>
      <c r="E669" s="27" t="s">
        <v>412</v>
      </c>
      <c r="F669" s="27" t="s">
        <v>134</v>
      </c>
      <c r="G669" s="28">
        <v>500</v>
      </c>
    </row>
    <row r="670" spans="1:7" ht="65.25" customHeight="1">
      <c r="A670" s="1" t="s">
        <v>221</v>
      </c>
      <c r="B670" s="18">
        <v>907</v>
      </c>
      <c r="C670" s="27" t="s">
        <v>34</v>
      </c>
      <c r="D670" s="27" t="s">
        <v>8</v>
      </c>
      <c r="E670" s="27" t="s">
        <v>224</v>
      </c>
      <c r="F670" s="27" t="s">
        <v>11</v>
      </c>
      <c r="G670" s="28">
        <f>G671</f>
        <v>1504</v>
      </c>
    </row>
    <row r="671" spans="1:7" ht="31.5" customHeight="1">
      <c r="A671" s="1" t="s">
        <v>428</v>
      </c>
      <c r="B671" s="18">
        <v>907</v>
      </c>
      <c r="C671" s="27" t="s">
        <v>34</v>
      </c>
      <c r="D671" s="27" t="s">
        <v>8</v>
      </c>
      <c r="E671" s="27" t="s">
        <v>237</v>
      </c>
      <c r="F671" s="27" t="s">
        <v>11</v>
      </c>
      <c r="G671" s="28">
        <f>G672</f>
        <v>1504</v>
      </c>
    </row>
    <row r="672" spans="1:7" ht="31.5" customHeight="1">
      <c r="A672" s="1" t="s">
        <v>405</v>
      </c>
      <c r="B672" s="18">
        <v>907</v>
      </c>
      <c r="C672" s="27" t="s">
        <v>34</v>
      </c>
      <c r="D672" s="27" t="s">
        <v>8</v>
      </c>
      <c r="E672" s="27" t="s">
        <v>406</v>
      </c>
      <c r="F672" s="27" t="s">
        <v>11</v>
      </c>
      <c r="G672" s="28">
        <f>G673</f>
        <v>1504</v>
      </c>
    </row>
    <row r="673" spans="1:7" ht="31.5" customHeight="1">
      <c r="A673" s="1" t="s">
        <v>48</v>
      </c>
      <c r="B673" s="18">
        <v>907</v>
      </c>
      <c r="C673" s="27" t="s">
        <v>34</v>
      </c>
      <c r="D673" s="27" t="s">
        <v>8</v>
      </c>
      <c r="E673" s="27" t="s">
        <v>406</v>
      </c>
      <c r="F673" s="27" t="s">
        <v>30</v>
      </c>
      <c r="G673" s="28">
        <f>G674</f>
        <v>1504</v>
      </c>
    </row>
    <row r="674" spans="1:7" ht="31.5" customHeight="1">
      <c r="A674" s="1" t="s">
        <v>133</v>
      </c>
      <c r="B674" s="18">
        <v>907</v>
      </c>
      <c r="C674" s="27" t="s">
        <v>34</v>
      </c>
      <c r="D674" s="27" t="s">
        <v>8</v>
      </c>
      <c r="E674" s="27" t="s">
        <v>406</v>
      </c>
      <c r="F674" s="27" t="s">
        <v>134</v>
      </c>
      <c r="G674" s="28">
        <v>1504</v>
      </c>
    </row>
    <row r="675" spans="1:7" ht="63">
      <c r="A675" s="1" t="s">
        <v>287</v>
      </c>
      <c r="B675" s="18">
        <v>907</v>
      </c>
      <c r="C675" s="27" t="s">
        <v>34</v>
      </c>
      <c r="D675" s="27" t="s">
        <v>8</v>
      </c>
      <c r="E675" s="27" t="s">
        <v>290</v>
      </c>
      <c r="F675" s="27" t="s">
        <v>11</v>
      </c>
      <c r="G675" s="28">
        <f>G676</f>
        <v>5</v>
      </c>
    </row>
    <row r="676" spans="1:7" ht="31.5">
      <c r="A676" s="1" t="s">
        <v>289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11</v>
      </c>
      <c r="G676" s="28">
        <f>G677</f>
        <v>5</v>
      </c>
    </row>
    <row r="677" spans="1:7" ht="31.5">
      <c r="A677" s="1" t="s">
        <v>18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19</v>
      </c>
      <c r="G677" s="28">
        <f>G678</f>
        <v>5</v>
      </c>
    </row>
    <row r="678" spans="1:7" ht="31.5">
      <c r="A678" s="1" t="s">
        <v>106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107</v>
      </c>
      <c r="G678" s="28">
        <v>5</v>
      </c>
    </row>
    <row r="679" spans="1:7" ht="47.25">
      <c r="A679" s="1" t="s">
        <v>151</v>
      </c>
      <c r="B679" s="18">
        <v>907</v>
      </c>
      <c r="C679" s="27" t="s">
        <v>34</v>
      </c>
      <c r="D679" s="27" t="s">
        <v>8</v>
      </c>
      <c r="E679" s="27" t="s">
        <v>159</v>
      </c>
      <c r="F679" s="27" t="s">
        <v>11</v>
      </c>
      <c r="G679" s="28">
        <f>G680+G683+G686</f>
        <v>143.69999999999999</v>
      </c>
    </row>
    <row r="680" spans="1:7" ht="31.5">
      <c r="A680" s="1" t="s">
        <v>298</v>
      </c>
      <c r="B680" s="18">
        <v>907</v>
      </c>
      <c r="C680" s="27" t="s">
        <v>34</v>
      </c>
      <c r="D680" s="27" t="s">
        <v>8</v>
      </c>
      <c r="E680" s="27" t="s">
        <v>299</v>
      </c>
      <c r="F680" s="27" t="s">
        <v>11</v>
      </c>
      <c r="G680" s="28">
        <f>G681</f>
        <v>94.2</v>
      </c>
    </row>
    <row r="681" spans="1:7" ht="31.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299</v>
      </c>
      <c r="F681" s="27" t="s">
        <v>30</v>
      </c>
      <c r="G681" s="28">
        <f>G682</f>
        <v>94.2</v>
      </c>
    </row>
    <row r="682" spans="1:7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299</v>
      </c>
      <c r="F682" s="27" t="s">
        <v>134</v>
      </c>
      <c r="G682" s="28">
        <v>94.2</v>
      </c>
    </row>
    <row r="683" spans="1:7" ht="31.5">
      <c r="A683" s="1" t="s">
        <v>311</v>
      </c>
      <c r="B683" s="18">
        <v>907</v>
      </c>
      <c r="C683" s="27" t="s">
        <v>34</v>
      </c>
      <c r="D683" s="27" t="s">
        <v>8</v>
      </c>
      <c r="E683" s="27" t="s">
        <v>312</v>
      </c>
      <c r="F683" s="27" t="s">
        <v>11</v>
      </c>
      <c r="G683" s="28">
        <f>G684</f>
        <v>15.7</v>
      </c>
    </row>
    <row r="684" spans="1:7" ht="31.5">
      <c r="A684" s="1" t="s">
        <v>18</v>
      </c>
      <c r="B684" s="18">
        <v>907</v>
      </c>
      <c r="C684" s="27" t="s">
        <v>34</v>
      </c>
      <c r="D684" s="27" t="s">
        <v>8</v>
      </c>
      <c r="E684" s="27" t="s">
        <v>312</v>
      </c>
      <c r="F684" s="27" t="s">
        <v>19</v>
      </c>
      <c r="G684" s="28">
        <f>G685</f>
        <v>15.7</v>
      </c>
    </row>
    <row r="685" spans="1:7" ht="31.5">
      <c r="A685" s="1" t="s">
        <v>106</v>
      </c>
      <c r="B685" s="18">
        <v>907</v>
      </c>
      <c r="C685" s="27" t="s">
        <v>34</v>
      </c>
      <c r="D685" s="27" t="s">
        <v>8</v>
      </c>
      <c r="E685" s="27" t="s">
        <v>312</v>
      </c>
      <c r="F685" s="27" t="s">
        <v>107</v>
      </c>
      <c r="G685" s="28">
        <v>15.7</v>
      </c>
    </row>
    <row r="686" spans="1:7">
      <c r="A686" s="1" t="s">
        <v>282</v>
      </c>
      <c r="B686" s="18">
        <v>907</v>
      </c>
      <c r="C686" s="2" t="s">
        <v>34</v>
      </c>
      <c r="D686" s="27" t="s">
        <v>8</v>
      </c>
      <c r="E686" s="27" t="s">
        <v>313</v>
      </c>
      <c r="F686" s="27" t="s">
        <v>11</v>
      </c>
      <c r="G686" s="28">
        <f>G687</f>
        <v>33.799999999999997</v>
      </c>
    </row>
    <row r="687" spans="1:7" ht="31.5">
      <c r="A687" s="1" t="s">
        <v>48</v>
      </c>
      <c r="B687" s="18">
        <v>907</v>
      </c>
      <c r="C687" s="2" t="s">
        <v>34</v>
      </c>
      <c r="D687" s="27" t="s">
        <v>8</v>
      </c>
      <c r="E687" s="27" t="s">
        <v>313</v>
      </c>
      <c r="F687" s="27" t="s">
        <v>30</v>
      </c>
      <c r="G687" s="28">
        <f>G688</f>
        <v>33.799999999999997</v>
      </c>
    </row>
    <row r="688" spans="1:7">
      <c r="A688" s="1" t="s">
        <v>133</v>
      </c>
      <c r="B688" s="18">
        <v>907</v>
      </c>
      <c r="C688" s="2" t="s">
        <v>34</v>
      </c>
      <c r="D688" s="27" t="s">
        <v>8</v>
      </c>
      <c r="E688" s="27" t="s">
        <v>313</v>
      </c>
      <c r="F688" s="27" t="s">
        <v>134</v>
      </c>
      <c r="G688" s="28">
        <v>33.799999999999997</v>
      </c>
    </row>
    <row r="689" spans="1:7">
      <c r="A689" s="1" t="s">
        <v>433</v>
      </c>
      <c r="B689" s="18">
        <v>907</v>
      </c>
      <c r="C689" s="2" t="s">
        <v>34</v>
      </c>
      <c r="D689" s="27" t="s">
        <v>8</v>
      </c>
      <c r="E689" s="27" t="s">
        <v>125</v>
      </c>
      <c r="F689" s="27" t="s">
        <v>11</v>
      </c>
      <c r="G689" s="28">
        <f>G690</f>
        <v>100</v>
      </c>
    </row>
    <row r="690" spans="1:7" ht="110.25">
      <c r="A690" s="1" t="s">
        <v>363</v>
      </c>
      <c r="B690" s="18">
        <v>907</v>
      </c>
      <c r="C690" s="2" t="s">
        <v>34</v>
      </c>
      <c r="D690" s="27" t="s">
        <v>8</v>
      </c>
      <c r="E690" s="27" t="s">
        <v>315</v>
      </c>
      <c r="F690" s="27" t="s">
        <v>11</v>
      </c>
      <c r="G690" s="28">
        <f>G691</f>
        <v>100</v>
      </c>
    </row>
    <row r="691" spans="1:7">
      <c r="A691" s="26" t="s">
        <v>51</v>
      </c>
      <c r="B691" s="18">
        <v>907</v>
      </c>
      <c r="C691" s="2" t="s">
        <v>34</v>
      </c>
      <c r="D691" s="27" t="s">
        <v>8</v>
      </c>
      <c r="E691" s="27" t="s">
        <v>315</v>
      </c>
      <c r="F691" s="27" t="s">
        <v>31</v>
      </c>
      <c r="G691" s="28">
        <f>G692</f>
        <v>100</v>
      </c>
    </row>
    <row r="692" spans="1:7" ht="31.5">
      <c r="A692" s="1" t="s">
        <v>329</v>
      </c>
      <c r="B692" s="18">
        <v>907</v>
      </c>
      <c r="C692" s="2" t="s">
        <v>34</v>
      </c>
      <c r="D692" s="27" t="s">
        <v>8</v>
      </c>
      <c r="E692" s="27" t="s">
        <v>315</v>
      </c>
      <c r="F692" s="27" t="s">
        <v>330</v>
      </c>
      <c r="G692" s="28">
        <v>100</v>
      </c>
    </row>
    <row r="693" spans="1:7" ht="18" customHeight="1">
      <c r="A693" s="24" t="s">
        <v>79</v>
      </c>
      <c r="B693" s="21">
        <v>907</v>
      </c>
      <c r="C693" s="22" t="s">
        <v>36</v>
      </c>
      <c r="D693" s="22" t="s">
        <v>9</v>
      </c>
      <c r="E693" s="22" t="s">
        <v>10</v>
      </c>
      <c r="F693" s="22" t="s">
        <v>11</v>
      </c>
      <c r="G693" s="25">
        <f>G694+G699+G724+G743</f>
        <v>66581.100000000006</v>
      </c>
    </row>
    <row r="694" spans="1:7" ht="18" customHeight="1">
      <c r="A694" s="24" t="s">
        <v>80</v>
      </c>
      <c r="B694" s="21">
        <v>907</v>
      </c>
      <c r="C694" s="22" t="s">
        <v>36</v>
      </c>
      <c r="D694" s="22" t="s">
        <v>8</v>
      </c>
      <c r="E694" s="22" t="s">
        <v>10</v>
      </c>
      <c r="F694" s="22" t="s">
        <v>11</v>
      </c>
      <c r="G694" s="25">
        <f>G695</f>
        <v>222</v>
      </c>
    </row>
    <row r="695" spans="1:7" ht="18" customHeight="1">
      <c r="A695" s="1" t="s">
        <v>433</v>
      </c>
      <c r="B695" s="18">
        <v>907</v>
      </c>
      <c r="C695" s="27" t="s">
        <v>36</v>
      </c>
      <c r="D695" s="27" t="s">
        <v>8</v>
      </c>
      <c r="E695" s="27" t="s">
        <v>125</v>
      </c>
      <c r="F695" s="27" t="s">
        <v>11</v>
      </c>
      <c r="G695" s="28">
        <f>G696</f>
        <v>222</v>
      </c>
    </row>
    <row r="696" spans="1:7" ht="110.25">
      <c r="A696" s="1" t="s">
        <v>318</v>
      </c>
      <c r="B696" s="18">
        <v>907</v>
      </c>
      <c r="C696" s="2" t="s">
        <v>36</v>
      </c>
      <c r="D696" s="27" t="s">
        <v>8</v>
      </c>
      <c r="E696" s="27" t="s">
        <v>319</v>
      </c>
      <c r="F696" s="27" t="s">
        <v>11</v>
      </c>
      <c r="G696" s="28">
        <f>G697</f>
        <v>222</v>
      </c>
    </row>
    <row r="697" spans="1:7">
      <c r="A697" s="26" t="s">
        <v>51</v>
      </c>
      <c r="B697" s="18">
        <v>907</v>
      </c>
      <c r="C697" s="2" t="s">
        <v>36</v>
      </c>
      <c r="D697" s="27" t="s">
        <v>8</v>
      </c>
      <c r="E697" s="27" t="s">
        <v>319</v>
      </c>
      <c r="F697" s="27" t="s">
        <v>31</v>
      </c>
      <c r="G697" s="28">
        <f>G698</f>
        <v>222</v>
      </c>
    </row>
    <row r="698" spans="1:7" ht="31.5">
      <c r="A698" s="26" t="s">
        <v>294</v>
      </c>
      <c r="B698" s="18">
        <v>907</v>
      </c>
      <c r="C698" s="2" t="s">
        <v>36</v>
      </c>
      <c r="D698" s="27" t="s">
        <v>8</v>
      </c>
      <c r="E698" s="27" t="s">
        <v>319</v>
      </c>
      <c r="F698" s="27" t="s">
        <v>296</v>
      </c>
      <c r="G698" s="28">
        <v>222</v>
      </c>
    </row>
    <row r="699" spans="1:7">
      <c r="A699" s="24" t="s">
        <v>96</v>
      </c>
      <c r="B699" s="21">
        <v>907</v>
      </c>
      <c r="C699" s="22" t="s">
        <v>36</v>
      </c>
      <c r="D699" s="22" t="s">
        <v>17</v>
      </c>
      <c r="E699" s="22" t="s">
        <v>10</v>
      </c>
      <c r="F699" s="22" t="s">
        <v>11</v>
      </c>
      <c r="G699" s="25">
        <f>G700+G705+G709+G713</f>
        <v>25738</v>
      </c>
    </row>
    <row r="700" spans="1:7" ht="47.25">
      <c r="A700" s="1" t="s">
        <v>254</v>
      </c>
      <c r="B700" s="18">
        <v>907</v>
      </c>
      <c r="C700" s="27" t="s">
        <v>36</v>
      </c>
      <c r="D700" s="27" t="s">
        <v>17</v>
      </c>
      <c r="E700" s="27" t="s">
        <v>263</v>
      </c>
      <c r="F700" s="27" t="s">
        <v>11</v>
      </c>
      <c r="G700" s="28">
        <f>G701</f>
        <v>16002.7</v>
      </c>
    </row>
    <row r="701" spans="1:7" ht="126.75" customHeight="1">
      <c r="A701" s="1" t="s">
        <v>336</v>
      </c>
      <c r="B701" s="18">
        <v>907</v>
      </c>
      <c r="C701" s="27" t="s">
        <v>36</v>
      </c>
      <c r="D701" s="27" t="s">
        <v>17</v>
      </c>
      <c r="E701" s="27" t="s">
        <v>338</v>
      </c>
      <c r="F701" s="27" t="s">
        <v>11</v>
      </c>
      <c r="G701" s="28">
        <f>G702</f>
        <v>16002.7</v>
      </c>
    </row>
    <row r="702" spans="1:7" ht="63">
      <c r="A702" s="1" t="s">
        <v>337</v>
      </c>
      <c r="B702" s="18">
        <v>907</v>
      </c>
      <c r="C702" s="27" t="s">
        <v>36</v>
      </c>
      <c r="D702" s="27" t="s">
        <v>17</v>
      </c>
      <c r="E702" s="27" t="s">
        <v>339</v>
      </c>
      <c r="F702" s="27" t="s">
        <v>11</v>
      </c>
      <c r="G702" s="28">
        <f>G703</f>
        <v>16002.7</v>
      </c>
    </row>
    <row r="703" spans="1:7">
      <c r="A703" s="26" t="s">
        <v>51</v>
      </c>
      <c r="B703" s="18">
        <v>907</v>
      </c>
      <c r="C703" s="27" t="s">
        <v>36</v>
      </c>
      <c r="D703" s="27" t="s">
        <v>17</v>
      </c>
      <c r="E703" s="27" t="s">
        <v>339</v>
      </c>
      <c r="F703" s="27" t="s">
        <v>31</v>
      </c>
      <c r="G703" s="28">
        <f>G704</f>
        <v>16002.7</v>
      </c>
    </row>
    <row r="704" spans="1:7" ht="31.5">
      <c r="A704" s="26" t="s">
        <v>294</v>
      </c>
      <c r="B704" s="18">
        <v>907</v>
      </c>
      <c r="C704" s="27" t="s">
        <v>36</v>
      </c>
      <c r="D704" s="27" t="s">
        <v>17</v>
      </c>
      <c r="E704" s="27" t="s">
        <v>339</v>
      </c>
      <c r="F704" s="27" t="s">
        <v>296</v>
      </c>
      <c r="G704" s="28">
        <v>16002.7</v>
      </c>
    </row>
    <row r="705" spans="1:7" ht="47.25">
      <c r="A705" s="1" t="s">
        <v>147</v>
      </c>
      <c r="B705" s="18">
        <v>907</v>
      </c>
      <c r="C705" s="27" t="s">
        <v>36</v>
      </c>
      <c r="D705" s="27" t="s">
        <v>17</v>
      </c>
      <c r="E705" s="27" t="s">
        <v>154</v>
      </c>
      <c r="F705" s="27" t="s">
        <v>11</v>
      </c>
      <c r="G705" s="28">
        <f>G706</f>
        <v>6.3</v>
      </c>
    </row>
    <row r="706" spans="1:7" ht="37.5" customHeight="1">
      <c r="A706" s="1" t="s">
        <v>180</v>
      </c>
      <c r="B706" s="18">
        <v>907</v>
      </c>
      <c r="C706" s="27" t="s">
        <v>36</v>
      </c>
      <c r="D706" s="27" t="s">
        <v>17</v>
      </c>
      <c r="E706" s="27" t="s">
        <v>189</v>
      </c>
      <c r="F706" s="27" t="s">
        <v>11</v>
      </c>
      <c r="G706" s="28">
        <f>G707</f>
        <v>6.3</v>
      </c>
    </row>
    <row r="707" spans="1:7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189</v>
      </c>
      <c r="F707" s="27" t="s">
        <v>31</v>
      </c>
      <c r="G707" s="28">
        <f>G708</f>
        <v>6.3</v>
      </c>
    </row>
    <row r="708" spans="1:7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189</v>
      </c>
      <c r="F708" s="27" t="s">
        <v>296</v>
      </c>
      <c r="G708" s="28">
        <v>6.3</v>
      </c>
    </row>
    <row r="709" spans="1:7" ht="47.25">
      <c r="A709" s="1" t="s">
        <v>151</v>
      </c>
      <c r="B709" s="18">
        <v>907</v>
      </c>
      <c r="C709" s="27" t="s">
        <v>36</v>
      </c>
      <c r="D709" s="27" t="s">
        <v>17</v>
      </c>
      <c r="E709" s="27" t="s">
        <v>159</v>
      </c>
      <c r="F709" s="27" t="s">
        <v>11</v>
      </c>
      <c r="G709" s="28">
        <f>G710</f>
        <v>28</v>
      </c>
    </row>
    <row r="710" spans="1:7" ht="31.5">
      <c r="A710" s="1" t="s">
        <v>298</v>
      </c>
      <c r="B710" s="18">
        <v>907</v>
      </c>
      <c r="C710" s="27" t="s">
        <v>36</v>
      </c>
      <c r="D710" s="27" t="s">
        <v>17</v>
      </c>
      <c r="E710" s="27" t="s">
        <v>299</v>
      </c>
      <c r="F710" s="27" t="s">
        <v>11</v>
      </c>
      <c r="G710" s="28">
        <f>G711</f>
        <v>28</v>
      </c>
    </row>
    <row r="711" spans="1:7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299</v>
      </c>
      <c r="F711" s="27" t="s">
        <v>31</v>
      </c>
      <c r="G711" s="28">
        <f>G712</f>
        <v>28</v>
      </c>
    </row>
    <row r="712" spans="1:7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299</v>
      </c>
      <c r="F712" s="27" t="s">
        <v>296</v>
      </c>
      <c r="G712" s="28">
        <v>28</v>
      </c>
    </row>
    <row r="713" spans="1:7">
      <c r="A713" s="26" t="s">
        <v>433</v>
      </c>
      <c r="B713" s="18">
        <v>907</v>
      </c>
      <c r="C713" s="27" t="s">
        <v>36</v>
      </c>
      <c r="D713" s="27" t="s">
        <v>17</v>
      </c>
      <c r="E713" s="27" t="s">
        <v>125</v>
      </c>
      <c r="F713" s="27" t="s">
        <v>11</v>
      </c>
      <c r="G713" s="28">
        <f>G714+G717+G720</f>
        <v>9701</v>
      </c>
    </row>
    <row r="714" spans="1:7" ht="157.5">
      <c r="A714" s="1" t="s">
        <v>340</v>
      </c>
      <c r="B714" s="18">
        <v>907</v>
      </c>
      <c r="C714" s="27" t="s">
        <v>36</v>
      </c>
      <c r="D714" s="27" t="s">
        <v>17</v>
      </c>
      <c r="E714" s="27" t="s">
        <v>342</v>
      </c>
      <c r="F714" s="27" t="s">
        <v>11</v>
      </c>
      <c r="G714" s="28">
        <f>G715</f>
        <v>4328</v>
      </c>
    </row>
    <row r="715" spans="1:7" ht="31.5">
      <c r="A715" s="1" t="s">
        <v>48</v>
      </c>
      <c r="B715" s="18">
        <v>907</v>
      </c>
      <c r="C715" s="27" t="s">
        <v>36</v>
      </c>
      <c r="D715" s="27" t="s">
        <v>17</v>
      </c>
      <c r="E715" s="27" t="s">
        <v>342</v>
      </c>
      <c r="F715" s="27" t="s">
        <v>30</v>
      </c>
      <c r="G715" s="28">
        <f>G716</f>
        <v>4328</v>
      </c>
    </row>
    <row r="716" spans="1:7">
      <c r="A716" s="1" t="s">
        <v>133</v>
      </c>
      <c r="B716" s="18">
        <v>907</v>
      </c>
      <c r="C716" s="27" t="s">
        <v>36</v>
      </c>
      <c r="D716" s="27" t="s">
        <v>17</v>
      </c>
      <c r="E716" s="27" t="s">
        <v>342</v>
      </c>
      <c r="F716" s="27" t="s">
        <v>134</v>
      </c>
      <c r="G716" s="28">
        <v>4328</v>
      </c>
    </row>
    <row r="717" spans="1:7" ht="204.75">
      <c r="A717" s="1" t="s">
        <v>341</v>
      </c>
      <c r="B717" s="18">
        <v>907</v>
      </c>
      <c r="C717" s="27" t="s">
        <v>36</v>
      </c>
      <c r="D717" s="27" t="s">
        <v>17</v>
      </c>
      <c r="E717" s="27" t="s">
        <v>343</v>
      </c>
      <c r="F717" s="27" t="s">
        <v>11</v>
      </c>
      <c r="G717" s="28">
        <f>G718</f>
        <v>1827</v>
      </c>
    </row>
    <row r="718" spans="1:7" ht="31.5">
      <c r="A718" s="1" t="s">
        <v>48</v>
      </c>
      <c r="B718" s="18">
        <v>907</v>
      </c>
      <c r="C718" s="27" t="s">
        <v>36</v>
      </c>
      <c r="D718" s="27" t="s">
        <v>17</v>
      </c>
      <c r="E718" s="27" t="s">
        <v>343</v>
      </c>
      <c r="F718" s="27" t="s">
        <v>30</v>
      </c>
      <c r="G718" s="28">
        <f>G719</f>
        <v>1827</v>
      </c>
    </row>
    <row r="719" spans="1:7">
      <c r="A719" s="1" t="s">
        <v>133</v>
      </c>
      <c r="B719" s="18">
        <v>907</v>
      </c>
      <c r="C719" s="27" t="s">
        <v>36</v>
      </c>
      <c r="D719" s="27" t="s">
        <v>17</v>
      </c>
      <c r="E719" s="27" t="s">
        <v>343</v>
      </c>
      <c r="F719" s="27" t="s">
        <v>134</v>
      </c>
      <c r="G719" s="28">
        <v>1827</v>
      </c>
    </row>
    <row r="720" spans="1:7" ht="119.25" customHeight="1">
      <c r="A720" s="1" t="s">
        <v>362</v>
      </c>
      <c r="B720" s="18">
        <v>907</v>
      </c>
      <c r="C720" s="2" t="s">
        <v>36</v>
      </c>
      <c r="D720" s="27" t="s">
        <v>17</v>
      </c>
      <c r="E720" s="27" t="s">
        <v>325</v>
      </c>
      <c r="F720" s="27" t="s">
        <v>11</v>
      </c>
      <c r="G720" s="28">
        <f>G721</f>
        <v>3546</v>
      </c>
    </row>
    <row r="721" spans="1:7" ht="31.5">
      <c r="A721" s="1" t="s">
        <v>322</v>
      </c>
      <c r="B721" s="18">
        <v>907</v>
      </c>
      <c r="C721" s="2" t="s">
        <v>36</v>
      </c>
      <c r="D721" s="27" t="s">
        <v>17</v>
      </c>
      <c r="E721" s="27" t="s">
        <v>326</v>
      </c>
      <c r="F721" s="27" t="s">
        <v>11</v>
      </c>
      <c r="G721" s="28">
        <f>G722</f>
        <v>3546</v>
      </c>
    </row>
    <row r="722" spans="1:7">
      <c r="A722" s="26" t="s">
        <v>51</v>
      </c>
      <c r="B722" s="18">
        <v>907</v>
      </c>
      <c r="C722" s="2" t="s">
        <v>36</v>
      </c>
      <c r="D722" s="27" t="s">
        <v>17</v>
      </c>
      <c r="E722" s="27" t="s">
        <v>326</v>
      </c>
      <c r="F722" s="27" t="s">
        <v>31</v>
      </c>
      <c r="G722" s="28">
        <f>G723</f>
        <v>3546</v>
      </c>
    </row>
    <row r="723" spans="1:7" ht="31.5">
      <c r="A723" s="1" t="s">
        <v>329</v>
      </c>
      <c r="B723" s="18">
        <v>907</v>
      </c>
      <c r="C723" s="2" t="s">
        <v>36</v>
      </c>
      <c r="D723" s="27" t="s">
        <v>17</v>
      </c>
      <c r="E723" s="27" t="s">
        <v>326</v>
      </c>
      <c r="F723" s="27" t="s">
        <v>330</v>
      </c>
      <c r="G723" s="28">
        <v>3546</v>
      </c>
    </row>
    <row r="724" spans="1:7" ht="18" customHeight="1">
      <c r="A724" s="24" t="s">
        <v>81</v>
      </c>
      <c r="B724" s="21">
        <v>907</v>
      </c>
      <c r="C724" s="22" t="s">
        <v>36</v>
      </c>
      <c r="D724" s="22" t="s">
        <v>24</v>
      </c>
      <c r="E724" s="22" t="s">
        <v>10</v>
      </c>
      <c r="F724" s="22" t="s">
        <v>11</v>
      </c>
      <c r="G724" s="25">
        <f>G725+G729</f>
        <v>38022.1</v>
      </c>
    </row>
    <row r="725" spans="1:7" ht="51" customHeight="1">
      <c r="A725" s="1" t="s">
        <v>254</v>
      </c>
      <c r="B725" s="18">
        <v>907</v>
      </c>
      <c r="C725" s="27" t="s">
        <v>36</v>
      </c>
      <c r="D725" s="27" t="s">
        <v>24</v>
      </c>
      <c r="E725" s="27" t="s">
        <v>263</v>
      </c>
      <c r="F725" s="27" t="s">
        <v>11</v>
      </c>
      <c r="G725" s="28">
        <f>G726</f>
        <v>35</v>
      </c>
    </row>
    <row r="726" spans="1:7" ht="35.25" customHeight="1">
      <c r="A726" s="1" t="s">
        <v>257</v>
      </c>
      <c r="B726" s="18">
        <v>907</v>
      </c>
      <c r="C726" s="27" t="s">
        <v>36</v>
      </c>
      <c r="D726" s="27" t="s">
        <v>24</v>
      </c>
      <c r="E726" s="27" t="s">
        <v>265</v>
      </c>
      <c r="F726" s="27" t="s">
        <v>11</v>
      </c>
      <c r="G726" s="28">
        <f>G727</f>
        <v>35</v>
      </c>
    </row>
    <row r="727" spans="1:7" ht="31.5">
      <c r="A727" s="1" t="s">
        <v>327</v>
      </c>
      <c r="B727" s="18">
        <v>907</v>
      </c>
      <c r="C727" s="27" t="s">
        <v>36</v>
      </c>
      <c r="D727" s="27" t="s">
        <v>24</v>
      </c>
      <c r="E727" s="27" t="s">
        <v>265</v>
      </c>
      <c r="F727" s="27" t="s">
        <v>31</v>
      </c>
      <c r="G727" s="28">
        <f>G728</f>
        <v>35</v>
      </c>
    </row>
    <row r="728" spans="1:7" ht="18" customHeight="1">
      <c r="A728" s="26" t="s">
        <v>331</v>
      </c>
      <c r="B728" s="18">
        <v>907</v>
      </c>
      <c r="C728" s="27" t="s">
        <v>36</v>
      </c>
      <c r="D728" s="27" t="s">
        <v>24</v>
      </c>
      <c r="E728" s="27" t="s">
        <v>265</v>
      </c>
      <c r="F728" s="27" t="s">
        <v>296</v>
      </c>
      <c r="G728" s="28">
        <v>35</v>
      </c>
    </row>
    <row r="729" spans="1:7" ht="18" customHeight="1">
      <c r="A729" s="26" t="s">
        <v>433</v>
      </c>
      <c r="B729" s="18">
        <v>907</v>
      </c>
      <c r="C729" s="27" t="s">
        <v>36</v>
      </c>
      <c r="D729" s="27" t="s">
        <v>24</v>
      </c>
      <c r="E729" s="27" t="s">
        <v>125</v>
      </c>
      <c r="F729" s="27" t="s">
        <v>11</v>
      </c>
      <c r="G729" s="28">
        <f>G730+G733</f>
        <v>37987.1</v>
      </c>
    </row>
    <row r="730" spans="1:7" ht="63">
      <c r="A730" s="1" t="s">
        <v>261</v>
      </c>
      <c r="B730" s="18">
        <v>907</v>
      </c>
      <c r="C730" s="2" t="s">
        <v>36</v>
      </c>
      <c r="D730" s="27" t="s">
        <v>24</v>
      </c>
      <c r="E730" s="27" t="s">
        <v>347</v>
      </c>
      <c r="F730" s="27" t="s">
        <v>11</v>
      </c>
      <c r="G730" s="28">
        <f>G731</f>
        <v>10396.1</v>
      </c>
    </row>
    <row r="731" spans="1:7" ht="31.5">
      <c r="A731" s="1" t="s">
        <v>48</v>
      </c>
      <c r="B731" s="18">
        <v>907</v>
      </c>
      <c r="C731" s="2" t="s">
        <v>36</v>
      </c>
      <c r="D731" s="27" t="s">
        <v>24</v>
      </c>
      <c r="E731" s="27" t="s">
        <v>347</v>
      </c>
      <c r="F731" s="27" t="s">
        <v>30</v>
      </c>
      <c r="G731" s="28">
        <f>G732</f>
        <v>10396.1</v>
      </c>
    </row>
    <row r="732" spans="1:7">
      <c r="A732" s="1" t="s">
        <v>133</v>
      </c>
      <c r="B732" s="18">
        <v>907</v>
      </c>
      <c r="C732" s="2" t="s">
        <v>36</v>
      </c>
      <c r="D732" s="27" t="s">
        <v>24</v>
      </c>
      <c r="E732" s="27" t="s">
        <v>347</v>
      </c>
      <c r="F732" s="27" t="s">
        <v>134</v>
      </c>
      <c r="G732" s="28">
        <v>10396.1</v>
      </c>
    </row>
    <row r="733" spans="1:7" ht="63">
      <c r="A733" s="1" t="s">
        <v>371</v>
      </c>
      <c r="B733" s="18">
        <v>907</v>
      </c>
      <c r="C733" s="2" t="s">
        <v>36</v>
      </c>
      <c r="D733" s="27" t="s">
        <v>24</v>
      </c>
      <c r="E733" s="27" t="s">
        <v>346</v>
      </c>
      <c r="F733" s="27" t="s">
        <v>11</v>
      </c>
      <c r="G733" s="28">
        <f>G734+G737+G740</f>
        <v>27591</v>
      </c>
    </row>
    <row r="734" spans="1:7" ht="31.5">
      <c r="A734" s="1" t="s">
        <v>372</v>
      </c>
      <c r="B734" s="18">
        <v>907</v>
      </c>
      <c r="C734" s="2" t="s">
        <v>36</v>
      </c>
      <c r="D734" s="27" t="s">
        <v>24</v>
      </c>
      <c r="E734" s="27" t="s">
        <v>373</v>
      </c>
      <c r="F734" s="27" t="s">
        <v>11</v>
      </c>
      <c r="G734" s="28">
        <f>G735</f>
        <v>11358</v>
      </c>
    </row>
    <row r="735" spans="1:7">
      <c r="A735" s="26" t="s">
        <v>51</v>
      </c>
      <c r="B735" s="18">
        <v>907</v>
      </c>
      <c r="C735" s="2" t="s">
        <v>36</v>
      </c>
      <c r="D735" s="27" t="s">
        <v>24</v>
      </c>
      <c r="E735" s="27" t="s">
        <v>373</v>
      </c>
      <c r="F735" s="27" t="s">
        <v>31</v>
      </c>
      <c r="G735" s="28">
        <f>G736</f>
        <v>11358</v>
      </c>
    </row>
    <row r="736" spans="1:7" ht="31.5">
      <c r="A736" s="1" t="s">
        <v>329</v>
      </c>
      <c r="B736" s="18">
        <v>907</v>
      </c>
      <c r="C736" s="2" t="s">
        <v>36</v>
      </c>
      <c r="D736" s="27" t="s">
        <v>24</v>
      </c>
      <c r="E736" s="27" t="s">
        <v>373</v>
      </c>
      <c r="F736" s="27" t="s">
        <v>330</v>
      </c>
      <c r="G736" s="28">
        <f>680+10678</f>
        <v>11358</v>
      </c>
    </row>
    <row r="737" spans="1:7" ht="47.25">
      <c r="A737" s="26" t="s">
        <v>374</v>
      </c>
      <c r="B737" s="18">
        <v>907</v>
      </c>
      <c r="C737" s="2" t="s">
        <v>36</v>
      </c>
      <c r="D737" s="27" t="s">
        <v>24</v>
      </c>
      <c r="E737" s="27" t="s">
        <v>375</v>
      </c>
      <c r="F737" s="27" t="s">
        <v>11</v>
      </c>
      <c r="G737" s="28">
        <f>G738</f>
        <v>700</v>
      </c>
    </row>
    <row r="738" spans="1:7">
      <c r="A738" s="26" t="s">
        <v>51</v>
      </c>
      <c r="B738" s="18">
        <v>907</v>
      </c>
      <c r="C738" s="2" t="s">
        <v>36</v>
      </c>
      <c r="D738" s="27" t="s">
        <v>24</v>
      </c>
      <c r="E738" s="27" t="s">
        <v>375</v>
      </c>
      <c r="F738" s="27" t="s">
        <v>31</v>
      </c>
      <c r="G738" s="28">
        <f>G739</f>
        <v>700</v>
      </c>
    </row>
    <row r="739" spans="1:7" ht="31.5">
      <c r="A739" s="1" t="s">
        <v>329</v>
      </c>
      <c r="B739" s="18">
        <v>907</v>
      </c>
      <c r="C739" s="2" t="s">
        <v>36</v>
      </c>
      <c r="D739" s="27" t="s">
        <v>24</v>
      </c>
      <c r="E739" s="27" t="s">
        <v>375</v>
      </c>
      <c r="F739" s="27" t="s">
        <v>330</v>
      </c>
      <c r="G739" s="28">
        <v>700</v>
      </c>
    </row>
    <row r="740" spans="1:7" ht="31.5">
      <c r="A740" s="26" t="s">
        <v>379</v>
      </c>
      <c r="B740" s="18">
        <v>907</v>
      </c>
      <c r="C740" s="2" t="s">
        <v>36</v>
      </c>
      <c r="D740" s="27" t="s">
        <v>24</v>
      </c>
      <c r="E740" s="27" t="s">
        <v>376</v>
      </c>
      <c r="F740" s="27" t="s">
        <v>11</v>
      </c>
      <c r="G740" s="28">
        <f>G741</f>
        <v>15533</v>
      </c>
    </row>
    <row r="741" spans="1:7">
      <c r="A741" s="26" t="s">
        <v>51</v>
      </c>
      <c r="B741" s="18">
        <v>907</v>
      </c>
      <c r="C741" s="2" t="s">
        <v>36</v>
      </c>
      <c r="D741" s="27" t="s">
        <v>24</v>
      </c>
      <c r="E741" s="27" t="s">
        <v>376</v>
      </c>
      <c r="F741" s="27" t="s">
        <v>31</v>
      </c>
      <c r="G741" s="28">
        <f>G742</f>
        <v>15533</v>
      </c>
    </row>
    <row r="742" spans="1:7" ht="31.5">
      <c r="A742" s="26" t="s">
        <v>294</v>
      </c>
      <c r="B742" s="18">
        <v>907</v>
      </c>
      <c r="C742" s="2" t="s">
        <v>36</v>
      </c>
      <c r="D742" s="27" t="s">
        <v>24</v>
      </c>
      <c r="E742" s="27" t="s">
        <v>376</v>
      </c>
      <c r="F742" s="27" t="s">
        <v>296</v>
      </c>
      <c r="G742" s="28">
        <f>26005+206-10678</f>
        <v>15533</v>
      </c>
    </row>
    <row r="743" spans="1:7">
      <c r="A743" s="24" t="s">
        <v>82</v>
      </c>
      <c r="B743" s="21">
        <v>907</v>
      </c>
      <c r="C743" s="22" t="s">
        <v>36</v>
      </c>
      <c r="D743" s="22" t="s">
        <v>26</v>
      </c>
      <c r="E743" s="22" t="s">
        <v>10</v>
      </c>
      <c r="F743" s="22" t="s">
        <v>11</v>
      </c>
      <c r="G743" s="25">
        <f>G744+G751</f>
        <v>2599</v>
      </c>
    </row>
    <row r="744" spans="1:7" ht="47.25">
      <c r="A744" s="26" t="s">
        <v>432</v>
      </c>
      <c r="B744" s="18">
        <v>907</v>
      </c>
      <c r="C744" s="27" t="s">
        <v>36</v>
      </c>
      <c r="D744" s="27" t="s">
        <v>26</v>
      </c>
      <c r="E744" s="27" t="s">
        <v>101</v>
      </c>
      <c r="F744" s="27" t="s">
        <v>11</v>
      </c>
      <c r="G744" s="28">
        <f>G745</f>
        <v>144</v>
      </c>
    </row>
    <row r="745" spans="1:7" ht="77.25" customHeight="1">
      <c r="A745" s="1" t="s">
        <v>371</v>
      </c>
      <c r="B745" s="18">
        <v>907</v>
      </c>
      <c r="C745" s="2" t="s">
        <v>36</v>
      </c>
      <c r="D745" s="27" t="s">
        <v>26</v>
      </c>
      <c r="E745" s="2" t="s">
        <v>314</v>
      </c>
      <c r="F745" s="27" t="s">
        <v>11</v>
      </c>
      <c r="G745" s="28">
        <f>G746</f>
        <v>144</v>
      </c>
    </row>
    <row r="746" spans="1:7" ht="31.5">
      <c r="A746" s="46" t="s">
        <v>377</v>
      </c>
      <c r="B746" s="18">
        <v>907</v>
      </c>
      <c r="C746" s="2" t="s">
        <v>36</v>
      </c>
      <c r="D746" s="27" t="s">
        <v>26</v>
      </c>
      <c r="E746" s="2" t="s">
        <v>378</v>
      </c>
      <c r="F746" s="27" t="s">
        <v>11</v>
      </c>
      <c r="G746" s="28">
        <f>G747+G749</f>
        <v>144</v>
      </c>
    </row>
    <row r="747" spans="1:7" ht="78.75">
      <c r="A747" s="26" t="s">
        <v>15</v>
      </c>
      <c r="B747" s="18">
        <v>907</v>
      </c>
      <c r="C747" s="2" t="s">
        <v>36</v>
      </c>
      <c r="D747" s="27" t="s">
        <v>26</v>
      </c>
      <c r="E747" s="2" t="s">
        <v>378</v>
      </c>
      <c r="F747" s="27" t="s">
        <v>16</v>
      </c>
      <c r="G747" s="28">
        <f>G748</f>
        <v>112</v>
      </c>
    </row>
    <row r="748" spans="1:7" ht="31.5">
      <c r="A748" s="26" t="s">
        <v>102</v>
      </c>
      <c r="B748" s="18">
        <v>907</v>
      </c>
      <c r="C748" s="2" t="s">
        <v>36</v>
      </c>
      <c r="D748" s="27" t="s">
        <v>26</v>
      </c>
      <c r="E748" s="2" t="s">
        <v>378</v>
      </c>
      <c r="F748" s="27" t="s">
        <v>103</v>
      </c>
      <c r="G748" s="28">
        <v>112</v>
      </c>
    </row>
    <row r="749" spans="1:7" ht="31.5">
      <c r="A749" s="26" t="s">
        <v>99</v>
      </c>
      <c r="B749" s="18">
        <v>907</v>
      </c>
      <c r="C749" s="2" t="s">
        <v>36</v>
      </c>
      <c r="D749" s="27" t="s">
        <v>26</v>
      </c>
      <c r="E749" s="2" t="s">
        <v>378</v>
      </c>
      <c r="F749" s="27" t="s">
        <v>19</v>
      </c>
      <c r="G749" s="28">
        <f>G750</f>
        <v>32</v>
      </c>
    </row>
    <row r="750" spans="1:7" ht="31.5">
      <c r="A750" s="26" t="s">
        <v>106</v>
      </c>
      <c r="B750" s="18">
        <v>907</v>
      </c>
      <c r="C750" s="2" t="s">
        <v>36</v>
      </c>
      <c r="D750" s="27" t="s">
        <v>26</v>
      </c>
      <c r="E750" s="2" t="s">
        <v>378</v>
      </c>
      <c r="F750" s="27" t="s">
        <v>107</v>
      </c>
      <c r="G750" s="28">
        <v>32</v>
      </c>
    </row>
    <row r="751" spans="1:7">
      <c r="A751" s="26" t="s">
        <v>433</v>
      </c>
      <c r="B751" s="18">
        <v>907</v>
      </c>
      <c r="C751" s="27" t="s">
        <v>36</v>
      </c>
      <c r="D751" s="27" t="s">
        <v>26</v>
      </c>
      <c r="E751" s="27" t="s">
        <v>125</v>
      </c>
      <c r="F751" s="27" t="s">
        <v>11</v>
      </c>
      <c r="G751" s="28">
        <f>G752</f>
        <v>2455</v>
      </c>
    </row>
    <row r="752" spans="1:7" ht="88.5" customHeight="1">
      <c r="A752" s="1" t="s">
        <v>348</v>
      </c>
      <c r="B752" s="18">
        <v>907</v>
      </c>
      <c r="C752" s="27" t="s">
        <v>36</v>
      </c>
      <c r="D752" s="27" t="s">
        <v>26</v>
      </c>
      <c r="E752" s="27" t="s">
        <v>351</v>
      </c>
      <c r="F752" s="27" t="s">
        <v>11</v>
      </c>
      <c r="G752" s="28">
        <f>G753+G755</f>
        <v>2455</v>
      </c>
    </row>
    <row r="753" spans="1:7">
      <c r="A753" s="26" t="s">
        <v>51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31</v>
      </c>
      <c r="G753" s="28">
        <f>G754</f>
        <v>2241</v>
      </c>
    </row>
    <row r="754" spans="1:7" ht="31.5">
      <c r="A754" s="26" t="s">
        <v>294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296</v>
      </c>
      <c r="G754" s="28">
        <v>2241</v>
      </c>
    </row>
    <row r="755" spans="1:7" ht="31.5">
      <c r="A755" s="26" t="s">
        <v>48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30</v>
      </c>
      <c r="G755" s="28">
        <f>G756</f>
        <v>214</v>
      </c>
    </row>
    <row r="756" spans="1:7">
      <c r="A756" s="26" t="s">
        <v>133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134</v>
      </c>
      <c r="G756" s="28">
        <v>214</v>
      </c>
    </row>
    <row r="757" spans="1:7">
      <c r="A757" s="24" t="s">
        <v>83</v>
      </c>
      <c r="B757" s="21">
        <v>907</v>
      </c>
      <c r="C757" s="22" t="s">
        <v>28</v>
      </c>
      <c r="D757" s="22" t="s">
        <v>9</v>
      </c>
      <c r="E757" s="22" t="s">
        <v>10</v>
      </c>
      <c r="F757" s="22" t="s">
        <v>11</v>
      </c>
      <c r="G757" s="25">
        <f>G758+G765</f>
        <v>7190.2</v>
      </c>
    </row>
    <row r="758" spans="1:7">
      <c r="A758" s="24" t="s">
        <v>352</v>
      </c>
      <c r="B758" s="21">
        <v>907</v>
      </c>
      <c r="C758" s="22" t="s">
        <v>28</v>
      </c>
      <c r="D758" s="22" t="s">
        <v>8</v>
      </c>
      <c r="E758" s="22" t="s">
        <v>10</v>
      </c>
      <c r="F758" s="22" t="s">
        <v>11</v>
      </c>
      <c r="G758" s="25">
        <f>G759</f>
        <v>126.2</v>
      </c>
    </row>
    <row r="759" spans="1:7" ht="47.25">
      <c r="A759" s="1" t="s">
        <v>151</v>
      </c>
      <c r="B759" s="18">
        <v>907</v>
      </c>
      <c r="C759" s="27" t="s">
        <v>28</v>
      </c>
      <c r="D759" s="27" t="s">
        <v>8</v>
      </c>
      <c r="E759" s="27" t="s">
        <v>159</v>
      </c>
      <c r="F759" s="27" t="s">
        <v>11</v>
      </c>
      <c r="G759" s="28">
        <f>G760</f>
        <v>126.2</v>
      </c>
    </row>
    <row r="760" spans="1:7" ht="31.5">
      <c r="A760" s="1" t="s">
        <v>298</v>
      </c>
      <c r="B760" s="18">
        <v>907</v>
      </c>
      <c r="C760" s="27" t="s">
        <v>28</v>
      </c>
      <c r="D760" s="27" t="s">
        <v>8</v>
      </c>
      <c r="E760" s="27" t="s">
        <v>299</v>
      </c>
      <c r="F760" s="27" t="s">
        <v>11</v>
      </c>
      <c r="G760" s="28">
        <f>G761+G763</f>
        <v>126.2</v>
      </c>
    </row>
    <row r="761" spans="1:7" ht="31.5">
      <c r="A761" s="26" t="s">
        <v>99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19</v>
      </c>
      <c r="G761" s="28">
        <f>G762</f>
        <v>8</v>
      </c>
    </row>
    <row r="762" spans="1:7" ht="31.5">
      <c r="A762" s="26" t="s">
        <v>106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107</v>
      </c>
      <c r="G762" s="28">
        <v>8</v>
      </c>
    </row>
    <row r="763" spans="1:7" ht="31.5">
      <c r="A763" s="1" t="s">
        <v>48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30</v>
      </c>
      <c r="G763" s="28">
        <f>G764</f>
        <v>118.2</v>
      </c>
    </row>
    <row r="764" spans="1:7">
      <c r="A764" s="1" t="s">
        <v>316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134</v>
      </c>
      <c r="G764" s="28">
        <v>118.2</v>
      </c>
    </row>
    <row r="765" spans="1:7">
      <c r="A765" s="24" t="s">
        <v>84</v>
      </c>
      <c r="B765" s="21">
        <v>907</v>
      </c>
      <c r="C765" s="22" t="s">
        <v>28</v>
      </c>
      <c r="D765" s="22" t="s">
        <v>13</v>
      </c>
      <c r="E765" s="22" t="s">
        <v>10</v>
      </c>
      <c r="F765" s="22" t="s">
        <v>11</v>
      </c>
      <c r="G765" s="25">
        <f>G766</f>
        <v>7064</v>
      </c>
    </row>
    <row r="766" spans="1:7" ht="63">
      <c r="A766" s="1" t="s">
        <v>272</v>
      </c>
      <c r="B766" s="18">
        <v>907</v>
      </c>
      <c r="C766" s="27" t="s">
        <v>28</v>
      </c>
      <c r="D766" s="27" t="s">
        <v>13</v>
      </c>
      <c r="E766" s="27" t="s">
        <v>277</v>
      </c>
      <c r="F766" s="27" t="s">
        <v>11</v>
      </c>
      <c r="G766" s="28">
        <f>G767+G773</f>
        <v>7064</v>
      </c>
    </row>
    <row r="767" spans="1:7">
      <c r="A767" s="1" t="s">
        <v>274</v>
      </c>
      <c r="B767" s="18">
        <v>907</v>
      </c>
      <c r="C767" s="27" t="s">
        <v>28</v>
      </c>
      <c r="D767" s="27" t="s">
        <v>13</v>
      </c>
      <c r="E767" s="27" t="s">
        <v>276</v>
      </c>
      <c r="F767" s="27" t="s">
        <v>11</v>
      </c>
      <c r="G767" s="28">
        <f>G768+G770</f>
        <v>6403.5</v>
      </c>
    </row>
    <row r="768" spans="1:7" ht="31.5">
      <c r="A768" s="26" t="s">
        <v>99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19</v>
      </c>
      <c r="G768" s="28">
        <f>G769</f>
        <v>730.5</v>
      </c>
    </row>
    <row r="769" spans="1:7" ht="31.5">
      <c r="A769" s="26" t="s">
        <v>106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107</v>
      </c>
      <c r="G769" s="28">
        <f>716+14.5</f>
        <v>730.5</v>
      </c>
    </row>
    <row r="770" spans="1:7" ht="31.5">
      <c r="A770" s="26" t="s">
        <v>48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30</v>
      </c>
      <c r="G770" s="28">
        <f>G771+G772</f>
        <v>5673</v>
      </c>
    </row>
    <row r="771" spans="1:7">
      <c r="A771" s="1" t="s">
        <v>316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317</v>
      </c>
      <c r="G771" s="28">
        <v>4873</v>
      </c>
    </row>
    <row r="772" spans="1:7" ht="47.25">
      <c r="A772" s="1" t="s">
        <v>157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158</v>
      </c>
      <c r="G772" s="28">
        <v>800</v>
      </c>
    </row>
    <row r="773" spans="1:7" ht="31.5">
      <c r="A773" s="1" t="s">
        <v>273</v>
      </c>
      <c r="B773" s="18">
        <v>907</v>
      </c>
      <c r="C773" s="27" t="s">
        <v>28</v>
      </c>
      <c r="D773" s="27" t="s">
        <v>13</v>
      </c>
      <c r="E773" s="27" t="s">
        <v>303</v>
      </c>
      <c r="F773" s="27" t="s">
        <v>11</v>
      </c>
      <c r="G773" s="28">
        <f>G774</f>
        <v>660.5</v>
      </c>
    </row>
    <row r="774" spans="1:7" ht="31.5">
      <c r="A774" s="26" t="s">
        <v>99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19</v>
      </c>
      <c r="G774" s="28">
        <f>G775</f>
        <v>660.5</v>
      </c>
    </row>
    <row r="775" spans="1:7" ht="31.5">
      <c r="A775" s="26" t="s">
        <v>106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107</v>
      </c>
      <c r="G775" s="28">
        <f>376.1+284.4</f>
        <v>660.5</v>
      </c>
    </row>
    <row r="776" spans="1:7" ht="31.5" customHeight="1">
      <c r="A776" s="48" t="s">
        <v>92</v>
      </c>
      <c r="B776" s="18"/>
      <c r="C776" s="49"/>
      <c r="D776" s="49"/>
      <c r="E776" s="49"/>
      <c r="F776" s="49"/>
      <c r="G776" s="60">
        <f>G14+G48+G386+G415+G463</f>
        <v>2400687.2299999995</v>
      </c>
    </row>
    <row r="777" spans="1:7">
      <c r="A777" s="50"/>
      <c r="B777" s="51"/>
      <c r="C777" s="52"/>
      <c r="D777" s="52"/>
      <c r="E777" s="52"/>
      <c r="F777" s="52"/>
      <c r="G777" s="53"/>
    </row>
    <row r="779" spans="1:7">
      <c r="G779" s="57"/>
    </row>
    <row r="780" spans="1:7">
      <c r="G780" s="57"/>
    </row>
    <row r="781" spans="1:7">
      <c r="G781" s="57"/>
    </row>
    <row r="782" spans="1:7">
      <c r="G782" s="57"/>
    </row>
    <row r="783" spans="1:7">
      <c r="G783" s="57"/>
    </row>
    <row r="784" spans="1:7">
      <c r="G784" s="57"/>
    </row>
    <row r="785" spans="7:7">
      <c r="G785" s="57"/>
    </row>
    <row r="786" spans="7:7">
      <c r="G786" s="57"/>
    </row>
    <row r="787" spans="7:7">
      <c r="G787" s="57"/>
    </row>
    <row r="788" spans="7:7">
      <c r="G788" s="57"/>
    </row>
    <row r="789" spans="7:7">
      <c r="G789" s="57"/>
    </row>
    <row r="790" spans="7:7">
      <c r="G790" s="57"/>
    </row>
    <row r="791" spans="7:7">
      <c r="G791" s="57"/>
    </row>
    <row r="792" spans="7:7">
      <c r="G792" s="57"/>
    </row>
  </sheetData>
  <mergeCells count="11">
    <mergeCell ref="C1:G1"/>
    <mergeCell ref="D8:G8"/>
    <mergeCell ref="A9:G9"/>
    <mergeCell ref="A10:G10"/>
    <mergeCell ref="A11:G11"/>
    <mergeCell ref="C2:G2"/>
    <mergeCell ref="C3:G3"/>
    <mergeCell ref="C4:G4"/>
    <mergeCell ref="C6:G6"/>
    <mergeCell ref="C5:G5"/>
    <mergeCell ref="C7:G7"/>
  </mergeCells>
  <pageMargins left="1.1811023622047245" right="0.59055118110236227" top="0.78740157480314965" bottom="0.78740157480314965" header="0.31496062992125984" footer="0.31496062992125984"/>
  <pageSetup paperSize="9" scale="73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803"/>
  <sheetViews>
    <sheetView topLeftCell="A230" zoomScaleSheetLayoutView="75" workbookViewId="0">
      <selection activeCell="F237" sqref="F237"/>
    </sheetView>
  </sheetViews>
  <sheetFormatPr defaultRowHeight="15.75"/>
  <cols>
    <col min="1" max="1" width="50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9.42578125" style="16" customWidth="1"/>
    <col min="6" max="6" width="8.42578125" style="16" customWidth="1"/>
    <col min="7" max="7" width="13" style="56" customWidth="1"/>
    <col min="8" max="8" width="12.85546875" style="56" customWidth="1"/>
    <col min="9" max="16384" width="9.140625" style="16"/>
  </cols>
  <sheetData>
    <row r="1" spans="1:8">
      <c r="A1" s="14"/>
      <c r="B1" s="15"/>
      <c r="C1" s="15"/>
      <c r="D1" s="59"/>
      <c r="E1" s="59"/>
      <c r="F1" s="59"/>
      <c r="G1" s="61" t="s">
        <v>421</v>
      </c>
      <c r="H1" s="61"/>
    </row>
    <row r="2" spans="1:8">
      <c r="A2" s="14"/>
      <c r="B2" s="15"/>
      <c r="C2" s="15"/>
      <c r="D2" s="59"/>
      <c r="E2" s="61" t="s">
        <v>93</v>
      </c>
      <c r="F2" s="67"/>
      <c r="G2" s="67"/>
      <c r="H2" s="67"/>
    </row>
    <row r="3" spans="1:8">
      <c r="A3" s="14"/>
      <c r="B3" s="15"/>
      <c r="C3" s="15"/>
      <c r="D3" s="61" t="s">
        <v>94</v>
      </c>
      <c r="E3" s="67"/>
      <c r="F3" s="67"/>
      <c r="G3" s="67"/>
      <c r="H3" s="67"/>
    </row>
    <row r="4" spans="1:8">
      <c r="A4" s="14"/>
      <c r="B4" s="15"/>
      <c r="C4" s="15"/>
      <c r="D4" s="61" t="s">
        <v>95</v>
      </c>
      <c r="E4" s="61"/>
      <c r="F4" s="61"/>
      <c r="G4" s="61"/>
      <c r="H4" s="61"/>
    </row>
    <row r="5" spans="1:8">
      <c r="A5" s="14"/>
      <c r="B5" s="15"/>
      <c r="C5" s="15"/>
      <c r="D5" s="61" t="s">
        <v>368</v>
      </c>
      <c r="E5" s="66"/>
      <c r="F5" s="66"/>
      <c r="G5" s="66"/>
      <c r="H5" s="66"/>
    </row>
    <row r="6" spans="1:8">
      <c r="A6" s="14"/>
      <c r="B6" s="15"/>
      <c r="C6" s="61" t="s">
        <v>369</v>
      </c>
      <c r="D6" s="61"/>
      <c r="E6" s="61"/>
      <c r="F6" s="61"/>
      <c r="G6" s="61"/>
      <c r="H6" s="61"/>
    </row>
    <row r="7" spans="1:8">
      <c r="A7" s="14"/>
      <c r="B7" s="15"/>
      <c r="C7" s="15"/>
      <c r="D7" s="59"/>
      <c r="E7" s="65" t="s">
        <v>370</v>
      </c>
      <c r="F7" s="68"/>
      <c r="G7" s="68"/>
      <c r="H7" s="68"/>
    </row>
    <row r="8" spans="1:8">
      <c r="A8" s="14"/>
      <c r="B8" s="15"/>
      <c r="C8" s="15"/>
      <c r="D8" s="61"/>
      <c r="E8" s="61"/>
      <c r="F8" s="61"/>
      <c r="G8" s="61"/>
      <c r="H8" s="61"/>
    </row>
    <row r="9" spans="1:8">
      <c r="A9" s="62"/>
      <c r="B9" s="62"/>
      <c r="C9" s="62"/>
      <c r="D9" s="62"/>
      <c r="E9" s="62"/>
      <c r="F9" s="62"/>
      <c r="G9" s="62"/>
      <c r="H9" s="62"/>
    </row>
    <row r="10" spans="1:8">
      <c r="A10" s="63" t="s">
        <v>422</v>
      </c>
      <c r="B10" s="63"/>
      <c r="C10" s="63"/>
      <c r="D10" s="63"/>
      <c r="E10" s="63"/>
      <c r="F10" s="63"/>
      <c r="G10" s="63"/>
      <c r="H10" s="63"/>
    </row>
    <row r="11" spans="1:8">
      <c r="A11" s="64" t="s">
        <v>0</v>
      </c>
      <c r="B11" s="64"/>
      <c r="C11" s="64"/>
      <c r="D11" s="64"/>
      <c r="E11" s="64"/>
      <c r="F11" s="64"/>
      <c r="G11" s="64"/>
      <c r="H11" s="64"/>
    </row>
    <row r="12" spans="1:8" ht="47.25">
      <c r="A12" s="17" t="s">
        <v>1</v>
      </c>
      <c r="B12" s="17" t="s">
        <v>414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6</v>
      </c>
      <c r="H12" s="17" t="s">
        <v>111</v>
      </c>
    </row>
    <row r="13" spans="1:8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</row>
    <row r="14" spans="1:8" ht="31.5">
      <c r="A14" s="20" t="s">
        <v>413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G15+G38</f>
        <v>9610.2000000000007</v>
      </c>
      <c r="H14" s="23">
        <f>H15+H38</f>
        <v>9872.9000000000015</v>
      </c>
    </row>
    <row r="15" spans="1:8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</f>
        <v>8113.7</v>
      </c>
      <c r="H15" s="25">
        <f>H16+H28</f>
        <v>8376.4000000000015</v>
      </c>
    </row>
    <row r="16" spans="1:8" ht="63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 t="shared" ref="G16:H16" si="0">G17</f>
        <v>7965.7</v>
      </c>
      <c r="H16" s="25">
        <f t="shared" si="0"/>
        <v>8358.4000000000015</v>
      </c>
    </row>
    <row r="17" spans="1:8" ht="47.25">
      <c r="A17" s="26" t="s">
        <v>432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 t="shared" ref="G17:H17" si="1">G18+G25</f>
        <v>7965.7</v>
      </c>
      <c r="H17" s="28">
        <f t="shared" si="1"/>
        <v>8358.4000000000015</v>
      </c>
    </row>
    <row r="18" spans="1:8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 t="shared" ref="G18:H18" si="2">G19+G21+G23</f>
        <v>3814.7</v>
      </c>
      <c r="H18" s="28">
        <f t="shared" si="2"/>
        <v>3999.8</v>
      </c>
    </row>
    <row r="19" spans="1:8" ht="78.75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 t="shared" ref="G19:H19" si="3">G20</f>
        <v>3083.7</v>
      </c>
      <c r="H19" s="28">
        <f t="shared" si="3"/>
        <v>3235.8</v>
      </c>
    </row>
    <row r="20" spans="1:8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37">
        <f>2781.7+302</f>
        <v>3083.7</v>
      </c>
      <c r="H20" s="37">
        <f>2920.8+315</f>
        <v>3235.8</v>
      </c>
    </row>
    <row r="21" spans="1:8" ht="31.5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 t="shared" ref="G21:H21" si="4">G22</f>
        <v>723</v>
      </c>
      <c r="H21" s="28">
        <f t="shared" si="4"/>
        <v>752</v>
      </c>
    </row>
    <row r="22" spans="1:8" ht="31.5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37">
        <v>723</v>
      </c>
      <c r="H22" s="37">
        <v>752</v>
      </c>
    </row>
    <row r="23" spans="1:8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 t="shared" ref="G23:H23" si="5">G24</f>
        <v>8</v>
      </c>
      <c r="H23" s="28">
        <f t="shared" si="5"/>
        <v>12</v>
      </c>
    </row>
    <row r="24" spans="1:8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37">
        <v>8</v>
      </c>
      <c r="H24" s="37">
        <v>12</v>
      </c>
    </row>
    <row r="25" spans="1:8" ht="31.5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 t="shared" ref="G25:H26" si="6">G26</f>
        <v>4151</v>
      </c>
      <c r="H25" s="28">
        <f t="shared" si="6"/>
        <v>4358.6000000000004</v>
      </c>
    </row>
    <row r="26" spans="1:8" ht="78.75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 t="shared" si="6"/>
        <v>4151</v>
      </c>
      <c r="H26" s="28">
        <f t="shared" si="6"/>
        <v>4358.6000000000004</v>
      </c>
    </row>
    <row r="27" spans="1:8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37">
        <v>4151</v>
      </c>
      <c r="H27" s="37">
        <v>4358.6000000000004</v>
      </c>
    </row>
    <row r="28" spans="1:8">
      <c r="A28" s="24" t="s">
        <v>45</v>
      </c>
      <c r="B28" s="21">
        <v>901</v>
      </c>
      <c r="C28" s="22" t="s">
        <v>8</v>
      </c>
      <c r="D28" s="22" t="s">
        <v>29</v>
      </c>
      <c r="E28" s="22" t="s">
        <v>10</v>
      </c>
      <c r="F28" s="22" t="s">
        <v>11</v>
      </c>
      <c r="G28" s="25">
        <f t="shared" ref="G28:H28" si="7">G29+G33</f>
        <v>148</v>
      </c>
      <c r="H28" s="25">
        <f t="shared" si="7"/>
        <v>18</v>
      </c>
    </row>
    <row r="29" spans="1:8" ht="47.25">
      <c r="A29" s="1" t="s">
        <v>151</v>
      </c>
      <c r="B29" s="18">
        <v>901</v>
      </c>
      <c r="C29" s="27" t="s">
        <v>8</v>
      </c>
      <c r="D29" s="27" t="s">
        <v>29</v>
      </c>
      <c r="E29" s="27" t="s">
        <v>159</v>
      </c>
      <c r="F29" s="27" t="s">
        <v>11</v>
      </c>
      <c r="G29" s="28">
        <f t="shared" ref="G29:H30" si="8">G30</f>
        <v>130</v>
      </c>
      <c r="H29" s="28">
        <f t="shared" si="8"/>
        <v>0</v>
      </c>
    </row>
    <row r="30" spans="1:8" ht="47.25">
      <c r="A30" s="1" t="s">
        <v>297</v>
      </c>
      <c r="B30" s="18">
        <v>901</v>
      </c>
      <c r="C30" s="27" t="s">
        <v>8</v>
      </c>
      <c r="D30" s="27" t="s">
        <v>29</v>
      </c>
      <c r="E30" s="27" t="s">
        <v>160</v>
      </c>
      <c r="F30" s="27" t="s">
        <v>11</v>
      </c>
      <c r="G30" s="28">
        <f t="shared" si="8"/>
        <v>130</v>
      </c>
      <c r="H30" s="28">
        <f t="shared" si="8"/>
        <v>0</v>
      </c>
    </row>
    <row r="31" spans="1:8" ht="31.5">
      <c r="A31" s="26" t="s">
        <v>18</v>
      </c>
      <c r="B31" s="18">
        <v>901</v>
      </c>
      <c r="C31" s="27" t="s">
        <v>8</v>
      </c>
      <c r="D31" s="27" t="s">
        <v>29</v>
      </c>
      <c r="E31" s="27" t="s">
        <v>160</v>
      </c>
      <c r="F31" s="27" t="s">
        <v>19</v>
      </c>
      <c r="G31" s="37">
        <f>G32</f>
        <v>130</v>
      </c>
      <c r="H31" s="37">
        <f>H32</f>
        <v>0</v>
      </c>
    </row>
    <row r="32" spans="1:8" ht="31.5">
      <c r="A32" s="26" t="s">
        <v>106</v>
      </c>
      <c r="B32" s="18">
        <v>901</v>
      </c>
      <c r="C32" s="27" t="s">
        <v>8</v>
      </c>
      <c r="D32" s="27" t="s">
        <v>29</v>
      </c>
      <c r="E32" s="27" t="s">
        <v>160</v>
      </c>
      <c r="F32" s="27" t="s">
        <v>107</v>
      </c>
      <c r="G32" s="37">
        <v>130</v>
      </c>
      <c r="H32" s="37">
        <v>0</v>
      </c>
    </row>
    <row r="33" spans="1:8">
      <c r="A33" s="26" t="s">
        <v>433</v>
      </c>
      <c r="B33" s="18">
        <v>901</v>
      </c>
      <c r="C33" s="27" t="s">
        <v>8</v>
      </c>
      <c r="D33" s="27" t="s">
        <v>29</v>
      </c>
      <c r="E33" s="27" t="s">
        <v>125</v>
      </c>
      <c r="F33" s="27" t="s">
        <v>11</v>
      </c>
      <c r="G33" s="28">
        <f t="shared" ref="G33:H34" si="9">G34</f>
        <v>18</v>
      </c>
      <c r="H33" s="28">
        <f t="shared" si="9"/>
        <v>18</v>
      </c>
    </row>
    <row r="34" spans="1:8">
      <c r="A34" s="26" t="s">
        <v>49</v>
      </c>
      <c r="B34" s="18">
        <v>901</v>
      </c>
      <c r="C34" s="27" t="s">
        <v>8</v>
      </c>
      <c r="D34" s="27" t="s">
        <v>29</v>
      </c>
      <c r="E34" s="27" t="s">
        <v>142</v>
      </c>
      <c r="F34" s="27" t="s">
        <v>11</v>
      </c>
      <c r="G34" s="28">
        <f t="shared" si="9"/>
        <v>18</v>
      </c>
      <c r="H34" s="28">
        <f t="shared" si="9"/>
        <v>18</v>
      </c>
    </row>
    <row r="35" spans="1:8" ht="47.25">
      <c r="A35" s="26" t="s">
        <v>52</v>
      </c>
      <c r="B35" s="18">
        <v>901</v>
      </c>
      <c r="C35" s="27" t="s">
        <v>8</v>
      </c>
      <c r="D35" s="27" t="s">
        <v>29</v>
      </c>
      <c r="E35" s="27" t="s">
        <v>143</v>
      </c>
      <c r="F35" s="27" t="s">
        <v>11</v>
      </c>
      <c r="G35" s="28">
        <f t="shared" ref="G35:H36" si="10">G36</f>
        <v>18</v>
      </c>
      <c r="H35" s="28">
        <f t="shared" si="10"/>
        <v>18</v>
      </c>
    </row>
    <row r="36" spans="1:8" ht="31.5">
      <c r="A36" s="26" t="s">
        <v>51</v>
      </c>
      <c r="B36" s="18">
        <v>901</v>
      </c>
      <c r="C36" s="27" t="s">
        <v>8</v>
      </c>
      <c r="D36" s="27" t="s">
        <v>29</v>
      </c>
      <c r="E36" s="27" t="s">
        <v>143</v>
      </c>
      <c r="F36" s="27" t="s">
        <v>31</v>
      </c>
      <c r="G36" s="28">
        <f t="shared" si="10"/>
        <v>18</v>
      </c>
      <c r="H36" s="28">
        <f t="shared" si="10"/>
        <v>18</v>
      </c>
    </row>
    <row r="37" spans="1:8">
      <c r="A37" s="26" t="s">
        <v>145</v>
      </c>
      <c r="B37" s="18">
        <v>901</v>
      </c>
      <c r="C37" s="27" t="s">
        <v>8</v>
      </c>
      <c r="D37" s="27" t="s">
        <v>29</v>
      </c>
      <c r="E37" s="27" t="s">
        <v>143</v>
      </c>
      <c r="F37" s="27" t="s">
        <v>146</v>
      </c>
      <c r="G37" s="28">
        <v>18</v>
      </c>
      <c r="H37" s="28">
        <v>18</v>
      </c>
    </row>
    <row r="38" spans="1:8">
      <c r="A38" s="24" t="s">
        <v>79</v>
      </c>
      <c r="B38" s="21">
        <v>901</v>
      </c>
      <c r="C38" s="22" t="s">
        <v>36</v>
      </c>
      <c r="D38" s="22" t="s">
        <v>9</v>
      </c>
      <c r="E38" s="22" t="s">
        <v>10</v>
      </c>
      <c r="F38" s="22" t="s">
        <v>11</v>
      </c>
      <c r="G38" s="25">
        <f t="shared" ref="G38:H38" si="11">G39</f>
        <v>1496.5</v>
      </c>
      <c r="H38" s="25">
        <f t="shared" si="11"/>
        <v>1496.5</v>
      </c>
    </row>
    <row r="39" spans="1:8">
      <c r="A39" s="24" t="s">
        <v>80</v>
      </c>
      <c r="B39" s="21">
        <v>901</v>
      </c>
      <c r="C39" s="22" t="s">
        <v>36</v>
      </c>
      <c r="D39" s="22" t="s">
        <v>8</v>
      </c>
      <c r="E39" s="22" t="s">
        <v>10</v>
      </c>
      <c r="F39" s="22" t="s">
        <v>11</v>
      </c>
      <c r="G39" s="25">
        <f t="shared" ref="G39:H42" si="12">G40</f>
        <v>1496.5</v>
      </c>
      <c r="H39" s="25">
        <f t="shared" si="12"/>
        <v>1496.5</v>
      </c>
    </row>
    <row r="40" spans="1:8">
      <c r="A40" s="5" t="s">
        <v>433</v>
      </c>
      <c r="B40" s="18">
        <v>901</v>
      </c>
      <c r="C40" s="27" t="s">
        <v>36</v>
      </c>
      <c r="D40" s="27" t="s">
        <v>8</v>
      </c>
      <c r="E40" s="27" t="s">
        <v>125</v>
      </c>
      <c r="F40" s="27" t="s">
        <v>11</v>
      </c>
      <c r="G40" s="28">
        <f t="shared" si="12"/>
        <v>1496.5</v>
      </c>
      <c r="H40" s="28">
        <f t="shared" si="12"/>
        <v>1496.5</v>
      </c>
    </row>
    <row r="41" spans="1:8" ht="110.25">
      <c r="A41" s="1" t="s">
        <v>318</v>
      </c>
      <c r="B41" s="18">
        <v>901</v>
      </c>
      <c r="C41" s="2" t="s">
        <v>36</v>
      </c>
      <c r="D41" s="27" t="s">
        <v>8</v>
      </c>
      <c r="E41" s="27" t="s">
        <v>319</v>
      </c>
      <c r="F41" s="27" t="s">
        <v>11</v>
      </c>
      <c r="G41" s="28">
        <f t="shared" si="12"/>
        <v>1496.5</v>
      </c>
      <c r="H41" s="28">
        <f t="shared" si="12"/>
        <v>1496.5</v>
      </c>
    </row>
    <row r="42" spans="1:8" ht="31.5">
      <c r="A42" s="26" t="s">
        <v>51</v>
      </c>
      <c r="B42" s="18">
        <v>901</v>
      </c>
      <c r="C42" s="2" t="s">
        <v>36</v>
      </c>
      <c r="D42" s="27" t="s">
        <v>8</v>
      </c>
      <c r="E42" s="27" t="s">
        <v>319</v>
      </c>
      <c r="F42" s="27" t="s">
        <v>31</v>
      </c>
      <c r="G42" s="28">
        <f t="shared" si="12"/>
        <v>1496.5</v>
      </c>
      <c r="H42" s="28">
        <f t="shared" si="12"/>
        <v>1496.5</v>
      </c>
    </row>
    <row r="43" spans="1:8" ht="31.5">
      <c r="A43" s="26" t="s">
        <v>294</v>
      </c>
      <c r="B43" s="18">
        <v>901</v>
      </c>
      <c r="C43" s="2" t="s">
        <v>36</v>
      </c>
      <c r="D43" s="27" t="s">
        <v>8</v>
      </c>
      <c r="E43" s="27" t="s">
        <v>319</v>
      </c>
      <c r="F43" s="27" t="s">
        <v>296</v>
      </c>
      <c r="G43" s="37">
        <v>1496.5</v>
      </c>
      <c r="H43" s="37">
        <v>1496.5</v>
      </c>
    </row>
    <row r="44" spans="1:8" s="29" customFormat="1" ht="31.5">
      <c r="A44" s="24" t="s">
        <v>415</v>
      </c>
      <c r="B44" s="21">
        <v>902</v>
      </c>
      <c r="C44" s="22" t="s">
        <v>9</v>
      </c>
      <c r="D44" s="22" t="s">
        <v>9</v>
      </c>
      <c r="E44" s="22" t="s">
        <v>10</v>
      </c>
      <c r="F44" s="22" t="s">
        <v>11</v>
      </c>
      <c r="G44" s="25">
        <f>G45+G109+G117+G133+G193+G284+G293+G316+G326+G353+G362</f>
        <v>978734.7</v>
      </c>
      <c r="H44" s="25">
        <f>H45+H109+H117+H133+H193+H284+H293+H316+H326+H353+H362</f>
        <v>931472.29999999993</v>
      </c>
    </row>
    <row r="45" spans="1:8">
      <c r="A45" s="24" t="s">
        <v>7</v>
      </c>
      <c r="B45" s="21">
        <v>902</v>
      </c>
      <c r="C45" s="22" t="s">
        <v>8</v>
      </c>
      <c r="D45" s="22" t="s">
        <v>9</v>
      </c>
      <c r="E45" s="22" t="s">
        <v>10</v>
      </c>
      <c r="F45" s="22" t="s">
        <v>11</v>
      </c>
      <c r="G45" s="25">
        <f t="shared" ref="G45:H45" si="13">G46+G51+G83+G90</f>
        <v>101613.2</v>
      </c>
      <c r="H45" s="25">
        <f t="shared" si="13"/>
        <v>105781.6</v>
      </c>
    </row>
    <row r="46" spans="1:8" ht="47.25">
      <c r="A46" s="24" t="s">
        <v>12</v>
      </c>
      <c r="B46" s="21">
        <v>902</v>
      </c>
      <c r="C46" s="22" t="s">
        <v>8</v>
      </c>
      <c r="D46" s="22" t="s">
        <v>13</v>
      </c>
      <c r="E46" s="22" t="s">
        <v>10</v>
      </c>
      <c r="F46" s="22" t="s">
        <v>11</v>
      </c>
      <c r="G46" s="25">
        <f t="shared" ref="G46:H49" si="14">G47</f>
        <v>4680.6000000000004</v>
      </c>
      <c r="H46" s="25">
        <f t="shared" si="14"/>
        <v>4914.6000000000004</v>
      </c>
    </row>
    <row r="47" spans="1:8" ht="47.25">
      <c r="A47" s="26" t="s">
        <v>432</v>
      </c>
      <c r="B47" s="18">
        <v>902</v>
      </c>
      <c r="C47" s="27" t="s">
        <v>8</v>
      </c>
      <c r="D47" s="27" t="s">
        <v>13</v>
      </c>
      <c r="E47" s="27" t="s">
        <v>101</v>
      </c>
      <c r="F47" s="27" t="s">
        <v>11</v>
      </c>
      <c r="G47" s="28">
        <f t="shared" si="14"/>
        <v>4680.6000000000004</v>
      </c>
      <c r="H47" s="28">
        <f t="shared" si="14"/>
        <v>4914.6000000000004</v>
      </c>
    </row>
    <row r="48" spans="1:8">
      <c r="A48" s="26" t="s">
        <v>14</v>
      </c>
      <c r="B48" s="18">
        <v>902</v>
      </c>
      <c r="C48" s="27" t="s">
        <v>8</v>
      </c>
      <c r="D48" s="27" t="s">
        <v>13</v>
      </c>
      <c r="E48" s="27" t="s">
        <v>100</v>
      </c>
      <c r="F48" s="27" t="s">
        <v>11</v>
      </c>
      <c r="G48" s="28">
        <f t="shared" si="14"/>
        <v>4680.6000000000004</v>
      </c>
      <c r="H48" s="28">
        <f t="shared" si="14"/>
        <v>4914.6000000000004</v>
      </c>
    </row>
    <row r="49" spans="1:8" ht="78.75">
      <c r="A49" s="26" t="s">
        <v>15</v>
      </c>
      <c r="B49" s="18">
        <v>902</v>
      </c>
      <c r="C49" s="27" t="s">
        <v>8</v>
      </c>
      <c r="D49" s="27" t="s">
        <v>13</v>
      </c>
      <c r="E49" s="27" t="s">
        <v>100</v>
      </c>
      <c r="F49" s="27" t="s">
        <v>16</v>
      </c>
      <c r="G49" s="28">
        <f t="shared" si="14"/>
        <v>4680.6000000000004</v>
      </c>
      <c r="H49" s="28">
        <f t="shared" si="14"/>
        <v>4914.6000000000004</v>
      </c>
    </row>
    <row r="50" spans="1:8" ht="31.5">
      <c r="A50" s="26" t="s">
        <v>102</v>
      </c>
      <c r="B50" s="18">
        <v>902</v>
      </c>
      <c r="C50" s="27" t="s">
        <v>8</v>
      </c>
      <c r="D50" s="27" t="s">
        <v>13</v>
      </c>
      <c r="E50" s="27" t="s">
        <v>100</v>
      </c>
      <c r="F50" s="27" t="s">
        <v>103</v>
      </c>
      <c r="G50" s="37">
        <v>4680.6000000000004</v>
      </c>
      <c r="H50" s="37">
        <v>4914.6000000000004</v>
      </c>
    </row>
    <row r="51" spans="1:8" ht="78.75">
      <c r="A51" s="24" t="s">
        <v>23</v>
      </c>
      <c r="B51" s="18">
        <v>902</v>
      </c>
      <c r="C51" s="22" t="s">
        <v>8</v>
      </c>
      <c r="D51" s="22" t="s">
        <v>24</v>
      </c>
      <c r="E51" s="22" t="s">
        <v>10</v>
      </c>
      <c r="F51" s="22" t="s">
        <v>11</v>
      </c>
      <c r="G51" s="25">
        <f t="shared" ref="G51:H51" si="15">G52</f>
        <v>64593.599999999999</v>
      </c>
      <c r="H51" s="25">
        <f t="shared" si="15"/>
        <v>67699.700000000012</v>
      </c>
    </row>
    <row r="52" spans="1:8" ht="47.25">
      <c r="A52" s="26" t="s">
        <v>432</v>
      </c>
      <c r="B52" s="18">
        <v>902</v>
      </c>
      <c r="C52" s="27" t="s">
        <v>8</v>
      </c>
      <c r="D52" s="27" t="s">
        <v>24</v>
      </c>
      <c r="E52" s="27" t="s">
        <v>101</v>
      </c>
      <c r="F52" s="27" t="s">
        <v>11</v>
      </c>
      <c r="G52" s="28">
        <f t="shared" ref="G52:H52" si="16">G53+G60+G65+G70+G75+G78</f>
        <v>64593.599999999999</v>
      </c>
      <c r="H52" s="28">
        <f t="shared" si="16"/>
        <v>67699.700000000012</v>
      </c>
    </row>
    <row r="53" spans="1:8" ht="31.5">
      <c r="A53" s="26" t="s">
        <v>104</v>
      </c>
      <c r="B53" s="18">
        <v>902</v>
      </c>
      <c r="C53" s="27" t="s">
        <v>8</v>
      </c>
      <c r="D53" s="27" t="s">
        <v>24</v>
      </c>
      <c r="E53" s="27" t="s">
        <v>105</v>
      </c>
      <c r="F53" s="27" t="s">
        <v>11</v>
      </c>
      <c r="G53" s="28">
        <f t="shared" ref="G53:H53" si="17">G54+G56+G58</f>
        <v>62004.2</v>
      </c>
      <c r="H53" s="28">
        <f t="shared" si="17"/>
        <v>65110.3</v>
      </c>
    </row>
    <row r="54" spans="1:8" ht="78.75">
      <c r="A54" s="26" t="s">
        <v>15</v>
      </c>
      <c r="B54" s="18">
        <v>902</v>
      </c>
      <c r="C54" s="27" t="s">
        <v>8</v>
      </c>
      <c r="D54" s="27" t="s">
        <v>24</v>
      </c>
      <c r="E54" s="27" t="s">
        <v>105</v>
      </c>
      <c r="F54" s="27" t="s">
        <v>16</v>
      </c>
      <c r="G54" s="28">
        <f t="shared" ref="G54:H54" si="18">G55</f>
        <v>61071.199999999997</v>
      </c>
      <c r="H54" s="28">
        <f t="shared" si="18"/>
        <v>64104.3</v>
      </c>
    </row>
    <row r="55" spans="1:8" ht="31.5">
      <c r="A55" s="26" t="s">
        <v>102</v>
      </c>
      <c r="B55" s="18">
        <v>902</v>
      </c>
      <c r="C55" s="27" t="s">
        <v>8</v>
      </c>
      <c r="D55" s="27" t="s">
        <v>24</v>
      </c>
      <c r="E55" s="27" t="s">
        <v>105</v>
      </c>
      <c r="F55" s="27" t="s">
        <v>103</v>
      </c>
      <c r="G55" s="37">
        <f>58163.2+2908</f>
        <v>61071.199999999997</v>
      </c>
      <c r="H55" s="37">
        <f>61071.3+3033</f>
        <v>64104.3</v>
      </c>
    </row>
    <row r="56" spans="1:8" ht="31.5">
      <c r="A56" s="26" t="s">
        <v>18</v>
      </c>
      <c r="B56" s="18">
        <v>902</v>
      </c>
      <c r="C56" s="27" t="s">
        <v>8</v>
      </c>
      <c r="D56" s="27" t="s">
        <v>24</v>
      </c>
      <c r="E56" s="27" t="s">
        <v>105</v>
      </c>
      <c r="F56" s="27" t="s">
        <v>19</v>
      </c>
      <c r="G56" s="28">
        <f t="shared" ref="G56:H56" si="19">G57</f>
        <v>820</v>
      </c>
      <c r="H56" s="28">
        <f t="shared" si="19"/>
        <v>858</v>
      </c>
    </row>
    <row r="57" spans="1:8" ht="31.5">
      <c r="A57" s="26" t="s">
        <v>106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107</v>
      </c>
      <c r="G57" s="37">
        <v>820</v>
      </c>
      <c r="H57" s="37">
        <v>858</v>
      </c>
    </row>
    <row r="58" spans="1:8">
      <c r="A58" s="26" t="s">
        <v>20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21</v>
      </c>
      <c r="G58" s="28">
        <f t="shared" ref="G58:H58" si="20">G59</f>
        <v>113</v>
      </c>
      <c r="H58" s="28">
        <f t="shared" si="20"/>
        <v>148</v>
      </c>
    </row>
    <row r="59" spans="1:8">
      <c r="A59" s="26" t="s">
        <v>109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110</v>
      </c>
      <c r="G59" s="37">
        <f>60+53</f>
        <v>113</v>
      </c>
      <c r="H59" s="37">
        <v>148</v>
      </c>
    </row>
    <row r="60" spans="1:8" ht="47.25">
      <c r="A60" s="1" t="s">
        <v>112</v>
      </c>
      <c r="B60" s="18">
        <v>902</v>
      </c>
      <c r="C60" s="27" t="s">
        <v>8</v>
      </c>
      <c r="D60" s="27" t="s">
        <v>24</v>
      </c>
      <c r="E60" s="27" t="s">
        <v>117</v>
      </c>
      <c r="F60" s="27" t="s">
        <v>11</v>
      </c>
      <c r="G60" s="28">
        <f t="shared" ref="G60:H60" si="21">G61+G63</f>
        <v>595.1</v>
      </c>
      <c r="H60" s="28">
        <f t="shared" si="21"/>
        <v>595.1</v>
      </c>
    </row>
    <row r="61" spans="1:8" ht="78.75">
      <c r="A61" s="26" t="s">
        <v>15</v>
      </c>
      <c r="B61" s="18">
        <v>902</v>
      </c>
      <c r="C61" s="27" t="s">
        <v>8</v>
      </c>
      <c r="D61" s="27" t="s">
        <v>24</v>
      </c>
      <c r="E61" s="27" t="s">
        <v>117</v>
      </c>
      <c r="F61" s="27" t="s">
        <v>16</v>
      </c>
      <c r="G61" s="28">
        <f t="shared" ref="G61:H61" si="22">G62</f>
        <v>488.1</v>
      </c>
      <c r="H61" s="28">
        <f t="shared" si="22"/>
        <v>488.1</v>
      </c>
    </row>
    <row r="62" spans="1:8" ht="31.5">
      <c r="A62" s="26" t="s">
        <v>102</v>
      </c>
      <c r="B62" s="18">
        <v>902</v>
      </c>
      <c r="C62" s="27" t="s">
        <v>8</v>
      </c>
      <c r="D62" s="27" t="s">
        <v>24</v>
      </c>
      <c r="E62" s="27" t="s">
        <v>117</v>
      </c>
      <c r="F62" s="27" t="s">
        <v>103</v>
      </c>
      <c r="G62" s="37">
        <v>488.1</v>
      </c>
      <c r="H62" s="37">
        <v>488.1</v>
      </c>
    </row>
    <row r="63" spans="1:8" ht="31.5">
      <c r="A63" s="26" t="s">
        <v>18</v>
      </c>
      <c r="B63" s="18">
        <v>902</v>
      </c>
      <c r="C63" s="27" t="s">
        <v>8</v>
      </c>
      <c r="D63" s="27" t="s">
        <v>24</v>
      </c>
      <c r="E63" s="27" t="s">
        <v>117</v>
      </c>
      <c r="F63" s="27" t="s">
        <v>19</v>
      </c>
      <c r="G63" s="28">
        <f t="shared" ref="G63:H63" si="23">G64</f>
        <v>107</v>
      </c>
      <c r="H63" s="28">
        <f t="shared" si="23"/>
        <v>107</v>
      </c>
    </row>
    <row r="64" spans="1:8" ht="31.5">
      <c r="A64" s="26" t="s">
        <v>106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107</v>
      </c>
      <c r="G64" s="37">
        <v>107</v>
      </c>
      <c r="H64" s="37">
        <v>107</v>
      </c>
    </row>
    <row r="65" spans="1:8" ht="126">
      <c r="A65" s="1" t="s">
        <v>381</v>
      </c>
      <c r="B65" s="18">
        <v>902</v>
      </c>
      <c r="C65" s="27" t="s">
        <v>8</v>
      </c>
      <c r="D65" s="27" t="s">
        <v>24</v>
      </c>
      <c r="E65" s="27" t="s">
        <v>118</v>
      </c>
      <c r="F65" s="27" t="s">
        <v>11</v>
      </c>
      <c r="G65" s="28">
        <f t="shared" ref="G65:H65" si="24">G66+G68</f>
        <v>122</v>
      </c>
      <c r="H65" s="28">
        <f t="shared" si="24"/>
        <v>122</v>
      </c>
    </row>
    <row r="66" spans="1:8" ht="78.75">
      <c r="A66" s="26" t="s">
        <v>15</v>
      </c>
      <c r="B66" s="18">
        <v>902</v>
      </c>
      <c r="C66" s="27" t="s">
        <v>8</v>
      </c>
      <c r="D66" s="27" t="s">
        <v>24</v>
      </c>
      <c r="E66" s="27" t="s">
        <v>118</v>
      </c>
      <c r="F66" s="27" t="s">
        <v>16</v>
      </c>
      <c r="G66" s="28">
        <f t="shared" ref="G66:H66" si="25">G67</f>
        <v>119</v>
      </c>
      <c r="H66" s="28">
        <f t="shared" si="25"/>
        <v>119</v>
      </c>
    </row>
    <row r="67" spans="1:8" ht="31.5">
      <c r="A67" s="26" t="s">
        <v>102</v>
      </c>
      <c r="B67" s="18">
        <v>902</v>
      </c>
      <c r="C67" s="27" t="s">
        <v>8</v>
      </c>
      <c r="D67" s="27" t="s">
        <v>24</v>
      </c>
      <c r="E67" s="27" t="s">
        <v>118</v>
      </c>
      <c r="F67" s="27" t="s">
        <v>103</v>
      </c>
      <c r="G67" s="37">
        <v>119</v>
      </c>
      <c r="H67" s="37">
        <v>119</v>
      </c>
    </row>
    <row r="68" spans="1:8" ht="31.5">
      <c r="A68" s="26" t="s">
        <v>18</v>
      </c>
      <c r="B68" s="18">
        <v>902</v>
      </c>
      <c r="C68" s="27" t="s">
        <v>8</v>
      </c>
      <c r="D68" s="27" t="s">
        <v>24</v>
      </c>
      <c r="E68" s="27" t="s">
        <v>118</v>
      </c>
      <c r="F68" s="27" t="s">
        <v>19</v>
      </c>
      <c r="G68" s="28">
        <f t="shared" ref="G68:H68" si="26">G69</f>
        <v>3</v>
      </c>
      <c r="H68" s="28">
        <f t="shared" si="26"/>
        <v>3</v>
      </c>
    </row>
    <row r="69" spans="1:8" ht="31.5">
      <c r="A69" s="26" t="s">
        <v>106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107</v>
      </c>
      <c r="G69" s="37">
        <v>3</v>
      </c>
      <c r="H69" s="37">
        <v>3</v>
      </c>
    </row>
    <row r="70" spans="1:8" ht="110.25">
      <c r="A70" s="1" t="s">
        <v>113</v>
      </c>
      <c r="B70" s="18">
        <v>902</v>
      </c>
      <c r="C70" s="27" t="s">
        <v>8</v>
      </c>
      <c r="D70" s="27" t="s">
        <v>24</v>
      </c>
      <c r="E70" s="27" t="s">
        <v>119</v>
      </c>
      <c r="F70" s="27" t="s">
        <v>11</v>
      </c>
      <c r="G70" s="28">
        <f t="shared" ref="G70:H70" si="27">G71+G73</f>
        <v>1348</v>
      </c>
      <c r="H70" s="28">
        <f t="shared" si="27"/>
        <v>1348</v>
      </c>
    </row>
    <row r="71" spans="1:8" ht="78.75">
      <c r="A71" s="26" t="s">
        <v>15</v>
      </c>
      <c r="B71" s="18">
        <v>902</v>
      </c>
      <c r="C71" s="27" t="s">
        <v>8</v>
      </c>
      <c r="D71" s="27" t="s">
        <v>24</v>
      </c>
      <c r="E71" s="27" t="s">
        <v>119</v>
      </c>
      <c r="F71" s="27" t="s">
        <v>16</v>
      </c>
      <c r="G71" s="28">
        <f t="shared" ref="G71:H71" si="28">G72</f>
        <v>1096</v>
      </c>
      <c r="H71" s="28">
        <f t="shared" si="28"/>
        <v>1096</v>
      </c>
    </row>
    <row r="72" spans="1:8" ht="31.5">
      <c r="A72" s="26" t="s">
        <v>102</v>
      </c>
      <c r="B72" s="18">
        <v>902</v>
      </c>
      <c r="C72" s="27" t="s">
        <v>8</v>
      </c>
      <c r="D72" s="27" t="s">
        <v>24</v>
      </c>
      <c r="E72" s="27" t="s">
        <v>119</v>
      </c>
      <c r="F72" s="27" t="s">
        <v>103</v>
      </c>
      <c r="G72" s="37">
        <v>1096</v>
      </c>
      <c r="H72" s="37">
        <v>1096</v>
      </c>
    </row>
    <row r="73" spans="1:8" ht="31.5">
      <c r="A73" s="26" t="s">
        <v>18</v>
      </c>
      <c r="B73" s="18">
        <v>902</v>
      </c>
      <c r="C73" s="27" t="s">
        <v>8</v>
      </c>
      <c r="D73" s="27" t="s">
        <v>24</v>
      </c>
      <c r="E73" s="27" t="s">
        <v>119</v>
      </c>
      <c r="F73" s="27" t="s">
        <v>19</v>
      </c>
      <c r="G73" s="28">
        <f t="shared" ref="G73:H73" si="29">G74</f>
        <v>252</v>
      </c>
      <c r="H73" s="28">
        <f t="shared" si="29"/>
        <v>252</v>
      </c>
    </row>
    <row r="74" spans="1:8" ht="31.5">
      <c r="A74" s="26" t="s">
        <v>106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107</v>
      </c>
      <c r="G74" s="37">
        <v>252</v>
      </c>
      <c r="H74" s="37">
        <v>252</v>
      </c>
    </row>
    <row r="75" spans="1:8" ht="63">
      <c r="A75" s="1" t="s">
        <v>114</v>
      </c>
      <c r="B75" s="18">
        <v>902</v>
      </c>
      <c r="C75" s="27" t="s">
        <v>8</v>
      </c>
      <c r="D75" s="27" t="s">
        <v>24</v>
      </c>
      <c r="E75" s="27" t="s">
        <v>120</v>
      </c>
      <c r="F75" s="27" t="s">
        <v>11</v>
      </c>
      <c r="G75" s="28">
        <f t="shared" ref="G75:H76" si="30">G76</f>
        <v>94</v>
      </c>
      <c r="H75" s="28">
        <f t="shared" si="30"/>
        <v>94</v>
      </c>
    </row>
    <row r="76" spans="1:8" ht="78.75">
      <c r="A76" s="26" t="s">
        <v>15</v>
      </c>
      <c r="B76" s="18">
        <v>902</v>
      </c>
      <c r="C76" s="27" t="s">
        <v>8</v>
      </c>
      <c r="D76" s="27" t="s">
        <v>24</v>
      </c>
      <c r="E76" s="27" t="s">
        <v>120</v>
      </c>
      <c r="F76" s="27" t="s">
        <v>16</v>
      </c>
      <c r="G76" s="28">
        <f t="shared" si="30"/>
        <v>94</v>
      </c>
      <c r="H76" s="28">
        <f t="shared" si="30"/>
        <v>94</v>
      </c>
    </row>
    <row r="77" spans="1:8" ht="31.5">
      <c r="A77" s="26" t="s">
        <v>102</v>
      </c>
      <c r="B77" s="18">
        <v>902</v>
      </c>
      <c r="C77" s="27" t="s">
        <v>8</v>
      </c>
      <c r="D77" s="27" t="s">
        <v>24</v>
      </c>
      <c r="E77" s="27" t="s">
        <v>120</v>
      </c>
      <c r="F77" s="27" t="s">
        <v>103</v>
      </c>
      <c r="G77" s="37">
        <v>94</v>
      </c>
      <c r="H77" s="37">
        <v>94</v>
      </c>
    </row>
    <row r="78" spans="1:8" ht="94.5">
      <c r="A78" s="1" t="s">
        <v>116</v>
      </c>
      <c r="B78" s="18">
        <v>902</v>
      </c>
      <c r="C78" s="27" t="s">
        <v>8</v>
      </c>
      <c r="D78" s="27" t="s">
        <v>24</v>
      </c>
      <c r="E78" s="27" t="s">
        <v>121</v>
      </c>
      <c r="F78" s="27" t="s">
        <v>11</v>
      </c>
      <c r="G78" s="28">
        <f t="shared" ref="G78:H78" si="31">G79+G81</f>
        <v>430.3</v>
      </c>
      <c r="H78" s="28">
        <f t="shared" si="31"/>
        <v>430.3</v>
      </c>
    </row>
    <row r="79" spans="1:8" ht="78.75">
      <c r="A79" s="26" t="s">
        <v>15</v>
      </c>
      <c r="B79" s="18">
        <v>902</v>
      </c>
      <c r="C79" s="27" t="s">
        <v>8</v>
      </c>
      <c r="D79" s="27" t="s">
        <v>24</v>
      </c>
      <c r="E79" s="27" t="s">
        <v>121</v>
      </c>
      <c r="F79" s="27" t="s">
        <v>16</v>
      </c>
      <c r="G79" s="28">
        <f t="shared" ref="G79:H79" si="32">G80</f>
        <v>391.2</v>
      </c>
      <c r="H79" s="28">
        <f t="shared" si="32"/>
        <v>391.2</v>
      </c>
    </row>
    <row r="80" spans="1:8" ht="31.5">
      <c r="A80" s="26" t="s">
        <v>102</v>
      </c>
      <c r="B80" s="18">
        <v>902</v>
      </c>
      <c r="C80" s="27" t="s">
        <v>8</v>
      </c>
      <c r="D80" s="27" t="s">
        <v>24</v>
      </c>
      <c r="E80" s="27" t="s">
        <v>121</v>
      </c>
      <c r="F80" s="27" t="s">
        <v>103</v>
      </c>
      <c r="G80" s="28">
        <v>391.2</v>
      </c>
      <c r="H80" s="28">
        <v>391.2</v>
      </c>
    </row>
    <row r="81" spans="1:8" ht="31.5">
      <c r="A81" s="26" t="s">
        <v>99</v>
      </c>
      <c r="B81" s="18">
        <v>902</v>
      </c>
      <c r="C81" s="27" t="s">
        <v>8</v>
      </c>
      <c r="D81" s="27" t="s">
        <v>24</v>
      </c>
      <c r="E81" s="27" t="s">
        <v>121</v>
      </c>
      <c r="F81" s="27" t="s">
        <v>19</v>
      </c>
      <c r="G81" s="28">
        <f t="shared" ref="G81:H81" si="33">G82</f>
        <v>39.1</v>
      </c>
      <c r="H81" s="28">
        <f t="shared" si="33"/>
        <v>39.1</v>
      </c>
    </row>
    <row r="82" spans="1:8" ht="31.5">
      <c r="A82" s="26" t="s">
        <v>106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107</v>
      </c>
      <c r="G82" s="28">
        <v>39.1</v>
      </c>
      <c r="H82" s="28">
        <v>39.1</v>
      </c>
    </row>
    <row r="83" spans="1:8">
      <c r="A83" s="24" t="s">
        <v>41</v>
      </c>
      <c r="B83" s="21">
        <v>902</v>
      </c>
      <c r="C83" s="22" t="s">
        <v>8</v>
      </c>
      <c r="D83" s="22" t="s">
        <v>25</v>
      </c>
      <c r="E83" s="22" t="s">
        <v>10</v>
      </c>
      <c r="F83" s="22" t="s">
        <v>11</v>
      </c>
      <c r="G83" s="25">
        <f t="shared" ref="G83:H84" si="34">G84</f>
        <v>388.70000000000005</v>
      </c>
      <c r="H83" s="25">
        <f t="shared" si="34"/>
        <v>388.70000000000005</v>
      </c>
    </row>
    <row r="84" spans="1:8" ht="47.25">
      <c r="A84" s="26" t="s">
        <v>432</v>
      </c>
      <c r="B84" s="18">
        <v>902</v>
      </c>
      <c r="C84" s="27" t="s">
        <v>8</v>
      </c>
      <c r="D84" s="27" t="s">
        <v>25</v>
      </c>
      <c r="E84" s="27" t="s">
        <v>101</v>
      </c>
      <c r="F84" s="27" t="s">
        <v>11</v>
      </c>
      <c r="G84" s="28">
        <f t="shared" si="34"/>
        <v>388.70000000000005</v>
      </c>
      <c r="H84" s="28">
        <f t="shared" si="34"/>
        <v>388.70000000000005</v>
      </c>
    </row>
    <row r="85" spans="1:8" ht="94.5">
      <c r="A85" s="1" t="s">
        <v>115</v>
      </c>
      <c r="B85" s="18">
        <v>902</v>
      </c>
      <c r="C85" s="27" t="s">
        <v>8</v>
      </c>
      <c r="D85" s="27" t="s">
        <v>25</v>
      </c>
      <c r="E85" s="27" t="s">
        <v>430</v>
      </c>
      <c r="F85" s="27" t="s">
        <v>11</v>
      </c>
      <c r="G85" s="28">
        <f t="shared" ref="G85:H85" si="35">G86+G88</f>
        <v>388.70000000000005</v>
      </c>
      <c r="H85" s="28">
        <f t="shared" si="35"/>
        <v>388.70000000000005</v>
      </c>
    </row>
    <row r="86" spans="1:8" ht="78.75">
      <c r="A86" s="26" t="s">
        <v>15</v>
      </c>
      <c r="B86" s="18">
        <v>902</v>
      </c>
      <c r="C86" s="27" t="s">
        <v>8</v>
      </c>
      <c r="D86" s="27" t="s">
        <v>25</v>
      </c>
      <c r="E86" s="27" t="s">
        <v>430</v>
      </c>
      <c r="F86" s="27" t="s">
        <v>16</v>
      </c>
      <c r="G86" s="28">
        <f t="shared" ref="G86:H86" si="36">G87</f>
        <v>318.60000000000002</v>
      </c>
      <c r="H86" s="28">
        <f t="shared" si="36"/>
        <v>318.60000000000002</v>
      </c>
    </row>
    <row r="87" spans="1:8" ht="31.5">
      <c r="A87" s="26" t="s">
        <v>102</v>
      </c>
      <c r="B87" s="18">
        <v>902</v>
      </c>
      <c r="C87" s="27" t="s">
        <v>8</v>
      </c>
      <c r="D87" s="27" t="s">
        <v>25</v>
      </c>
      <c r="E87" s="27" t="s">
        <v>430</v>
      </c>
      <c r="F87" s="27" t="s">
        <v>103</v>
      </c>
      <c r="G87" s="37">
        <v>318.60000000000002</v>
      </c>
      <c r="H87" s="37">
        <v>318.60000000000002</v>
      </c>
    </row>
    <row r="88" spans="1:8" ht="31.5">
      <c r="A88" s="26" t="s">
        <v>18</v>
      </c>
      <c r="B88" s="18">
        <v>902</v>
      </c>
      <c r="C88" s="27" t="s">
        <v>8</v>
      </c>
      <c r="D88" s="27" t="s">
        <v>25</v>
      </c>
      <c r="E88" s="27" t="s">
        <v>430</v>
      </c>
      <c r="F88" s="27" t="s">
        <v>19</v>
      </c>
      <c r="G88" s="28">
        <f t="shared" ref="G88:H88" si="37">G89</f>
        <v>70.099999999999994</v>
      </c>
      <c r="H88" s="28">
        <f t="shared" si="37"/>
        <v>70.099999999999994</v>
      </c>
    </row>
    <row r="89" spans="1:8" ht="31.5">
      <c r="A89" s="26" t="s">
        <v>106</v>
      </c>
      <c r="B89" s="18">
        <v>902</v>
      </c>
      <c r="C89" s="27" t="s">
        <v>8</v>
      </c>
      <c r="D89" s="27" t="s">
        <v>25</v>
      </c>
      <c r="E89" s="27" t="s">
        <v>430</v>
      </c>
      <c r="F89" s="27" t="s">
        <v>107</v>
      </c>
      <c r="G89" s="37">
        <v>70.099999999999994</v>
      </c>
      <c r="H89" s="37">
        <v>70.099999999999994</v>
      </c>
    </row>
    <row r="90" spans="1:8">
      <c r="A90" s="24" t="s">
        <v>45</v>
      </c>
      <c r="B90" s="21">
        <v>902</v>
      </c>
      <c r="C90" s="22" t="s">
        <v>8</v>
      </c>
      <c r="D90" s="22" t="s">
        <v>29</v>
      </c>
      <c r="E90" s="22" t="s">
        <v>10</v>
      </c>
      <c r="F90" s="22" t="s">
        <v>11</v>
      </c>
      <c r="G90" s="25">
        <f>G91+G96+G100</f>
        <v>31950.3</v>
      </c>
      <c r="H90" s="25">
        <f>H91+H96+H100</f>
        <v>32778.6</v>
      </c>
    </row>
    <row r="91" spans="1:8" ht="63">
      <c r="A91" s="1" t="s">
        <v>150</v>
      </c>
      <c r="B91" s="3">
        <v>902</v>
      </c>
      <c r="C91" s="27" t="s">
        <v>8</v>
      </c>
      <c r="D91" s="27" t="s">
        <v>29</v>
      </c>
      <c r="E91" s="27" t="s">
        <v>152</v>
      </c>
      <c r="F91" s="27" t="s">
        <v>11</v>
      </c>
      <c r="G91" s="28">
        <f t="shared" ref="G91:H94" si="38">G92</f>
        <v>1270</v>
      </c>
      <c r="H91" s="28">
        <f t="shared" si="38"/>
        <v>693</v>
      </c>
    </row>
    <row r="92" spans="1:8" ht="47.25">
      <c r="A92" s="1" t="s">
        <v>426</v>
      </c>
      <c r="B92" s="3">
        <v>902</v>
      </c>
      <c r="C92" s="27" t="s">
        <v>8</v>
      </c>
      <c r="D92" s="27" t="s">
        <v>29</v>
      </c>
      <c r="E92" s="27" t="s">
        <v>153</v>
      </c>
      <c r="F92" s="27" t="s">
        <v>11</v>
      </c>
      <c r="G92" s="28">
        <f t="shared" si="38"/>
        <v>1270</v>
      </c>
      <c r="H92" s="28">
        <f t="shared" si="38"/>
        <v>693</v>
      </c>
    </row>
    <row r="93" spans="1:8" ht="94.5">
      <c r="A93" s="1" t="s">
        <v>161</v>
      </c>
      <c r="B93" s="3">
        <v>902</v>
      </c>
      <c r="C93" s="27" t="s">
        <v>8</v>
      </c>
      <c r="D93" s="27" t="s">
        <v>29</v>
      </c>
      <c r="E93" s="27" t="s">
        <v>162</v>
      </c>
      <c r="F93" s="27" t="s">
        <v>11</v>
      </c>
      <c r="G93" s="28">
        <f t="shared" si="38"/>
        <v>1270</v>
      </c>
      <c r="H93" s="28">
        <f t="shared" si="38"/>
        <v>693</v>
      </c>
    </row>
    <row r="94" spans="1:8" ht="47.25">
      <c r="A94" s="26" t="s">
        <v>59</v>
      </c>
      <c r="B94" s="3">
        <v>902</v>
      </c>
      <c r="C94" s="27" t="s">
        <v>8</v>
      </c>
      <c r="D94" s="27" t="s">
        <v>29</v>
      </c>
      <c r="E94" s="27" t="s">
        <v>162</v>
      </c>
      <c r="F94" s="27" t="s">
        <v>33</v>
      </c>
      <c r="G94" s="28">
        <f t="shared" si="38"/>
        <v>1270</v>
      </c>
      <c r="H94" s="28">
        <f t="shared" si="38"/>
        <v>693</v>
      </c>
    </row>
    <row r="95" spans="1:8">
      <c r="A95" s="26" t="s">
        <v>172</v>
      </c>
      <c r="B95" s="3">
        <v>902</v>
      </c>
      <c r="C95" s="27" t="s">
        <v>8</v>
      </c>
      <c r="D95" s="27" t="s">
        <v>29</v>
      </c>
      <c r="E95" s="27" t="s">
        <v>162</v>
      </c>
      <c r="F95" s="27" t="s">
        <v>173</v>
      </c>
      <c r="G95" s="37">
        <v>1270</v>
      </c>
      <c r="H95" s="37">
        <v>693</v>
      </c>
    </row>
    <row r="96" spans="1:8" ht="63">
      <c r="A96" s="1" t="s">
        <v>147</v>
      </c>
      <c r="B96" s="3">
        <v>902</v>
      </c>
      <c r="C96" s="27" t="s">
        <v>8</v>
      </c>
      <c r="D96" s="27" t="s">
        <v>29</v>
      </c>
      <c r="E96" s="27" t="s">
        <v>154</v>
      </c>
      <c r="F96" s="27" t="s">
        <v>11</v>
      </c>
      <c r="G96" s="28">
        <f>G97</f>
        <v>165</v>
      </c>
      <c r="H96" s="28">
        <f>H97</f>
        <v>173</v>
      </c>
    </row>
    <row r="97" spans="1:8" ht="47.25">
      <c r="A97" s="1" t="s">
        <v>149</v>
      </c>
      <c r="B97" s="3">
        <v>902</v>
      </c>
      <c r="C97" s="27" t="s">
        <v>8</v>
      </c>
      <c r="D97" s="27" t="s">
        <v>29</v>
      </c>
      <c r="E97" s="27" t="s">
        <v>156</v>
      </c>
      <c r="F97" s="27" t="s">
        <v>11</v>
      </c>
      <c r="G97" s="28">
        <f t="shared" ref="G97:H98" si="39">G98</f>
        <v>165</v>
      </c>
      <c r="H97" s="28">
        <f t="shared" si="39"/>
        <v>173</v>
      </c>
    </row>
    <row r="98" spans="1:8" ht="47.25">
      <c r="A98" s="26" t="s">
        <v>48</v>
      </c>
      <c r="B98" s="3">
        <v>902</v>
      </c>
      <c r="C98" s="27" t="s">
        <v>8</v>
      </c>
      <c r="D98" s="27" t="s">
        <v>29</v>
      </c>
      <c r="E98" s="27" t="s">
        <v>156</v>
      </c>
      <c r="F98" s="27" t="s">
        <v>30</v>
      </c>
      <c r="G98" s="28">
        <f t="shared" si="39"/>
        <v>165</v>
      </c>
      <c r="H98" s="28">
        <f t="shared" si="39"/>
        <v>173</v>
      </c>
    </row>
    <row r="99" spans="1:8" ht="47.25">
      <c r="A99" s="1" t="s">
        <v>157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158</v>
      </c>
      <c r="G99" s="37">
        <v>165</v>
      </c>
      <c r="H99" s="37">
        <v>173</v>
      </c>
    </row>
    <row r="100" spans="1:8">
      <c r="A100" s="26" t="s">
        <v>433</v>
      </c>
      <c r="B100" s="3">
        <v>902</v>
      </c>
      <c r="C100" s="27" t="s">
        <v>8</v>
      </c>
      <c r="D100" s="27" t="s">
        <v>29</v>
      </c>
      <c r="E100" s="27" t="s">
        <v>125</v>
      </c>
      <c r="F100" s="27" t="s">
        <v>11</v>
      </c>
      <c r="G100" s="28">
        <f t="shared" ref="G100:H100" si="40">G101+G105</f>
        <v>30515.3</v>
      </c>
      <c r="H100" s="28">
        <f t="shared" si="40"/>
        <v>31912.6</v>
      </c>
    </row>
    <row r="101" spans="1:8" ht="31.5">
      <c r="A101" s="26" t="s">
        <v>46</v>
      </c>
      <c r="B101" s="3">
        <v>902</v>
      </c>
      <c r="C101" s="27" t="s">
        <v>8</v>
      </c>
      <c r="D101" s="27" t="s">
        <v>29</v>
      </c>
      <c r="E101" s="27" t="s">
        <v>129</v>
      </c>
      <c r="F101" s="27" t="s">
        <v>11</v>
      </c>
      <c r="G101" s="28">
        <f t="shared" ref="G101:H101" si="41">G102</f>
        <v>30378.3</v>
      </c>
      <c r="H101" s="28">
        <f t="shared" si="41"/>
        <v>31775.599999999999</v>
      </c>
    </row>
    <row r="102" spans="1:8" ht="47.25">
      <c r="A102" s="1" t="s">
        <v>131</v>
      </c>
      <c r="B102" s="3">
        <v>902</v>
      </c>
      <c r="C102" s="27" t="s">
        <v>8</v>
      </c>
      <c r="D102" s="27" t="s">
        <v>29</v>
      </c>
      <c r="E102" s="27" t="s">
        <v>132</v>
      </c>
      <c r="F102" s="27" t="s">
        <v>11</v>
      </c>
      <c r="G102" s="28">
        <f t="shared" ref="G102:H103" si="42">G103</f>
        <v>30378.3</v>
      </c>
      <c r="H102" s="28">
        <f t="shared" si="42"/>
        <v>31775.599999999999</v>
      </c>
    </row>
    <row r="103" spans="1:8" ht="47.25">
      <c r="A103" s="26" t="s">
        <v>48</v>
      </c>
      <c r="B103" s="3">
        <v>902</v>
      </c>
      <c r="C103" s="27" t="s">
        <v>8</v>
      </c>
      <c r="D103" s="27" t="s">
        <v>29</v>
      </c>
      <c r="E103" s="27" t="s">
        <v>132</v>
      </c>
      <c r="F103" s="27" t="s">
        <v>30</v>
      </c>
      <c r="G103" s="28">
        <f t="shared" si="42"/>
        <v>30378.3</v>
      </c>
      <c r="H103" s="28">
        <f t="shared" si="42"/>
        <v>31775.599999999999</v>
      </c>
    </row>
    <row r="104" spans="1:8">
      <c r="A104" s="26" t="s">
        <v>133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134</v>
      </c>
      <c r="G104" s="37">
        <v>30378.3</v>
      </c>
      <c r="H104" s="37">
        <v>31775.599999999999</v>
      </c>
    </row>
    <row r="105" spans="1:8">
      <c r="A105" s="26" t="s">
        <v>49</v>
      </c>
      <c r="B105" s="3">
        <v>902</v>
      </c>
      <c r="C105" s="27" t="s">
        <v>8</v>
      </c>
      <c r="D105" s="27" t="s">
        <v>29</v>
      </c>
      <c r="E105" s="27" t="s">
        <v>142</v>
      </c>
      <c r="F105" s="27" t="s">
        <v>11</v>
      </c>
      <c r="G105" s="28">
        <f t="shared" ref="G105:H105" si="43">G106</f>
        <v>137</v>
      </c>
      <c r="H105" s="28">
        <f t="shared" si="43"/>
        <v>137</v>
      </c>
    </row>
    <row r="106" spans="1:8" ht="47.25">
      <c r="A106" s="26" t="s">
        <v>50</v>
      </c>
      <c r="B106" s="3">
        <v>902</v>
      </c>
      <c r="C106" s="27" t="s">
        <v>8</v>
      </c>
      <c r="D106" s="27" t="s">
        <v>29</v>
      </c>
      <c r="E106" s="27" t="s">
        <v>144</v>
      </c>
      <c r="F106" s="27" t="s">
        <v>11</v>
      </c>
      <c r="G106" s="28">
        <f t="shared" ref="G106:H107" si="44">G107</f>
        <v>137</v>
      </c>
      <c r="H106" s="28">
        <f t="shared" si="44"/>
        <v>137</v>
      </c>
    </row>
    <row r="107" spans="1:8" ht="31.5">
      <c r="A107" s="26" t="s">
        <v>51</v>
      </c>
      <c r="B107" s="3">
        <v>902</v>
      </c>
      <c r="C107" s="27" t="s">
        <v>8</v>
      </c>
      <c r="D107" s="27" t="s">
        <v>29</v>
      </c>
      <c r="E107" s="27" t="s">
        <v>144</v>
      </c>
      <c r="F107" s="27" t="s">
        <v>31</v>
      </c>
      <c r="G107" s="28">
        <f t="shared" si="44"/>
        <v>137</v>
      </c>
      <c r="H107" s="28">
        <f t="shared" si="44"/>
        <v>137</v>
      </c>
    </row>
    <row r="108" spans="1:8">
      <c r="A108" s="26" t="s">
        <v>145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146</v>
      </c>
      <c r="G108" s="28">
        <v>137</v>
      </c>
      <c r="H108" s="28">
        <v>137</v>
      </c>
    </row>
    <row r="109" spans="1:8">
      <c r="A109" s="24" t="s">
        <v>53</v>
      </c>
      <c r="B109" s="21">
        <v>902</v>
      </c>
      <c r="C109" s="22" t="s">
        <v>13</v>
      </c>
      <c r="D109" s="22" t="s">
        <v>9</v>
      </c>
      <c r="E109" s="22" t="s">
        <v>10</v>
      </c>
      <c r="F109" s="22" t="s">
        <v>11</v>
      </c>
      <c r="G109" s="25">
        <f t="shared" ref="G109:H111" si="45">G110</f>
        <v>430.6</v>
      </c>
      <c r="H109" s="25">
        <f t="shared" si="45"/>
        <v>410.4</v>
      </c>
    </row>
    <row r="110" spans="1:8">
      <c r="A110" s="26" t="s">
        <v>54</v>
      </c>
      <c r="B110" s="18">
        <v>902</v>
      </c>
      <c r="C110" s="27" t="s">
        <v>13</v>
      </c>
      <c r="D110" s="27" t="s">
        <v>17</v>
      </c>
      <c r="E110" s="27" t="s">
        <v>10</v>
      </c>
      <c r="F110" s="27" t="s">
        <v>11</v>
      </c>
      <c r="G110" s="28">
        <f t="shared" si="45"/>
        <v>430.6</v>
      </c>
      <c r="H110" s="28">
        <f t="shared" si="45"/>
        <v>410.4</v>
      </c>
    </row>
    <row r="111" spans="1:8" ht="47.25">
      <c r="A111" s="26" t="s">
        <v>432</v>
      </c>
      <c r="B111" s="18">
        <v>902</v>
      </c>
      <c r="C111" s="27" t="s">
        <v>13</v>
      </c>
      <c r="D111" s="27" t="s">
        <v>17</v>
      </c>
      <c r="E111" s="27" t="s">
        <v>101</v>
      </c>
      <c r="F111" s="27" t="s">
        <v>11</v>
      </c>
      <c r="G111" s="28">
        <f t="shared" si="45"/>
        <v>430.6</v>
      </c>
      <c r="H111" s="28">
        <f t="shared" si="45"/>
        <v>410.4</v>
      </c>
    </row>
    <row r="112" spans="1:8" ht="47.25">
      <c r="A112" s="26" t="s">
        <v>55</v>
      </c>
      <c r="B112" s="18">
        <v>902</v>
      </c>
      <c r="C112" s="27" t="s">
        <v>13</v>
      </c>
      <c r="D112" s="27" t="s">
        <v>17</v>
      </c>
      <c r="E112" s="27" t="s">
        <v>163</v>
      </c>
      <c r="F112" s="27" t="s">
        <v>11</v>
      </c>
      <c r="G112" s="28">
        <f t="shared" ref="G112:H112" si="46">G113+G115</f>
        <v>430.6</v>
      </c>
      <c r="H112" s="28">
        <f t="shared" si="46"/>
        <v>410.4</v>
      </c>
    </row>
    <row r="113" spans="1:8" ht="78.75">
      <c r="A113" s="26" t="s">
        <v>15</v>
      </c>
      <c r="B113" s="18">
        <v>902</v>
      </c>
      <c r="C113" s="27" t="s">
        <v>13</v>
      </c>
      <c r="D113" s="27" t="s">
        <v>17</v>
      </c>
      <c r="E113" s="27" t="s">
        <v>163</v>
      </c>
      <c r="F113" s="27" t="s">
        <v>16</v>
      </c>
      <c r="G113" s="28">
        <f t="shared" ref="G113:H113" si="47">G114</f>
        <v>236.8</v>
      </c>
      <c r="H113" s="28">
        <f t="shared" si="47"/>
        <v>225.7</v>
      </c>
    </row>
    <row r="114" spans="1:8" ht="31.5">
      <c r="A114" s="26" t="s">
        <v>102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103</v>
      </c>
      <c r="G114" s="28">
        <v>236.8</v>
      </c>
      <c r="H114" s="28">
        <v>225.7</v>
      </c>
    </row>
    <row r="115" spans="1:8" ht="31.5">
      <c r="A115" s="26" t="s">
        <v>18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19</v>
      </c>
      <c r="G115" s="28">
        <f t="shared" ref="G115:H115" si="48">G116</f>
        <v>193.8</v>
      </c>
      <c r="H115" s="28">
        <f t="shared" si="48"/>
        <v>184.7</v>
      </c>
    </row>
    <row r="116" spans="1:8" ht="31.5">
      <c r="A116" s="26" t="s">
        <v>106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107</v>
      </c>
      <c r="G116" s="37">
        <v>193.8</v>
      </c>
      <c r="H116" s="37">
        <v>184.7</v>
      </c>
    </row>
    <row r="117" spans="1:8" ht="31.5">
      <c r="A117" s="30" t="s">
        <v>382</v>
      </c>
      <c r="B117" s="31">
        <v>902</v>
      </c>
      <c r="C117" s="32" t="s">
        <v>17</v>
      </c>
      <c r="D117" s="32" t="s">
        <v>9</v>
      </c>
      <c r="E117" s="32" t="s">
        <v>10</v>
      </c>
      <c r="F117" s="33" t="s">
        <v>11</v>
      </c>
      <c r="G117" s="34">
        <f t="shared" ref="G117:H118" si="49">G118</f>
        <v>915</v>
      </c>
      <c r="H117" s="34">
        <f t="shared" si="49"/>
        <v>554.79999999999995</v>
      </c>
    </row>
    <row r="118" spans="1:8" ht="47.25">
      <c r="A118" s="30" t="s">
        <v>383</v>
      </c>
      <c r="B118" s="31">
        <v>902</v>
      </c>
      <c r="C118" s="32" t="s">
        <v>17</v>
      </c>
      <c r="D118" s="32" t="s">
        <v>384</v>
      </c>
      <c r="E118" s="32" t="s">
        <v>10</v>
      </c>
      <c r="F118" s="33" t="s">
        <v>11</v>
      </c>
      <c r="G118" s="34">
        <f t="shared" si="49"/>
        <v>915</v>
      </c>
      <c r="H118" s="34">
        <f t="shared" si="49"/>
        <v>554.79999999999995</v>
      </c>
    </row>
    <row r="119" spans="1:8" ht="63">
      <c r="A119" s="1" t="s">
        <v>245</v>
      </c>
      <c r="B119" s="6">
        <v>902</v>
      </c>
      <c r="C119" s="35" t="s">
        <v>17</v>
      </c>
      <c r="D119" s="35" t="s">
        <v>384</v>
      </c>
      <c r="E119" s="35" t="s">
        <v>247</v>
      </c>
      <c r="F119" s="36" t="s">
        <v>11</v>
      </c>
      <c r="G119" s="37">
        <f t="shared" ref="G119:H119" si="50">G120+G123+G126</f>
        <v>915</v>
      </c>
      <c r="H119" s="37">
        <f t="shared" si="50"/>
        <v>554.79999999999995</v>
      </c>
    </row>
    <row r="120" spans="1:8" ht="31.5">
      <c r="A120" s="1" t="s">
        <v>385</v>
      </c>
      <c r="B120" s="3">
        <v>902</v>
      </c>
      <c r="C120" s="2" t="s">
        <v>17</v>
      </c>
      <c r="D120" s="27" t="s">
        <v>384</v>
      </c>
      <c r="E120" s="27" t="s">
        <v>248</v>
      </c>
      <c r="F120" s="27" t="s">
        <v>11</v>
      </c>
      <c r="G120" s="38">
        <f t="shared" ref="G120:H121" si="51">G121</f>
        <v>703</v>
      </c>
      <c r="H120" s="38">
        <f t="shared" si="51"/>
        <v>330.8</v>
      </c>
    </row>
    <row r="121" spans="1:8" ht="31.5">
      <c r="A121" s="26" t="s">
        <v>18</v>
      </c>
      <c r="B121" s="3">
        <v>902</v>
      </c>
      <c r="C121" s="2" t="s">
        <v>17</v>
      </c>
      <c r="D121" s="27" t="s">
        <v>384</v>
      </c>
      <c r="E121" s="27" t="s">
        <v>248</v>
      </c>
      <c r="F121" s="27" t="s">
        <v>19</v>
      </c>
      <c r="G121" s="38">
        <f t="shared" si="51"/>
        <v>703</v>
      </c>
      <c r="H121" s="38">
        <f t="shared" si="51"/>
        <v>330.8</v>
      </c>
    </row>
    <row r="122" spans="1:8" ht="31.5">
      <c r="A122" s="26" t="s">
        <v>106</v>
      </c>
      <c r="B122" s="3">
        <v>902</v>
      </c>
      <c r="C122" s="2" t="s">
        <v>17</v>
      </c>
      <c r="D122" s="27" t="s">
        <v>384</v>
      </c>
      <c r="E122" s="27" t="s">
        <v>248</v>
      </c>
      <c r="F122" s="27" t="s">
        <v>107</v>
      </c>
      <c r="G122" s="11">
        <v>703</v>
      </c>
      <c r="H122" s="11">
        <v>330.8</v>
      </c>
    </row>
    <row r="123" spans="1:8">
      <c r="A123" s="1" t="s">
        <v>386</v>
      </c>
      <c r="B123" s="3">
        <v>902</v>
      </c>
      <c r="C123" s="2" t="s">
        <v>17</v>
      </c>
      <c r="D123" s="27" t="s">
        <v>384</v>
      </c>
      <c r="E123" s="27" t="s">
        <v>403</v>
      </c>
      <c r="F123" s="27" t="s">
        <v>11</v>
      </c>
      <c r="G123" s="37">
        <f t="shared" ref="G123:H124" si="52">G124</f>
        <v>72</v>
      </c>
      <c r="H123" s="37">
        <f t="shared" si="52"/>
        <v>84</v>
      </c>
    </row>
    <row r="124" spans="1:8" ht="31.5">
      <c r="A124" s="26" t="s">
        <v>18</v>
      </c>
      <c r="B124" s="3">
        <v>902</v>
      </c>
      <c r="C124" s="2" t="s">
        <v>17</v>
      </c>
      <c r="D124" s="27" t="s">
        <v>384</v>
      </c>
      <c r="E124" s="27" t="s">
        <v>403</v>
      </c>
      <c r="F124" s="27" t="s">
        <v>19</v>
      </c>
      <c r="G124" s="37">
        <f t="shared" si="52"/>
        <v>72</v>
      </c>
      <c r="H124" s="37">
        <f t="shared" si="52"/>
        <v>84</v>
      </c>
    </row>
    <row r="125" spans="1:8" ht="31.5">
      <c r="A125" s="26" t="s">
        <v>106</v>
      </c>
      <c r="B125" s="3">
        <v>902</v>
      </c>
      <c r="C125" s="2" t="s">
        <v>17</v>
      </c>
      <c r="D125" s="27" t="s">
        <v>384</v>
      </c>
      <c r="E125" s="27" t="s">
        <v>403</v>
      </c>
      <c r="F125" s="27" t="s">
        <v>107</v>
      </c>
      <c r="G125" s="58">
        <v>72</v>
      </c>
      <c r="H125" s="58">
        <v>84</v>
      </c>
    </row>
    <row r="126" spans="1:8" ht="31.5">
      <c r="A126" s="1" t="s">
        <v>387</v>
      </c>
      <c r="B126" s="3">
        <v>902</v>
      </c>
      <c r="C126" s="7" t="s">
        <v>17</v>
      </c>
      <c r="D126" s="39" t="s">
        <v>384</v>
      </c>
      <c r="E126" s="40" t="s">
        <v>391</v>
      </c>
      <c r="F126" s="40" t="s">
        <v>11</v>
      </c>
      <c r="G126" s="41">
        <f t="shared" ref="G126:H126" si="53">G127+G130</f>
        <v>140</v>
      </c>
      <c r="H126" s="41">
        <f t="shared" si="53"/>
        <v>140</v>
      </c>
    </row>
    <row r="127" spans="1:8" ht="31.5">
      <c r="A127" s="1" t="s">
        <v>388</v>
      </c>
      <c r="B127" s="3">
        <v>902</v>
      </c>
      <c r="C127" s="2" t="s">
        <v>17</v>
      </c>
      <c r="D127" s="42" t="s">
        <v>384</v>
      </c>
      <c r="E127" s="27" t="s">
        <v>392</v>
      </c>
      <c r="F127" s="27" t="s">
        <v>11</v>
      </c>
      <c r="G127" s="58">
        <v>100</v>
      </c>
      <c r="H127" s="58">
        <v>100</v>
      </c>
    </row>
    <row r="128" spans="1:8" ht="31.5">
      <c r="A128" s="26" t="s">
        <v>18</v>
      </c>
      <c r="B128" s="3">
        <v>902</v>
      </c>
      <c r="C128" s="2" t="s">
        <v>17</v>
      </c>
      <c r="D128" s="42" t="s">
        <v>384</v>
      </c>
      <c r="E128" s="27" t="s">
        <v>392</v>
      </c>
      <c r="F128" s="27" t="s">
        <v>19</v>
      </c>
      <c r="G128" s="37">
        <f t="shared" ref="G128:H128" si="54">G129</f>
        <v>100</v>
      </c>
      <c r="H128" s="37">
        <f t="shared" si="54"/>
        <v>100</v>
      </c>
    </row>
    <row r="129" spans="1:8" ht="31.5">
      <c r="A129" s="26" t="s">
        <v>106</v>
      </c>
      <c r="B129" s="3">
        <v>902</v>
      </c>
      <c r="C129" s="2" t="s">
        <v>17</v>
      </c>
      <c r="D129" s="42" t="s">
        <v>384</v>
      </c>
      <c r="E129" s="27" t="s">
        <v>392</v>
      </c>
      <c r="F129" s="27" t="s">
        <v>107</v>
      </c>
      <c r="G129" s="58">
        <v>100</v>
      </c>
      <c r="H129" s="58">
        <v>100</v>
      </c>
    </row>
    <row r="130" spans="1:8" ht="31.5">
      <c r="A130" s="1" t="s">
        <v>389</v>
      </c>
      <c r="B130" s="3">
        <v>902</v>
      </c>
      <c r="C130" s="2" t="s">
        <v>17</v>
      </c>
      <c r="D130" s="42" t="s">
        <v>384</v>
      </c>
      <c r="E130" s="27" t="s">
        <v>393</v>
      </c>
      <c r="F130" s="27" t="s">
        <v>11</v>
      </c>
      <c r="G130" s="58">
        <v>40</v>
      </c>
      <c r="H130" s="58">
        <v>40</v>
      </c>
    </row>
    <row r="131" spans="1:8" ht="31.5">
      <c r="A131" s="26" t="s">
        <v>18</v>
      </c>
      <c r="B131" s="3">
        <v>902</v>
      </c>
      <c r="C131" s="2" t="s">
        <v>17</v>
      </c>
      <c r="D131" s="42" t="s">
        <v>384</v>
      </c>
      <c r="E131" s="27" t="s">
        <v>393</v>
      </c>
      <c r="F131" s="27" t="s">
        <v>19</v>
      </c>
      <c r="G131" s="37">
        <f t="shared" ref="G131:H131" si="55">G132</f>
        <v>40</v>
      </c>
      <c r="H131" s="37">
        <f t="shared" si="55"/>
        <v>40</v>
      </c>
    </row>
    <row r="132" spans="1:8" ht="31.5">
      <c r="A132" s="26" t="s">
        <v>106</v>
      </c>
      <c r="B132" s="3">
        <v>902</v>
      </c>
      <c r="C132" s="2" t="s">
        <v>17</v>
      </c>
      <c r="D132" s="42" t="s">
        <v>384</v>
      </c>
      <c r="E132" s="27" t="s">
        <v>393</v>
      </c>
      <c r="F132" s="27" t="s">
        <v>107</v>
      </c>
      <c r="G132" s="58">
        <v>40</v>
      </c>
      <c r="H132" s="58">
        <v>40</v>
      </c>
    </row>
    <row r="133" spans="1:8">
      <c r="A133" s="24" t="s">
        <v>56</v>
      </c>
      <c r="B133" s="21">
        <v>902</v>
      </c>
      <c r="C133" s="22" t="s">
        <v>24</v>
      </c>
      <c r="D133" s="22" t="s">
        <v>9</v>
      </c>
      <c r="E133" s="22" t="s">
        <v>10</v>
      </c>
      <c r="F133" s="22" t="s">
        <v>11</v>
      </c>
      <c r="G133" s="25">
        <f>G134+G142+G151+G159+G165+G173</f>
        <v>212525.3</v>
      </c>
      <c r="H133" s="25">
        <f>H134+H142+H151+H159+H165+H173</f>
        <v>132618.5</v>
      </c>
    </row>
    <row r="134" spans="1:8">
      <c r="A134" s="24" t="s">
        <v>58</v>
      </c>
      <c r="B134" s="21">
        <v>902</v>
      </c>
      <c r="C134" s="22" t="s">
        <v>24</v>
      </c>
      <c r="D134" s="22" t="s">
        <v>13</v>
      </c>
      <c r="E134" s="22" t="s">
        <v>10</v>
      </c>
      <c r="F134" s="22" t="s">
        <v>11</v>
      </c>
      <c r="G134" s="25">
        <f t="shared" ref="G134:H134" si="56">G135</f>
        <v>112586.5</v>
      </c>
      <c r="H134" s="25">
        <f t="shared" si="56"/>
        <v>0</v>
      </c>
    </row>
    <row r="135" spans="1:8" ht="47.25">
      <c r="A135" s="1" t="s">
        <v>166</v>
      </c>
      <c r="B135" s="3">
        <v>902</v>
      </c>
      <c r="C135" s="27" t="s">
        <v>24</v>
      </c>
      <c r="D135" s="27" t="s">
        <v>13</v>
      </c>
      <c r="E135" s="27" t="s">
        <v>169</v>
      </c>
      <c r="F135" s="27" t="s">
        <v>11</v>
      </c>
      <c r="G135" s="28">
        <f t="shared" ref="G135:H135" si="57">G136+G139</f>
        <v>112586.5</v>
      </c>
      <c r="H135" s="28">
        <f t="shared" si="57"/>
        <v>0</v>
      </c>
    </row>
    <row r="136" spans="1:8">
      <c r="A136" s="1" t="s">
        <v>167</v>
      </c>
      <c r="B136" s="3">
        <v>902</v>
      </c>
      <c r="C136" s="27" t="s">
        <v>24</v>
      </c>
      <c r="D136" s="27" t="s">
        <v>13</v>
      </c>
      <c r="E136" s="27" t="s">
        <v>170</v>
      </c>
      <c r="F136" s="27" t="s">
        <v>11</v>
      </c>
      <c r="G136" s="28">
        <f t="shared" ref="G136:H137" si="58">G137</f>
        <v>11968.5</v>
      </c>
      <c r="H136" s="28">
        <f t="shared" si="58"/>
        <v>0</v>
      </c>
    </row>
    <row r="137" spans="1:8" ht="47.25">
      <c r="A137" s="26" t="s">
        <v>59</v>
      </c>
      <c r="B137" s="3">
        <v>902</v>
      </c>
      <c r="C137" s="27" t="s">
        <v>24</v>
      </c>
      <c r="D137" s="27" t="s">
        <v>13</v>
      </c>
      <c r="E137" s="27" t="s">
        <v>170</v>
      </c>
      <c r="F137" s="27" t="s">
        <v>33</v>
      </c>
      <c r="G137" s="28">
        <f t="shared" si="58"/>
        <v>11968.5</v>
      </c>
      <c r="H137" s="28">
        <f t="shared" si="58"/>
        <v>0</v>
      </c>
    </row>
    <row r="138" spans="1:8">
      <c r="A138" s="26" t="s">
        <v>172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173</v>
      </c>
      <c r="G138" s="37">
        <v>11968.5</v>
      </c>
      <c r="H138" s="37">
        <v>0</v>
      </c>
    </row>
    <row r="139" spans="1:8">
      <c r="A139" s="1" t="s">
        <v>168</v>
      </c>
      <c r="B139" s="3">
        <v>902</v>
      </c>
      <c r="C139" s="27" t="s">
        <v>24</v>
      </c>
      <c r="D139" s="27" t="s">
        <v>13</v>
      </c>
      <c r="E139" s="27" t="s">
        <v>171</v>
      </c>
      <c r="F139" s="27" t="s">
        <v>11</v>
      </c>
      <c r="G139" s="37">
        <f t="shared" ref="G139:H140" si="59">G140</f>
        <v>100618</v>
      </c>
      <c r="H139" s="37">
        <f t="shared" si="59"/>
        <v>0</v>
      </c>
    </row>
    <row r="140" spans="1:8" ht="47.25">
      <c r="A140" s="26" t="s">
        <v>59</v>
      </c>
      <c r="B140" s="3">
        <v>902</v>
      </c>
      <c r="C140" s="27" t="s">
        <v>24</v>
      </c>
      <c r="D140" s="27" t="s">
        <v>13</v>
      </c>
      <c r="E140" s="27" t="s">
        <v>171</v>
      </c>
      <c r="F140" s="27" t="s">
        <v>33</v>
      </c>
      <c r="G140" s="37">
        <f t="shared" si="59"/>
        <v>100618</v>
      </c>
      <c r="H140" s="37">
        <f t="shared" si="59"/>
        <v>0</v>
      </c>
    </row>
    <row r="141" spans="1:8">
      <c r="A141" s="26" t="s">
        <v>172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173</v>
      </c>
      <c r="G141" s="37">
        <v>100618</v>
      </c>
      <c r="H141" s="37">
        <v>0</v>
      </c>
    </row>
    <row r="142" spans="1:8">
      <c r="A142" s="24" t="s">
        <v>60</v>
      </c>
      <c r="B142" s="21">
        <v>902</v>
      </c>
      <c r="C142" s="22" t="s">
        <v>24</v>
      </c>
      <c r="D142" s="22" t="s">
        <v>25</v>
      </c>
      <c r="E142" s="22" t="s">
        <v>10</v>
      </c>
      <c r="F142" s="22" t="s">
        <v>11</v>
      </c>
      <c r="G142" s="25">
        <f t="shared" ref="G142:H142" si="60">G143</f>
        <v>115</v>
      </c>
      <c r="H142" s="25">
        <f t="shared" si="60"/>
        <v>85</v>
      </c>
    </row>
    <row r="143" spans="1:8" ht="47.25">
      <c r="A143" s="1" t="s">
        <v>174</v>
      </c>
      <c r="B143" s="3">
        <v>902</v>
      </c>
      <c r="C143" s="27" t="s">
        <v>24</v>
      </c>
      <c r="D143" s="27" t="s">
        <v>25</v>
      </c>
      <c r="E143" s="27" t="s">
        <v>181</v>
      </c>
      <c r="F143" s="27" t="s">
        <v>11</v>
      </c>
      <c r="G143" s="28">
        <f t="shared" ref="G143:H143" si="61">G144</f>
        <v>115</v>
      </c>
      <c r="H143" s="28">
        <f t="shared" si="61"/>
        <v>85</v>
      </c>
    </row>
    <row r="144" spans="1:8" ht="47.25">
      <c r="A144" s="1" t="s">
        <v>175</v>
      </c>
      <c r="B144" s="3">
        <v>902</v>
      </c>
      <c r="C144" s="27" t="s">
        <v>24</v>
      </c>
      <c r="D144" s="27" t="s">
        <v>25</v>
      </c>
      <c r="E144" s="27" t="s">
        <v>182</v>
      </c>
      <c r="F144" s="27" t="s">
        <v>11</v>
      </c>
      <c r="G144" s="28">
        <f>G145+G148</f>
        <v>115</v>
      </c>
      <c r="H144" s="28">
        <f>H145+H148</f>
        <v>85</v>
      </c>
    </row>
    <row r="145" spans="1:8" ht="63">
      <c r="A145" s="1" t="s">
        <v>177</v>
      </c>
      <c r="B145" s="3">
        <v>902</v>
      </c>
      <c r="C145" s="27" t="s">
        <v>24</v>
      </c>
      <c r="D145" s="27" t="s">
        <v>25</v>
      </c>
      <c r="E145" s="27" t="s">
        <v>184</v>
      </c>
      <c r="F145" s="27" t="s">
        <v>11</v>
      </c>
      <c r="G145" s="28">
        <f t="shared" ref="G145:H146" si="62">G146</f>
        <v>75</v>
      </c>
      <c r="H145" s="28">
        <f t="shared" si="62"/>
        <v>75</v>
      </c>
    </row>
    <row r="146" spans="1:8">
      <c r="A146" s="1" t="s">
        <v>20</v>
      </c>
      <c r="B146" s="3">
        <v>902</v>
      </c>
      <c r="C146" s="27" t="s">
        <v>24</v>
      </c>
      <c r="D146" s="27" t="s">
        <v>25</v>
      </c>
      <c r="E146" s="27" t="s">
        <v>184</v>
      </c>
      <c r="F146" s="27" t="s">
        <v>21</v>
      </c>
      <c r="G146" s="28">
        <f t="shared" si="62"/>
        <v>75</v>
      </c>
      <c r="H146" s="28">
        <f t="shared" si="62"/>
        <v>75</v>
      </c>
    </row>
    <row r="147" spans="1:8" ht="47.25">
      <c r="A147" s="1" t="s">
        <v>187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188</v>
      </c>
      <c r="G147" s="28">
        <v>75</v>
      </c>
      <c r="H147" s="28">
        <v>75</v>
      </c>
    </row>
    <row r="148" spans="1:8" ht="31.5">
      <c r="A148" s="1" t="s">
        <v>179</v>
      </c>
      <c r="B148" s="3">
        <v>902</v>
      </c>
      <c r="C148" s="27" t="s">
        <v>24</v>
      </c>
      <c r="D148" s="27" t="s">
        <v>25</v>
      </c>
      <c r="E148" s="27" t="s">
        <v>186</v>
      </c>
      <c r="F148" s="27" t="s">
        <v>11</v>
      </c>
      <c r="G148" s="28">
        <f t="shared" ref="G148:H149" si="63">G149</f>
        <v>40</v>
      </c>
      <c r="H148" s="28">
        <f t="shared" si="63"/>
        <v>10</v>
      </c>
    </row>
    <row r="149" spans="1:8" ht="31.5">
      <c r="A149" s="26" t="s">
        <v>18</v>
      </c>
      <c r="B149" s="3">
        <v>902</v>
      </c>
      <c r="C149" s="27" t="s">
        <v>24</v>
      </c>
      <c r="D149" s="27" t="s">
        <v>25</v>
      </c>
      <c r="E149" s="27" t="s">
        <v>186</v>
      </c>
      <c r="F149" s="27" t="s">
        <v>19</v>
      </c>
      <c r="G149" s="28">
        <f t="shared" si="63"/>
        <v>40</v>
      </c>
      <c r="H149" s="28">
        <f t="shared" si="63"/>
        <v>10</v>
      </c>
    </row>
    <row r="150" spans="1:8" ht="31.5">
      <c r="A150" s="26" t="s">
        <v>106</v>
      </c>
      <c r="B150" s="3">
        <v>902</v>
      </c>
      <c r="C150" s="27" t="s">
        <v>24</v>
      </c>
      <c r="D150" s="27" t="s">
        <v>25</v>
      </c>
      <c r="E150" s="27" t="s">
        <v>186</v>
      </c>
      <c r="F150" s="27" t="s">
        <v>107</v>
      </c>
      <c r="G150" s="28">
        <v>40</v>
      </c>
      <c r="H150" s="28">
        <v>10</v>
      </c>
    </row>
    <row r="151" spans="1:8" s="29" customFormat="1">
      <c r="A151" s="8" t="s">
        <v>251</v>
      </c>
      <c r="B151" s="9">
        <v>902</v>
      </c>
      <c r="C151" s="22" t="s">
        <v>24</v>
      </c>
      <c r="D151" s="22" t="s">
        <v>26</v>
      </c>
      <c r="E151" s="22" t="s">
        <v>10</v>
      </c>
      <c r="F151" s="22" t="s">
        <v>11</v>
      </c>
      <c r="G151" s="25">
        <f>G152</f>
        <v>0</v>
      </c>
      <c r="H151" s="25">
        <f>H152</f>
        <v>17166.7</v>
      </c>
    </row>
    <row r="152" spans="1:8" ht="63">
      <c r="A152" s="1" t="s">
        <v>245</v>
      </c>
      <c r="B152" s="3">
        <v>902</v>
      </c>
      <c r="C152" s="27" t="s">
        <v>24</v>
      </c>
      <c r="D152" s="27" t="s">
        <v>26</v>
      </c>
      <c r="E152" s="27" t="s">
        <v>247</v>
      </c>
      <c r="F152" s="27" t="s">
        <v>11</v>
      </c>
      <c r="G152" s="28">
        <f>G153+G156</f>
        <v>0</v>
      </c>
      <c r="H152" s="28">
        <f>H153+H156</f>
        <v>17166.7</v>
      </c>
    </row>
    <row r="153" spans="1:8" ht="47.25">
      <c r="A153" s="1" t="s">
        <v>252</v>
      </c>
      <c r="B153" s="3">
        <v>902</v>
      </c>
      <c r="C153" s="27" t="s">
        <v>24</v>
      </c>
      <c r="D153" s="27" t="s">
        <v>26</v>
      </c>
      <c r="E153" s="27" t="s">
        <v>390</v>
      </c>
      <c r="F153" s="27" t="s">
        <v>11</v>
      </c>
      <c r="G153" s="28">
        <f t="shared" ref="G153:H154" si="64">G154</f>
        <v>0</v>
      </c>
      <c r="H153" s="28">
        <f t="shared" si="64"/>
        <v>171.7</v>
      </c>
    </row>
    <row r="154" spans="1:8" ht="47.25">
      <c r="A154" s="1" t="s">
        <v>59</v>
      </c>
      <c r="B154" s="3">
        <v>902</v>
      </c>
      <c r="C154" s="27" t="s">
        <v>24</v>
      </c>
      <c r="D154" s="27" t="s">
        <v>26</v>
      </c>
      <c r="E154" s="27" t="s">
        <v>390</v>
      </c>
      <c r="F154" s="27" t="s">
        <v>33</v>
      </c>
      <c r="G154" s="28">
        <f t="shared" si="64"/>
        <v>0</v>
      </c>
      <c r="H154" s="28">
        <f t="shared" si="64"/>
        <v>171.7</v>
      </c>
    </row>
    <row r="155" spans="1:8">
      <c r="A155" s="1" t="s">
        <v>172</v>
      </c>
      <c r="B155" s="3">
        <v>902</v>
      </c>
      <c r="C155" s="27" t="s">
        <v>24</v>
      </c>
      <c r="D155" s="27" t="s">
        <v>26</v>
      </c>
      <c r="E155" s="27" t="s">
        <v>390</v>
      </c>
      <c r="F155" s="27" t="s">
        <v>173</v>
      </c>
      <c r="G155" s="28">
        <v>0</v>
      </c>
      <c r="H155" s="37">
        <v>171.7</v>
      </c>
    </row>
    <row r="156" spans="1:8" ht="47.25">
      <c r="A156" s="1" t="s">
        <v>249</v>
      </c>
      <c r="B156" s="3">
        <v>902</v>
      </c>
      <c r="C156" s="27" t="s">
        <v>24</v>
      </c>
      <c r="D156" s="27" t="s">
        <v>26</v>
      </c>
      <c r="E156" s="27" t="s">
        <v>250</v>
      </c>
      <c r="F156" s="27" t="s">
        <v>11</v>
      </c>
      <c r="G156" s="28">
        <f t="shared" ref="G156:H157" si="65">G157</f>
        <v>0</v>
      </c>
      <c r="H156" s="28">
        <f t="shared" si="65"/>
        <v>16995</v>
      </c>
    </row>
    <row r="157" spans="1:8" ht="47.25">
      <c r="A157" s="1" t="s">
        <v>59</v>
      </c>
      <c r="B157" s="3">
        <v>902</v>
      </c>
      <c r="C157" s="27" t="s">
        <v>24</v>
      </c>
      <c r="D157" s="27" t="s">
        <v>26</v>
      </c>
      <c r="E157" s="27" t="s">
        <v>250</v>
      </c>
      <c r="F157" s="27" t="s">
        <v>33</v>
      </c>
      <c r="G157" s="28">
        <f t="shared" si="65"/>
        <v>0</v>
      </c>
      <c r="H157" s="28">
        <f t="shared" si="65"/>
        <v>16995</v>
      </c>
    </row>
    <row r="158" spans="1:8">
      <c r="A158" s="1" t="s">
        <v>172</v>
      </c>
      <c r="B158" s="3">
        <v>902</v>
      </c>
      <c r="C158" s="27" t="s">
        <v>24</v>
      </c>
      <c r="D158" s="27" t="s">
        <v>26</v>
      </c>
      <c r="E158" s="27" t="s">
        <v>250</v>
      </c>
      <c r="F158" s="27" t="s">
        <v>173</v>
      </c>
      <c r="G158" s="37">
        <v>0</v>
      </c>
      <c r="H158" s="37">
        <v>16995</v>
      </c>
    </row>
    <row r="159" spans="1:8">
      <c r="A159" s="24" t="s">
        <v>61</v>
      </c>
      <c r="B159" s="9">
        <v>902</v>
      </c>
      <c r="C159" s="22" t="s">
        <v>24</v>
      </c>
      <c r="D159" s="22" t="s">
        <v>34</v>
      </c>
      <c r="E159" s="22" t="s">
        <v>10</v>
      </c>
      <c r="F159" s="22" t="s">
        <v>11</v>
      </c>
      <c r="G159" s="25">
        <f t="shared" ref="G159:H159" si="66">G160</f>
        <v>9259.7000000000007</v>
      </c>
      <c r="H159" s="25">
        <f t="shared" si="66"/>
        <v>9657.9</v>
      </c>
    </row>
    <row r="160" spans="1:8">
      <c r="A160" s="26" t="s">
        <v>433</v>
      </c>
      <c r="B160" s="3">
        <v>902</v>
      </c>
      <c r="C160" s="27" t="s">
        <v>24</v>
      </c>
      <c r="D160" s="27" t="s">
        <v>34</v>
      </c>
      <c r="E160" s="27" t="s">
        <v>125</v>
      </c>
      <c r="F160" s="27" t="s">
        <v>11</v>
      </c>
      <c r="G160" s="28">
        <f t="shared" ref="G160:H163" si="67">G161</f>
        <v>9259.7000000000007</v>
      </c>
      <c r="H160" s="28">
        <f t="shared" si="67"/>
        <v>9657.9</v>
      </c>
    </row>
    <row r="161" spans="1:8" ht="31.5">
      <c r="A161" s="26" t="s">
        <v>190</v>
      </c>
      <c r="B161" s="3">
        <v>902</v>
      </c>
      <c r="C161" s="27" t="s">
        <v>24</v>
      </c>
      <c r="D161" s="27" t="s">
        <v>34</v>
      </c>
      <c r="E161" s="27" t="s">
        <v>192</v>
      </c>
      <c r="F161" s="27" t="s">
        <v>11</v>
      </c>
      <c r="G161" s="28">
        <f t="shared" si="67"/>
        <v>9259.7000000000007</v>
      </c>
      <c r="H161" s="28">
        <f t="shared" si="67"/>
        <v>9657.9</v>
      </c>
    </row>
    <row r="162" spans="1:8" ht="31.5">
      <c r="A162" s="26" t="s">
        <v>191</v>
      </c>
      <c r="B162" s="3">
        <v>902</v>
      </c>
      <c r="C162" s="27" t="s">
        <v>24</v>
      </c>
      <c r="D162" s="27" t="s">
        <v>34</v>
      </c>
      <c r="E162" s="27" t="s">
        <v>193</v>
      </c>
      <c r="F162" s="27" t="s">
        <v>11</v>
      </c>
      <c r="G162" s="28">
        <f t="shared" si="67"/>
        <v>9259.7000000000007</v>
      </c>
      <c r="H162" s="28">
        <f t="shared" si="67"/>
        <v>9657.9</v>
      </c>
    </row>
    <row r="163" spans="1:8">
      <c r="A163" s="26" t="s">
        <v>20</v>
      </c>
      <c r="B163" s="3">
        <v>902</v>
      </c>
      <c r="C163" s="27" t="s">
        <v>24</v>
      </c>
      <c r="D163" s="27" t="s">
        <v>34</v>
      </c>
      <c r="E163" s="27" t="s">
        <v>193</v>
      </c>
      <c r="F163" s="27" t="s">
        <v>21</v>
      </c>
      <c r="G163" s="28">
        <f t="shared" si="67"/>
        <v>9259.7000000000007</v>
      </c>
      <c r="H163" s="28">
        <f t="shared" si="67"/>
        <v>9657.9</v>
      </c>
    </row>
    <row r="164" spans="1:8" ht="47.25">
      <c r="A164" s="1" t="s">
        <v>187</v>
      </c>
      <c r="B164" s="3">
        <v>902</v>
      </c>
      <c r="C164" s="27" t="s">
        <v>24</v>
      </c>
      <c r="D164" s="27" t="s">
        <v>34</v>
      </c>
      <c r="E164" s="27" t="s">
        <v>193</v>
      </c>
      <c r="F164" s="27" t="s">
        <v>188</v>
      </c>
      <c r="G164" s="37">
        <v>9259.7000000000007</v>
      </c>
      <c r="H164" s="37">
        <v>9657.9</v>
      </c>
    </row>
    <row r="165" spans="1:8">
      <c r="A165" s="24" t="s">
        <v>62</v>
      </c>
      <c r="B165" s="9">
        <v>902</v>
      </c>
      <c r="C165" s="22" t="s">
        <v>24</v>
      </c>
      <c r="D165" s="22" t="s">
        <v>32</v>
      </c>
      <c r="E165" s="22" t="s">
        <v>10</v>
      </c>
      <c r="F165" s="22" t="s">
        <v>11</v>
      </c>
      <c r="G165" s="25">
        <f t="shared" ref="G165:H165" si="68">G166</f>
        <v>82094.100000000006</v>
      </c>
      <c r="H165" s="25">
        <f t="shared" si="68"/>
        <v>97868.9</v>
      </c>
    </row>
    <row r="166" spans="1:8" ht="63">
      <c r="A166" s="1" t="s">
        <v>434</v>
      </c>
      <c r="B166" s="3">
        <v>902</v>
      </c>
      <c r="C166" s="27" t="s">
        <v>24</v>
      </c>
      <c r="D166" s="27" t="s">
        <v>32</v>
      </c>
      <c r="E166" s="27" t="s">
        <v>196</v>
      </c>
      <c r="F166" s="27" t="s">
        <v>11</v>
      </c>
      <c r="G166" s="28">
        <f t="shared" ref="G166:H166" si="69">G167+G170</f>
        <v>82094.100000000006</v>
      </c>
      <c r="H166" s="28">
        <f t="shared" si="69"/>
        <v>97868.9</v>
      </c>
    </row>
    <row r="167" spans="1:8" ht="31.5">
      <c r="A167" s="1" t="s">
        <v>194</v>
      </c>
      <c r="B167" s="3">
        <v>902</v>
      </c>
      <c r="C167" s="27" t="s">
        <v>24</v>
      </c>
      <c r="D167" s="27" t="s">
        <v>32</v>
      </c>
      <c r="E167" s="27" t="s">
        <v>197</v>
      </c>
      <c r="F167" s="27" t="s">
        <v>11</v>
      </c>
      <c r="G167" s="28">
        <f t="shared" ref="G167:H168" si="70">G168</f>
        <v>52418.5</v>
      </c>
      <c r="H167" s="28">
        <f t="shared" si="70"/>
        <v>80870.3</v>
      </c>
    </row>
    <row r="168" spans="1:8" ht="31.5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197</v>
      </c>
      <c r="F168" s="27" t="s">
        <v>19</v>
      </c>
      <c r="G168" s="28">
        <f t="shared" si="70"/>
        <v>52418.5</v>
      </c>
      <c r="H168" s="28">
        <f t="shared" si="70"/>
        <v>80870.3</v>
      </c>
    </row>
    <row r="169" spans="1:8" ht="31.5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197</v>
      </c>
      <c r="F169" s="27" t="s">
        <v>107</v>
      </c>
      <c r="G169" s="37">
        <f>71087.5-18669</f>
        <v>52418.5</v>
      </c>
      <c r="H169" s="37">
        <f>93870.3-13000</f>
        <v>80870.3</v>
      </c>
    </row>
    <row r="170" spans="1:8" ht="31.5">
      <c r="A170" s="1" t="s">
        <v>195</v>
      </c>
      <c r="B170" s="3">
        <v>902</v>
      </c>
      <c r="C170" s="27" t="s">
        <v>24</v>
      </c>
      <c r="D170" s="27" t="s">
        <v>32</v>
      </c>
      <c r="E170" s="27" t="s">
        <v>198</v>
      </c>
      <c r="F170" s="27" t="s">
        <v>11</v>
      </c>
      <c r="G170" s="28">
        <f t="shared" ref="G170:H171" si="71">G171</f>
        <v>29675.599999999999</v>
      </c>
      <c r="H170" s="28">
        <f t="shared" si="71"/>
        <v>16998.599999999999</v>
      </c>
    </row>
    <row r="171" spans="1:8" ht="31.5">
      <c r="A171" s="26" t="s">
        <v>18</v>
      </c>
      <c r="B171" s="3">
        <v>902</v>
      </c>
      <c r="C171" s="27" t="s">
        <v>24</v>
      </c>
      <c r="D171" s="27" t="s">
        <v>32</v>
      </c>
      <c r="E171" s="27" t="s">
        <v>198</v>
      </c>
      <c r="F171" s="27" t="s">
        <v>19</v>
      </c>
      <c r="G171" s="28">
        <f t="shared" si="71"/>
        <v>29675.599999999999</v>
      </c>
      <c r="H171" s="28">
        <f t="shared" si="71"/>
        <v>16998.599999999999</v>
      </c>
    </row>
    <row r="172" spans="1:8" ht="31.5">
      <c r="A172" s="26" t="s">
        <v>106</v>
      </c>
      <c r="B172" s="3">
        <v>902</v>
      </c>
      <c r="C172" s="27" t="s">
        <v>24</v>
      </c>
      <c r="D172" s="27" t="s">
        <v>32</v>
      </c>
      <c r="E172" s="27" t="s">
        <v>198</v>
      </c>
      <c r="F172" s="27" t="s">
        <v>107</v>
      </c>
      <c r="G172" s="37">
        <v>29675.599999999999</v>
      </c>
      <c r="H172" s="37">
        <f>39222.2-22223.6</f>
        <v>16998.599999999999</v>
      </c>
    </row>
    <row r="173" spans="1:8" ht="31.5">
      <c r="A173" s="24" t="s">
        <v>63</v>
      </c>
      <c r="B173" s="9">
        <v>902</v>
      </c>
      <c r="C173" s="22" t="s">
        <v>24</v>
      </c>
      <c r="D173" s="22" t="s">
        <v>35</v>
      </c>
      <c r="E173" s="22" t="s">
        <v>10</v>
      </c>
      <c r="F173" s="22" t="s">
        <v>11</v>
      </c>
      <c r="G173" s="25">
        <f>G182+G174</f>
        <v>8470</v>
      </c>
      <c r="H173" s="25">
        <f>H182+H174</f>
        <v>7840</v>
      </c>
    </row>
    <row r="174" spans="1:8" ht="63">
      <c r="A174" s="1" t="s">
        <v>150</v>
      </c>
      <c r="B174" s="3">
        <v>902</v>
      </c>
      <c r="C174" s="27" t="s">
        <v>24</v>
      </c>
      <c r="D174" s="27" t="s">
        <v>35</v>
      </c>
      <c r="E174" s="27" t="s">
        <v>152</v>
      </c>
      <c r="F174" s="27" t="s">
        <v>11</v>
      </c>
      <c r="G174" s="28">
        <f t="shared" ref="G174:H174" si="72">G175</f>
        <v>7350</v>
      </c>
      <c r="H174" s="28">
        <f t="shared" si="72"/>
        <v>6700</v>
      </c>
    </row>
    <row r="175" spans="1:8" ht="31.5">
      <c r="A175" s="1" t="s">
        <v>424</v>
      </c>
      <c r="B175" s="3">
        <v>902</v>
      </c>
      <c r="C175" s="27" t="s">
        <v>24</v>
      </c>
      <c r="D175" s="27" t="s">
        <v>35</v>
      </c>
      <c r="E175" s="27" t="s">
        <v>208</v>
      </c>
      <c r="F175" s="27" t="s">
        <v>11</v>
      </c>
      <c r="G175" s="28">
        <f t="shared" ref="G175:H175" si="73">G176+G179</f>
        <v>7350</v>
      </c>
      <c r="H175" s="28">
        <f t="shared" si="73"/>
        <v>6700</v>
      </c>
    </row>
    <row r="176" spans="1:8" ht="31.5">
      <c r="A176" s="1" t="s">
        <v>207</v>
      </c>
      <c r="B176" s="3">
        <v>902</v>
      </c>
      <c r="C176" s="27" t="s">
        <v>24</v>
      </c>
      <c r="D176" s="27" t="s">
        <v>35</v>
      </c>
      <c r="E176" s="27" t="s">
        <v>209</v>
      </c>
      <c r="F176" s="27" t="s">
        <v>11</v>
      </c>
      <c r="G176" s="28">
        <f t="shared" ref="G176:H177" si="74">G177</f>
        <v>6600</v>
      </c>
      <c r="H176" s="28">
        <f t="shared" si="74"/>
        <v>5700</v>
      </c>
    </row>
    <row r="177" spans="1:8" ht="31.5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209</v>
      </c>
      <c r="F177" s="27" t="s">
        <v>19</v>
      </c>
      <c r="G177" s="28">
        <f t="shared" si="74"/>
        <v>6600</v>
      </c>
      <c r="H177" s="28">
        <f t="shared" si="74"/>
        <v>5700</v>
      </c>
    </row>
    <row r="178" spans="1:8" ht="31.5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209</v>
      </c>
      <c r="F178" s="27" t="s">
        <v>107</v>
      </c>
      <c r="G178" s="37">
        <v>6600</v>
      </c>
      <c r="H178" s="37">
        <v>5700</v>
      </c>
    </row>
    <row r="179" spans="1:8">
      <c r="A179" s="1" t="s">
        <v>217</v>
      </c>
      <c r="B179" s="3">
        <v>902</v>
      </c>
      <c r="C179" s="27" t="s">
        <v>24</v>
      </c>
      <c r="D179" s="27" t="s">
        <v>35</v>
      </c>
      <c r="E179" s="27" t="s">
        <v>218</v>
      </c>
      <c r="F179" s="27" t="s">
        <v>11</v>
      </c>
      <c r="G179" s="28">
        <f t="shared" ref="G179:H180" si="75">G180</f>
        <v>750</v>
      </c>
      <c r="H179" s="28">
        <f t="shared" si="75"/>
        <v>1000</v>
      </c>
    </row>
    <row r="180" spans="1:8" ht="31.5">
      <c r="A180" s="26" t="s">
        <v>18</v>
      </c>
      <c r="B180" s="3">
        <v>902</v>
      </c>
      <c r="C180" s="27" t="s">
        <v>24</v>
      </c>
      <c r="D180" s="27" t="s">
        <v>35</v>
      </c>
      <c r="E180" s="27" t="s">
        <v>218</v>
      </c>
      <c r="F180" s="27" t="s">
        <v>19</v>
      </c>
      <c r="G180" s="28">
        <f t="shared" si="75"/>
        <v>750</v>
      </c>
      <c r="H180" s="28">
        <f t="shared" si="75"/>
        <v>1000</v>
      </c>
    </row>
    <row r="181" spans="1:8" ht="31.5">
      <c r="A181" s="26" t="s">
        <v>106</v>
      </c>
      <c r="B181" s="3">
        <v>902</v>
      </c>
      <c r="C181" s="27" t="s">
        <v>24</v>
      </c>
      <c r="D181" s="27" t="s">
        <v>35</v>
      </c>
      <c r="E181" s="27" t="s">
        <v>218</v>
      </c>
      <c r="F181" s="27" t="s">
        <v>107</v>
      </c>
      <c r="G181" s="37">
        <v>750</v>
      </c>
      <c r="H181" s="37">
        <v>1000</v>
      </c>
    </row>
    <row r="182" spans="1:8" ht="47.25">
      <c r="A182" s="1" t="s">
        <v>174</v>
      </c>
      <c r="B182" s="3">
        <v>902</v>
      </c>
      <c r="C182" s="27" t="s">
        <v>24</v>
      </c>
      <c r="D182" s="27" t="s">
        <v>35</v>
      </c>
      <c r="E182" s="27" t="s">
        <v>181</v>
      </c>
      <c r="F182" s="27" t="s">
        <v>11</v>
      </c>
      <c r="G182" s="28">
        <f t="shared" ref="G182:H182" si="76">G183</f>
        <v>1120</v>
      </c>
      <c r="H182" s="28">
        <f t="shared" si="76"/>
        <v>1140</v>
      </c>
    </row>
    <row r="183" spans="1:8" ht="31.5">
      <c r="A183" s="1" t="s">
        <v>199</v>
      </c>
      <c r="B183" s="3">
        <v>902</v>
      </c>
      <c r="C183" s="27" t="s">
        <v>24</v>
      </c>
      <c r="D183" s="27" t="s">
        <v>35</v>
      </c>
      <c r="E183" s="27" t="s">
        <v>203</v>
      </c>
      <c r="F183" s="27" t="s">
        <v>11</v>
      </c>
      <c r="G183" s="28">
        <f t="shared" ref="G183:H183" si="77">G184+G187+G190</f>
        <v>1120</v>
      </c>
      <c r="H183" s="28">
        <f t="shared" si="77"/>
        <v>1140</v>
      </c>
    </row>
    <row r="184" spans="1:8">
      <c r="A184" s="1" t="s">
        <v>200</v>
      </c>
      <c r="B184" s="3">
        <v>902</v>
      </c>
      <c r="C184" s="27" t="s">
        <v>24</v>
      </c>
      <c r="D184" s="27" t="s">
        <v>35</v>
      </c>
      <c r="E184" s="27" t="s">
        <v>204</v>
      </c>
      <c r="F184" s="27" t="s">
        <v>11</v>
      </c>
      <c r="G184" s="28">
        <f t="shared" ref="G184:H185" si="78">G185</f>
        <v>20</v>
      </c>
      <c r="H184" s="28">
        <f t="shared" si="78"/>
        <v>20</v>
      </c>
    </row>
    <row r="185" spans="1:8">
      <c r="A185" s="26" t="s">
        <v>20</v>
      </c>
      <c r="B185" s="3">
        <v>902</v>
      </c>
      <c r="C185" s="27" t="s">
        <v>24</v>
      </c>
      <c r="D185" s="27" t="s">
        <v>35</v>
      </c>
      <c r="E185" s="27" t="s">
        <v>204</v>
      </c>
      <c r="F185" s="27" t="s">
        <v>21</v>
      </c>
      <c r="G185" s="28">
        <f t="shared" si="78"/>
        <v>20</v>
      </c>
      <c r="H185" s="28">
        <f t="shared" si="78"/>
        <v>20</v>
      </c>
    </row>
    <row r="186" spans="1:8" ht="47.25">
      <c r="A186" s="1" t="s">
        <v>187</v>
      </c>
      <c r="B186" s="3">
        <v>902</v>
      </c>
      <c r="C186" s="27" t="s">
        <v>24</v>
      </c>
      <c r="D186" s="27" t="s">
        <v>35</v>
      </c>
      <c r="E186" s="27" t="s">
        <v>204</v>
      </c>
      <c r="F186" s="27" t="s">
        <v>188</v>
      </c>
      <c r="G186" s="37">
        <v>20</v>
      </c>
      <c r="H186" s="37">
        <v>20</v>
      </c>
    </row>
    <row r="187" spans="1:8" ht="31.5">
      <c r="A187" s="1" t="s">
        <v>201</v>
      </c>
      <c r="B187" s="3">
        <v>902</v>
      </c>
      <c r="C187" s="27" t="s">
        <v>24</v>
      </c>
      <c r="D187" s="27" t="s">
        <v>35</v>
      </c>
      <c r="E187" s="27" t="s">
        <v>205</v>
      </c>
      <c r="F187" s="27" t="s">
        <v>11</v>
      </c>
      <c r="G187" s="28">
        <f t="shared" ref="G187:H188" si="79">G188</f>
        <v>120</v>
      </c>
      <c r="H187" s="28">
        <f t="shared" si="79"/>
        <v>120</v>
      </c>
    </row>
    <row r="188" spans="1:8" ht="31.5">
      <c r="A188" s="26" t="s">
        <v>18</v>
      </c>
      <c r="B188" s="3">
        <v>902</v>
      </c>
      <c r="C188" s="27" t="s">
        <v>24</v>
      </c>
      <c r="D188" s="27" t="s">
        <v>35</v>
      </c>
      <c r="E188" s="27" t="s">
        <v>205</v>
      </c>
      <c r="F188" s="27" t="s">
        <v>19</v>
      </c>
      <c r="G188" s="28">
        <f t="shared" si="79"/>
        <v>120</v>
      </c>
      <c r="H188" s="28">
        <f t="shared" si="79"/>
        <v>120</v>
      </c>
    </row>
    <row r="189" spans="1:8" ht="31.5">
      <c r="A189" s="26" t="s">
        <v>106</v>
      </c>
      <c r="B189" s="3">
        <v>902</v>
      </c>
      <c r="C189" s="27" t="s">
        <v>24</v>
      </c>
      <c r="D189" s="27" t="s">
        <v>35</v>
      </c>
      <c r="E189" s="27" t="s">
        <v>205</v>
      </c>
      <c r="F189" s="27" t="s">
        <v>107</v>
      </c>
      <c r="G189" s="37">
        <v>120</v>
      </c>
      <c r="H189" s="37">
        <v>120</v>
      </c>
    </row>
    <row r="190" spans="1:8" ht="31.5">
      <c r="A190" s="1" t="s">
        <v>202</v>
      </c>
      <c r="B190" s="3">
        <v>902</v>
      </c>
      <c r="C190" s="27" t="s">
        <v>24</v>
      </c>
      <c r="D190" s="27" t="s">
        <v>35</v>
      </c>
      <c r="E190" s="27" t="s">
        <v>206</v>
      </c>
      <c r="F190" s="27" t="s">
        <v>11</v>
      </c>
      <c r="G190" s="28">
        <f t="shared" ref="G190:H191" si="80">G191</f>
        <v>980</v>
      </c>
      <c r="H190" s="28">
        <f t="shared" si="80"/>
        <v>1000</v>
      </c>
    </row>
    <row r="191" spans="1:8">
      <c r="A191" s="26" t="s">
        <v>20</v>
      </c>
      <c r="B191" s="3">
        <v>902</v>
      </c>
      <c r="C191" s="27" t="s">
        <v>24</v>
      </c>
      <c r="D191" s="27" t="s">
        <v>35</v>
      </c>
      <c r="E191" s="27" t="s">
        <v>206</v>
      </c>
      <c r="F191" s="27" t="s">
        <v>21</v>
      </c>
      <c r="G191" s="28">
        <f t="shared" si="80"/>
        <v>980</v>
      </c>
      <c r="H191" s="28">
        <f t="shared" si="80"/>
        <v>1000</v>
      </c>
    </row>
    <row r="192" spans="1:8" ht="47.25">
      <c r="A192" s="1" t="s">
        <v>187</v>
      </c>
      <c r="B192" s="3">
        <v>902</v>
      </c>
      <c r="C192" s="27" t="s">
        <v>24</v>
      </c>
      <c r="D192" s="27" t="s">
        <v>35</v>
      </c>
      <c r="E192" s="27" t="s">
        <v>206</v>
      </c>
      <c r="F192" s="27" t="s">
        <v>188</v>
      </c>
      <c r="G192" s="37">
        <v>980</v>
      </c>
      <c r="H192" s="37">
        <v>1000</v>
      </c>
    </row>
    <row r="193" spans="1:8" ht="31.5">
      <c r="A193" s="24" t="s">
        <v>64</v>
      </c>
      <c r="B193" s="9">
        <v>902</v>
      </c>
      <c r="C193" s="22" t="s">
        <v>25</v>
      </c>
      <c r="D193" s="22" t="s">
        <v>9</v>
      </c>
      <c r="E193" s="22" t="s">
        <v>10</v>
      </c>
      <c r="F193" s="22" t="s">
        <v>11</v>
      </c>
      <c r="G193" s="25">
        <f>G194+G230+G271</f>
        <v>490279.30000000005</v>
      </c>
      <c r="H193" s="25">
        <f>H194+H230+H271</f>
        <v>500900.20000000007</v>
      </c>
    </row>
    <row r="194" spans="1:8">
      <c r="A194" s="24" t="s">
        <v>65</v>
      </c>
      <c r="B194" s="9">
        <v>902</v>
      </c>
      <c r="C194" s="22" t="s">
        <v>25</v>
      </c>
      <c r="D194" s="22" t="s">
        <v>8</v>
      </c>
      <c r="E194" s="22" t="s">
        <v>10</v>
      </c>
      <c r="F194" s="22" t="s">
        <v>11</v>
      </c>
      <c r="G194" s="25">
        <f t="shared" ref="G194:H194" si="81">G195+G220</f>
        <v>369306.2</v>
      </c>
      <c r="H194" s="25">
        <f t="shared" si="81"/>
        <v>384932.00000000006</v>
      </c>
    </row>
    <row r="195" spans="1:8" ht="63">
      <c r="A195" s="1" t="s">
        <v>150</v>
      </c>
      <c r="B195" s="3">
        <v>902</v>
      </c>
      <c r="C195" s="27" t="s">
        <v>25</v>
      </c>
      <c r="D195" s="27" t="s">
        <v>8</v>
      </c>
      <c r="E195" s="27" t="s">
        <v>152</v>
      </c>
      <c r="F195" s="27" t="s">
        <v>11</v>
      </c>
      <c r="G195" s="28">
        <f t="shared" ref="G195:H195" si="82">G196+G203+G210</f>
        <v>366671.4</v>
      </c>
      <c r="H195" s="28">
        <f t="shared" si="82"/>
        <v>382585.10000000003</v>
      </c>
    </row>
    <row r="196" spans="1:8" ht="31.5">
      <c r="A196" s="1" t="s">
        <v>424</v>
      </c>
      <c r="B196" s="3">
        <v>902</v>
      </c>
      <c r="C196" s="27" t="s">
        <v>25</v>
      </c>
      <c r="D196" s="27" t="s">
        <v>8</v>
      </c>
      <c r="E196" s="27" t="s">
        <v>208</v>
      </c>
      <c r="F196" s="27" t="s">
        <v>11</v>
      </c>
      <c r="G196" s="28">
        <f t="shared" ref="G196:H196" si="83">G197+G200</f>
        <v>28054.2</v>
      </c>
      <c r="H196" s="28">
        <f t="shared" si="83"/>
        <v>42648.600000000006</v>
      </c>
    </row>
    <row r="197" spans="1:8" ht="31.5">
      <c r="A197" s="1" t="s">
        <v>66</v>
      </c>
      <c r="B197" s="3">
        <v>902</v>
      </c>
      <c r="C197" s="27" t="s">
        <v>25</v>
      </c>
      <c r="D197" s="27" t="s">
        <v>8</v>
      </c>
      <c r="E197" s="27" t="s">
        <v>210</v>
      </c>
      <c r="F197" s="27" t="s">
        <v>11</v>
      </c>
      <c r="G197" s="28">
        <f t="shared" ref="G197:H198" si="84">G198</f>
        <v>7256.3</v>
      </c>
      <c r="H197" s="28">
        <f t="shared" si="84"/>
        <v>14943.2</v>
      </c>
    </row>
    <row r="198" spans="1:8" ht="47.25">
      <c r="A198" s="26" t="s">
        <v>59</v>
      </c>
      <c r="B198" s="3">
        <v>902</v>
      </c>
      <c r="C198" s="27" t="s">
        <v>25</v>
      </c>
      <c r="D198" s="27" t="s">
        <v>8</v>
      </c>
      <c r="E198" s="27" t="s">
        <v>210</v>
      </c>
      <c r="F198" s="27" t="s">
        <v>33</v>
      </c>
      <c r="G198" s="28">
        <f t="shared" si="84"/>
        <v>7256.3</v>
      </c>
      <c r="H198" s="28">
        <f t="shared" si="84"/>
        <v>14943.2</v>
      </c>
    </row>
    <row r="199" spans="1:8">
      <c r="A199" s="26" t="s">
        <v>172</v>
      </c>
      <c r="B199" s="3">
        <v>902</v>
      </c>
      <c r="C199" s="27" t="s">
        <v>25</v>
      </c>
      <c r="D199" s="27" t="s">
        <v>8</v>
      </c>
      <c r="E199" s="27" t="s">
        <v>210</v>
      </c>
      <c r="F199" s="27" t="s">
        <v>173</v>
      </c>
      <c r="G199" s="37">
        <v>7256.3</v>
      </c>
      <c r="H199" s="37">
        <v>14943.2</v>
      </c>
    </row>
    <row r="200" spans="1:8">
      <c r="A200" s="1" t="s">
        <v>217</v>
      </c>
      <c r="B200" s="3">
        <v>902</v>
      </c>
      <c r="C200" s="2" t="s">
        <v>25</v>
      </c>
      <c r="D200" s="27" t="s">
        <v>8</v>
      </c>
      <c r="E200" s="27" t="s">
        <v>218</v>
      </c>
      <c r="F200" s="27" t="s">
        <v>11</v>
      </c>
      <c r="G200" s="28">
        <f t="shared" ref="G200:H201" si="85">G201</f>
        <v>20797.900000000001</v>
      </c>
      <c r="H200" s="28">
        <f t="shared" si="85"/>
        <v>27705.4</v>
      </c>
    </row>
    <row r="201" spans="1:8" ht="47.25">
      <c r="A201" s="26" t="s">
        <v>59</v>
      </c>
      <c r="B201" s="3">
        <v>902</v>
      </c>
      <c r="C201" s="2" t="s">
        <v>25</v>
      </c>
      <c r="D201" s="27" t="s">
        <v>8</v>
      </c>
      <c r="E201" s="27" t="s">
        <v>218</v>
      </c>
      <c r="F201" s="27" t="s">
        <v>33</v>
      </c>
      <c r="G201" s="28">
        <f t="shared" si="85"/>
        <v>20797.900000000001</v>
      </c>
      <c r="H201" s="28">
        <f t="shared" si="85"/>
        <v>27705.4</v>
      </c>
    </row>
    <row r="202" spans="1:8">
      <c r="A202" s="26" t="s">
        <v>172</v>
      </c>
      <c r="B202" s="3">
        <v>902</v>
      </c>
      <c r="C202" s="2" t="s">
        <v>25</v>
      </c>
      <c r="D202" s="27" t="s">
        <v>8</v>
      </c>
      <c r="E202" s="27" t="s">
        <v>218</v>
      </c>
      <c r="F202" s="27" t="s">
        <v>173</v>
      </c>
      <c r="G202" s="37">
        <v>20797.900000000001</v>
      </c>
      <c r="H202" s="37">
        <v>27705.4</v>
      </c>
    </row>
    <row r="203" spans="1:8" ht="31.5">
      <c r="A203" s="1" t="s">
        <v>425</v>
      </c>
      <c r="B203" s="3">
        <v>902</v>
      </c>
      <c r="C203" s="27" t="s">
        <v>25</v>
      </c>
      <c r="D203" s="27" t="s">
        <v>8</v>
      </c>
      <c r="E203" s="27" t="s">
        <v>212</v>
      </c>
      <c r="F203" s="27" t="s">
        <v>11</v>
      </c>
      <c r="G203" s="28">
        <f t="shared" ref="G203:H203" si="86">G204+G207</f>
        <v>335107.20000000001</v>
      </c>
      <c r="H203" s="28">
        <f t="shared" si="86"/>
        <v>337915.8</v>
      </c>
    </row>
    <row r="204" spans="1:8" ht="63">
      <c r="A204" s="1" t="s">
        <v>211</v>
      </c>
      <c r="B204" s="3">
        <v>902</v>
      </c>
      <c r="C204" s="27" t="s">
        <v>25</v>
      </c>
      <c r="D204" s="27" t="s">
        <v>8</v>
      </c>
      <c r="E204" s="27" t="s">
        <v>213</v>
      </c>
      <c r="F204" s="27" t="s">
        <v>11</v>
      </c>
      <c r="G204" s="28">
        <f t="shared" ref="G204:H205" si="87">G205</f>
        <v>35107.199999999997</v>
      </c>
      <c r="H204" s="28">
        <f t="shared" si="87"/>
        <v>37915.800000000003</v>
      </c>
    </row>
    <row r="205" spans="1:8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213</v>
      </c>
      <c r="F205" s="27" t="s">
        <v>33</v>
      </c>
      <c r="G205" s="28">
        <f t="shared" si="87"/>
        <v>35107.199999999997</v>
      </c>
      <c r="H205" s="28">
        <f t="shared" si="87"/>
        <v>37915.800000000003</v>
      </c>
    </row>
    <row r="206" spans="1:8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213</v>
      </c>
      <c r="F206" s="27" t="s">
        <v>173</v>
      </c>
      <c r="G206" s="37">
        <f>35107.2</f>
        <v>35107.199999999997</v>
      </c>
      <c r="H206" s="37">
        <f>37915.8</f>
        <v>37915.800000000003</v>
      </c>
    </row>
    <row r="207" spans="1:8" ht="47.25">
      <c r="A207" s="1" t="s">
        <v>219</v>
      </c>
      <c r="B207" s="3">
        <v>902</v>
      </c>
      <c r="C207" s="27" t="s">
        <v>25</v>
      </c>
      <c r="D207" s="27" t="s">
        <v>8</v>
      </c>
      <c r="E207" s="27" t="s">
        <v>220</v>
      </c>
      <c r="F207" s="27" t="s">
        <v>11</v>
      </c>
      <c r="G207" s="28">
        <f t="shared" ref="G207:H208" si="88">G208</f>
        <v>300000</v>
      </c>
      <c r="H207" s="28">
        <f t="shared" si="88"/>
        <v>300000</v>
      </c>
    </row>
    <row r="208" spans="1:8" ht="47.25">
      <c r="A208" s="26" t="s">
        <v>59</v>
      </c>
      <c r="B208" s="3">
        <v>902</v>
      </c>
      <c r="C208" s="27" t="s">
        <v>25</v>
      </c>
      <c r="D208" s="27" t="s">
        <v>8</v>
      </c>
      <c r="E208" s="27" t="s">
        <v>220</v>
      </c>
      <c r="F208" s="27" t="s">
        <v>33</v>
      </c>
      <c r="G208" s="28">
        <f t="shared" si="88"/>
        <v>300000</v>
      </c>
      <c r="H208" s="28">
        <f t="shared" si="88"/>
        <v>300000</v>
      </c>
    </row>
    <row r="209" spans="1:8">
      <c r="A209" s="26" t="s">
        <v>172</v>
      </c>
      <c r="B209" s="3">
        <v>902</v>
      </c>
      <c r="C209" s="27" t="s">
        <v>25</v>
      </c>
      <c r="D209" s="27" t="s">
        <v>8</v>
      </c>
      <c r="E209" s="27" t="s">
        <v>220</v>
      </c>
      <c r="F209" s="27" t="s">
        <v>173</v>
      </c>
      <c r="G209" s="37">
        <v>300000</v>
      </c>
      <c r="H209" s="37">
        <v>300000</v>
      </c>
    </row>
    <row r="210" spans="1:8" ht="47.25">
      <c r="A210" s="1" t="s">
        <v>426</v>
      </c>
      <c r="B210" s="3">
        <v>902</v>
      </c>
      <c r="C210" s="27" t="s">
        <v>25</v>
      </c>
      <c r="D210" s="27" t="s">
        <v>8</v>
      </c>
      <c r="E210" s="27" t="s">
        <v>153</v>
      </c>
      <c r="F210" s="27" t="s">
        <v>11</v>
      </c>
      <c r="G210" s="28">
        <f t="shared" ref="G210:H210" si="89">G211+G214+G217</f>
        <v>3510</v>
      </c>
      <c r="H210" s="28">
        <f t="shared" si="89"/>
        <v>2020.7</v>
      </c>
    </row>
    <row r="211" spans="1:8" ht="47.25">
      <c r="A211" s="1" t="s">
        <v>214</v>
      </c>
      <c r="B211" s="3">
        <v>902</v>
      </c>
      <c r="C211" s="27" t="s">
        <v>25</v>
      </c>
      <c r="D211" s="27" t="s">
        <v>8</v>
      </c>
      <c r="E211" s="27" t="s">
        <v>216</v>
      </c>
      <c r="F211" s="27" t="s">
        <v>11</v>
      </c>
      <c r="G211" s="28">
        <f t="shared" ref="G211:H212" si="90">G212</f>
        <v>0</v>
      </c>
      <c r="H211" s="28">
        <f t="shared" si="90"/>
        <v>300</v>
      </c>
    </row>
    <row r="212" spans="1:8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216</v>
      </c>
      <c r="F212" s="27" t="s">
        <v>33</v>
      </c>
      <c r="G212" s="28">
        <f t="shared" si="90"/>
        <v>0</v>
      </c>
      <c r="H212" s="28">
        <f t="shared" si="90"/>
        <v>300</v>
      </c>
    </row>
    <row r="213" spans="1:8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216</v>
      </c>
      <c r="F213" s="27" t="s">
        <v>173</v>
      </c>
      <c r="G213" s="37">
        <v>0</v>
      </c>
      <c r="H213" s="37">
        <v>300</v>
      </c>
    </row>
    <row r="214" spans="1:8" ht="78.75">
      <c r="A214" s="1" t="s">
        <v>215</v>
      </c>
      <c r="B214" s="3">
        <v>902</v>
      </c>
      <c r="C214" s="27" t="s">
        <v>25</v>
      </c>
      <c r="D214" s="27" t="s">
        <v>8</v>
      </c>
      <c r="E214" s="27" t="s">
        <v>231</v>
      </c>
      <c r="F214" s="27" t="s">
        <v>11</v>
      </c>
      <c r="G214" s="28">
        <f t="shared" ref="G214:H215" si="91">G215</f>
        <v>2000</v>
      </c>
      <c r="H214" s="28">
        <f t="shared" si="91"/>
        <v>1000</v>
      </c>
    </row>
    <row r="215" spans="1:8" ht="47.25">
      <c r="A215" s="26" t="s">
        <v>59</v>
      </c>
      <c r="B215" s="3">
        <v>902</v>
      </c>
      <c r="C215" s="27" t="s">
        <v>25</v>
      </c>
      <c r="D215" s="27" t="s">
        <v>8</v>
      </c>
      <c r="E215" s="27" t="s">
        <v>231</v>
      </c>
      <c r="F215" s="27" t="s">
        <v>33</v>
      </c>
      <c r="G215" s="28">
        <f t="shared" si="91"/>
        <v>2000</v>
      </c>
      <c r="H215" s="28">
        <f t="shared" si="91"/>
        <v>1000</v>
      </c>
    </row>
    <row r="216" spans="1:8">
      <c r="A216" s="26" t="s">
        <v>172</v>
      </c>
      <c r="B216" s="3">
        <v>902</v>
      </c>
      <c r="C216" s="27" t="s">
        <v>25</v>
      </c>
      <c r="D216" s="27" t="s">
        <v>8</v>
      </c>
      <c r="E216" s="27" t="s">
        <v>231</v>
      </c>
      <c r="F216" s="27" t="s">
        <v>173</v>
      </c>
      <c r="G216" s="37">
        <v>2000</v>
      </c>
      <c r="H216" s="37">
        <v>1000</v>
      </c>
    </row>
    <row r="217" spans="1:8" ht="94.5">
      <c r="A217" s="1" t="s">
        <v>161</v>
      </c>
      <c r="B217" s="3">
        <v>902</v>
      </c>
      <c r="C217" s="27" t="s">
        <v>25</v>
      </c>
      <c r="D217" s="27" t="s">
        <v>8</v>
      </c>
      <c r="E217" s="27" t="s">
        <v>162</v>
      </c>
      <c r="F217" s="27" t="s">
        <v>11</v>
      </c>
      <c r="G217" s="28">
        <f t="shared" ref="G217:H218" si="92">G218</f>
        <v>1510</v>
      </c>
      <c r="H217" s="28">
        <f t="shared" si="92"/>
        <v>720.7</v>
      </c>
    </row>
    <row r="218" spans="1:8" ht="47.25">
      <c r="A218" s="26" t="s">
        <v>59</v>
      </c>
      <c r="B218" s="3">
        <v>902</v>
      </c>
      <c r="C218" s="27" t="s">
        <v>25</v>
      </c>
      <c r="D218" s="27" t="s">
        <v>8</v>
      </c>
      <c r="E218" s="27" t="s">
        <v>162</v>
      </c>
      <c r="F218" s="27" t="s">
        <v>33</v>
      </c>
      <c r="G218" s="28">
        <f t="shared" si="92"/>
        <v>1510</v>
      </c>
      <c r="H218" s="28">
        <f t="shared" si="92"/>
        <v>720.7</v>
      </c>
    </row>
    <row r="219" spans="1:8">
      <c r="A219" s="26" t="s">
        <v>172</v>
      </c>
      <c r="B219" s="3">
        <v>902</v>
      </c>
      <c r="C219" s="27" t="s">
        <v>25</v>
      </c>
      <c r="D219" s="27" t="s">
        <v>8</v>
      </c>
      <c r="E219" s="27" t="s">
        <v>162</v>
      </c>
      <c r="F219" s="27" t="s">
        <v>173</v>
      </c>
      <c r="G219" s="37">
        <v>1510</v>
      </c>
      <c r="H219" s="37">
        <v>720.7</v>
      </c>
    </row>
    <row r="220" spans="1:8" ht="63">
      <c r="A220" s="1" t="s">
        <v>221</v>
      </c>
      <c r="B220" s="3">
        <v>902</v>
      </c>
      <c r="C220" s="27" t="s">
        <v>25</v>
      </c>
      <c r="D220" s="27" t="s">
        <v>8</v>
      </c>
      <c r="E220" s="27" t="s">
        <v>224</v>
      </c>
      <c r="F220" s="27" t="s">
        <v>11</v>
      </c>
      <c r="G220" s="28">
        <f>G221+G224+G227</f>
        <v>2634.8</v>
      </c>
      <c r="H220" s="28">
        <f>H221+H224+H227</f>
        <v>2346.9</v>
      </c>
    </row>
    <row r="221" spans="1:8" ht="47.25">
      <c r="A221" s="1" t="s">
        <v>222</v>
      </c>
      <c r="B221" s="3">
        <v>902</v>
      </c>
      <c r="C221" s="27" t="s">
        <v>25</v>
      </c>
      <c r="D221" s="27" t="s">
        <v>8</v>
      </c>
      <c r="E221" s="27" t="s">
        <v>225</v>
      </c>
      <c r="F221" s="27" t="s">
        <v>11</v>
      </c>
      <c r="G221" s="28">
        <f t="shared" ref="G221:H222" si="93">G222</f>
        <v>200</v>
      </c>
      <c r="H221" s="28">
        <f t="shared" si="93"/>
        <v>0</v>
      </c>
    </row>
    <row r="222" spans="1:8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225</v>
      </c>
      <c r="F222" s="27" t="s">
        <v>19</v>
      </c>
      <c r="G222" s="28">
        <f t="shared" si="93"/>
        <v>200</v>
      </c>
      <c r="H222" s="28">
        <f t="shared" si="93"/>
        <v>0</v>
      </c>
    </row>
    <row r="223" spans="1:8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225</v>
      </c>
      <c r="F223" s="27" t="s">
        <v>107</v>
      </c>
      <c r="G223" s="37">
        <v>200</v>
      </c>
      <c r="H223" s="37">
        <v>0</v>
      </c>
    </row>
    <row r="224" spans="1:8" ht="31.5">
      <c r="A224" s="1" t="s">
        <v>223</v>
      </c>
      <c r="B224" s="3">
        <v>902</v>
      </c>
      <c r="C224" s="27" t="s">
        <v>25</v>
      </c>
      <c r="D224" s="27" t="s">
        <v>8</v>
      </c>
      <c r="E224" s="27" t="s">
        <v>226</v>
      </c>
      <c r="F224" s="27" t="s">
        <v>11</v>
      </c>
      <c r="G224" s="28">
        <f t="shared" ref="G224:H225" si="94">G225</f>
        <v>176.5</v>
      </c>
      <c r="H224" s="28">
        <f t="shared" si="94"/>
        <v>185</v>
      </c>
    </row>
    <row r="225" spans="1:8">
      <c r="A225" s="26" t="s">
        <v>20</v>
      </c>
      <c r="B225" s="3">
        <v>902</v>
      </c>
      <c r="C225" s="27" t="s">
        <v>25</v>
      </c>
      <c r="D225" s="27" t="s">
        <v>8</v>
      </c>
      <c r="E225" s="27" t="s">
        <v>226</v>
      </c>
      <c r="F225" s="27" t="s">
        <v>21</v>
      </c>
      <c r="G225" s="28">
        <f t="shared" si="94"/>
        <v>176.5</v>
      </c>
      <c r="H225" s="28">
        <f t="shared" si="94"/>
        <v>185</v>
      </c>
    </row>
    <row r="226" spans="1:8" ht="47.25">
      <c r="A226" s="1" t="s">
        <v>187</v>
      </c>
      <c r="B226" s="3">
        <v>902</v>
      </c>
      <c r="C226" s="27" t="s">
        <v>25</v>
      </c>
      <c r="D226" s="27" t="s">
        <v>8</v>
      </c>
      <c r="E226" s="27" t="s">
        <v>226</v>
      </c>
      <c r="F226" s="27" t="s">
        <v>188</v>
      </c>
      <c r="G226" s="37">
        <v>176.5</v>
      </c>
      <c r="H226" s="37">
        <v>185</v>
      </c>
    </row>
    <row r="227" spans="1:8" ht="31.5">
      <c r="A227" s="1" t="s">
        <v>427</v>
      </c>
      <c r="B227" s="3">
        <v>902</v>
      </c>
      <c r="C227" s="27" t="s">
        <v>25</v>
      </c>
      <c r="D227" s="27" t="s">
        <v>8</v>
      </c>
      <c r="E227" s="27" t="s">
        <v>229</v>
      </c>
      <c r="F227" s="27" t="s">
        <v>11</v>
      </c>
      <c r="G227" s="28">
        <f t="shared" ref="G227:H228" si="95">G228</f>
        <v>2258.3000000000002</v>
      </c>
      <c r="H227" s="28">
        <f t="shared" si="95"/>
        <v>2161.9</v>
      </c>
    </row>
    <row r="228" spans="1:8" ht="31.5">
      <c r="A228" s="26" t="s">
        <v>18</v>
      </c>
      <c r="B228" s="3">
        <v>902</v>
      </c>
      <c r="C228" s="27" t="s">
        <v>25</v>
      </c>
      <c r="D228" s="27" t="s">
        <v>8</v>
      </c>
      <c r="E228" s="27" t="s">
        <v>229</v>
      </c>
      <c r="F228" s="27" t="s">
        <v>19</v>
      </c>
      <c r="G228" s="28">
        <f t="shared" si="95"/>
        <v>2258.3000000000002</v>
      </c>
      <c r="H228" s="28">
        <f t="shared" si="95"/>
        <v>2161.9</v>
      </c>
    </row>
    <row r="229" spans="1:8" ht="31.5">
      <c r="A229" s="26" t="s">
        <v>106</v>
      </c>
      <c r="B229" s="3">
        <v>902</v>
      </c>
      <c r="C229" s="27" t="s">
        <v>25</v>
      </c>
      <c r="D229" s="27" t="s">
        <v>8</v>
      </c>
      <c r="E229" s="27" t="s">
        <v>229</v>
      </c>
      <c r="F229" s="27" t="s">
        <v>107</v>
      </c>
      <c r="G229" s="37">
        <f>4500-2241.7</f>
        <v>2258.3000000000002</v>
      </c>
      <c r="H229" s="37">
        <f>4500-2338.1</f>
        <v>2161.9</v>
      </c>
    </row>
    <row r="230" spans="1:8">
      <c r="A230" s="24" t="s">
        <v>67</v>
      </c>
      <c r="B230" s="9">
        <v>902</v>
      </c>
      <c r="C230" s="22" t="s">
        <v>25</v>
      </c>
      <c r="D230" s="22" t="s">
        <v>13</v>
      </c>
      <c r="E230" s="22" t="s">
        <v>10</v>
      </c>
      <c r="F230" s="22" t="s">
        <v>11</v>
      </c>
      <c r="G230" s="25">
        <f t="shared" ref="G230:H230" si="96">G231+G255</f>
        <v>93654.1</v>
      </c>
      <c r="H230" s="25">
        <f t="shared" si="96"/>
        <v>85677.5</v>
      </c>
    </row>
    <row r="231" spans="1:8" ht="63">
      <c r="A231" s="1" t="s">
        <v>150</v>
      </c>
      <c r="B231" s="3">
        <v>902</v>
      </c>
      <c r="C231" s="27" t="s">
        <v>25</v>
      </c>
      <c r="D231" s="27" t="s">
        <v>13</v>
      </c>
      <c r="E231" s="27" t="s">
        <v>152</v>
      </c>
      <c r="F231" s="27" t="s">
        <v>11</v>
      </c>
      <c r="G231" s="28">
        <f t="shared" ref="G231:H231" si="97">G232+G235+G238+G245</f>
        <v>57159</v>
      </c>
      <c r="H231" s="28">
        <f t="shared" si="97"/>
        <v>62552.200000000004</v>
      </c>
    </row>
    <row r="232" spans="1:8" ht="47.25">
      <c r="A232" s="1" t="s">
        <v>232</v>
      </c>
      <c r="B232" s="3">
        <v>902</v>
      </c>
      <c r="C232" s="27" t="s">
        <v>25</v>
      </c>
      <c r="D232" s="27" t="s">
        <v>13</v>
      </c>
      <c r="E232" s="27" t="s">
        <v>233</v>
      </c>
      <c r="F232" s="27" t="s">
        <v>11</v>
      </c>
      <c r="G232" s="28">
        <f t="shared" ref="G232:H233" si="98">G233</f>
        <v>3064.2</v>
      </c>
      <c r="H232" s="28">
        <f t="shared" si="98"/>
        <v>2083.3000000000002</v>
      </c>
    </row>
    <row r="233" spans="1:8" ht="31.5">
      <c r="A233" s="26" t="s">
        <v>18</v>
      </c>
      <c r="B233" s="3">
        <v>902</v>
      </c>
      <c r="C233" s="27" t="s">
        <v>25</v>
      </c>
      <c r="D233" s="27" t="s">
        <v>13</v>
      </c>
      <c r="E233" s="27" t="s">
        <v>233</v>
      </c>
      <c r="F233" s="27" t="s">
        <v>19</v>
      </c>
      <c r="G233" s="28">
        <f t="shared" si="98"/>
        <v>3064.2</v>
      </c>
      <c r="H233" s="28">
        <f t="shared" si="98"/>
        <v>2083.3000000000002</v>
      </c>
    </row>
    <row r="234" spans="1:8" ht="31.5">
      <c r="A234" s="26" t="s">
        <v>106</v>
      </c>
      <c r="B234" s="3">
        <v>902</v>
      </c>
      <c r="C234" s="27" t="s">
        <v>25</v>
      </c>
      <c r="D234" s="27" t="s">
        <v>13</v>
      </c>
      <c r="E234" s="27" t="s">
        <v>233</v>
      </c>
      <c r="F234" s="27" t="s">
        <v>107</v>
      </c>
      <c r="G234" s="37">
        <v>3064.2</v>
      </c>
      <c r="H234" s="11">
        <v>2083.3000000000002</v>
      </c>
    </row>
    <row r="235" spans="1:8">
      <c r="A235" s="1" t="s">
        <v>217</v>
      </c>
      <c r="B235" s="3">
        <v>902</v>
      </c>
      <c r="C235" s="27" t="s">
        <v>25</v>
      </c>
      <c r="D235" s="27" t="s">
        <v>13</v>
      </c>
      <c r="E235" s="2" t="s">
        <v>234</v>
      </c>
      <c r="F235" s="27" t="s">
        <v>11</v>
      </c>
      <c r="G235" s="28">
        <f t="shared" ref="G235:H236" si="99">G236</f>
        <v>31584.7</v>
      </c>
      <c r="H235" s="28">
        <f t="shared" si="99"/>
        <v>36286.6</v>
      </c>
    </row>
    <row r="236" spans="1:8" ht="31.5">
      <c r="A236" s="26" t="s">
        <v>18</v>
      </c>
      <c r="B236" s="3">
        <v>902</v>
      </c>
      <c r="C236" s="27" t="s">
        <v>25</v>
      </c>
      <c r="D236" s="27" t="s">
        <v>13</v>
      </c>
      <c r="E236" s="2" t="s">
        <v>234</v>
      </c>
      <c r="F236" s="27" t="s">
        <v>19</v>
      </c>
      <c r="G236" s="28">
        <f t="shared" si="99"/>
        <v>31584.7</v>
      </c>
      <c r="H236" s="28">
        <f t="shared" si="99"/>
        <v>36286.6</v>
      </c>
    </row>
    <row r="237" spans="1:8" ht="31.5">
      <c r="A237" s="26" t="s">
        <v>106</v>
      </c>
      <c r="B237" s="3">
        <v>902</v>
      </c>
      <c r="C237" s="27" t="s">
        <v>25</v>
      </c>
      <c r="D237" s="27" t="s">
        <v>13</v>
      </c>
      <c r="E237" s="2" t="s">
        <v>234</v>
      </c>
      <c r="F237" s="27" t="s">
        <v>107</v>
      </c>
      <c r="G237" s="37">
        <v>31584.7</v>
      </c>
      <c r="H237" s="37">
        <v>36286.6</v>
      </c>
    </row>
    <row r="238" spans="1:8" ht="31.5">
      <c r="A238" s="1" t="s">
        <v>424</v>
      </c>
      <c r="B238" s="3">
        <v>902</v>
      </c>
      <c r="C238" s="27" t="s">
        <v>25</v>
      </c>
      <c r="D238" s="27" t="s">
        <v>13</v>
      </c>
      <c r="E238" s="27" t="s">
        <v>208</v>
      </c>
      <c r="F238" s="27" t="s">
        <v>11</v>
      </c>
      <c r="G238" s="28">
        <f t="shared" ref="G238:H238" si="100">G239+G242</f>
        <v>22210.1</v>
      </c>
      <c r="H238" s="28">
        <f t="shared" si="100"/>
        <v>21382.300000000003</v>
      </c>
    </row>
    <row r="239" spans="1:8" ht="31.5">
      <c r="A239" s="1" t="s">
        <v>68</v>
      </c>
      <c r="B239" s="3">
        <v>902</v>
      </c>
      <c r="C239" s="27" t="s">
        <v>25</v>
      </c>
      <c r="D239" s="27" t="s">
        <v>13</v>
      </c>
      <c r="E239" s="27" t="s">
        <v>230</v>
      </c>
      <c r="F239" s="27" t="s">
        <v>11</v>
      </c>
      <c r="G239" s="28">
        <f t="shared" ref="G239:H240" si="101">G240</f>
        <v>12460.1</v>
      </c>
      <c r="H239" s="28">
        <f t="shared" si="101"/>
        <v>11261.900000000001</v>
      </c>
    </row>
    <row r="240" spans="1:8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230</v>
      </c>
      <c r="F240" s="27" t="s">
        <v>33</v>
      </c>
      <c r="G240" s="28">
        <f t="shared" si="101"/>
        <v>12460.1</v>
      </c>
      <c r="H240" s="28">
        <f t="shared" si="101"/>
        <v>11261.900000000001</v>
      </c>
    </row>
    <row r="241" spans="1:8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230</v>
      </c>
      <c r="F241" s="27" t="s">
        <v>173</v>
      </c>
      <c r="G241" s="37">
        <f>8785.1+2625+1050</f>
        <v>12460.1</v>
      </c>
      <c r="H241" s="37">
        <f>7403.1+2756.3+1102.5</f>
        <v>11261.900000000001</v>
      </c>
    </row>
    <row r="242" spans="1:8">
      <c r="A242" s="1" t="s">
        <v>217</v>
      </c>
      <c r="B242" s="3">
        <v>902</v>
      </c>
      <c r="C242" s="27" t="s">
        <v>25</v>
      </c>
      <c r="D242" s="27" t="s">
        <v>13</v>
      </c>
      <c r="E242" s="27" t="s">
        <v>218</v>
      </c>
      <c r="F242" s="27" t="s">
        <v>11</v>
      </c>
      <c r="G242" s="28">
        <f t="shared" ref="G242:H243" si="102">G243</f>
        <v>9750</v>
      </c>
      <c r="H242" s="28">
        <f t="shared" si="102"/>
        <v>10120.4</v>
      </c>
    </row>
    <row r="243" spans="1:8" ht="47.25">
      <c r="A243" s="26" t="s">
        <v>59</v>
      </c>
      <c r="B243" s="3">
        <v>902</v>
      </c>
      <c r="C243" s="27" t="s">
        <v>25</v>
      </c>
      <c r="D243" s="27" t="s">
        <v>13</v>
      </c>
      <c r="E243" s="27" t="s">
        <v>218</v>
      </c>
      <c r="F243" s="27" t="s">
        <v>33</v>
      </c>
      <c r="G243" s="28">
        <f t="shared" si="102"/>
        <v>9750</v>
      </c>
      <c r="H243" s="28">
        <f t="shared" si="102"/>
        <v>10120.4</v>
      </c>
    </row>
    <row r="244" spans="1:8">
      <c r="A244" s="26" t="s">
        <v>172</v>
      </c>
      <c r="B244" s="3">
        <v>902</v>
      </c>
      <c r="C244" s="27" t="s">
        <v>25</v>
      </c>
      <c r="D244" s="27" t="s">
        <v>13</v>
      </c>
      <c r="E244" s="27" t="s">
        <v>218</v>
      </c>
      <c r="F244" s="27" t="s">
        <v>173</v>
      </c>
      <c r="G244" s="37">
        <v>9750</v>
      </c>
      <c r="H244" s="37">
        <v>10120.4</v>
      </c>
    </row>
    <row r="245" spans="1:8" ht="47.25">
      <c r="A245" s="1" t="s">
        <v>426</v>
      </c>
      <c r="B245" s="3">
        <v>902</v>
      </c>
      <c r="C245" s="27" t="s">
        <v>25</v>
      </c>
      <c r="D245" s="27" t="s">
        <v>13</v>
      </c>
      <c r="E245" s="27" t="s">
        <v>153</v>
      </c>
      <c r="F245" s="27" t="s">
        <v>11</v>
      </c>
      <c r="G245" s="28">
        <f t="shared" ref="G245:H245" si="103">G246+G249+G252</f>
        <v>300</v>
      </c>
      <c r="H245" s="28">
        <f t="shared" si="103"/>
        <v>2800</v>
      </c>
    </row>
    <row r="246" spans="1:8" ht="47.25">
      <c r="A246" s="1" t="s">
        <v>214</v>
      </c>
      <c r="B246" s="3">
        <v>902</v>
      </c>
      <c r="C246" s="27" t="s">
        <v>25</v>
      </c>
      <c r="D246" s="27" t="s">
        <v>13</v>
      </c>
      <c r="E246" s="27" t="s">
        <v>216</v>
      </c>
      <c r="F246" s="27" t="s">
        <v>11</v>
      </c>
      <c r="G246" s="28">
        <f t="shared" ref="G246:H247" si="104">G247</f>
        <v>300</v>
      </c>
      <c r="H246" s="28">
        <f t="shared" si="104"/>
        <v>300</v>
      </c>
    </row>
    <row r="247" spans="1:8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216</v>
      </c>
      <c r="F247" s="27" t="s">
        <v>33</v>
      </c>
      <c r="G247" s="28">
        <f t="shared" si="104"/>
        <v>300</v>
      </c>
      <c r="H247" s="28">
        <f t="shared" si="104"/>
        <v>300</v>
      </c>
    </row>
    <row r="248" spans="1:8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216</v>
      </c>
      <c r="F248" s="27" t="s">
        <v>173</v>
      </c>
      <c r="G248" s="37">
        <v>300</v>
      </c>
      <c r="H248" s="37">
        <v>300</v>
      </c>
    </row>
    <row r="249" spans="1:8" ht="78.75">
      <c r="A249" s="1" t="s">
        <v>215</v>
      </c>
      <c r="B249" s="3">
        <v>902</v>
      </c>
      <c r="C249" s="27" t="s">
        <v>25</v>
      </c>
      <c r="D249" s="27" t="s">
        <v>13</v>
      </c>
      <c r="E249" s="27" t="s">
        <v>231</v>
      </c>
      <c r="F249" s="27" t="s">
        <v>11</v>
      </c>
      <c r="G249" s="28">
        <f t="shared" ref="G249:H250" si="105">G250</f>
        <v>0</v>
      </c>
      <c r="H249" s="28">
        <f t="shared" si="105"/>
        <v>1300</v>
      </c>
    </row>
    <row r="250" spans="1:8" ht="47.25">
      <c r="A250" s="26" t="s">
        <v>59</v>
      </c>
      <c r="B250" s="3">
        <v>902</v>
      </c>
      <c r="C250" s="27" t="s">
        <v>25</v>
      </c>
      <c r="D250" s="27" t="s">
        <v>13</v>
      </c>
      <c r="E250" s="27" t="s">
        <v>231</v>
      </c>
      <c r="F250" s="27" t="s">
        <v>33</v>
      </c>
      <c r="G250" s="28">
        <f t="shared" si="105"/>
        <v>0</v>
      </c>
      <c r="H250" s="28">
        <f t="shared" si="105"/>
        <v>1300</v>
      </c>
    </row>
    <row r="251" spans="1:8">
      <c r="A251" s="26" t="s">
        <v>172</v>
      </c>
      <c r="B251" s="3">
        <v>902</v>
      </c>
      <c r="C251" s="27" t="s">
        <v>25</v>
      </c>
      <c r="D251" s="27" t="s">
        <v>13</v>
      </c>
      <c r="E251" s="27" t="s">
        <v>231</v>
      </c>
      <c r="F251" s="27" t="s">
        <v>173</v>
      </c>
      <c r="G251" s="37">
        <v>0</v>
      </c>
      <c r="H251" s="37">
        <v>1300</v>
      </c>
    </row>
    <row r="252" spans="1:8" ht="94.5">
      <c r="A252" s="1" t="s">
        <v>161</v>
      </c>
      <c r="B252" s="3">
        <v>902</v>
      </c>
      <c r="C252" s="27" t="s">
        <v>25</v>
      </c>
      <c r="D252" s="27" t="s">
        <v>13</v>
      </c>
      <c r="E252" s="27" t="s">
        <v>162</v>
      </c>
      <c r="F252" s="27" t="s">
        <v>11</v>
      </c>
      <c r="G252" s="28">
        <f t="shared" ref="G252:H253" si="106">G253</f>
        <v>0</v>
      </c>
      <c r="H252" s="28">
        <f t="shared" si="106"/>
        <v>1200</v>
      </c>
    </row>
    <row r="253" spans="1:8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162</v>
      </c>
      <c r="F253" s="27" t="s">
        <v>33</v>
      </c>
      <c r="G253" s="28">
        <f t="shared" si="106"/>
        <v>0</v>
      </c>
      <c r="H253" s="28">
        <f t="shared" si="106"/>
        <v>1200</v>
      </c>
    </row>
    <row r="254" spans="1:8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162</v>
      </c>
      <c r="F254" s="27" t="s">
        <v>173</v>
      </c>
      <c r="G254" s="37">
        <v>0</v>
      </c>
      <c r="H254" s="37">
        <v>1200</v>
      </c>
    </row>
    <row r="255" spans="1:8" ht="63">
      <c r="A255" s="1" t="s">
        <v>221</v>
      </c>
      <c r="B255" s="3">
        <v>902</v>
      </c>
      <c r="C255" s="27" t="s">
        <v>25</v>
      </c>
      <c r="D255" s="27" t="s">
        <v>13</v>
      </c>
      <c r="E255" s="27" t="s">
        <v>224</v>
      </c>
      <c r="F255" s="27" t="s">
        <v>11</v>
      </c>
      <c r="G255" s="28">
        <f>G256+G264+G261+G267</f>
        <v>36495.100000000006</v>
      </c>
      <c r="H255" s="28">
        <f>H256+H264+H261+H267</f>
        <v>23125.3</v>
      </c>
    </row>
    <row r="256" spans="1:8" ht="47.25">
      <c r="A256" s="1" t="s">
        <v>222</v>
      </c>
      <c r="B256" s="3">
        <v>902</v>
      </c>
      <c r="C256" s="27" t="s">
        <v>25</v>
      </c>
      <c r="D256" s="27" t="s">
        <v>13</v>
      </c>
      <c r="E256" s="27" t="s">
        <v>225</v>
      </c>
      <c r="F256" s="27" t="s">
        <v>11</v>
      </c>
      <c r="G256" s="28">
        <f t="shared" ref="G256:H256" si="107">G257+G259</f>
        <v>10482.200000000001</v>
      </c>
      <c r="H256" s="28">
        <f t="shared" si="107"/>
        <v>4745</v>
      </c>
    </row>
    <row r="257" spans="1:8" ht="31.5">
      <c r="A257" s="26" t="s">
        <v>18</v>
      </c>
      <c r="B257" s="3">
        <v>902</v>
      </c>
      <c r="C257" s="27" t="s">
        <v>25</v>
      </c>
      <c r="D257" s="27" t="s">
        <v>13</v>
      </c>
      <c r="E257" s="27" t="s">
        <v>225</v>
      </c>
      <c r="F257" s="27" t="s">
        <v>19</v>
      </c>
      <c r="G257" s="28">
        <f t="shared" ref="G257:H257" si="108">G258</f>
        <v>2070.6999999999998</v>
      </c>
      <c r="H257" s="28">
        <f t="shared" si="108"/>
        <v>3358.1</v>
      </c>
    </row>
    <row r="258" spans="1:8" ht="31.5">
      <c r="A258" s="26" t="s">
        <v>106</v>
      </c>
      <c r="B258" s="3">
        <v>902</v>
      </c>
      <c r="C258" s="27" t="s">
        <v>25</v>
      </c>
      <c r="D258" s="27" t="s">
        <v>13</v>
      </c>
      <c r="E258" s="27" t="s">
        <v>225</v>
      </c>
      <c r="F258" s="27" t="s">
        <v>107</v>
      </c>
      <c r="G258" s="37">
        <f>588.9+1481.8</f>
        <v>2070.6999999999998</v>
      </c>
      <c r="H258" s="37">
        <f>1958.1+844.4+555.6</f>
        <v>3358.1</v>
      </c>
    </row>
    <row r="259" spans="1:8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225</v>
      </c>
      <c r="F259" s="27" t="s">
        <v>33</v>
      </c>
      <c r="G259" s="28">
        <f t="shared" ref="G259:H259" si="109">G260</f>
        <v>8411.5</v>
      </c>
      <c r="H259" s="28">
        <f t="shared" si="109"/>
        <v>1386.9</v>
      </c>
    </row>
    <row r="260" spans="1:8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225</v>
      </c>
      <c r="F260" s="27" t="s">
        <v>173</v>
      </c>
      <c r="G260" s="37">
        <f>6511.1+380+1520.4</f>
        <v>8411.5</v>
      </c>
      <c r="H260" s="37">
        <f>318.2+772.7+296</f>
        <v>1386.9</v>
      </c>
    </row>
    <row r="261" spans="1:8" ht="31.5">
      <c r="A261" s="1" t="s">
        <v>223</v>
      </c>
      <c r="B261" s="3">
        <v>902</v>
      </c>
      <c r="C261" s="27" t="s">
        <v>25</v>
      </c>
      <c r="D261" s="27" t="s">
        <v>13</v>
      </c>
      <c r="E261" s="27" t="s">
        <v>226</v>
      </c>
      <c r="F261" s="27" t="s">
        <v>11</v>
      </c>
      <c r="G261" s="28">
        <f t="shared" ref="G261:H261" si="110">G262</f>
        <v>17112.900000000001</v>
      </c>
      <c r="H261" s="28">
        <f t="shared" si="110"/>
        <v>16580.3</v>
      </c>
    </row>
    <row r="262" spans="1:8">
      <c r="A262" s="26" t="s">
        <v>20</v>
      </c>
      <c r="B262" s="3">
        <v>902</v>
      </c>
      <c r="C262" s="27" t="s">
        <v>25</v>
      </c>
      <c r="D262" s="27" t="s">
        <v>13</v>
      </c>
      <c r="E262" s="27" t="s">
        <v>226</v>
      </c>
      <c r="F262" s="27" t="s">
        <v>21</v>
      </c>
      <c r="G262" s="28">
        <f t="shared" ref="G262:H262" si="111">G263</f>
        <v>17112.900000000001</v>
      </c>
      <c r="H262" s="28">
        <f t="shared" si="111"/>
        <v>16580.3</v>
      </c>
    </row>
    <row r="263" spans="1:8" ht="47.25">
      <c r="A263" s="1" t="s">
        <v>187</v>
      </c>
      <c r="B263" s="3">
        <v>902</v>
      </c>
      <c r="C263" s="27" t="s">
        <v>25</v>
      </c>
      <c r="D263" s="27" t="s">
        <v>13</v>
      </c>
      <c r="E263" s="27" t="s">
        <v>226</v>
      </c>
      <c r="F263" s="27" t="s">
        <v>188</v>
      </c>
      <c r="G263" s="37">
        <v>17112.900000000001</v>
      </c>
      <c r="H263" s="37">
        <v>16580.3</v>
      </c>
    </row>
    <row r="264" spans="1:8" ht="31.5">
      <c r="A264" s="1" t="s">
        <v>227</v>
      </c>
      <c r="B264" s="3">
        <v>902</v>
      </c>
      <c r="C264" s="27" t="s">
        <v>25</v>
      </c>
      <c r="D264" s="27" t="s">
        <v>13</v>
      </c>
      <c r="E264" s="27" t="s">
        <v>228</v>
      </c>
      <c r="F264" s="27" t="s">
        <v>11</v>
      </c>
      <c r="G264" s="28">
        <f t="shared" ref="G264:H265" si="112">G265</f>
        <v>5300</v>
      </c>
      <c r="H264" s="28">
        <f t="shared" si="112"/>
        <v>0</v>
      </c>
    </row>
    <row r="265" spans="1:8" ht="31.5">
      <c r="A265" s="26" t="s">
        <v>18</v>
      </c>
      <c r="B265" s="3">
        <v>902</v>
      </c>
      <c r="C265" s="27" t="s">
        <v>25</v>
      </c>
      <c r="D265" s="27" t="s">
        <v>13</v>
      </c>
      <c r="E265" s="27" t="s">
        <v>228</v>
      </c>
      <c r="F265" s="27" t="s">
        <v>19</v>
      </c>
      <c r="G265" s="28">
        <f t="shared" si="112"/>
        <v>5300</v>
      </c>
      <c r="H265" s="28">
        <f t="shared" si="112"/>
        <v>0</v>
      </c>
    </row>
    <row r="266" spans="1:8" ht="31.5">
      <c r="A266" s="26" t="s">
        <v>106</v>
      </c>
      <c r="B266" s="3">
        <v>902</v>
      </c>
      <c r="C266" s="27" t="s">
        <v>25</v>
      </c>
      <c r="D266" s="27" t="s">
        <v>13</v>
      </c>
      <c r="E266" s="27" t="s">
        <v>228</v>
      </c>
      <c r="F266" s="27" t="s">
        <v>107</v>
      </c>
      <c r="G266" s="37">
        <v>5300</v>
      </c>
      <c r="H266" s="37">
        <v>0</v>
      </c>
    </row>
    <row r="267" spans="1:8" ht="31.5">
      <c r="A267" s="1" t="s">
        <v>429</v>
      </c>
      <c r="B267" s="3">
        <v>902</v>
      </c>
      <c r="C267" s="27" t="s">
        <v>25</v>
      </c>
      <c r="D267" s="27" t="s">
        <v>13</v>
      </c>
      <c r="E267" s="27" t="s">
        <v>240</v>
      </c>
      <c r="F267" s="27" t="s">
        <v>11</v>
      </c>
      <c r="G267" s="28">
        <f>G268</f>
        <v>3600</v>
      </c>
      <c r="H267" s="28">
        <f>H268</f>
        <v>1800</v>
      </c>
    </row>
    <row r="268" spans="1:8" ht="47.25">
      <c r="A268" s="1" t="s">
        <v>401</v>
      </c>
      <c r="B268" s="3">
        <v>902</v>
      </c>
      <c r="C268" s="27" t="s">
        <v>25</v>
      </c>
      <c r="D268" s="27" t="s">
        <v>13</v>
      </c>
      <c r="E268" s="27" t="s">
        <v>402</v>
      </c>
      <c r="F268" s="27" t="s">
        <v>11</v>
      </c>
      <c r="G268" s="28">
        <f t="shared" ref="G268:H269" si="113">G269</f>
        <v>3600</v>
      </c>
      <c r="H268" s="28">
        <f t="shared" si="113"/>
        <v>1800</v>
      </c>
    </row>
    <row r="269" spans="1:8" ht="47.25">
      <c r="A269" s="26" t="s">
        <v>59</v>
      </c>
      <c r="B269" s="3">
        <v>902</v>
      </c>
      <c r="C269" s="27" t="s">
        <v>25</v>
      </c>
      <c r="D269" s="27" t="s">
        <v>13</v>
      </c>
      <c r="E269" s="27" t="s">
        <v>402</v>
      </c>
      <c r="F269" s="27" t="s">
        <v>33</v>
      </c>
      <c r="G269" s="28">
        <f t="shared" si="113"/>
        <v>3600</v>
      </c>
      <c r="H269" s="28">
        <f t="shared" si="113"/>
        <v>1800</v>
      </c>
    </row>
    <row r="270" spans="1:8">
      <c r="A270" s="26" t="s">
        <v>172</v>
      </c>
      <c r="B270" s="3">
        <v>902</v>
      </c>
      <c r="C270" s="27" t="s">
        <v>25</v>
      </c>
      <c r="D270" s="27" t="s">
        <v>13</v>
      </c>
      <c r="E270" s="27" t="s">
        <v>402</v>
      </c>
      <c r="F270" s="27" t="s">
        <v>173</v>
      </c>
      <c r="G270" s="37">
        <v>3600</v>
      </c>
      <c r="H270" s="37">
        <v>1800</v>
      </c>
    </row>
    <row r="271" spans="1:8">
      <c r="A271" s="24" t="s">
        <v>69</v>
      </c>
      <c r="B271" s="9">
        <v>902</v>
      </c>
      <c r="C271" s="22" t="s">
        <v>25</v>
      </c>
      <c r="D271" s="22" t="s">
        <v>17</v>
      </c>
      <c r="E271" s="22" t="s">
        <v>10</v>
      </c>
      <c r="F271" s="22" t="s">
        <v>11</v>
      </c>
      <c r="G271" s="25">
        <f t="shared" ref="G271:H271" si="114">G272+G276</f>
        <v>27319</v>
      </c>
      <c r="H271" s="25">
        <f t="shared" si="114"/>
        <v>30290.699999999997</v>
      </c>
    </row>
    <row r="272" spans="1:8" ht="63">
      <c r="A272" s="1" t="s">
        <v>221</v>
      </c>
      <c r="B272" s="3">
        <v>902</v>
      </c>
      <c r="C272" s="27" t="s">
        <v>25</v>
      </c>
      <c r="D272" s="27" t="s">
        <v>17</v>
      </c>
      <c r="E272" s="27" t="s">
        <v>224</v>
      </c>
      <c r="F272" s="27" t="s">
        <v>11</v>
      </c>
      <c r="G272" s="28">
        <f t="shared" ref="G272:H274" si="115">G273</f>
        <v>500</v>
      </c>
      <c r="H272" s="28">
        <f t="shared" si="115"/>
        <v>500</v>
      </c>
    </row>
    <row r="273" spans="1:8" ht="141.75">
      <c r="A273" s="1" t="s">
        <v>235</v>
      </c>
      <c r="B273" s="3">
        <v>902</v>
      </c>
      <c r="C273" s="27" t="s">
        <v>25</v>
      </c>
      <c r="D273" s="27" t="s">
        <v>17</v>
      </c>
      <c r="E273" s="27" t="s">
        <v>242</v>
      </c>
      <c r="F273" s="27" t="s">
        <v>11</v>
      </c>
      <c r="G273" s="28">
        <f t="shared" si="115"/>
        <v>500</v>
      </c>
      <c r="H273" s="28">
        <f t="shared" si="115"/>
        <v>500</v>
      </c>
    </row>
    <row r="274" spans="1:8" ht="31.5">
      <c r="A274" s="26" t="s">
        <v>18</v>
      </c>
      <c r="B274" s="3">
        <v>902</v>
      </c>
      <c r="C274" s="27" t="s">
        <v>25</v>
      </c>
      <c r="D274" s="27" t="s">
        <v>17</v>
      </c>
      <c r="E274" s="27" t="s">
        <v>242</v>
      </c>
      <c r="F274" s="27" t="s">
        <v>19</v>
      </c>
      <c r="G274" s="28">
        <f t="shared" si="115"/>
        <v>500</v>
      </c>
      <c r="H274" s="28">
        <f t="shared" si="115"/>
        <v>500</v>
      </c>
    </row>
    <row r="275" spans="1:8" ht="31.5">
      <c r="A275" s="26" t="s">
        <v>106</v>
      </c>
      <c r="B275" s="3">
        <v>902</v>
      </c>
      <c r="C275" s="27" t="s">
        <v>25</v>
      </c>
      <c r="D275" s="27" t="s">
        <v>17</v>
      </c>
      <c r="E275" s="27" t="s">
        <v>242</v>
      </c>
      <c r="F275" s="27" t="s">
        <v>107</v>
      </c>
      <c r="G275" s="37">
        <v>500</v>
      </c>
      <c r="H275" s="37">
        <v>500</v>
      </c>
    </row>
    <row r="276" spans="1:8" ht="63">
      <c r="A276" s="1" t="s">
        <v>434</v>
      </c>
      <c r="B276" s="3">
        <v>902</v>
      </c>
      <c r="C276" s="27" t="s">
        <v>25</v>
      </c>
      <c r="D276" s="27" t="s">
        <v>17</v>
      </c>
      <c r="E276" s="27" t="s">
        <v>196</v>
      </c>
      <c r="F276" s="27" t="s">
        <v>11</v>
      </c>
      <c r="G276" s="28">
        <f t="shared" ref="G276:H276" si="116">G277</f>
        <v>26819</v>
      </c>
      <c r="H276" s="28">
        <f t="shared" si="116"/>
        <v>29790.699999999997</v>
      </c>
    </row>
    <row r="277" spans="1:8">
      <c r="A277" s="1" t="s">
        <v>243</v>
      </c>
      <c r="B277" s="3">
        <v>902</v>
      </c>
      <c r="C277" s="27" t="s">
        <v>25</v>
      </c>
      <c r="D277" s="27" t="s">
        <v>17</v>
      </c>
      <c r="E277" s="2" t="s">
        <v>244</v>
      </c>
      <c r="F277" s="27" t="s">
        <v>11</v>
      </c>
      <c r="G277" s="28">
        <f t="shared" ref="G277:H277" si="117">G278+G280+G282</f>
        <v>26819</v>
      </c>
      <c r="H277" s="28">
        <f t="shared" si="117"/>
        <v>29790.699999999997</v>
      </c>
    </row>
    <row r="278" spans="1:8" ht="31.5">
      <c r="A278" s="26" t="s">
        <v>18</v>
      </c>
      <c r="B278" s="3">
        <v>902</v>
      </c>
      <c r="C278" s="27" t="s">
        <v>25</v>
      </c>
      <c r="D278" s="27" t="s">
        <v>17</v>
      </c>
      <c r="E278" s="2" t="s">
        <v>244</v>
      </c>
      <c r="F278" s="27" t="s">
        <v>19</v>
      </c>
      <c r="G278" s="28">
        <f t="shared" ref="G278:H278" si="118">G279</f>
        <v>21224</v>
      </c>
      <c r="H278" s="28">
        <f t="shared" si="118"/>
        <v>22167.1</v>
      </c>
    </row>
    <row r="279" spans="1:8" ht="31.5">
      <c r="A279" s="26" t="s">
        <v>106</v>
      </c>
      <c r="B279" s="3">
        <v>902</v>
      </c>
      <c r="C279" s="27" t="s">
        <v>25</v>
      </c>
      <c r="D279" s="27" t="s">
        <v>17</v>
      </c>
      <c r="E279" s="2" t="s">
        <v>244</v>
      </c>
      <c r="F279" s="27" t="s">
        <v>107</v>
      </c>
      <c r="G279" s="37">
        <v>21224</v>
      </c>
      <c r="H279" s="37">
        <v>22167.1</v>
      </c>
    </row>
    <row r="280" spans="1:8" ht="47.25">
      <c r="A280" s="26" t="s">
        <v>59</v>
      </c>
      <c r="B280" s="3">
        <v>902</v>
      </c>
      <c r="C280" s="27" t="s">
        <v>25</v>
      </c>
      <c r="D280" s="27" t="s">
        <v>17</v>
      </c>
      <c r="E280" s="2" t="s">
        <v>244</v>
      </c>
      <c r="F280" s="27" t="s">
        <v>33</v>
      </c>
      <c r="G280" s="37">
        <f>G281</f>
        <v>5000</v>
      </c>
      <c r="H280" s="37">
        <f>H281</f>
        <v>7000</v>
      </c>
    </row>
    <row r="281" spans="1:8">
      <c r="A281" s="26" t="s">
        <v>172</v>
      </c>
      <c r="B281" s="3">
        <v>902</v>
      </c>
      <c r="C281" s="27" t="s">
        <v>25</v>
      </c>
      <c r="D281" s="27" t="s">
        <v>17</v>
      </c>
      <c r="E281" s="2" t="s">
        <v>244</v>
      </c>
      <c r="F281" s="27" t="s">
        <v>173</v>
      </c>
      <c r="G281" s="37">
        <v>5000</v>
      </c>
      <c r="H281" s="37">
        <v>7000</v>
      </c>
    </row>
    <row r="282" spans="1:8" ht="47.25">
      <c r="A282" s="26" t="s">
        <v>48</v>
      </c>
      <c r="B282" s="3">
        <v>902</v>
      </c>
      <c r="C282" s="27" t="s">
        <v>25</v>
      </c>
      <c r="D282" s="27" t="s">
        <v>17</v>
      </c>
      <c r="E282" s="2" t="s">
        <v>244</v>
      </c>
      <c r="F282" s="27" t="s">
        <v>30</v>
      </c>
      <c r="G282" s="28">
        <f t="shared" ref="G282:H282" si="119">G283</f>
        <v>595</v>
      </c>
      <c r="H282" s="28">
        <f t="shared" si="119"/>
        <v>623.6</v>
      </c>
    </row>
    <row r="283" spans="1:8">
      <c r="A283" s="26" t="s">
        <v>133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134</v>
      </c>
      <c r="G283" s="37">
        <v>595</v>
      </c>
      <c r="H283" s="37">
        <v>623.6</v>
      </c>
    </row>
    <row r="284" spans="1:8">
      <c r="A284" s="24" t="s">
        <v>70</v>
      </c>
      <c r="B284" s="9">
        <v>902</v>
      </c>
      <c r="C284" s="22" t="s">
        <v>26</v>
      </c>
      <c r="D284" s="22" t="s">
        <v>9</v>
      </c>
      <c r="E284" s="22" t="s">
        <v>10</v>
      </c>
      <c r="F284" s="22" t="s">
        <v>11</v>
      </c>
      <c r="G284" s="25">
        <f t="shared" ref="G284:H285" si="120">G285</f>
        <v>115290.7</v>
      </c>
      <c r="H284" s="25">
        <f t="shared" si="120"/>
        <v>158457.1</v>
      </c>
    </row>
    <row r="285" spans="1:8" ht="31.5">
      <c r="A285" s="24" t="s">
        <v>71</v>
      </c>
      <c r="B285" s="9">
        <v>902</v>
      </c>
      <c r="C285" s="22" t="s">
        <v>26</v>
      </c>
      <c r="D285" s="22" t="s">
        <v>25</v>
      </c>
      <c r="E285" s="22" t="s">
        <v>10</v>
      </c>
      <c r="F285" s="22" t="s">
        <v>11</v>
      </c>
      <c r="G285" s="25">
        <f t="shared" si="120"/>
        <v>115290.7</v>
      </c>
      <c r="H285" s="25">
        <f t="shared" si="120"/>
        <v>158457.1</v>
      </c>
    </row>
    <row r="286" spans="1:8" ht="63">
      <c r="A286" s="1" t="s">
        <v>245</v>
      </c>
      <c r="B286" s="3">
        <v>902</v>
      </c>
      <c r="C286" s="2" t="s">
        <v>26</v>
      </c>
      <c r="D286" s="27" t="s">
        <v>25</v>
      </c>
      <c r="E286" s="27" t="s">
        <v>247</v>
      </c>
      <c r="F286" s="27" t="s">
        <v>11</v>
      </c>
      <c r="G286" s="28">
        <f t="shared" ref="G286:H286" si="121">G287+G290</f>
        <v>115290.7</v>
      </c>
      <c r="H286" s="28">
        <f t="shared" si="121"/>
        <v>158457.1</v>
      </c>
    </row>
    <row r="287" spans="1:8">
      <c r="A287" s="1" t="s">
        <v>246</v>
      </c>
      <c r="B287" s="3">
        <v>902</v>
      </c>
      <c r="C287" s="2" t="s">
        <v>26</v>
      </c>
      <c r="D287" s="27" t="s">
        <v>25</v>
      </c>
      <c r="E287" s="27" t="s">
        <v>253</v>
      </c>
      <c r="F287" s="27" t="s">
        <v>11</v>
      </c>
      <c r="G287" s="28">
        <f t="shared" ref="G287:H288" si="122">G288</f>
        <v>1371.7</v>
      </c>
      <c r="H287" s="28">
        <f t="shared" si="122"/>
        <v>2051.6</v>
      </c>
    </row>
    <row r="288" spans="1:8" ht="47.25">
      <c r="A288" s="26" t="s">
        <v>59</v>
      </c>
      <c r="B288" s="3">
        <v>902</v>
      </c>
      <c r="C288" s="2" t="s">
        <v>26</v>
      </c>
      <c r="D288" s="27" t="s">
        <v>25</v>
      </c>
      <c r="E288" s="27" t="s">
        <v>253</v>
      </c>
      <c r="F288" s="27" t="s">
        <v>33</v>
      </c>
      <c r="G288" s="28">
        <f t="shared" si="122"/>
        <v>1371.7</v>
      </c>
      <c r="H288" s="28">
        <f t="shared" si="122"/>
        <v>2051.6</v>
      </c>
    </row>
    <row r="289" spans="1:8">
      <c r="A289" s="26" t="s">
        <v>172</v>
      </c>
      <c r="B289" s="3">
        <v>902</v>
      </c>
      <c r="C289" s="2" t="s">
        <v>26</v>
      </c>
      <c r="D289" s="27" t="s">
        <v>25</v>
      </c>
      <c r="E289" s="27" t="s">
        <v>253</v>
      </c>
      <c r="F289" s="27" t="s">
        <v>173</v>
      </c>
      <c r="G289" s="37">
        <f>1150.7+221</f>
        <v>1371.7</v>
      </c>
      <c r="H289" s="37">
        <f>1579.9+471.7</f>
        <v>2051.6</v>
      </c>
    </row>
    <row r="290" spans="1:8" ht="47.25">
      <c r="A290" s="1" t="s">
        <v>249</v>
      </c>
      <c r="B290" s="3">
        <v>902</v>
      </c>
      <c r="C290" s="2" t="s">
        <v>26</v>
      </c>
      <c r="D290" s="27" t="s">
        <v>25</v>
      </c>
      <c r="E290" s="2" t="s">
        <v>250</v>
      </c>
      <c r="F290" s="27" t="s">
        <v>11</v>
      </c>
      <c r="G290" s="28">
        <f t="shared" ref="G290:H291" si="123">G291</f>
        <v>113919</v>
      </c>
      <c r="H290" s="28">
        <f t="shared" si="123"/>
        <v>156405.5</v>
      </c>
    </row>
    <row r="291" spans="1:8" ht="47.25">
      <c r="A291" s="26" t="s">
        <v>59</v>
      </c>
      <c r="B291" s="3">
        <v>902</v>
      </c>
      <c r="C291" s="2" t="s">
        <v>26</v>
      </c>
      <c r="D291" s="27" t="s">
        <v>25</v>
      </c>
      <c r="E291" s="2" t="s">
        <v>250</v>
      </c>
      <c r="F291" s="27" t="s">
        <v>33</v>
      </c>
      <c r="G291" s="28">
        <f t="shared" si="123"/>
        <v>113919</v>
      </c>
      <c r="H291" s="28">
        <f t="shared" si="123"/>
        <v>156405.5</v>
      </c>
    </row>
    <row r="292" spans="1:8">
      <c r="A292" s="26" t="s">
        <v>172</v>
      </c>
      <c r="B292" s="3">
        <v>902</v>
      </c>
      <c r="C292" s="2" t="s">
        <v>26</v>
      </c>
      <c r="D292" s="27" t="s">
        <v>25</v>
      </c>
      <c r="E292" s="2" t="s">
        <v>250</v>
      </c>
      <c r="F292" s="27" t="s">
        <v>173</v>
      </c>
      <c r="G292" s="37">
        <v>113919</v>
      </c>
      <c r="H292" s="37">
        <v>156405.5</v>
      </c>
    </row>
    <row r="293" spans="1:8" s="29" customFormat="1">
      <c r="A293" s="24" t="s">
        <v>72</v>
      </c>
      <c r="B293" s="9">
        <v>902</v>
      </c>
      <c r="C293" s="4" t="s">
        <v>27</v>
      </c>
      <c r="D293" s="22" t="s">
        <v>9</v>
      </c>
      <c r="E293" s="4" t="s">
        <v>10</v>
      </c>
      <c r="F293" s="22" t="s">
        <v>11</v>
      </c>
      <c r="G293" s="25">
        <f>G294+G300</f>
        <v>39777.9</v>
      </c>
      <c r="H293" s="25">
        <f>H294+H300</f>
        <v>3276</v>
      </c>
    </row>
    <row r="294" spans="1:8" s="29" customFormat="1">
      <c r="A294" s="24" t="s">
        <v>73</v>
      </c>
      <c r="B294" s="9">
        <v>902</v>
      </c>
      <c r="C294" s="4" t="s">
        <v>27</v>
      </c>
      <c r="D294" s="22" t="s">
        <v>8</v>
      </c>
      <c r="E294" s="4" t="s">
        <v>10</v>
      </c>
      <c r="F294" s="22" t="s">
        <v>11</v>
      </c>
      <c r="G294" s="25">
        <f t="shared" ref="G294:H298" si="124">G295</f>
        <v>500</v>
      </c>
      <c r="H294" s="25">
        <f t="shared" si="124"/>
        <v>0</v>
      </c>
    </row>
    <row r="295" spans="1:8" ht="63">
      <c r="A295" s="1" t="s">
        <v>150</v>
      </c>
      <c r="B295" s="3">
        <v>902</v>
      </c>
      <c r="C295" s="27" t="s">
        <v>27</v>
      </c>
      <c r="D295" s="27" t="s">
        <v>8</v>
      </c>
      <c r="E295" s="27" t="s">
        <v>152</v>
      </c>
      <c r="F295" s="27" t="s">
        <v>11</v>
      </c>
      <c r="G295" s="37">
        <f t="shared" si="124"/>
        <v>500</v>
      </c>
      <c r="H295" s="37">
        <f t="shared" si="124"/>
        <v>0</v>
      </c>
    </row>
    <row r="296" spans="1:8" ht="47.25">
      <c r="A296" s="1" t="s">
        <v>426</v>
      </c>
      <c r="B296" s="3">
        <v>902</v>
      </c>
      <c r="C296" s="27" t="s">
        <v>27</v>
      </c>
      <c r="D296" s="27" t="s">
        <v>8</v>
      </c>
      <c r="E296" s="27" t="s">
        <v>153</v>
      </c>
      <c r="F296" s="27" t="s">
        <v>11</v>
      </c>
      <c r="G296" s="37">
        <f t="shared" si="124"/>
        <v>500</v>
      </c>
      <c r="H296" s="37">
        <f t="shared" si="124"/>
        <v>0</v>
      </c>
    </row>
    <row r="297" spans="1:8" ht="47.25">
      <c r="A297" s="1" t="s">
        <v>214</v>
      </c>
      <c r="B297" s="3">
        <v>902</v>
      </c>
      <c r="C297" s="27" t="s">
        <v>27</v>
      </c>
      <c r="D297" s="27" t="s">
        <v>8</v>
      </c>
      <c r="E297" s="27" t="s">
        <v>216</v>
      </c>
      <c r="F297" s="27" t="s">
        <v>11</v>
      </c>
      <c r="G297" s="37">
        <f t="shared" si="124"/>
        <v>500</v>
      </c>
      <c r="H297" s="37">
        <f t="shared" si="124"/>
        <v>0</v>
      </c>
    </row>
    <row r="298" spans="1:8" ht="47.25">
      <c r="A298" s="1" t="s">
        <v>59</v>
      </c>
      <c r="B298" s="3">
        <v>902</v>
      </c>
      <c r="C298" s="27" t="s">
        <v>27</v>
      </c>
      <c r="D298" s="27" t="s">
        <v>8</v>
      </c>
      <c r="E298" s="27" t="s">
        <v>216</v>
      </c>
      <c r="F298" s="27" t="s">
        <v>33</v>
      </c>
      <c r="G298" s="37">
        <f t="shared" si="124"/>
        <v>500</v>
      </c>
      <c r="H298" s="37">
        <f t="shared" si="124"/>
        <v>0</v>
      </c>
    </row>
    <row r="299" spans="1:8">
      <c r="A299" s="1" t="s">
        <v>172</v>
      </c>
      <c r="B299" s="3">
        <v>902</v>
      </c>
      <c r="C299" s="27" t="s">
        <v>27</v>
      </c>
      <c r="D299" s="27" t="s">
        <v>8</v>
      </c>
      <c r="E299" s="27" t="s">
        <v>216</v>
      </c>
      <c r="F299" s="27" t="s">
        <v>173</v>
      </c>
      <c r="G299" s="37">
        <v>500</v>
      </c>
      <c r="H299" s="37">
        <v>0</v>
      </c>
    </row>
    <row r="300" spans="1:8" s="29" customFormat="1">
      <c r="A300" s="8" t="s">
        <v>74</v>
      </c>
      <c r="B300" s="9">
        <v>902</v>
      </c>
      <c r="C300" s="22" t="s">
        <v>27</v>
      </c>
      <c r="D300" s="22" t="s">
        <v>13</v>
      </c>
      <c r="E300" s="22" t="s">
        <v>10</v>
      </c>
      <c r="F300" s="22" t="s">
        <v>11</v>
      </c>
      <c r="G300" s="25">
        <f>G301+G308</f>
        <v>39277.9</v>
      </c>
      <c r="H300" s="25">
        <f>H301+H308</f>
        <v>3276</v>
      </c>
    </row>
    <row r="301" spans="1:8" ht="47.25">
      <c r="A301" s="1" t="s">
        <v>254</v>
      </c>
      <c r="B301" s="3">
        <v>902</v>
      </c>
      <c r="C301" s="27" t="s">
        <v>27</v>
      </c>
      <c r="D301" s="27" t="s">
        <v>13</v>
      </c>
      <c r="E301" s="27" t="s">
        <v>263</v>
      </c>
      <c r="F301" s="27" t="s">
        <v>11</v>
      </c>
      <c r="G301" s="28">
        <f t="shared" ref="G301:H301" si="125">G302+G305</f>
        <v>39277.9</v>
      </c>
      <c r="H301" s="28">
        <f t="shared" si="125"/>
        <v>0</v>
      </c>
    </row>
    <row r="302" spans="1:8" ht="31.5">
      <c r="A302" s="1" t="s">
        <v>404</v>
      </c>
      <c r="B302" s="3">
        <v>902</v>
      </c>
      <c r="C302" s="27" t="s">
        <v>27</v>
      </c>
      <c r="D302" s="27" t="s">
        <v>13</v>
      </c>
      <c r="E302" s="27" t="s">
        <v>271</v>
      </c>
      <c r="F302" s="27" t="s">
        <v>11</v>
      </c>
      <c r="G302" s="28">
        <f>G303</f>
        <v>5555.5</v>
      </c>
      <c r="H302" s="28">
        <f>H303</f>
        <v>0</v>
      </c>
    </row>
    <row r="303" spans="1:8" ht="47.25">
      <c r="A303" s="1" t="s">
        <v>59</v>
      </c>
      <c r="B303" s="3">
        <v>902</v>
      </c>
      <c r="C303" s="27" t="s">
        <v>27</v>
      </c>
      <c r="D303" s="27" t="s">
        <v>13</v>
      </c>
      <c r="E303" s="27" t="s">
        <v>271</v>
      </c>
      <c r="F303" s="27" t="s">
        <v>33</v>
      </c>
      <c r="G303" s="28">
        <f t="shared" ref="G303:H303" si="126">G304</f>
        <v>5555.5</v>
      </c>
      <c r="H303" s="28">
        <f t="shared" si="126"/>
        <v>0</v>
      </c>
    </row>
    <row r="304" spans="1:8">
      <c r="A304" s="1" t="s">
        <v>172</v>
      </c>
      <c r="B304" s="3">
        <v>902</v>
      </c>
      <c r="C304" s="27" t="s">
        <v>27</v>
      </c>
      <c r="D304" s="27" t="s">
        <v>13</v>
      </c>
      <c r="E304" s="27" t="s">
        <v>271</v>
      </c>
      <c r="F304" s="27" t="s">
        <v>173</v>
      </c>
      <c r="G304" s="37">
        <v>5555.5</v>
      </c>
      <c r="H304" s="37">
        <f>4444.4-4444.4</f>
        <v>0</v>
      </c>
    </row>
    <row r="305" spans="1:8">
      <c r="A305" s="1" t="s">
        <v>262</v>
      </c>
      <c r="B305" s="3">
        <v>902</v>
      </c>
      <c r="C305" s="27" t="s">
        <v>27</v>
      </c>
      <c r="D305" s="27" t="s">
        <v>13</v>
      </c>
      <c r="E305" s="27" t="s">
        <v>268</v>
      </c>
      <c r="F305" s="27" t="s">
        <v>11</v>
      </c>
      <c r="G305" s="28">
        <f t="shared" ref="G305:H305" si="127">G306</f>
        <v>33722.400000000001</v>
      </c>
      <c r="H305" s="28">
        <f t="shared" si="127"/>
        <v>0</v>
      </c>
    </row>
    <row r="306" spans="1:8" ht="47.25">
      <c r="A306" s="1" t="s">
        <v>59</v>
      </c>
      <c r="B306" s="3">
        <v>902</v>
      </c>
      <c r="C306" s="27" t="s">
        <v>27</v>
      </c>
      <c r="D306" s="27" t="s">
        <v>13</v>
      </c>
      <c r="E306" s="27" t="s">
        <v>268</v>
      </c>
      <c r="F306" s="27" t="s">
        <v>33</v>
      </c>
      <c r="G306" s="28">
        <f t="shared" ref="G306:H306" si="128">G307</f>
        <v>33722.400000000001</v>
      </c>
      <c r="H306" s="28">
        <f t="shared" si="128"/>
        <v>0</v>
      </c>
    </row>
    <row r="307" spans="1:8">
      <c r="A307" s="1" t="s">
        <v>172</v>
      </c>
      <c r="B307" s="3">
        <v>902</v>
      </c>
      <c r="C307" s="27" t="s">
        <v>27</v>
      </c>
      <c r="D307" s="27" t="s">
        <v>13</v>
      </c>
      <c r="E307" s="27" t="s">
        <v>268</v>
      </c>
      <c r="F307" s="27" t="s">
        <v>173</v>
      </c>
      <c r="G307" s="37">
        <v>33722.400000000001</v>
      </c>
      <c r="H307" s="37">
        <v>0</v>
      </c>
    </row>
    <row r="308" spans="1:8" ht="63">
      <c r="A308" s="1" t="s">
        <v>150</v>
      </c>
      <c r="B308" s="3">
        <v>902</v>
      </c>
      <c r="C308" s="27" t="s">
        <v>27</v>
      </c>
      <c r="D308" s="27" t="s">
        <v>13</v>
      </c>
      <c r="E308" s="27" t="s">
        <v>152</v>
      </c>
      <c r="F308" s="27" t="s">
        <v>11</v>
      </c>
      <c r="G308" s="28">
        <f t="shared" ref="G308:H311" si="129">G309</f>
        <v>0</v>
      </c>
      <c r="H308" s="28">
        <f t="shared" si="129"/>
        <v>3276</v>
      </c>
    </row>
    <row r="309" spans="1:8" ht="47.25">
      <c r="A309" s="1" t="s">
        <v>426</v>
      </c>
      <c r="B309" s="3">
        <v>902</v>
      </c>
      <c r="C309" s="27" t="s">
        <v>27</v>
      </c>
      <c r="D309" s="27" t="s">
        <v>13</v>
      </c>
      <c r="E309" s="27" t="s">
        <v>153</v>
      </c>
      <c r="F309" s="27" t="s">
        <v>11</v>
      </c>
      <c r="G309" s="28">
        <f t="shared" ref="G309:H309" si="130">G310+G313</f>
        <v>0</v>
      </c>
      <c r="H309" s="28">
        <f t="shared" si="130"/>
        <v>3276</v>
      </c>
    </row>
    <row r="310" spans="1:8" ht="78.75">
      <c r="A310" s="1" t="s">
        <v>215</v>
      </c>
      <c r="B310" s="3">
        <v>902</v>
      </c>
      <c r="C310" s="27" t="s">
        <v>27</v>
      </c>
      <c r="D310" s="27" t="s">
        <v>13</v>
      </c>
      <c r="E310" s="27" t="s">
        <v>231</v>
      </c>
      <c r="F310" s="27" t="s">
        <v>11</v>
      </c>
      <c r="G310" s="28">
        <f t="shared" si="129"/>
        <v>0</v>
      </c>
      <c r="H310" s="28">
        <f t="shared" si="129"/>
        <v>1500</v>
      </c>
    </row>
    <row r="311" spans="1:8" ht="47.25">
      <c r="A311" s="1" t="s">
        <v>59</v>
      </c>
      <c r="B311" s="3">
        <v>902</v>
      </c>
      <c r="C311" s="27" t="s">
        <v>27</v>
      </c>
      <c r="D311" s="27" t="s">
        <v>13</v>
      </c>
      <c r="E311" s="27" t="s">
        <v>231</v>
      </c>
      <c r="F311" s="27" t="s">
        <v>33</v>
      </c>
      <c r="G311" s="28">
        <f t="shared" si="129"/>
        <v>0</v>
      </c>
      <c r="H311" s="28">
        <f t="shared" si="129"/>
        <v>1500</v>
      </c>
    </row>
    <row r="312" spans="1:8">
      <c r="A312" s="1" t="s">
        <v>172</v>
      </c>
      <c r="B312" s="3">
        <v>902</v>
      </c>
      <c r="C312" s="27" t="s">
        <v>27</v>
      </c>
      <c r="D312" s="27" t="s">
        <v>13</v>
      </c>
      <c r="E312" s="27" t="s">
        <v>231</v>
      </c>
      <c r="F312" s="27" t="s">
        <v>173</v>
      </c>
      <c r="G312" s="37">
        <v>0</v>
      </c>
      <c r="H312" s="37">
        <v>1500</v>
      </c>
    </row>
    <row r="313" spans="1:8" ht="94.5">
      <c r="A313" s="1" t="s">
        <v>161</v>
      </c>
      <c r="B313" s="3">
        <v>902</v>
      </c>
      <c r="C313" s="27" t="s">
        <v>27</v>
      </c>
      <c r="D313" s="27" t="s">
        <v>13</v>
      </c>
      <c r="E313" s="27" t="s">
        <v>162</v>
      </c>
      <c r="F313" s="27" t="s">
        <v>11</v>
      </c>
      <c r="G313" s="28">
        <f t="shared" ref="G313:H314" si="131">G314</f>
        <v>0</v>
      </c>
      <c r="H313" s="28">
        <f t="shared" si="131"/>
        <v>1776</v>
      </c>
    </row>
    <row r="314" spans="1:8" ht="47.25">
      <c r="A314" s="1" t="s">
        <v>59</v>
      </c>
      <c r="B314" s="3">
        <v>902</v>
      </c>
      <c r="C314" s="27" t="s">
        <v>27</v>
      </c>
      <c r="D314" s="27" t="s">
        <v>13</v>
      </c>
      <c r="E314" s="27" t="s">
        <v>162</v>
      </c>
      <c r="F314" s="27" t="s">
        <v>33</v>
      </c>
      <c r="G314" s="28">
        <f t="shared" si="131"/>
        <v>0</v>
      </c>
      <c r="H314" s="28">
        <f t="shared" si="131"/>
        <v>1776</v>
      </c>
    </row>
    <row r="315" spans="1:8">
      <c r="A315" s="1" t="s">
        <v>172</v>
      </c>
      <c r="B315" s="3">
        <v>902</v>
      </c>
      <c r="C315" s="27" t="s">
        <v>27</v>
      </c>
      <c r="D315" s="27" t="s">
        <v>13</v>
      </c>
      <c r="E315" s="27" t="s">
        <v>162</v>
      </c>
      <c r="F315" s="27" t="s">
        <v>173</v>
      </c>
      <c r="G315" s="37">
        <v>0</v>
      </c>
      <c r="H315" s="37">
        <v>1776</v>
      </c>
    </row>
    <row r="316" spans="1:8">
      <c r="A316" s="24" t="s">
        <v>77</v>
      </c>
      <c r="B316" s="9">
        <v>902</v>
      </c>
      <c r="C316" s="22" t="s">
        <v>34</v>
      </c>
      <c r="D316" s="22" t="s">
        <v>9</v>
      </c>
      <c r="E316" s="22" t="s">
        <v>10</v>
      </c>
      <c r="F316" s="22" t="s">
        <v>11</v>
      </c>
      <c r="G316" s="25">
        <f t="shared" ref="G316:H316" si="132">G317</f>
        <v>401.7</v>
      </c>
      <c r="H316" s="25">
        <f t="shared" si="132"/>
        <v>364.2</v>
      </c>
    </row>
    <row r="317" spans="1:8">
      <c r="A317" s="24" t="s">
        <v>78</v>
      </c>
      <c r="B317" s="9">
        <v>902</v>
      </c>
      <c r="C317" s="22" t="s">
        <v>34</v>
      </c>
      <c r="D317" s="22" t="s">
        <v>8</v>
      </c>
      <c r="E317" s="22" t="s">
        <v>10</v>
      </c>
      <c r="F317" s="22" t="s">
        <v>11</v>
      </c>
      <c r="G317" s="25">
        <f>G318+G323</f>
        <v>401.7</v>
      </c>
      <c r="H317" s="25">
        <f>H318+H323</f>
        <v>364.2</v>
      </c>
    </row>
    <row r="318" spans="1:8" ht="47.25">
      <c r="A318" s="1" t="s">
        <v>278</v>
      </c>
      <c r="B318" s="3">
        <v>902</v>
      </c>
      <c r="C318" s="27" t="s">
        <v>34</v>
      </c>
      <c r="D318" s="27" t="s">
        <v>8</v>
      </c>
      <c r="E318" s="2" t="s">
        <v>284</v>
      </c>
      <c r="F318" s="27" t="s">
        <v>11</v>
      </c>
      <c r="G318" s="28">
        <f>G319</f>
        <v>297</v>
      </c>
      <c r="H318" s="28">
        <f>H319</f>
        <v>255</v>
      </c>
    </row>
    <row r="319" spans="1:8" ht="31.5">
      <c r="A319" s="1" t="s">
        <v>279</v>
      </c>
      <c r="B319" s="3">
        <v>902</v>
      </c>
      <c r="C319" s="27" t="s">
        <v>34</v>
      </c>
      <c r="D319" s="27" t="s">
        <v>8</v>
      </c>
      <c r="E319" s="2" t="s">
        <v>307</v>
      </c>
      <c r="F319" s="27" t="s">
        <v>11</v>
      </c>
      <c r="G319" s="28">
        <f t="shared" ref="G319:H319" si="133">G320</f>
        <v>297</v>
      </c>
      <c r="H319" s="28">
        <f t="shared" si="133"/>
        <v>255</v>
      </c>
    </row>
    <row r="320" spans="1:8" ht="47.25">
      <c r="A320" s="1" t="s">
        <v>48</v>
      </c>
      <c r="B320" s="3">
        <v>902</v>
      </c>
      <c r="C320" s="27" t="s">
        <v>34</v>
      </c>
      <c r="D320" s="27" t="s">
        <v>8</v>
      </c>
      <c r="E320" s="2" t="s">
        <v>307</v>
      </c>
      <c r="F320" s="27" t="s">
        <v>30</v>
      </c>
      <c r="G320" s="28">
        <f t="shared" ref="G320:H320" si="134">G321</f>
        <v>297</v>
      </c>
      <c r="H320" s="28">
        <f t="shared" si="134"/>
        <v>255</v>
      </c>
    </row>
    <row r="321" spans="1:8">
      <c r="A321" s="1" t="s">
        <v>133</v>
      </c>
      <c r="B321" s="3">
        <v>902</v>
      </c>
      <c r="C321" s="27" t="s">
        <v>34</v>
      </c>
      <c r="D321" s="27" t="s">
        <v>8</v>
      </c>
      <c r="E321" s="2" t="s">
        <v>307</v>
      </c>
      <c r="F321" s="27" t="s">
        <v>134</v>
      </c>
      <c r="G321" s="37">
        <v>297</v>
      </c>
      <c r="H321" s="37">
        <v>255</v>
      </c>
    </row>
    <row r="322" spans="1:8">
      <c r="A322" s="5" t="s">
        <v>433</v>
      </c>
      <c r="B322" s="3">
        <v>902</v>
      </c>
      <c r="C322" s="2" t="s">
        <v>34</v>
      </c>
      <c r="D322" s="27" t="s">
        <v>8</v>
      </c>
      <c r="E322" s="27" t="s">
        <v>125</v>
      </c>
      <c r="F322" s="27" t="s">
        <v>11</v>
      </c>
      <c r="G322" s="28">
        <f t="shared" ref="G322:H324" si="135">G323</f>
        <v>104.7</v>
      </c>
      <c r="H322" s="28">
        <f t="shared" si="135"/>
        <v>109.2</v>
      </c>
    </row>
    <row r="323" spans="1:8" ht="126">
      <c r="A323" s="5" t="s">
        <v>363</v>
      </c>
      <c r="B323" s="3">
        <v>902</v>
      </c>
      <c r="C323" s="2" t="s">
        <v>34</v>
      </c>
      <c r="D323" s="27" t="s">
        <v>8</v>
      </c>
      <c r="E323" s="27" t="s">
        <v>315</v>
      </c>
      <c r="F323" s="27" t="s">
        <v>11</v>
      </c>
      <c r="G323" s="28">
        <f t="shared" si="135"/>
        <v>104.7</v>
      </c>
      <c r="H323" s="28">
        <f t="shared" si="135"/>
        <v>109.2</v>
      </c>
    </row>
    <row r="324" spans="1:8" ht="31.5">
      <c r="A324" s="26" t="s">
        <v>51</v>
      </c>
      <c r="B324" s="3">
        <v>902</v>
      </c>
      <c r="C324" s="2" t="s">
        <v>34</v>
      </c>
      <c r="D324" s="27" t="s">
        <v>8</v>
      </c>
      <c r="E324" s="27" t="s">
        <v>315</v>
      </c>
      <c r="F324" s="27" t="s">
        <v>31</v>
      </c>
      <c r="G324" s="28">
        <f t="shared" si="135"/>
        <v>104.7</v>
      </c>
      <c r="H324" s="28">
        <f t="shared" si="135"/>
        <v>109.2</v>
      </c>
    </row>
    <row r="325" spans="1:8" ht="31.5">
      <c r="A325" s="1" t="s">
        <v>329</v>
      </c>
      <c r="B325" s="3">
        <v>902</v>
      </c>
      <c r="C325" s="2" t="s">
        <v>34</v>
      </c>
      <c r="D325" s="27" t="s">
        <v>8</v>
      </c>
      <c r="E325" s="27" t="s">
        <v>315</v>
      </c>
      <c r="F325" s="27" t="s">
        <v>330</v>
      </c>
      <c r="G325" s="37">
        <v>104.7</v>
      </c>
      <c r="H325" s="37">
        <v>109.2</v>
      </c>
    </row>
    <row r="326" spans="1:8">
      <c r="A326" s="24" t="s">
        <v>79</v>
      </c>
      <c r="B326" s="9">
        <v>902</v>
      </c>
      <c r="C326" s="22" t="s">
        <v>36</v>
      </c>
      <c r="D326" s="22" t="s">
        <v>9</v>
      </c>
      <c r="E326" s="22" t="s">
        <v>10</v>
      </c>
      <c r="F326" s="22" t="s">
        <v>11</v>
      </c>
      <c r="G326" s="25">
        <f t="shared" ref="G326:H326" si="136">G327+G332</f>
        <v>5225.3999999999996</v>
      </c>
      <c r="H326" s="25">
        <f t="shared" si="136"/>
        <v>5347.8000000000011</v>
      </c>
    </row>
    <row r="327" spans="1:8">
      <c r="A327" s="24" t="s">
        <v>80</v>
      </c>
      <c r="B327" s="9">
        <v>902</v>
      </c>
      <c r="C327" s="22" t="s">
        <v>36</v>
      </c>
      <c r="D327" s="22" t="s">
        <v>8</v>
      </c>
      <c r="E327" s="22" t="s">
        <v>10</v>
      </c>
      <c r="F327" s="22" t="s">
        <v>11</v>
      </c>
      <c r="G327" s="25">
        <f t="shared" ref="G327:H330" si="137">G328</f>
        <v>2271.3000000000002</v>
      </c>
      <c r="H327" s="25">
        <f t="shared" si="137"/>
        <v>2271.3000000000002</v>
      </c>
    </row>
    <row r="328" spans="1:8">
      <c r="A328" s="5" t="s">
        <v>433</v>
      </c>
      <c r="B328" s="3">
        <v>902</v>
      </c>
      <c r="C328" s="27" t="s">
        <v>36</v>
      </c>
      <c r="D328" s="27" t="s">
        <v>8</v>
      </c>
      <c r="E328" s="27" t="s">
        <v>125</v>
      </c>
      <c r="F328" s="27" t="s">
        <v>11</v>
      </c>
      <c r="G328" s="28">
        <f t="shared" si="137"/>
        <v>2271.3000000000002</v>
      </c>
      <c r="H328" s="28">
        <f t="shared" si="137"/>
        <v>2271.3000000000002</v>
      </c>
    </row>
    <row r="329" spans="1:8" ht="110.25">
      <c r="A329" s="1" t="s">
        <v>318</v>
      </c>
      <c r="B329" s="3">
        <v>902</v>
      </c>
      <c r="C329" s="2" t="s">
        <v>36</v>
      </c>
      <c r="D329" s="27" t="s">
        <v>8</v>
      </c>
      <c r="E329" s="27" t="s">
        <v>319</v>
      </c>
      <c r="F329" s="27" t="s">
        <v>11</v>
      </c>
      <c r="G329" s="28">
        <f t="shared" si="137"/>
        <v>2271.3000000000002</v>
      </c>
      <c r="H329" s="28">
        <f t="shared" si="137"/>
        <v>2271.3000000000002</v>
      </c>
    </row>
    <row r="330" spans="1:8" ht="31.5">
      <c r="A330" s="26" t="s">
        <v>51</v>
      </c>
      <c r="B330" s="3">
        <v>902</v>
      </c>
      <c r="C330" s="2" t="s">
        <v>36</v>
      </c>
      <c r="D330" s="27" t="s">
        <v>8</v>
      </c>
      <c r="E330" s="27" t="s">
        <v>319</v>
      </c>
      <c r="F330" s="27" t="s">
        <v>31</v>
      </c>
      <c r="G330" s="28">
        <f t="shared" si="137"/>
        <v>2271.3000000000002</v>
      </c>
      <c r="H330" s="28">
        <f t="shared" si="137"/>
        <v>2271.3000000000002</v>
      </c>
    </row>
    <row r="331" spans="1:8" ht="31.5">
      <c r="A331" s="26" t="s">
        <v>294</v>
      </c>
      <c r="B331" s="3">
        <v>902</v>
      </c>
      <c r="C331" s="2" t="s">
        <v>36</v>
      </c>
      <c r="D331" s="27" t="s">
        <v>8</v>
      </c>
      <c r="E331" s="27" t="s">
        <v>319</v>
      </c>
      <c r="F331" s="27" t="s">
        <v>296</v>
      </c>
      <c r="G331" s="28">
        <v>2271.3000000000002</v>
      </c>
      <c r="H331" s="28">
        <v>2271.3000000000002</v>
      </c>
    </row>
    <row r="332" spans="1:8">
      <c r="A332" s="24" t="s">
        <v>96</v>
      </c>
      <c r="B332" s="9">
        <v>902</v>
      </c>
      <c r="C332" s="22" t="s">
        <v>36</v>
      </c>
      <c r="D332" s="22" t="s">
        <v>17</v>
      </c>
      <c r="E332" s="22" t="s">
        <v>10</v>
      </c>
      <c r="F332" s="22" t="s">
        <v>11</v>
      </c>
      <c r="G332" s="25">
        <f t="shared" ref="G332:H332" si="138">G333+G337+G344</f>
        <v>2954.1</v>
      </c>
      <c r="H332" s="25">
        <f t="shared" si="138"/>
        <v>3076.5000000000005</v>
      </c>
    </row>
    <row r="333" spans="1:8" ht="63">
      <c r="A333" s="1" t="s">
        <v>150</v>
      </c>
      <c r="B333" s="3">
        <v>902</v>
      </c>
      <c r="C333" s="27" t="s">
        <v>36</v>
      </c>
      <c r="D333" s="27" t="s">
        <v>17</v>
      </c>
      <c r="E333" s="27" t="s">
        <v>152</v>
      </c>
      <c r="F333" s="27" t="s">
        <v>11</v>
      </c>
      <c r="G333" s="28">
        <f t="shared" ref="G333:H335" si="139">G334</f>
        <v>315</v>
      </c>
      <c r="H333" s="28">
        <f t="shared" si="139"/>
        <v>330.8</v>
      </c>
    </row>
    <row r="334" spans="1:8" ht="31.5">
      <c r="A334" s="1" t="s">
        <v>409</v>
      </c>
      <c r="B334" s="3">
        <v>902</v>
      </c>
      <c r="C334" s="27" t="s">
        <v>36</v>
      </c>
      <c r="D334" s="27" t="s">
        <v>17</v>
      </c>
      <c r="E334" s="27" t="s">
        <v>410</v>
      </c>
      <c r="F334" s="27" t="s">
        <v>11</v>
      </c>
      <c r="G334" s="28">
        <f t="shared" si="139"/>
        <v>315</v>
      </c>
      <c r="H334" s="28">
        <f t="shared" si="139"/>
        <v>330.8</v>
      </c>
    </row>
    <row r="335" spans="1:8" ht="31.5">
      <c r="A335" s="26" t="s">
        <v>51</v>
      </c>
      <c r="B335" s="3">
        <v>902</v>
      </c>
      <c r="C335" s="27" t="s">
        <v>36</v>
      </c>
      <c r="D335" s="27" t="s">
        <v>17</v>
      </c>
      <c r="E335" s="27" t="s">
        <v>410</v>
      </c>
      <c r="F335" s="27" t="s">
        <v>31</v>
      </c>
      <c r="G335" s="28">
        <f t="shared" si="139"/>
        <v>315</v>
      </c>
      <c r="H335" s="28">
        <f t="shared" si="139"/>
        <v>330.8</v>
      </c>
    </row>
    <row r="336" spans="1:8" ht="31.5">
      <c r="A336" s="26" t="s">
        <v>294</v>
      </c>
      <c r="B336" s="3">
        <v>902</v>
      </c>
      <c r="C336" s="27" t="s">
        <v>36</v>
      </c>
      <c r="D336" s="27" t="s">
        <v>17</v>
      </c>
      <c r="E336" s="27" t="s">
        <v>410</v>
      </c>
      <c r="F336" s="27" t="s">
        <v>296</v>
      </c>
      <c r="G336" s="37">
        <v>315</v>
      </c>
      <c r="H336" s="37">
        <v>330.8</v>
      </c>
    </row>
    <row r="337" spans="1:8" ht="47.25">
      <c r="A337" s="1" t="s">
        <v>166</v>
      </c>
      <c r="B337" s="3">
        <v>902</v>
      </c>
      <c r="C337" s="27" t="s">
        <v>36</v>
      </c>
      <c r="D337" s="27" t="s">
        <v>17</v>
      </c>
      <c r="E337" s="27" t="s">
        <v>169</v>
      </c>
      <c r="F337" s="27" t="s">
        <v>11</v>
      </c>
      <c r="G337" s="28">
        <f t="shared" ref="G337:H337" si="140">G338+G341</f>
        <v>1938.1999999999998</v>
      </c>
      <c r="H337" s="28">
        <f t="shared" si="140"/>
        <v>2044.8000000000002</v>
      </c>
    </row>
    <row r="338" spans="1:8" ht="31.5">
      <c r="A338" s="1" t="s">
        <v>407</v>
      </c>
      <c r="B338" s="3">
        <v>902</v>
      </c>
      <c r="C338" s="27" t="s">
        <v>36</v>
      </c>
      <c r="D338" s="27" t="s">
        <v>17</v>
      </c>
      <c r="E338" s="27" t="s">
        <v>408</v>
      </c>
      <c r="F338" s="27" t="s">
        <v>11</v>
      </c>
      <c r="G338" s="28">
        <f t="shared" ref="G338:H339" si="141">G339</f>
        <v>143.6</v>
      </c>
      <c r="H338" s="28">
        <f t="shared" si="141"/>
        <v>151.4</v>
      </c>
    </row>
    <row r="339" spans="1:8" ht="31.5">
      <c r="A339" s="26" t="s">
        <v>51</v>
      </c>
      <c r="B339" s="3">
        <v>902</v>
      </c>
      <c r="C339" s="27" t="s">
        <v>36</v>
      </c>
      <c r="D339" s="27" t="s">
        <v>17</v>
      </c>
      <c r="E339" s="27" t="s">
        <v>408</v>
      </c>
      <c r="F339" s="27" t="s">
        <v>31</v>
      </c>
      <c r="G339" s="28">
        <f t="shared" si="141"/>
        <v>143.6</v>
      </c>
      <c r="H339" s="28">
        <f t="shared" si="141"/>
        <v>151.4</v>
      </c>
    </row>
    <row r="340" spans="1:8" ht="31.5">
      <c r="A340" s="26" t="s">
        <v>294</v>
      </c>
      <c r="B340" s="3">
        <v>902</v>
      </c>
      <c r="C340" s="27" t="s">
        <v>36</v>
      </c>
      <c r="D340" s="27" t="s">
        <v>17</v>
      </c>
      <c r="E340" s="27" t="s">
        <v>408</v>
      </c>
      <c r="F340" s="27" t="s">
        <v>296</v>
      </c>
      <c r="G340" s="37">
        <v>143.6</v>
      </c>
      <c r="H340" s="37">
        <v>151.4</v>
      </c>
    </row>
    <row r="341" spans="1:8">
      <c r="A341" s="1" t="s">
        <v>168</v>
      </c>
      <c r="B341" s="3">
        <v>902</v>
      </c>
      <c r="C341" s="27" t="s">
        <v>36</v>
      </c>
      <c r="D341" s="27" t="s">
        <v>17</v>
      </c>
      <c r="E341" s="27" t="s">
        <v>171</v>
      </c>
      <c r="F341" s="27" t="s">
        <v>11</v>
      </c>
      <c r="G341" s="28">
        <f t="shared" ref="G341:H342" si="142">G342</f>
        <v>1794.6</v>
      </c>
      <c r="H341" s="28">
        <f t="shared" si="142"/>
        <v>1893.4</v>
      </c>
    </row>
    <row r="342" spans="1:8" ht="31.5">
      <c r="A342" s="26" t="s">
        <v>51</v>
      </c>
      <c r="B342" s="3">
        <v>902</v>
      </c>
      <c r="C342" s="27" t="s">
        <v>36</v>
      </c>
      <c r="D342" s="27" t="s">
        <v>17</v>
      </c>
      <c r="E342" s="27" t="s">
        <v>171</v>
      </c>
      <c r="F342" s="27" t="s">
        <v>31</v>
      </c>
      <c r="G342" s="28">
        <f t="shared" si="142"/>
        <v>1794.6</v>
      </c>
      <c r="H342" s="28">
        <f t="shared" si="142"/>
        <v>1893.4</v>
      </c>
    </row>
    <row r="343" spans="1:8" ht="31.5">
      <c r="A343" s="26" t="s">
        <v>294</v>
      </c>
      <c r="B343" s="3">
        <v>902</v>
      </c>
      <c r="C343" s="27" t="s">
        <v>36</v>
      </c>
      <c r="D343" s="27" t="s">
        <v>17</v>
      </c>
      <c r="E343" s="27" t="s">
        <v>171</v>
      </c>
      <c r="F343" s="27" t="s">
        <v>296</v>
      </c>
      <c r="G343" s="37">
        <v>1794.6</v>
      </c>
      <c r="H343" s="37">
        <v>1893.4</v>
      </c>
    </row>
    <row r="344" spans="1:8">
      <c r="A344" s="26" t="s">
        <v>433</v>
      </c>
      <c r="B344" s="3">
        <v>902</v>
      </c>
      <c r="C344" s="27" t="s">
        <v>36</v>
      </c>
      <c r="D344" s="27" t="s">
        <v>17</v>
      </c>
      <c r="E344" s="27" t="s">
        <v>125</v>
      </c>
      <c r="F344" s="27" t="s">
        <v>11</v>
      </c>
      <c r="G344" s="28">
        <f>G345+G349</f>
        <v>700.9</v>
      </c>
      <c r="H344" s="28">
        <f>H345+H349</f>
        <v>700.9</v>
      </c>
    </row>
    <row r="345" spans="1:8" ht="94.5">
      <c r="A345" s="1" t="s">
        <v>332</v>
      </c>
      <c r="B345" s="3">
        <v>902</v>
      </c>
      <c r="C345" s="2" t="s">
        <v>36</v>
      </c>
      <c r="D345" s="27" t="s">
        <v>17</v>
      </c>
      <c r="E345" s="27" t="s">
        <v>334</v>
      </c>
      <c r="F345" s="27" t="s">
        <v>11</v>
      </c>
      <c r="G345" s="28">
        <f t="shared" ref="G345:H347" si="143">G346</f>
        <v>324</v>
      </c>
      <c r="H345" s="28">
        <f t="shared" si="143"/>
        <v>324</v>
      </c>
    </row>
    <row r="346" spans="1:8">
      <c r="A346" s="1" t="s">
        <v>333</v>
      </c>
      <c r="B346" s="3">
        <v>902</v>
      </c>
      <c r="C346" s="2" t="s">
        <v>36</v>
      </c>
      <c r="D346" s="27" t="s">
        <v>17</v>
      </c>
      <c r="E346" s="27" t="s">
        <v>335</v>
      </c>
      <c r="F346" s="27" t="s">
        <v>11</v>
      </c>
      <c r="G346" s="28">
        <f t="shared" si="143"/>
        <v>324</v>
      </c>
      <c r="H346" s="28">
        <f t="shared" si="143"/>
        <v>324</v>
      </c>
    </row>
    <row r="347" spans="1:8" ht="31.5">
      <c r="A347" s="26" t="s">
        <v>51</v>
      </c>
      <c r="B347" s="3">
        <v>902</v>
      </c>
      <c r="C347" s="2" t="s">
        <v>36</v>
      </c>
      <c r="D347" s="27" t="s">
        <v>17</v>
      </c>
      <c r="E347" s="27" t="s">
        <v>335</v>
      </c>
      <c r="F347" s="27" t="s">
        <v>31</v>
      </c>
      <c r="G347" s="28">
        <f t="shared" si="143"/>
        <v>324</v>
      </c>
      <c r="H347" s="28">
        <f t="shared" si="143"/>
        <v>324</v>
      </c>
    </row>
    <row r="348" spans="1:8" ht="31.5">
      <c r="A348" s="1" t="s">
        <v>329</v>
      </c>
      <c r="B348" s="3">
        <v>902</v>
      </c>
      <c r="C348" s="2" t="s">
        <v>36</v>
      </c>
      <c r="D348" s="27" t="s">
        <v>17</v>
      </c>
      <c r="E348" s="27" t="s">
        <v>335</v>
      </c>
      <c r="F348" s="27" t="s">
        <v>330</v>
      </c>
      <c r="G348" s="37">
        <v>324</v>
      </c>
      <c r="H348" s="37">
        <v>324</v>
      </c>
    </row>
    <row r="349" spans="1:8" ht="189">
      <c r="A349" s="1" t="s">
        <v>320</v>
      </c>
      <c r="B349" s="3">
        <v>902</v>
      </c>
      <c r="C349" s="2" t="s">
        <v>36</v>
      </c>
      <c r="D349" s="27" t="s">
        <v>17</v>
      </c>
      <c r="E349" s="27" t="s">
        <v>323</v>
      </c>
      <c r="F349" s="27" t="s">
        <v>11</v>
      </c>
      <c r="G349" s="28">
        <f t="shared" ref="G349:H351" si="144">G350</f>
        <v>376.9</v>
      </c>
      <c r="H349" s="28">
        <f t="shared" si="144"/>
        <v>376.9</v>
      </c>
    </row>
    <row r="350" spans="1:8" ht="78.75">
      <c r="A350" s="1" t="s">
        <v>321</v>
      </c>
      <c r="B350" s="3">
        <v>902</v>
      </c>
      <c r="C350" s="2" t="s">
        <v>36</v>
      </c>
      <c r="D350" s="27" t="s">
        <v>17</v>
      </c>
      <c r="E350" s="27" t="s">
        <v>324</v>
      </c>
      <c r="F350" s="27" t="s">
        <v>11</v>
      </c>
      <c r="G350" s="28">
        <f t="shared" si="144"/>
        <v>376.9</v>
      </c>
      <c r="H350" s="28">
        <f t="shared" si="144"/>
        <v>376.9</v>
      </c>
    </row>
    <row r="351" spans="1:8" ht="31.5">
      <c r="A351" s="26" t="s">
        <v>51</v>
      </c>
      <c r="B351" s="3">
        <v>902</v>
      </c>
      <c r="C351" s="2" t="s">
        <v>36</v>
      </c>
      <c r="D351" s="27" t="s">
        <v>17</v>
      </c>
      <c r="E351" s="27" t="s">
        <v>324</v>
      </c>
      <c r="F351" s="27" t="s">
        <v>31</v>
      </c>
      <c r="G351" s="28">
        <f t="shared" si="144"/>
        <v>376.9</v>
      </c>
      <c r="H351" s="28">
        <f t="shared" si="144"/>
        <v>376.9</v>
      </c>
    </row>
    <row r="352" spans="1:8" ht="31.5">
      <c r="A352" s="26" t="s">
        <v>294</v>
      </c>
      <c r="B352" s="3">
        <v>902</v>
      </c>
      <c r="C352" s="2" t="s">
        <v>36</v>
      </c>
      <c r="D352" s="27" t="s">
        <v>17</v>
      </c>
      <c r="E352" s="27" t="s">
        <v>324</v>
      </c>
      <c r="F352" s="27" t="s">
        <v>296</v>
      </c>
      <c r="G352" s="37">
        <v>376.9</v>
      </c>
      <c r="H352" s="37">
        <v>376.9</v>
      </c>
    </row>
    <row r="353" spans="1:8" s="29" customFormat="1">
      <c r="A353" s="24" t="s">
        <v>83</v>
      </c>
      <c r="B353" s="9">
        <v>902</v>
      </c>
      <c r="C353" s="4" t="s">
        <v>28</v>
      </c>
      <c r="D353" s="22" t="s">
        <v>9</v>
      </c>
      <c r="E353" s="22" t="s">
        <v>10</v>
      </c>
      <c r="F353" s="22" t="s">
        <v>11</v>
      </c>
      <c r="G353" s="25">
        <f t="shared" ref="G353:H353" si="145">G354</f>
        <v>5555.6</v>
      </c>
      <c r="H353" s="25">
        <f t="shared" si="145"/>
        <v>16711.7</v>
      </c>
    </row>
    <row r="354" spans="1:8">
      <c r="A354" s="24" t="s">
        <v>84</v>
      </c>
      <c r="B354" s="9">
        <v>902</v>
      </c>
      <c r="C354" s="22" t="s">
        <v>28</v>
      </c>
      <c r="D354" s="22" t="s">
        <v>13</v>
      </c>
      <c r="E354" s="22" t="s">
        <v>10</v>
      </c>
      <c r="F354" s="22" t="s">
        <v>11</v>
      </c>
      <c r="G354" s="25">
        <f t="shared" ref="G354:H354" si="146">G355</f>
        <v>5555.6</v>
      </c>
      <c r="H354" s="25">
        <f t="shared" si="146"/>
        <v>16711.7</v>
      </c>
    </row>
    <row r="355" spans="1:8" ht="63">
      <c r="A355" s="1" t="s">
        <v>272</v>
      </c>
      <c r="B355" s="3">
        <v>902</v>
      </c>
      <c r="C355" s="27" t="s">
        <v>28</v>
      </c>
      <c r="D355" s="27" t="s">
        <v>13</v>
      </c>
      <c r="E355" s="27" t="s">
        <v>277</v>
      </c>
      <c r="F355" s="27" t="s">
        <v>11</v>
      </c>
      <c r="G355" s="28">
        <f t="shared" ref="G355:H355" si="147">G356+G359</f>
        <v>5555.6</v>
      </c>
      <c r="H355" s="28">
        <f t="shared" si="147"/>
        <v>16711.7</v>
      </c>
    </row>
    <row r="356" spans="1:8">
      <c r="A356" s="1" t="s">
        <v>274</v>
      </c>
      <c r="B356" s="3">
        <v>902</v>
      </c>
      <c r="C356" s="27" t="s">
        <v>28</v>
      </c>
      <c r="D356" s="27" t="s">
        <v>13</v>
      </c>
      <c r="E356" s="27" t="s">
        <v>276</v>
      </c>
      <c r="F356" s="27" t="s">
        <v>11</v>
      </c>
      <c r="G356" s="28">
        <f t="shared" ref="G356:H356" si="148">G357</f>
        <v>5555.6</v>
      </c>
      <c r="H356" s="28">
        <f t="shared" si="148"/>
        <v>1711.7</v>
      </c>
    </row>
    <row r="357" spans="1:8" ht="47.25">
      <c r="A357" s="26" t="s">
        <v>59</v>
      </c>
      <c r="B357" s="3">
        <v>902</v>
      </c>
      <c r="C357" s="27" t="s">
        <v>28</v>
      </c>
      <c r="D357" s="27" t="s">
        <v>13</v>
      </c>
      <c r="E357" s="27" t="s">
        <v>276</v>
      </c>
      <c r="F357" s="27" t="s">
        <v>33</v>
      </c>
      <c r="G357" s="28">
        <f t="shared" ref="G357:H357" si="149">G358</f>
        <v>5555.6</v>
      </c>
      <c r="H357" s="28">
        <f t="shared" si="149"/>
        <v>1711.7</v>
      </c>
    </row>
    <row r="358" spans="1:8">
      <c r="A358" s="26" t="s">
        <v>172</v>
      </c>
      <c r="B358" s="3">
        <v>902</v>
      </c>
      <c r="C358" s="27" t="s">
        <v>28</v>
      </c>
      <c r="D358" s="27" t="s">
        <v>13</v>
      </c>
      <c r="E358" s="27" t="s">
        <v>276</v>
      </c>
      <c r="F358" s="27" t="s">
        <v>173</v>
      </c>
      <c r="G358" s="37">
        <v>5555.6</v>
      </c>
      <c r="H358" s="37">
        <f>1666.7+45</f>
        <v>1711.7</v>
      </c>
    </row>
    <row r="359" spans="1:8" ht="31.5">
      <c r="A359" s="1" t="s">
        <v>273</v>
      </c>
      <c r="B359" s="3">
        <v>902</v>
      </c>
      <c r="C359" s="27" t="s">
        <v>28</v>
      </c>
      <c r="D359" s="27" t="s">
        <v>13</v>
      </c>
      <c r="E359" s="27" t="s">
        <v>303</v>
      </c>
      <c r="F359" s="27" t="s">
        <v>11</v>
      </c>
      <c r="G359" s="28">
        <f t="shared" ref="G359:H359" si="150">G360</f>
        <v>0</v>
      </c>
      <c r="H359" s="28">
        <f t="shared" si="150"/>
        <v>15000</v>
      </c>
    </row>
    <row r="360" spans="1:8" ht="47.25">
      <c r="A360" s="26" t="s">
        <v>59</v>
      </c>
      <c r="B360" s="3">
        <v>902</v>
      </c>
      <c r="C360" s="27" t="s">
        <v>28</v>
      </c>
      <c r="D360" s="27" t="s">
        <v>13</v>
      </c>
      <c r="E360" s="27" t="s">
        <v>303</v>
      </c>
      <c r="F360" s="27" t="s">
        <v>33</v>
      </c>
      <c r="G360" s="28">
        <f t="shared" ref="G360:H360" si="151">G361</f>
        <v>0</v>
      </c>
      <c r="H360" s="28">
        <f t="shared" si="151"/>
        <v>15000</v>
      </c>
    </row>
    <row r="361" spans="1:8">
      <c r="A361" s="26" t="s">
        <v>172</v>
      </c>
      <c r="B361" s="3">
        <v>902</v>
      </c>
      <c r="C361" s="27" t="s">
        <v>28</v>
      </c>
      <c r="D361" s="27" t="s">
        <v>13</v>
      </c>
      <c r="E361" s="27" t="s">
        <v>303</v>
      </c>
      <c r="F361" s="27" t="s">
        <v>173</v>
      </c>
      <c r="G361" s="37"/>
      <c r="H361" s="37">
        <v>15000</v>
      </c>
    </row>
    <row r="362" spans="1:8">
      <c r="A362" s="24" t="s">
        <v>91</v>
      </c>
      <c r="B362" s="9">
        <v>902</v>
      </c>
      <c r="C362" s="22" t="s">
        <v>35</v>
      </c>
      <c r="D362" s="22" t="s">
        <v>9</v>
      </c>
      <c r="E362" s="22" t="s">
        <v>10</v>
      </c>
      <c r="F362" s="22" t="s">
        <v>11</v>
      </c>
      <c r="G362" s="25">
        <f t="shared" ref="G362:H362" si="152">G363+G368</f>
        <v>6720</v>
      </c>
      <c r="H362" s="25">
        <f t="shared" si="152"/>
        <v>7050</v>
      </c>
    </row>
    <row r="363" spans="1:8">
      <c r="A363" s="24" t="s">
        <v>85</v>
      </c>
      <c r="B363" s="9">
        <v>902</v>
      </c>
      <c r="C363" s="22" t="s">
        <v>35</v>
      </c>
      <c r="D363" s="22" t="s">
        <v>8</v>
      </c>
      <c r="E363" s="22" t="s">
        <v>10</v>
      </c>
      <c r="F363" s="22" t="s">
        <v>11</v>
      </c>
      <c r="G363" s="25">
        <f t="shared" ref="G363:H366" si="153">G364</f>
        <v>3670</v>
      </c>
      <c r="H363" s="25">
        <f t="shared" si="153"/>
        <v>3850</v>
      </c>
    </row>
    <row r="364" spans="1:8" ht="63">
      <c r="A364" s="1" t="s">
        <v>147</v>
      </c>
      <c r="B364" s="3">
        <v>902</v>
      </c>
      <c r="C364" s="2" t="s">
        <v>35</v>
      </c>
      <c r="D364" s="27" t="s">
        <v>8</v>
      </c>
      <c r="E364" s="27" t="s">
        <v>154</v>
      </c>
      <c r="F364" s="27" t="s">
        <v>11</v>
      </c>
      <c r="G364" s="28">
        <f t="shared" si="153"/>
        <v>3670</v>
      </c>
      <c r="H364" s="28">
        <f t="shared" si="153"/>
        <v>3850</v>
      </c>
    </row>
    <row r="365" spans="1:8">
      <c r="A365" s="1" t="s">
        <v>148</v>
      </c>
      <c r="B365" s="3">
        <v>902</v>
      </c>
      <c r="C365" s="2" t="s">
        <v>35</v>
      </c>
      <c r="D365" s="27" t="s">
        <v>8</v>
      </c>
      <c r="E365" s="27" t="s">
        <v>155</v>
      </c>
      <c r="F365" s="27" t="s">
        <v>11</v>
      </c>
      <c r="G365" s="28">
        <f t="shared" si="153"/>
        <v>3670</v>
      </c>
      <c r="H365" s="28">
        <f t="shared" si="153"/>
        <v>3850</v>
      </c>
    </row>
    <row r="366" spans="1:8" ht="47.25">
      <c r="A366" s="26" t="s">
        <v>48</v>
      </c>
      <c r="B366" s="3">
        <v>902</v>
      </c>
      <c r="C366" s="2" t="s">
        <v>35</v>
      </c>
      <c r="D366" s="27" t="s">
        <v>8</v>
      </c>
      <c r="E366" s="27" t="s">
        <v>155</v>
      </c>
      <c r="F366" s="27" t="s">
        <v>30</v>
      </c>
      <c r="G366" s="28">
        <f t="shared" si="153"/>
        <v>3670</v>
      </c>
      <c r="H366" s="28">
        <f t="shared" si="153"/>
        <v>3850</v>
      </c>
    </row>
    <row r="367" spans="1:8" ht="31.5">
      <c r="A367" s="26" t="s">
        <v>361</v>
      </c>
      <c r="B367" s="3">
        <v>902</v>
      </c>
      <c r="C367" s="2" t="s">
        <v>35</v>
      </c>
      <c r="D367" s="27" t="s">
        <v>8</v>
      </c>
      <c r="E367" s="27" t="s">
        <v>155</v>
      </c>
      <c r="F367" s="27" t="s">
        <v>134</v>
      </c>
      <c r="G367" s="37">
        <v>3670</v>
      </c>
      <c r="H367" s="37">
        <v>3850</v>
      </c>
    </row>
    <row r="368" spans="1:8" s="29" customFormat="1">
      <c r="A368" s="24" t="s">
        <v>86</v>
      </c>
      <c r="B368" s="9">
        <v>902</v>
      </c>
      <c r="C368" s="22" t="s">
        <v>35</v>
      </c>
      <c r="D368" s="22" t="s">
        <v>13</v>
      </c>
      <c r="E368" s="22" t="s">
        <v>10</v>
      </c>
      <c r="F368" s="22" t="s">
        <v>11</v>
      </c>
      <c r="G368" s="25">
        <f t="shared" ref="G368:H371" si="154">G369</f>
        <v>3050</v>
      </c>
      <c r="H368" s="25">
        <f t="shared" si="154"/>
        <v>3200</v>
      </c>
    </row>
    <row r="369" spans="1:8" ht="63">
      <c r="A369" s="1" t="s">
        <v>147</v>
      </c>
      <c r="B369" s="3">
        <v>902</v>
      </c>
      <c r="C369" s="27" t="s">
        <v>35</v>
      </c>
      <c r="D369" s="27" t="s">
        <v>13</v>
      </c>
      <c r="E369" s="27" t="s">
        <v>154</v>
      </c>
      <c r="F369" s="27" t="s">
        <v>11</v>
      </c>
      <c r="G369" s="28">
        <f t="shared" si="154"/>
        <v>3050</v>
      </c>
      <c r="H369" s="28">
        <f t="shared" si="154"/>
        <v>3200</v>
      </c>
    </row>
    <row r="370" spans="1:8">
      <c r="A370" s="1" t="s">
        <v>148</v>
      </c>
      <c r="B370" s="3">
        <v>902</v>
      </c>
      <c r="C370" s="27" t="s">
        <v>35</v>
      </c>
      <c r="D370" s="27" t="s">
        <v>13</v>
      </c>
      <c r="E370" s="27" t="s">
        <v>155</v>
      </c>
      <c r="F370" s="27" t="s">
        <v>11</v>
      </c>
      <c r="G370" s="28">
        <f t="shared" si="154"/>
        <v>3050</v>
      </c>
      <c r="H370" s="28">
        <f t="shared" si="154"/>
        <v>3200</v>
      </c>
    </row>
    <row r="371" spans="1:8" ht="47.25">
      <c r="A371" s="26" t="s">
        <v>48</v>
      </c>
      <c r="B371" s="3">
        <v>902</v>
      </c>
      <c r="C371" s="27" t="s">
        <v>35</v>
      </c>
      <c r="D371" s="27" t="s">
        <v>13</v>
      </c>
      <c r="E371" s="27" t="s">
        <v>155</v>
      </c>
      <c r="F371" s="27" t="s">
        <v>30</v>
      </c>
      <c r="G371" s="28">
        <f t="shared" si="154"/>
        <v>3050</v>
      </c>
      <c r="H371" s="28">
        <f t="shared" si="154"/>
        <v>3200</v>
      </c>
    </row>
    <row r="372" spans="1:8" ht="31.5">
      <c r="A372" s="26" t="s">
        <v>360</v>
      </c>
      <c r="B372" s="3">
        <v>902</v>
      </c>
      <c r="C372" s="27" t="s">
        <v>35</v>
      </c>
      <c r="D372" s="27" t="s">
        <v>13</v>
      </c>
      <c r="E372" s="27" t="s">
        <v>155</v>
      </c>
      <c r="F372" s="27" t="s">
        <v>317</v>
      </c>
      <c r="G372" s="37">
        <v>3050</v>
      </c>
      <c r="H372" s="37">
        <v>3200</v>
      </c>
    </row>
    <row r="373" spans="1:8" s="29" customFormat="1" ht="31.5">
      <c r="A373" s="24" t="s">
        <v>416</v>
      </c>
      <c r="B373" s="21">
        <v>904</v>
      </c>
      <c r="C373" s="22" t="s">
        <v>9</v>
      </c>
      <c r="D373" s="22" t="s">
        <v>9</v>
      </c>
      <c r="E373" s="22" t="s">
        <v>10</v>
      </c>
      <c r="F373" s="22" t="s">
        <v>11</v>
      </c>
      <c r="G373" s="25">
        <f t="shared" ref="G373:H373" si="155">G374+G389+G395</f>
        <v>21515.8</v>
      </c>
      <c r="H373" s="25">
        <f t="shared" si="155"/>
        <v>22496.899999999998</v>
      </c>
    </row>
    <row r="374" spans="1:8">
      <c r="A374" s="24" t="s">
        <v>7</v>
      </c>
      <c r="B374" s="21">
        <v>904</v>
      </c>
      <c r="C374" s="22" t="s">
        <v>8</v>
      </c>
      <c r="D374" s="22" t="s">
        <v>9</v>
      </c>
      <c r="E374" s="22" t="s">
        <v>10</v>
      </c>
      <c r="F374" s="22" t="s">
        <v>11</v>
      </c>
      <c r="G374" s="25">
        <f t="shared" ref="G374:H374" si="156">G375+G384</f>
        <v>19145.3</v>
      </c>
      <c r="H374" s="25">
        <f t="shared" si="156"/>
        <v>20110.8</v>
      </c>
    </row>
    <row r="375" spans="1:8" ht="47.25">
      <c r="A375" s="24" t="s">
        <v>42</v>
      </c>
      <c r="B375" s="21">
        <v>904</v>
      </c>
      <c r="C375" s="22" t="s">
        <v>8</v>
      </c>
      <c r="D375" s="22" t="s">
        <v>26</v>
      </c>
      <c r="E375" s="22" t="s">
        <v>10</v>
      </c>
      <c r="F375" s="22" t="s">
        <v>11</v>
      </c>
      <c r="G375" s="25">
        <f t="shared" ref="G375:H376" si="157">G376</f>
        <v>17108.3</v>
      </c>
      <c r="H375" s="25">
        <f t="shared" si="157"/>
        <v>17947.099999999999</v>
      </c>
    </row>
    <row r="376" spans="1:8" ht="47.25">
      <c r="A376" s="26" t="s">
        <v>435</v>
      </c>
      <c r="B376" s="18">
        <v>904</v>
      </c>
      <c r="C376" s="27" t="s">
        <v>8</v>
      </c>
      <c r="D376" s="27" t="s">
        <v>26</v>
      </c>
      <c r="E376" s="27" t="s">
        <v>101</v>
      </c>
      <c r="F376" s="27" t="s">
        <v>11</v>
      </c>
      <c r="G376" s="28">
        <f t="shared" si="157"/>
        <v>17108.3</v>
      </c>
      <c r="H376" s="28">
        <f t="shared" si="157"/>
        <v>17947.099999999999</v>
      </c>
    </row>
    <row r="377" spans="1:8" ht="31.5">
      <c r="A377" s="26" t="s">
        <v>104</v>
      </c>
      <c r="B377" s="18">
        <v>904</v>
      </c>
      <c r="C377" s="27" t="s">
        <v>8</v>
      </c>
      <c r="D377" s="27" t="s">
        <v>26</v>
      </c>
      <c r="E377" s="27" t="s">
        <v>105</v>
      </c>
      <c r="F377" s="27" t="s">
        <v>11</v>
      </c>
      <c r="G377" s="28">
        <f t="shared" ref="G377:H377" si="158">G378+G380+G382</f>
        <v>17108.3</v>
      </c>
      <c r="H377" s="28">
        <f t="shared" si="158"/>
        <v>17947.099999999999</v>
      </c>
    </row>
    <row r="378" spans="1:8" ht="78.75">
      <c r="A378" s="26" t="s">
        <v>15</v>
      </c>
      <c r="B378" s="18">
        <v>904</v>
      </c>
      <c r="C378" s="27" t="s">
        <v>8</v>
      </c>
      <c r="D378" s="27" t="s">
        <v>26</v>
      </c>
      <c r="E378" s="27" t="s">
        <v>105</v>
      </c>
      <c r="F378" s="27" t="s">
        <v>16</v>
      </c>
      <c r="G378" s="28">
        <f t="shared" ref="G378:H378" si="159">G379</f>
        <v>15211.3</v>
      </c>
      <c r="H378" s="28">
        <f t="shared" si="159"/>
        <v>15968.1</v>
      </c>
    </row>
    <row r="379" spans="1:8" ht="31.5">
      <c r="A379" s="26" t="s">
        <v>102</v>
      </c>
      <c r="B379" s="18">
        <v>904</v>
      </c>
      <c r="C379" s="27" t="s">
        <v>8</v>
      </c>
      <c r="D379" s="27" t="s">
        <v>26</v>
      </c>
      <c r="E379" s="27" t="s">
        <v>105</v>
      </c>
      <c r="F379" s="27" t="s">
        <v>103</v>
      </c>
      <c r="G379" s="37">
        <f>14636.3+575</f>
        <v>15211.3</v>
      </c>
      <c r="H379" s="37">
        <f>15368.1+600</f>
        <v>15968.1</v>
      </c>
    </row>
    <row r="380" spans="1:8" ht="31.5">
      <c r="A380" s="26" t="s">
        <v>18</v>
      </c>
      <c r="B380" s="18">
        <v>904</v>
      </c>
      <c r="C380" s="27" t="s">
        <v>8</v>
      </c>
      <c r="D380" s="27" t="s">
        <v>26</v>
      </c>
      <c r="E380" s="27" t="s">
        <v>105</v>
      </c>
      <c r="F380" s="27" t="s">
        <v>19</v>
      </c>
      <c r="G380" s="28">
        <f t="shared" ref="G380:H380" si="160">G381</f>
        <v>1896</v>
      </c>
      <c r="H380" s="28">
        <f t="shared" si="160"/>
        <v>1978</v>
      </c>
    </row>
    <row r="381" spans="1:8" ht="31.5">
      <c r="A381" s="26" t="s">
        <v>106</v>
      </c>
      <c r="B381" s="18">
        <v>904</v>
      </c>
      <c r="C381" s="27" t="s">
        <v>8</v>
      </c>
      <c r="D381" s="27" t="s">
        <v>26</v>
      </c>
      <c r="E381" s="27" t="s">
        <v>105</v>
      </c>
      <c r="F381" s="27" t="s">
        <v>107</v>
      </c>
      <c r="G381" s="37">
        <v>1896</v>
      </c>
      <c r="H381" s="37">
        <v>1978</v>
      </c>
    </row>
    <row r="382" spans="1:8">
      <c r="A382" s="26" t="s">
        <v>20</v>
      </c>
      <c r="B382" s="18">
        <v>904</v>
      </c>
      <c r="C382" s="27" t="s">
        <v>8</v>
      </c>
      <c r="D382" s="27" t="s">
        <v>26</v>
      </c>
      <c r="E382" s="27" t="s">
        <v>105</v>
      </c>
      <c r="F382" s="27" t="s">
        <v>21</v>
      </c>
      <c r="G382" s="28">
        <f t="shared" ref="G382:H382" si="161">G383</f>
        <v>1</v>
      </c>
      <c r="H382" s="28">
        <f t="shared" si="161"/>
        <v>1</v>
      </c>
    </row>
    <row r="383" spans="1:8">
      <c r="A383" s="26" t="s">
        <v>109</v>
      </c>
      <c r="B383" s="18">
        <v>904</v>
      </c>
      <c r="C383" s="27" t="s">
        <v>8</v>
      </c>
      <c r="D383" s="27" t="s">
        <v>26</v>
      </c>
      <c r="E383" s="27" t="s">
        <v>105</v>
      </c>
      <c r="F383" s="27" t="s">
        <v>110</v>
      </c>
      <c r="G383" s="37">
        <v>1</v>
      </c>
      <c r="H383" s="37">
        <v>1</v>
      </c>
    </row>
    <row r="384" spans="1:8">
      <c r="A384" s="24" t="s">
        <v>44</v>
      </c>
      <c r="B384" s="21">
        <v>904</v>
      </c>
      <c r="C384" s="22" t="s">
        <v>8</v>
      </c>
      <c r="D384" s="22" t="s">
        <v>28</v>
      </c>
      <c r="E384" s="22" t="s">
        <v>10</v>
      </c>
      <c r="F384" s="22" t="s">
        <v>11</v>
      </c>
      <c r="G384" s="25">
        <f t="shared" ref="G384:H387" si="162">G385</f>
        <v>2037</v>
      </c>
      <c r="H384" s="25">
        <f t="shared" si="162"/>
        <v>2163.6999999999998</v>
      </c>
    </row>
    <row r="385" spans="1:8">
      <c r="A385" s="26" t="s">
        <v>433</v>
      </c>
      <c r="B385" s="18">
        <v>904</v>
      </c>
      <c r="C385" s="27" t="s">
        <v>8</v>
      </c>
      <c r="D385" s="27" t="s">
        <v>28</v>
      </c>
      <c r="E385" s="27" t="s">
        <v>125</v>
      </c>
      <c r="F385" s="27" t="s">
        <v>11</v>
      </c>
      <c r="G385" s="28">
        <f t="shared" si="162"/>
        <v>2037</v>
      </c>
      <c r="H385" s="28">
        <f t="shared" si="162"/>
        <v>2163.6999999999998</v>
      </c>
    </row>
    <row r="386" spans="1:8" ht="31.5">
      <c r="A386" s="26" t="s">
        <v>124</v>
      </c>
      <c r="B386" s="18">
        <v>904</v>
      </c>
      <c r="C386" s="27" t="s">
        <v>8</v>
      </c>
      <c r="D386" s="27" t="s">
        <v>28</v>
      </c>
      <c r="E386" s="27" t="s">
        <v>126</v>
      </c>
      <c r="F386" s="27" t="s">
        <v>11</v>
      </c>
      <c r="G386" s="28">
        <f t="shared" si="162"/>
        <v>2037</v>
      </c>
      <c r="H386" s="28">
        <f t="shared" si="162"/>
        <v>2163.6999999999998</v>
      </c>
    </row>
    <row r="387" spans="1:8">
      <c r="A387" s="26" t="s">
        <v>20</v>
      </c>
      <c r="B387" s="18">
        <v>904</v>
      </c>
      <c r="C387" s="27" t="s">
        <v>8</v>
      </c>
      <c r="D387" s="27" t="s">
        <v>28</v>
      </c>
      <c r="E387" s="27" t="s">
        <v>126</v>
      </c>
      <c r="F387" s="27" t="s">
        <v>21</v>
      </c>
      <c r="G387" s="28">
        <f t="shared" si="162"/>
        <v>2037</v>
      </c>
      <c r="H387" s="28">
        <f t="shared" si="162"/>
        <v>2163.6999999999998</v>
      </c>
    </row>
    <row r="388" spans="1:8">
      <c r="A388" s="26" t="s">
        <v>123</v>
      </c>
      <c r="B388" s="18">
        <v>904</v>
      </c>
      <c r="C388" s="27" t="s">
        <v>8</v>
      </c>
      <c r="D388" s="27" t="s">
        <v>28</v>
      </c>
      <c r="E388" s="27" t="s">
        <v>126</v>
      </c>
      <c r="F388" s="27" t="s">
        <v>127</v>
      </c>
      <c r="G388" s="37">
        <v>2037</v>
      </c>
      <c r="H388" s="37">
        <v>2163.6999999999998</v>
      </c>
    </row>
    <row r="389" spans="1:8">
      <c r="A389" s="24" t="s">
        <v>79</v>
      </c>
      <c r="B389" s="21">
        <v>904</v>
      </c>
      <c r="C389" s="22" t="s">
        <v>36</v>
      </c>
      <c r="D389" s="22" t="s">
        <v>9</v>
      </c>
      <c r="E389" s="22" t="s">
        <v>10</v>
      </c>
      <c r="F389" s="22" t="s">
        <v>11</v>
      </c>
      <c r="G389" s="25">
        <f t="shared" ref="G389:H389" si="163">G390</f>
        <v>360.5</v>
      </c>
      <c r="H389" s="25">
        <f t="shared" si="163"/>
        <v>376.1</v>
      </c>
    </row>
    <row r="390" spans="1:8">
      <c r="A390" s="24" t="s">
        <v>80</v>
      </c>
      <c r="B390" s="21">
        <v>904</v>
      </c>
      <c r="C390" s="22" t="s">
        <v>36</v>
      </c>
      <c r="D390" s="22" t="s">
        <v>8</v>
      </c>
      <c r="E390" s="22" t="s">
        <v>10</v>
      </c>
      <c r="F390" s="22" t="s">
        <v>11</v>
      </c>
      <c r="G390" s="25">
        <f t="shared" ref="G390:H393" si="164">G391</f>
        <v>360.5</v>
      </c>
      <c r="H390" s="25">
        <f t="shared" si="164"/>
        <v>376.1</v>
      </c>
    </row>
    <row r="391" spans="1:8">
      <c r="A391" s="5" t="s">
        <v>433</v>
      </c>
      <c r="B391" s="18">
        <v>904</v>
      </c>
      <c r="C391" s="27" t="s">
        <v>36</v>
      </c>
      <c r="D391" s="27" t="s">
        <v>8</v>
      </c>
      <c r="E391" s="27" t="s">
        <v>125</v>
      </c>
      <c r="F391" s="27" t="s">
        <v>11</v>
      </c>
      <c r="G391" s="28">
        <f t="shared" si="164"/>
        <v>360.5</v>
      </c>
      <c r="H391" s="28">
        <f t="shared" si="164"/>
        <v>376.1</v>
      </c>
    </row>
    <row r="392" spans="1:8" ht="110.25">
      <c r="A392" s="1" t="s">
        <v>318</v>
      </c>
      <c r="B392" s="18">
        <v>904</v>
      </c>
      <c r="C392" s="2" t="s">
        <v>36</v>
      </c>
      <c r="D392" s="27" t="s">
        <v>8</v>
      </c>
      <c r="E392" s="27" t="s">
        <v>319</v>
      </c>
      <c r="F392" s="27" t="s">
        <v>11</v>
      </c>
      <c r="G392" s="28">
        <f t="shared" si="164"/>
        <v>360.5</v>
      </c>
      <c r="H392" s="28">
        <f t="shared" si="164"/>
        <v>376.1</v>
      </c>
    </row>
    <row r="393" spans="1:8" ht="31.5">
      <c r="A393" s="26" t="s">
        <v>51</v>
      </c>
      <c r="B393" s="18">
        <v>904</v>
      </c>
      <c r="C393" s="2" t="s">
        <v>36</v>
      </c>
      <c r="D393" s="27" t="s">
        <v>8</v>
      </c>
      <c r="E393" s="27" t="s">
        <v>319</v>
      </c>
      <c r="F393" s="27" t="s">
        <v>31</v>
      </c>
      <c r="G393" s="28">
        <f t="shared" si="164"/>
        <v>360.5</v>
      </c>
      <c r="H393" s="28">
        <f t="shared" si="164"/>
        <v>376.1</v>
      </c>
    </row>
    <row r="394" spans="1:8" ht="31.5">
      <c r="A394" s="26" t="s">
        <v>294</v>
      </c>
      <c r="B394" s="18">
        <v>904</v>
      </c>
      <c r="C394" s="2" t="s">
        <v>36</v>
      </c>
      <c r="D394" s="27" t="s">
        <v>8</v>
      </c>
      <c r="E394" s="27" t="s">
        <v>319</v>
      </c>
      <c r="F394" s="27" t="s">
        <v>296</v>
      </c>
      <c r="G394" s="37">
        <v>360.5</v>
      </c>
      <c r="H394" s="37">
        <v>376.1</v>
      </c>
    </row>
    <row r="395" spans="1:8" ht="31.5">
      <c r="A395" s="24" t="s">
        <v>87</v>
      </c>
      <c r="B395" s="21">
        <v>904</v>
      </c>
      <c r="C395" s="22" t="s">
        <v>29</v>
      </c>
      <c r="D395" s="22" t="s">
        <v>9</v>
      </c>
      <c r="E395" s="22" t="s">
        <v>10</v>
      </c>
      <c r="F395" s="22" t="s">
        <v>11</v>
      </c>
      <c r="G395" s="25">
        <f t="shared" ref="G395:H400" si="165">G396</f>
        <v>2010</v>
      </c>
      <c r="H395" s="25">
        <f t="shared" si="165"/>
        <v>2010</v>
      </c>
    </row>
    <row r="396" spans="1:8" ht="31.5">
      <c r="A396" s="24" t="s">
        <v>88</v>
      </c>
      <c r="B396" s="21">
        <v>904</v>
      </c>
      <c r="C396" s="22" t="s">
        <v>29</v>
      </c>
      <c r="D396" s="22" t="s">
        <v>8</v>
      </c>
      <c r="E396" s="22" t="s">
        <v>10</v>
      </c>
      <c r="F396" s="22" t="s">
        <v>11</v>
      </c>
      <c r="G396" s="25">
        <f t="shared" si="165"/>
        <v>2010</v>
      </c>
      <c r="H396" s="25">
        <f t="shared" si="165"/>
        <v>2010</v>
      </c>
    </row>
    <row r="397" spans="1:8" ht="47.25">
      <c r="A397" s="1" t="s">
        <v>353</v>
      </c>
      <c r="B397" s="18">
        <v>904</v>
      </c>
      <c r="C397" s="2" t="s">
        <v>29</v>
      </c>
      <c r="D397" s="27" t="s">
        <v>8</v>
      </c>
      <c r="E397" s="27" t="s">
        <v>355</v>
      </c>
      <c r="F397" s="27" t="s">
        <v>11</v>
      </c>
      <c r="G397" s="28">
        <f t="shared" si="165"/>
        <v>2010</v>
      </c>
      <c r="H397" s="28">
        <f t="shared" si="165"/>
        <v>2010</v>
      </c>
    </row>
    <row r="398" spans="1:8" ht="31.5">
      <c r="A398" s="1" t="s">
        <v>354</v>
      </c>
      <c r="B398" s="18">
        <v>904</v>
      </c>
      <c r="C398" s="2" t="s">
        <v>29</v>
      </c>
      <c r="D398" s="27" t="s">
        <v>8</v>
      </c>
      <c r="E398" s="27" t="s">
        <v>356</v>
      </c>
      <c r="F398" s="27" t="s">
        <v>11</v>
      </c>
      <c r="G398" s="28">
        <f t="shared" si="165"/>
        <v>2010</v>
      </c>
      <c r="H398" s="28">
        <f t="shared" si="165"/>
        <v>2010</v>
      </c>
    </row>
    <row r="399" spans="1:8" ht="47.25">
      <c r="A399" s="1" t="s">
        <v>419</v>
      </c>
      <c r="B399" s="18">
        <v>904</v>
      </c>
      <c r="C399" s="2" t="s">
        <v>29</v>
      </c>
      <c r="D399" s="27" t="s">
        <v>8</v>
      </c>
      <c r="E399" s="27" t="s">
        <v>357</v>
      </c>
      <c r="F399" s="27" t="s">
        <v>11</v>
      </c>
      <c r="G399" s="28">
        <f t="shared" si="165"/>
        <v>2010</v>
      </c>
      <c r="H399" s="28">
        <f t="shared" si="165"/>
        <v>2010</v>
      </c>
    </row>
    <row r="400" spans="1:8" ht="31.5">
      <c r="A400" s="5" t="s">
        <v>89</v>
      </c>
      <c r="B400" s="18">
        <v>904</v>
      </c>
      <c r="C400" s="2" t="s">
        <v>29</v>
      </c>
      <c r="D400" s="27" t="s">
        <v>8</v>
      </c>
      <c r="E400" s="27" t="s">
        <v>357</v>
      </c>
      <c r="F400" s="27" t="s">
        <v>37</v>
      </c>
      <c r="G400" s="28">
        <f t="shared" si="165"/>
        <v>2010</v>
      </c>
      <c r="H400" s="28">
        <f t="shared" si="165"/>
        <v>2010</v>
      </c>
    </row>
    <row r="401" spans="1:8">
      <c r="A401" s="5" t="s">
        <v>358</v>
      </c>
      <c r="B401" s="18">
        <v>904</v>
      </c>
      <c r="C401" s="2" t="s">
        <v>29</v>
      </c>
      <c r="D401" s="27" t="s">
        <v>8</v>
      </c>
      <c r="E401" s="27" t="s">
        <v>357</v>
      </c>
      <c r="F401" s="27" t="s">
        <v>359</v>
      </c>
      <c r="G401" s="37">
        <v>2010</v>
      </c>
      <c r="H401" s="37">
        <v>2010</v>
      </c>
    </row>
    <row r="402" spans="1:8" s="29" customFormat="1" ht="47.25">
      <c r="A402" s="24" t="s">
        <v>417</v>
      </c>
      <c r="B402" s="21">
        <v>905</v>
      </c>
      <c r="C402" s="22" t="s">
        <v>9</v>
      </c>
      <c r="D402" s="22" t="s">
        <v>9</v>
      </c>
      <c r="E402" s="22" t="s">
        <v>10</v>
      </c>
      <c r="F402" s="22" t="s">
        <v>11</v>
      </c>
      <c r="G402" s="25">
        <f t="shared" ref="G402:H402" si="166">G403+G420+G432+G438</f>
        <v>31070.100000000002</v>
      </c>
      <c r="H402" s="25">
        <f t="shared" si="166"/>
        <v>31958.399999999994</v>
      </c>
    </row>
    <row r="403" spans="1:8">
      <c r="A403" s="24" t="s">
        <v>7</v>
      </c>
      <c r="B403" s="21">
        <v>905</v>
      </c>
      <c r="C403" s="22" t="s">
        <v>8</v>
      </c>
      <c r="D403" s="22" t="s">
        <v>9</v>
      </c>
      <c r="E403" s="22" t="s">
        <v>10</v>
      </c>
      <c r="F403" s="22" t="s">
        <v>11</v>
      </c>
      <c r="G403" s="25">
        <f t="shared" ref="G403:H403" si="167">G404</f>
        <v>18365.5</v>
      </c>
      <c r="H403" s="25">
        <f t="shared" si="167"/>
        <v>19457.599999999999</v>
      </c>
    </row>
    <row r="404" spans="1:8">
      <c r="A404" s="24" t="s">
        <v>45</v>
      </c>
      <c r="B404" s="21">
        <v>905</v>
      </c>
      <c r="C404" s="22" t="s">
        <v>8</v>
      </c>
      <c r="D404" s="22" t="s">
        <v>29</v>
      </c>
      <c r="E404" s="22" t="s">
        <v>10</v>
      </c>
      <c r="F404" s="22" t="s">
        <v>11</v>
      </c>
      <c r="G404" s="25">
        <f>G405+G413</f>
        <v>18365.5</v>
      </c>
      <c r="H404" s="25">
        <f>H405+H413</f>
        <v>19457.599999999999</v>
      </c>
    </row>
    <row r="405" spans="1:8" ht="47.25">
      <c r="A405" s="26" t="s">
        <v>432</v>
      </c>
      <c r="B405" s="18">
        <v>905</v>
      </c>
      <c r="C405" s="27" t="s">
        <v>8</v>
      </c>
      <c r="D405" s="27" t="s">
        <v>29</v>
      </c>
      <c r="E405" s="27" t="s">
        <v>101</v>
      </c>
      <c r="F405" s="27" t="s">
        <v>11</v>
      </c>
      <c r="G405" s="28">
        <f t="shared" ref="G405:H405" si="168">G406</f>
        <v>11476.4</v>
      </c>
      <c r="H405" s="28">
        <f t="shared" si="168"/>
        <v>12039.8</v>
      </c>
    </row>
    <row r="406" spans="1:8" ht="31.5">
      <c r="A406" s="26" t="s">
        <v>104</v>
      </c>
      <c r="B406" s="18">
        <v>905</v>
      </c>
      <c r="C406" s="27" t="s">
        <v>8</v>
      </c>
      <c r="D406" s="27" t="s">
        <v>29</v>
      </c>
      <c r="E406" s="27" t="s">
        <v>105</v>
      </c>
      <c r="F406" s="27" t="s">
        <v>11</v>
      </c>
      <c r="G406" s="28">
        <f t="shared" ref="G406:H406" si="169">G407+G409+G411</f>
        <v>11476.4</v>
      </c>
      <c r="H406" s="28">
        <f t="shared" si="169"/>
        <v>12039.8</v>
      </c>
    </row>
    <row r="407" spans="1:8" ht="78.75">
      <c r="A407" s="26" t="s">
        <v>15</v>
      </c>
      <c r="B407" s="18">
        <v>905</v>
      </c>
      <c r="C407" s="27" t="s">
        <v>8</v>
      </c>
      <c r="D407" s="27" t="s">
        <v>29</v>
      </c>
      <c r="E407" s="27" t="s">
        <v>105</v>
      </c>
      <c r="F407" s="27" t="s">
        <v>16</v>
      </c>
      <c r="G407" s="28">
        <f t="shared" ref="G407:H407" si="170">G408</f>
        <v>10691.4</v>
      </c>
      <c r="H407" s="28">
        <f t="shared" si="170"/>
        <v>11220.8</v>
      </c>
    </row>
    <row r="408" spans="1:8" ht="31.5">
      <c r="A408" s="26" t="s">
        <v>102</v>
      </c>
      <c r="B408" s="18">
        <v>905</v>
      </c>
      <c r="C408" s="27" t="s">
        <v>8</v>
      </c>
      <c r="D408" s="27" t="s">
        <v>29</v>
      </c>
      <c r="E408" s="27" t="s">
        <v>105</v>
      </c>
      <c r="F408" s="27" t="s">
        <v>103</v>
      </c>
      <c r="G408" s="37">
        <f>9967.4+724</f>
        <v>10691.4</v>
      </c>
      <c r="H408" s="37">
        <f>10465.8+755</f>
        <v>11220.8</v>
      </c>
    </row>
    <row r="409" spans="1:8" ht="31.5">
      <c r="A409" s="26" t="s">
        <v>18</v>
      </c>
      <c r="B409" s="18">
        <v>905</v>
      </c>
      <c r="C409" s="27" t="s">
        <v>8</v>
      </c>
      <c r="D409" s="27" t="s">
        <v>29</v>
      </c>
      <c r="E409" s="27" t="s">
        <v>105</v>
      </c>
      <c r="F409" s="27" t="s">
        <v>19</v>
      </c>
      <c r="G409" s="28">
        <f t="shared" ref="G409:H409" si="171">G410</f>
        <v>769.5</v>
      </c>
      <c r="H409" s="28">
        <f t="shared" si="171"/>
        <v>798.5</v>
      </c>
    </row>
    <row r="410" spans="1:8" ht="31.5">
      <c r="A410" s="26" t="s">
        <v>106</v>
      </c>
      <c r="B410" s="18">
        <v>905</v>
      </c>
      <c r="C410" s="27" t="s">
        <v>8</v>
      </c>
      <c r="D410" s="27" t="s">
        <v>29</v>
      </c>
      <c r="E410" s="27" t="s">
        <v>105</v>
      </c>
      <c r="F410" s="27" t="s">
        <v>107</v>
      </c>
      <c r="G410" s="37">
        <f>1509-724-15.5</f>
        <v>769.5</v>
      </c>
      <c r="H410" s="37">
        <f>1574-755-20.5</f>
        <v>798.5</v>
      </c>
    </row>
    <row r="411" spans="1:8">
      <c r="A411" s="26" t="s">
        <v>20</v>
      </c>
      <c r="B411" s="18">
        <v>905</v>
      </c>
      <c r="C411" s="27" t="s">
        <v>8</v>
      </c>
      <c r="D411" s="27" t="s">
        <v>29</v>
      </c>
      <c r="E411" s="27" t="s">
        <v>105</v>
      </c>
      <c r="F411" s="27" t="s">
        <v>21</v>
      </c>
      <c r="G411" s="28">
        <f t="shared" ref="G411:H411" si="172">G412</f>
        <v>15.5</v>
      </c>
      <c r="H411" s="28">
        <f t="shared" si="172"/>
        <v>20.5</v>
      </c>
    </row>
    <row r="412" spans="1:8">
      <c r="A412" s="26" t="s">
        <v>109</v>
      </c>
      <c r="B412" s="18">
        <v>905</v>
      </c>
      <c r="C412" s="27" t="s">
        <v>8</v>
      </c>
      <c r="D412" s="27" t="s">
        <v>29</v>
      </c>
      <c r="E412" s="27" t="s">
        <v>105</v>
      </c>
      <c r="F412" s="27" t="s">
        <v>110</v>
      </c>
      <c r="G412" s="37">
        <v>15.5</v>
      </c>
      <c r="H412" s="37">
        <v>20.5</v>
      </c>
    </row>
    <row r="413" spans="1:8">
      <c r="A413" s="26" t="s">
        <v>433</v>
      </c>
      <c r="B413" s="18">
        <v>905</v>
      </c>
      <c r="C413" s="27" t="s">
        <v>8</v>
      </c>
      <c r="D413" s="27" t="s">
        <v>29</v>
      </c>
      <c r="E413" s="27" t="s">
        <v>125</v>
      </c>
      <c r="F413" s="27" t="s">
        <v>11</v>
      </c>
      <c r="G413" s="37">
        <f>G414</f>
        <v>6889.1</v>
      </c>
      <c r="H413" s="37">
        <f>H414</f>
        <v>7417.8</v>
      </c>
    </row>
    <row r="414" spans="1:8">
      <c r="A414" s="26" t="s">
        <v>135</v>
      </c>
      <c r="B414" s="18">
        <v>905</v>
      </c>
      <c r="C414" s="27" t="s">
        <v>8</v>
      </c>
      <c r="D414" s="27" t="s">
        <v>29</v>
      </c>
      <c r="E414" s="27" t="s">
        <v>136</v>
      </c>
      <c r="F414" s="27" t="s">
        <v>11</v>
      </c>
      <c r="G414" s="28">
        <f t="shared" ref="G414:H414" si="173">G415</f>
        <v>6889.1</v>
      </c>
      <c r="H414" s="28">
        <f t="shared" si="173"/>
        <v>7417.8</v>
      </c>
    </row>
    <row r="415" spans="1:8" ht="47.25">
      <c r="A415" s="26" t="s">
        <v>47</v>
      </c>
      <c r="B415" s="18">
        <v>905</v>
      </c>
      <c r="C415" s="27" t="s">
        <v>8</v>
      </c>
      <c r="D415" s="27" t="s">
        <v>29</v>
      </c>
      <c r="E415" s="27" t="s">
        <v>137</v>
      </c>
      <c r="F415" s="27" t="s">
        <v>11</v>
      </c>
      <c r="G415" s="28">
        <f t="shared" ref="G415:H415" si="174">G416+G418</f>
        <v>6889.1</v>
      </c>
      <c r="H415" s="28">
        <f t="shared" si="174"/>
        <v>7417.8</v>
      </c>
    </row>
    <row r="416" spans="1:8" ht="31.5">
      <c r="A416" s="26" t="s">
        <v>99</v>
      </c>
      <c r="B416" s="18">
        <v>905</v>
      </c>
      <c r="C416" s="27" t="s">
        <v>8</v>
      </c>
      <c r="D416" s="27" t="s">
        <v>29</v>
      </c>
      <c r="E416" s="27" t="s">
        <v>137</v>
      </c>
      <c r="F416" s="27" t="s">
        <v>19</v>
      </c>
      <c r="G416" s="28">
        <f t="shared" ref="G416:H416" si="175">G417</f>
        <v>6621.1</v>
      </c>
      <c r="H416" s="28">
        <f t="shared" si="175"/>
        <v>7147.8</v>
      </c>
    </row>
    <row r="417" spans="1:8" ht="31.5">
      <c r="A417" s="26" t="s">
        <v>106</v>
      </c>
      <c r="B417" s="18">
        <v>905</v>
      </c>
      <c r="C417" s="27" t="s">
        <v>8</v>
      </c>
      <c r="D417" s="27" t="s">
        <v>29</v>
      </c>
      <c r="E417" s="27" t="s">
        <v>137</v>
      </c>
      <c r="F417" s="27" t="s">
        <v>107</v>
      </c>
      <c r="G417" s="37">
        <v>6621.1</v>
      </c>
      <c r="H417" s="37">
        <v>7147.8</v>
      </c>
    </row>
    <row r="418" spans="1:8">
      <c r="A418" s="26" t="s">
        <v>20</v>
      </c>
      <c r="B418" s="18">
        <v>905</v>
      </c>
      <c r="C418" s="27" t="s">
        <v>8</v>
      </c>
      <c r="D418" s="27" t="s">
        <v>29</v>
      </c>
      <c r="E418" s="27" t="s">
        <v>137</v>
      </c>
      <c r="F418" s="27" t="s">
        <v>21</v>
      </c>
      <c r="G418" s="28">
        <f t="shared" ref="G418:H418" si="176">G419</f>
        <v>268</v>
      </c>
      <c r="H418" s="28">
        <f t="shared" si="176"/>
        <v>270</v>
      </c>
    </row>
    <row r="419" spans="1:8">
      <c r="A419" s="26" t="s">
        <v>109</v>
      </c>
      <c r="B419" s="18">
        <v>905</v>
      </c>
      <c r="C419" s="27" t="s">
        <v>8</v>
      </c>
      <c r="D419" s="27" t="s">
        <v>29</v>
      </c>
      <c r="E419" s="27" t="s">
        <v>137</v>
      </c>
      <c r="F419" s="27" t="s">
        <v>110</v>
      </c>
      <c r="G419" s="37">
        <v>268</v>
      </c>
      <c r="H419" s="37">
        <v>270</v>
      </c>
    </row>
    <row r="420" spans="1:8" s="29" customFormat="1">
      <c r="A420" s="24" t="s">
        <v>56</v>
      </c>
      <c r="B420" s="21">
        <v>905</v>
      </c>
      <c r="C420" s="22" t="s">
        <v>24</v>
      </c>
      <c r="D420" s="22" t="s">
        <v>9</v>
      </c>
      <c r="E420" s="22" t="s">
        <v>10</v>
      </c>
      <c r="F420" s="22" t="s">
        <v>11</v>
      </c>
      <c r="G420" s="25">
        <f t="shared" ref="G420:H420" si="177">G421</f>
        <v>2929.9</v>
      </c>
      <c r="H420" s="25">
        <f t="shared" si="177"/>
        <v>2305.8000000000002</v>
      </c>
    </row>
    <row r="421" spans="1:8" ht="31.5">
      <c r="A421" s="24" t="s">
        <v>63</v>
      </c>
      <c r="B421" s="21">
        <v>905</v>
      </c>
      <c r="C421" s="22" t="s">
        <v>24</v>
      </c>
      <c r="D421" s="22" t="s">
        <v>35</v>
      </c>
      <c r="E421" s="22" t="s">
        <v>10</v>
      </c>
      <c r="F421" s="22" t="s">
        <v>11</v>
      </c>
      <c r="G421" s="25">
        <f t="shared" ref="G421:H421" si="178">G422+G427</f>
        <v>2929.9</v>
      </c>
      <c r="H421" s="25">
        <f t="shared" si="178"/>
        <v>2305.8000000000002</v>
      </c>
    </row>
    <row r="422" spans="1:8" ht="47.25">
      <c r="A422" s="1" t="s">
        <v>174</v>
      </c>
      <c r="B422" s="18">
        <v>905</v>
      </c>
      <c r="C422" s="27" t="s">
        <v>24</v>
      </c>
      <c r="D422" s="27" t="s">
        <v>35</v>
      </c>
      <c r="E422" s="27" t="s">
        <v>181</v>
      </c>
      <c r="F422" s="27" t="s">
        <v>11</v>
      </c>
      <c r="G422" s="28">
        <f t="shared" ref="G422:H422" si="179">G423</f>
        <v>1420</v>
      </c>
      <c r="H422" s="28">
        <f t="shared" si="179"/>
        <v>1420</v>
      </c>
    </row>
    <row r="423" spans="1:8" ht="47.25">
      <c r="A423" s="1" t="s">
        <v>175</v>
      </c>
      <c r="B423" s="18">
        <v>905</v>
      </c>
      <c r="C423" s="27" t="s">
        <v>24</v>
      </c>
      <c r="D423" s="27" t="s">
        <v>35</v>
      </c>
      <c r="E423" s="27" t="s">
        <v>182</v>
      </c>
      <c r="F423" s="27" t="s">
        <v>11</v>
      </c>
      <c r="G423" s="28">
        <f t="shared" ref="G423:H425" si="180">G424</f>
        <v>1420</v>
      </c>
      <c r="H423" s="28">
        <f t="shared" si="180"/>
        <v>1420</v>
      </c>
    </row>
    <row r="424" spans="1:8" ht="31.5">
      <c r="A424" s="1" t="s">
        <v>176</v>
      </c>
      <c r="B424" s="18">
        <v>905</v>
      </c>
      <c r="C424" s="27" t="s">
        <v>24</v>
      </c>
      <c r="D424" s="27" t="s">
        <v>35</v>
      </c>
      <c r="E424" s="27" t="s">
        <v>183</v>
      </c>
      <c r="F424" s="27" t="s">
        <v>11</v>
      </c>
      <c r="G424" s="28">
        <f t="shared" si="180"/>
        <v>1420</v>
      </c>
      <c r="H424" s="28">
        <f t="shared" si="180"/>
        <v>1420</v>
      </c>
    </row>
    <row r="425" spans="1:8" ht="31.5">
      <c r="A425" s="26" t="s">
        <v>18</v>
      </c>
      <c r="B425" s="18">
        <v>905</v>
      </c>
      <c r="C425" s="27" t="s">
        <v>24</v>
      </c>
      <c r="D425" s="27" t="s">
        <v>35</v>
      </c>
      <c r="E425" s="27" t="s">
        <v>183</v>
      </c>
      <c r="F425" s="27" t="s">
        <v>19</v>
      </c>
      <c r="G425" s="28">
        <f t="shared" si="180"/>
        <v>1420</v>
      </c>
      <c r="H425" s="28">
        <f t="shared" si="180"/>
        <v>1420</v>
      </c>
    </row>
    <row r="426" spans="1:8" ht="31.5">
      <c r="A426" s="26" t="s">
        <v>106</v>
      </c>
      <c r="B426" s="18">
        <v>905</v>
      </c>
      <c r="C426" s="27" t="s">
        <v>24</v>
      </c>
      <c r="D426" s="27" t="s">
        <v>35</v>
      </c>
      <c r="E426" s="27" t="s">
        <v>183</v>
      </c>
      <c r="F426" s="27" t="s">
        <v>107</v>
      </c>
      <c r="G426" s="37">
        <v>1420</v>
      </c>
      <c r="H426" s="37">
        <v>1420</v>
      </c>
    </row>
    <row r="427" spans="1:8">
      <c r="A427" s="26" t="s">
        <v>433</v>
      </c>
      <c r="B427" s="18">
        <v>905</v>
      </c>
      <c r="C427" s="27" t="s">
        <v>24</v>
      </c>
      <c r="D427" s="27" t="s">
        <v>35</v>
      </c>
      <c r="E427" s="27" t="s">
        <v>125</v>
      </c>
      <c r="F427" s="27" t="s">
        <v>11</v>
      </c>
      <c r="G427" s="37">
        <f>G428</f>
        <v>1509.9</v>
      </c>
      <c r="H427" s="37">
        <f>H428</f>
        <v>885.8</v>
      </c>
    </row>
    <row r="428" spans="1:8">
      <c r="A428" s="1" t="s">
        <v>395</v>
      </c>
      <c r="B428" s="18">
        <v>905</v>
      </c>
      <c r="C428" s="27" t="s">
        <v>24</v>
      </c>
      <c r="D428" s="27" t="s">
        <v>35</v>
      </c>
      <c r="E428" s="27" t="s">
        <v>136</v>
      </c>
      <c r="F428" s="27" t="s">
        <v>11</v>
      </c>
      <c r="G428" s="28">
        <f t="shared" ref="G428:H430" si="181">G429</f>
        <v>1509.9</v>
      </c>
      <c r="H428" s="28">
        <f t="shared" si="181"/>
        <v>885.8</v>
      </c>
    </row>
    <row r="429" spans="1:8" ht="31.5">
      <c r="A429" s="1" t="s">
        <v>396</v>
      </c>
      <c r="B429" s="18">
        <v>905</v>
      </c>
      <c r="C429" s="27" t="s">
        <v>24</v>
      </c>
      <c r="D429" s="27" t="s">
        <v>35</v>
      </c>
      <c r="E429" s="2" t="s">
        <v>397</v>
      </c>
      <c r="F429" s="27" t="s">
        <v>11</v>
      </c>
      <c r="G429" s="28">
        <f t="shared" si="181"/>
        <v>1509.9</v>
      </c>
      <c r="H429" s="28">
        <f t="shared" si="181"/>
        <v>885.8</v>
      </c>
    </row>
    <row r="430" spans="1:8" ht="31.5">
      <c r="A430" s="26" t="s">
        <v>18</v>
      </c>
      <c r="B430" s="18">
        <v>905</v>
      </c>
      <c r="C430" s="27" t="s">
        <v>24</v>
      </c>
      <c r="D430" s="27" t="s">
        <v>35</v>
      </c>
      <c r="E430" s="2" t="s">
        <v>397</v>
      </c>
      <c r="F430" s="27" t="s">
        <v>19</v>
      </c>
      <c r="G430" s="28">
        <f t="shared" si="181"/>
        <v>1509.9</v>
      </c>
      <c r="H430" s="28">
        <f t="shared" si="181"/>
        <v>885.8</v>
      </c>
    </row>
    <row r="431" spans="1:8" ht="31.5">
      <c r="A431" s="26" t="s">
        <v>106</v>
      </c>
      <c r="B431" s="18">
        <v>905</v>
      </c>
      <c r="C431" s="27" t="s">
        <v>24</v>
      </c>
      <c r="D431" s="27" t="s">
        <v>35</v>
      </c>
      <c r="E431" s="2" t="s">
        <v>397</v>
      </c>
      <c r="F431" s="27" t="s">
        <v>107</v>
      </c>
      <c r="G431" s="37">
        <v>1509.9</v>
      </c>
      <c r="H431" s="37">
        <v>885.8</v>
      </c>
    </row>
    <row r="432" spans="1:8" ht="31.5">
      <c r="A432" s="24" t="s">
        <v>64</v>
      </c>
      <c r="B432" s="21">
        <v>905</v>
      </c>
      <c r="C432" s="22" t="s">
        <v>25</v>
      </c>
      <c r="D432" s="22" t="s">
        <v>9</v>
      </c>
      <c r="E432" s="22" t="s">
        <v>10</v>
      </c>
      <c r="F432" s="22" t="s">
        <v>11</v>
      </c>
      <c r="G432" s="25">
        <f t="shared" ref="G432:H434" si="182">G433</f>
        <v>2241.6999999999998</v>
      </c>
      <c r="H432" s="25">
        <f t="shared" si="182"/>
        <v>2338.1</v>
      </c>
    </row>
    <row r="433" spans="1:8">
      <c r="A433" s="24" t="s">
        <v>65</v>
      </c>
      <c r="B433" s="21">
        <v>905</v>
      </c>
      <c r="C433" s="22" t="s">
        <v>25</v>
      </c>
      <c r="D433" s="22" t="s">
        <v>8</v>
      </c>
      <c r="E433" s="22" t="s">
        <v>10</v>
      </c>
      <c r="F433" s="22" t="s">
        <v>11</v>
      </c>
      <c r="G433" s="25">
        <f t="shared" si="182"/>
        <v>2241.6999999999998</v>
      </c>
      <c r="H433" s="25">
        <f t="shared" si="182"/>
        <v>2338.1</v>
      </c>
    </row>
    <row r="434" spans="1:8" ht="63">
      <c r="A434" s="1" t="s">
        <v>221</v>
      </c>
      <c r="B434" s="18">
        <v>905</v>
      </c>
      <c r="C434" s="27" t="s">
        <v>25</v>
      </c>
      <c r="D434" s="27" t="s">
        <v>8</v>
      </c>
      <c r="E434" s="27" t="s">
        <v>224</v>
      </c>
      <c r="F434" s="27" t="s">
        <v>11</v>
      </c>
      <c r="G434" s="28">
        <f t="shared" si="182"/>
        <v>2241.6999999999998</v>
      </c>
      <c r="H434" s="28">
        <f t="shared" si="182"/>
        <v>2338.1</v>
      </c>
    </row>
    <row r="435" spans="1:8" ht="31.5">
      <c r="A435" s="1" t="s">
        <v>427</v>
      </c>
      <c r="B435" s="18">
        <v>905</v>
      </c>
      <c r="C435" s="27" t="s">
        <v>25</v>
      </c>
      <c r="D435" s="27" t="s">
        <v>8</v>
      </c>
      <c r="E435" s="27" t="s">
        <v>229</v>
      </c>
      <c r="F435" s="27" t="s">
        <v>11</v>
      </c>
      <c r="G435" s="28">
        <f t="shared" ref="G435:H436" si="183">G436</f>
        <v>2241.6999999999998</v>
      </c>
      <c r="H435" s="28">
        <f t="shared" si="183"/>
        <v>2338.1</v>
      </c>
    </row>
    <row r="436" spans="1:8" ht="31.5">
      <c r="A436" s="26" t="s">
        <v>18</v>
      </c>
      <c r="B436" s="18">
        <v>905</v>
      </c>
      <c r="C436" s="27" t="s">
        <v>25</v>
      </c>
      <c r="D436" s="27" t="s">
        <v>8</v>
      </c>
      <c r="E436" s="27" t="s">
        <v>229</v>
      </c>
      <c r="F436" s="27" t="s">
        <v>19</v>
      </c>
      <c r="G436" s="28">
        <f t="shared" si="183"/>
        <v>2241.6999999999998</v>
      </c>
      <c r="H436" s="28">
        <f t="shared" si="183"/>
        <v>2338.1</v>
      </c>
    </row>
    <row r="437" spans="1:8" ht="31.5">
      <c r="A437" s="26" t="s">
        <v>106</v>
      </c>
      <c r="B437" s="18">
        <v>905</v>
      </c>
      <c r="C437" s="27" t="s">
        <v>25</v>
      </c>
      <c r="D437" s="27" t="s">
        <v>8</v>
      </c>
      <c r="E437" s="27" t="s">
        <v>229</v>
      </c>
      <c r="F437" s="27" t="s">
        <v>107</v>
      </c>
      <c r="G437" s="37">
        <v>2241.6999999999998</v>
      </c>
      <c r="H437" s="37">
        <v>2338.1</v>
      </c>
    </row>
    <row r="438" spans="1:8">
      <c r="A438" s="24" t="s">
        <v>79</v>
      </c>
      <c r="B438" s="21">
        <v>905</v>
      </c>
      <c r="C438" s="22" t="s">
        <v>36</v>
      </c>
      <c r="D438" s="22" t="s">
        <v>9</v>
      </c>
      <c r="E438" s="22" t="s">
        <v>10</v>
      </c>
      <c r="F438" s="22" t="s">
        <v>11</v>
      </c>
      <c r="G438" s="25">
        <f t="shared" ref="G438:H438" si="184">G439+G444</f>
        <v>7533</v>
      </c>
      <c r="H438" s="25">
        <f t="shared" si="184"/>
        <v>7856.9</v>
      </c>
    </row>
    <row r="439" spans="1:8">
      <c r="A439" s="24" t="s">
        <v>80</v>
      </c>
      <c r="B439" s="21">
        <v>905</v>
      </c>
      <c r="C439" s="22" t="s">
        <v>36</v>
      </c>
      <c r="D439" s="22" t="s">
        <v>8</v>
      </c>
      <c r="E439" s="22" t="s">
        <v>10</v>
      </c>
      <c r="F439" s="22" t="s">
        <v>11</v>
      </c>
      <c r="G439" s="25">
        <f t="shared" ref="G439:H442" si="185">G440</f>
        <v>182.2</v>
      </c>
      <c r="H439" s="25">
        <f t="shared" si="185"/>
        <v>190</v>
      </c>
    </row>
    <row r="440" spans="1:8">
      <c r="A440" s="5" t="s">
        <v>433</v>
      </c>
      <c r="B440" s="18">
        <v>905</v>
      </c>
      <c r="C440" s="27" t="s">
        <v>36</v>
      </c>
      <c r="D440" s="27" t="s">
        <v>8</v>
      </c>
      <c r="E440" s="27" t="s">
        <v>125</v>
      </c>
      <c r="F440" s="27" t="s">
        <v>11</v>
      </c>
      <c r="G440" s="28">
        <f t="shared" si="185"/>
        <v>182.2</v>
      </c>
      <c r="H440" s="28">
        <f t="shared" si="185"/>
        <v>190</v>
      </c>
    </row>
    <row r="441" spans="1:8" ht="110.25">
      <c r="A441" s="1" t="s">
        <v>318</v>
      </c>
      <c r="B441" s="18">
        <v>905</v>
      </c>
      <c r="C441" s="2" t="s">
        <v>36</v>
      </c>
      <c r="D441" s="27" t="s">
        <v>8</v>
      </c>
      <c r="E441" s="27" t="s">
        <v>319</v>
      </c>
      <c r="F441" s="27" t="s">
        <v>11</v>
      </c>
      <c r="G441" s="28">
        <f t="shared" si="185"/>
        <v>182.2</v>
      </c>
      <c r="H441" s="28">
        <f t="shared" si="185"/>
        <v>190</v>
      </c>
    </row>
    <row r="442" spans="1:8" ht="31.5">
      <c r="A442" s="26" t="s">
        <v>51</v>
      </c>
      <c r="B442" s="18">
        <v>905</v>
      </c>
      <c r="C442" s="2" t="s">
        <v>36</v>
      </c>
      <c r="D442" s="27" t="s">
        <v>8</v>
      </c>
      <c r="E442" s="27" t="s">
        <v>319</v>
      </c>
      <c r="F442" s="27" t="s">
        <v>31</v>
      </c>
      <c r="G442" s="28">
        <f t="shared" si="185"/>
        <v>182.2</v>
      </c>
      <c r="H442" s="28">
        <f t="shared" si="185"/>
        <v>190</v>
      </c>
    </row>
    <row r="443" spans="1:8" ht="31.5">
      <c r="A443" s="26" t="s">
        <v>294</v>
      </c>
      <c r="B443" s="18">
        <v>905</v>
      </c>
      <c r="C443" s="2" t="s">
        <v>36</v>
      </c>
      <c r="D443" s="27" t="s">
        <v>8</v>
      </c>
      <c r="E443" s="27" t="s">
        <v>319</v>
      </c>
      <c r="F443" s="27" t="s">
        <v>296</v>
      </c>
      <c r="G443" s="37">
        <v>182.2</v>
      </c>
      <c r="H443" s="37">
        <v>190</v>
      </c>
    </row>
    <row r="444" spans="1:8">
      <c r="A444" s="24" t="s">
        <v>81</v>
      </c>
      <c r="B444" s="21">
        <v>905</v>
      </c>
      <c r="C444" s="22" t="s">
        <v>36</v>
      </c>
      <c r="D444" s="22" t="s">
        <v>24</v>
      </c>
      <c r="E444" s="22" t="s">
        <v>10</v>
      </c>
      <c r="F444" s="22" t="s">
        <v>11</v>
      </c>
      <c r="G444" s="25">
        <f>G445</f>
        <v>7350.8</v>
      </c>
      <c r="H444" s="25">
        <f>H445</f>
        <v>7666.9</v>
      </c>
    </row>
    <row r="445" spans="1:8">
      <c r="A445" s="26" t="s">
        <v>433</v>
      </c>
      <c r="B445" s="18">
        <v>905</v>
      </c>
      <c r="C445" s="2" t="s">
        <v>36</v>
      </c>
      <c r="D445" s="27" t="s">
        <v>24</v>
      </c>
      <c r="E445" s="27" t="s">
        <v>125</v>
      </c>
      <c r="F445" s="27" t="s">
        <v>11</v>
      </c>
      <c r="G445" s="28">
        <f>G446</f>
        <v>7350.8</v>
      </c>
      <c r="H445" s="28">
        <f>H446</f>
        <v>7666.9</v>
      </c>
    </row>
    <row r="446" spans="1:8" ht="78.75">
      <c r="A446" s="1" t="s">
        <v>371</v>
      </c>
      <c r="B446" s="18">
        <v>905</v>
      </c>
      <c r="C446" s="2" t="s">
        <v>36</v>
      </c>
      <c r="D446" s="27" t="s">
        <v>24</v>
      </c>
      <c r="E446" s="27" t="s">
        <v>346</v>
      </c>
      <c r="F446" s="27" t="s">
        <v>11</v>
      </c>
      <c r="G446" s="28">
        <f t="shared" ref="G446:H447" si="186">G447</f>
        <v>7350.8</v>
      </c>
      <c r="H446" s="28">
        <f t="shared" si="186"/>
        <v>7666.9</v>
      </c>
    </row>
    <row r="447" spans="1:8" ht="47.25">
      <c r="A447" s="26" t="s">
        <v>379</v>
      </c>
      <c r="B447" s="18">
        <v>905</v>
      </c>
      <c r="C447" s="2" t="s">
        <v>36</v>
      </c>
      <c r="D447" s="27" t="s">
        <v>24</v>
      </c>
      <c r="E447" s="27" t="s">
        <v>376</v>
      </c>
      <c r="F447" s="27" t="s">
        <v>11</v>
      </c>
      <c r="G447" s="28">
        <f t="shared" si="186"/>
        <v>7350.8</v>
      </c>
      <c r="H447" s="28">
        <f t="shared" si="186"/>
        <v>7666.9</v>
      </c>
    </row>
    <row r="448" spans="1:8" ht="47.25">
      <c r="A448" s="26" t="s">
        <v>59</v>
      </c>
      <c r="B448" s="18">
        <v>905</v>
      </c>
      <c r="C448" s="2" t="s">
        <v>36</v>
      </c>
      <c r="D448" s="27" t="s">
        <v>24</v>
      </c>
      <c r="E448" s="27" t="s">
        <v>376</v>
      </c>
      <c r="F448" s="27" t="s">
        <v>33</v>
      </c>
      <c r="G448" s="28">
        <f t="shared" ref="G448:H448" si="187">G449</f>
        <v>7350.8</v>
      </c>
      <c r="H448" s="28">
        <f t="shared" si="187"/>
        <v>7666.9</v>
      </c>
    </row>
    <row r="449" spans="1:8">
      <c r="A449" s="26" t="s">
        <v>172</v>
      </c>
      <c r="B449" s="18">
        <v>905</v>
      </c>
      <c r="C449" s="2" t="s">
        <v>36</v>
      </c>
      <c r="D449" s="27" t="s">
        <v>24</v>
      </c>
      <c r="E449" s="27" t="s">
        <v>376</v>
      </c>
      <c r="F449" s="27" t="s">
        <v>173</v>
      </c>
      <c r="G449" s="37">
        <v>7350.8</v>
      </c>
      <c r="H449" s="37">
        <v>7666.9</v>
      </c>
    </row>
    <row r="450" spans="1:8" s="29" customFormat="1" ht="47.25">
      <c r="A450" s="24" t="s">
        <v>418</v>
      </c>
      <c r="B450" s="21">
        <v>907</v>
      </c>
      <c r="C450" s="22" t="s">
        <v>8</v>
      </c>
      <c r="D450" s="22" t="s">
        <v>29</v>
      </c>
      <c r="E450" s="22" t="s">
        <v>10</v>
      </c>
      <c r="F450" s="22" t="s">
        <v>11</v>
      </c>
      <c r="G450" s="25">
        <f>G451+G475+G486+G501+G639+G697+G758</f>
        <v>819583.49999999988</v>
      </c>
      <c r="H450" s="25">
        <f>H451+H475+H486+H501+H639+H697+H758</f>
        <v>866218.5</v>
      </c>
    </row>
    <row r="451" spans="1:8">
      <c r="A451" s="24" t="s">
        <v>45</v>
      </c>
      <c r="B451" s="21">
        <v>907</v>
      </c>
      <c r="C451" s="22" t="s">
        <v>8</v>
      </c>
      <c r="D451" s="22" t="s">
        <v>29</v>
      </c>
      <c r="E451" s="22" t="s">
        <v>10</v>
      </c>
      <c r="F451" s="22" t="s">
        <v>11</v>
      </c>
      <c r="G451" s="25">
        <f t="shared" ref="G451:H451" si="188">G452+G458</f>
        <v>58733.2</v>
      </c>
      <c r="H451" s="25">
        <f t="shared" si="188"/>
        <v>61599.8</v>
      </c>
    </row>
    <row r="452" spans="1:8" ht="47.25">
      <c r="A452" s="26" t="s">
        <v>432</v>
      </c>
      <c r="B452" s="18">
        <v>907</v>
      </c>
      <c r="C452" s="27" t="s">
        <v>8</v>
      </c>
      <c r="D452" s="27" t="s">
        <v>29</v>
      </c>
      <c r="E452" s="27" t="s">
        <v>101</v>
      </c>
      <c r="F452" s="27" t="s">
        <v>11</v>
      </c>
      <c r="G452" s="28">
        <f t="shared" ref="G452:H452" si="189">G453</f>
        <v>18252.3</v>
      </c>
      <c r="H452" s="28">
        <f t="shared" si="189"/>
        <v>19150.400000000001</v>
      </c>
    </row>
    <row r="453" spans="1:8" ht="31.5">
      <c r="A453" s="26" t="s">
        <v>104</v>
      </c>
      <c r="B453" s="18">
        <v>907</v>
      </c>
      <c r="C453" s="27" t="s">
        <v>8</v>
      </c>
      <c r="D453" s="27" t="s">
        <v>29</v>
      </c>
      <c r="E453" s="27" t="s">
        <v>105</v>
      </c>
      <c r="F453" s="27" t="s">
        <v>11</v>
      </c>
      <c r="G453" s="28">
        <f t="shared" ref="G453:H453" si="190">G454+G456</f>
        <v>18252.3</v>
      </c>
      <c r="H453" s="28">
        <f t="shared" si="190"/>
        <v>19150.400000000001</v>
      </c>
    </row>
    <row r="454" spans="1:8" ht="78.75">
      <c r="A454" s="26" t="s">
        <v>15</v>
      </c>
      <c r="B454" s="18">
        <v>907</v>
      </c>
      <c r="C454" s="27" t="s">
        <v>8</v>
      </c>
      <c r="D454" s="27" t="s">
        <v>29</v>
      </c>
      <c r="E454" s="27" t="s">
        <v>105</v>
      </c>
      <c r="F454" s="27" t="s">
        <v>16</v>
      </c>
      <c r="G454" s="28">
        <f t="shared" ref="G454:H454" si="191">G455</f>
        <v>17217.3</v>
      </c>
      <c r="H454" s="28">
        <f t="shared" si="191"/>
        <v>18070.400000000001</v>
      </c>
    </row>
    <row r="455" spans="1:8" ht="31.5">
      <c r="A455" s="26" t="s">
        <v>102</v>
      </c>
      <c r="B455" s="18">
        <v>907</v>
      </c>
      <c r="C455" s="27" t="s">
        <v>8</v>
      </c>
      <c r="D455" s="27" t="s">
        <v>29</v>
      </c>
      <c r="E455" s="27" t="s">
        <v>105</v>
      </c>
      <c r="F455" s="27" t="s">
        <v>103</v>
      </c>
      <c r="G455" s="37">
        <f>16163.3+1054</f>
        <v>17217.3</v>
      </c>
      <c r="H455" s="37">
        <f>16971.4+1099</f>
        <v>18070.400000000001</v>
      </c>
    </row>
    <row r="456" spans="1:8" ht="31.5">
      <c r="A456" s="26" t="s">
        <v>18</v>
      </c>
      <c r="B456" s="18">
        <v>907</v>
      </c>
      <c r="C456" s="27" t="s">
        <v>8</v>
      </c>
      <c r="D456" s="27" t="s">
        <v>29</v>
      </c>
      <c r="E456" s="27" t="s">
        <v>105</v>
      </c>
      <c r="F456" s="27" t="s">
        <v>19</v>
      </c>
      <c r="G456" s="28">
        <f t="shared" ref="G456:H456" si="192">G457</f>
        <v>1035</v>
      </c>
      <c r="H456" s="28">
        <f t="shared" si="192"/>
        <v>1080</v>
      </c>
    </row>
    <row r="457" spans="1:8" ht="31.5">
      <c r="A457" s="26" t="s">
        <v>106</v>
      </c>
      <c r="B457" s="18">
        <v>907</v>
      </c>
      <c r="C457" s="27" t="s">
        <v>8</v>
      </c>
      <c r="D457" s="27" t="s">
        <v>29</v>
      </c>
      <c r="E457" s="27" t="s">
        <v>105</v>
      </c>
      <c r="F457" s="27" t="s">
        <v>107</v>
      </c>
      <c r="G457" s="37">
        <f>2089-1054</f>
        <v>1035</v>
      </c>
      <c r="H457" s="37">
        <f>2179-1099</f>
        <v>1080</v>
      </c>
    </row>
    <row r="458" spans="1:8">
      <c r="A458" s="26" t="s">
        <v>433</v>
      </c>
      <c r="B458" s="18">
        <v>907</v>
      </c>
      <c r="C458" s="27" t="s">
        <v>8</v>
      </c>
      <c r="D458" s="27" t="s">
        <v>29</v>
      </c>
      <c r="E458" s="27" t="s">
        <v>125</v>
      </c>
      <c r="F458" s="27" t="s">
        <v>11</v>
      </c>
      <c r="G458" s="28">
        <f t="shared" ref="G458:H458" si="193">G459+G467</f>
        <v>40480.9</v>
      </c>
      <c r="H458" s="28">
        <f t="shared" si="193"/>
        <v>42449.4</v>
      </c>
    </row>
    <row r="459" spans="1:8" ht="31.5">
      <c r="A459" s="26" t="s">
        <v>46</v>
      </c>
      <c r="B459" s="18">
        <v>907</v>
      </c>
      <c r="C459" s="27" t="s">
        <v>8</v>
      </c>
      <c r="D459" s="27" t="s">
        <v>29</v>
      </c>
      <c r="E459" s="27" t="s">
        <v>129</v>
      </c>
      <c r="F459" s="27" t="s">
        <v>11</v>
      </c>
      <c r="G459" s="28">
        <f t="shared" ref="G459:H459" si="194">G460</f>
        <v>36999.800000000003</v>
      </c>
      <c r="H459" s="28">
        <f t="shared" si="194"/>
        <v>38801.599999999999</v>
      </c>
    </row>
    <row r="460" spans="1:8" ht="31.5">
      <c r="A460" s="26" t="s">
        <v>128</v>
      </c>
      <c r="B460" s="18">
        <v>907</v>
      </c>
      <c r="C460" s="27" t="s">
        <v>8</v>
      </c>
      <c r="D460" s="27" t="s">
        <v>29</v>
      </c>
      <c r="E460" s="27" t="s">
        <v>130</v>
      </c>
      <c r="F460" s="27" t="s">
        <v>11</v>
      </c>
      <c r="G460" s="28">
        <f t="shared" ref="G460:H460" si="195">G461+G463+G465</f>
        <v>36999.800000000003</v>
      </c>
      <c r="H460" s="28">
        <f t="shared" si="195"/>
        <v>38801.599999999999</v>
      </c>
    </row>
    <row r="461" spans="1:8" ht="78.75">
      <c r="A461" s="26" t="s">
        <v>15</v>
      </c>
      <c r="B461" s="18">
        <v>907</v>
      </c>
      <c r="C461" s="27" t="s">
        <v>8</v>
      </c>
      <c r="D461" s="27" t="s">
        <v>29</v>
      </c>
      <c r="E461" s="27" t="s">
        <v>130</v>
      </c>
      <c r="F461" s="27" t="s">
        <v>16</v>
      </c>
      <c r="G461" s="28">
        <f t="shared" ref="G461:H461" si="196">G462</f>
        <v>31984.799999999999</v>
      </c>
      <c r="H461" s="28">
        <f t="shared" si="196"/>
        <v>33576.6</v>
      </c>
    </row>
    <row r="462" spans="1:8" ht="31.5">
      <c r="A462" s="26" t="s">
        <v>102</v>
      </c>
      <c r="B462" s="18">
        <v>907</v>
      </c>
      <c r="C462" s="27" t="s">
        <v>8</v>
      </c>
      <c r="D462" s="27" t="s">
        <v>29</v>
      </c>
      <c r="E462" s="27" t="s">
        <v>130</v>
      </c>
      <c r="F462" s="27" t="s">
        <v>103</v>
      </c>
      <c r="G462" s="37">
        <f>30934.8+1050</f>
        <v>31984.799999999999</v>
      </c>
      <c r="H462" s="37">
        <f>32481.6+1095</f>
        <v>33576.6</v>
      </c>
    </row>
    <row r="463" spans="1:8" ht="31.5">
      <c r="A463" s="26" t="s">
        <v>18</v>
      </c>
      <c r="B463" s="18">
        <v>907</v>
      </c>
      <c r="C463" s="27" t="s">
        <v>8</v>
      </c>
      <c r="D463" s="27" t="s">
        <v>29</v>
      </c>
      <c r="E463" s="27" t="s">
        <v>130</v>
      </c>
      <c r="F463" s="27" t="s">
        <v>19</v>
      </c>
      <c r="G463" s="28">
        <f t="shared" ref="G463:H463" si="197">G464</f>
        <v>4881</v>
      </c>
      <c r="H463" s="28">
        <f t="shared" si="197"/>
        <v>5091</v>
      </c>
    </row>
    <row r="464" spans="1:8" ht="31.5">
      <c r="A464" s="26" t="s">
        <v>106</v>
      </c>
      <c r="B464" s="18">
        <v>907</v>
      </c>
      <c r="C464" s="27" t="s">
        <v>8</v>
      </c>
      <c r="D464" s="27" t="s">
        <v>29</v>
      </c>
      <c r="E464" s="27" t="s">
        <v>130</v>
      </c>
      <c r="F464" s="27" t="s">
        <v>107</v>
      </c>
      <c r="G464" s="37">
        <f>3584+1297</f>
        <v>4881</v>
      </c>
      <c r="H464" s="37">
        <f>3738+1353</f>
        <v>5091</v>
      </c>
    </row>
    <row r="465" spans="1:8">
      <c r="A465" s="26" t="s">
        <v>20</v>
      </c>
      <c r="B465" s="18">
        <v>907</v>
      </c>
      <c r="C465" s="27" t="s">
        <v>8</v>
      </c>
      <c r="D465" s="27" t="s">
        <v>29</v>
      </c>
      <c r="E465" s="27" t="s">
        <v>130</v>
      </c>
      <c r="F465" s="27" t="s">
        <v>21</v>
      </c>
      <c r="G465" s="28">
        <f t="shared" ref="G465:H465" si="198">G466</f>
        <v>134</v>
      </c>
      <c r="H465" s="28">
        <f t="shared" si="198"/>
        <v>134</v>
      </c>
    </row>
    <row r="466" spans="1:8">
      <c r="A466" s="26" t="s">
        <v>109</v>
      </c>
      <c r="B466" s="18">
        <v>907</v>
      </c>
      <c r="C466" s="27" t="s">
        <v>8</v>
      </c>
      <c r="D466" s="27" t="s">
        <v>29</v>
      </c>
      <c r="E466" s="27" t="s">
        <v>130</v>
      </c>
      <c r="F466" s="27" t="s">
        <v>110</v>
      </c>
      <c r="G466" s="37">
        <v>134</v>
      </c>
      <c r="H466" s="37">
        <v>134</v>
      </c>
    </row>
    <row r="467" spans="1:8" ht="31.5">
      <c r="A467" s="26" t="s">
        <v>138</v>
      </c>
      <c r="B467" s="18">
        <v>907</v>
      </c>
      <c r="C467" s="27" t="s">
        <v>8</v>
      </c>
      <c r="D467" s="27" t="s">
        <v>29</v>
      </c>
      <c r="E467" s="27" t="s">
        <v>140</v>
      </c>
      <c r="F467" s="27" t="s">
        <v>11</v>
      </c>
      <c r="G467" s="28">
        <f t="shared" ref="G467:H467" si="199">G468</f>
        <v>3481.1</v>
      </c>
      <c r="H467" s="28">
        <f t="shared" si="199"/>
        <v>3647.8</v>
      </c>
    </row>
    <row r="468" spans="1:8" ht="31.5">
      <c r="A468" s="26" t="s">
        <v>139</v>
      </c>
      <c r="B468" s="18">
        <v>907</v>
      </c>
      <c r="C468" s="27" t="s">
        <v>8</v>
      </c>
      <c r="D468" s="27" t="s">
        <v>29</v>
      </c>
      <c r="E468" s="27" t="s">
        <v>141</v>
      </c>
      <c r="F468" s="27" t="s">
        <v>11</v>
      </c>
      <c r="G468" s="28">
        <f t="shared" ref="G468:H468" si="200">G469+G471+G473</f>
        <v>3481.1</v>
      </c>
      <c r="H468" s="28">
        <f t="shared" si="200"/>
        <v>3647.8</v>
      </c>
    </row>
    <row r="469" spans="1:8" ht="78.75">
      <c r="A469" s="26" t="s">
        <v>15</v>
      </c>
      <c r="B469" s="18">
        <v>907</v>
      </c>
      <c r="C469" s="27" t="s">
        <v>8</v>
      </c>
      <c r="D469" s="27" t="s">
        <v>29</v>
      </c>
      <c r="E469" s="27" t="s">
        <v>141</v>
      </c>
      <c r="F469" s="27" t="s">
        <v>16</v>
      </c>
      <c r="G469" s="28">
        <f t="shared" ref="G469:H469" si="201">G470</f>
        <v>2668.1</v>
      </c>
      <c r="H469" s="28">
        <f t="shared" si="201"/>
        <v>2800.8</v>
      </c>
    </row>
    <row r="470" spans="1:8" ht="31.5">
      <c r="A470" s="26" t="s">
        <v>102</v>
      </c>
      <c r="B470" s="18">
        <v>907</v>
      </c>
      <c r="C470" s="27" t="s">
        <v>8</v>
      </c>
      <c r="D470" s="27" t="s">
        <v>29</v>
      </c>
      <c r="E470" s="27" t="s">
        <v>141</v>
      </c>
      <c r="F470" s="27" t="s">
        <v>103</v>
      </c>
      <c r="G470" s="28">
        <f>2554.1+114</f>
        <v>2668.1</v>
      </c>
      <c r="H470" s="28">
        <f>2681.8+119</f>
        <v>2800.8</v>
      </c>
    </row>
    <row r="471" spans="1:8" ht="31.5">
      <c r="A471" s="26" t="s">
        <v>18</v>
      </c>
      <c r="B471" s="18">
        <v>907</v>
      </c>
      <c r="C471" s="27" t="s">
        <v>8</v>
      </c>
      <c r="D471" s="27" t="s">
        <v>29</v>
      </c>
      <c r="E471" s="27" t="s">
        <v>141</v>
      </c>
      <c r="F471" s="27" t="s">
        <v>19</v>
      </c>
      <c r="G471" s="28">
        <f t="shared" ref="G471:H471" si="202">G472</f>
        <v>796</v>
      </c>
      <c r="H471" s="28">
        <f t="shared" si="202"/>
        <v>830</v>
      </c>
    </row>
    <row r="472" spans="1:8" ht="31.5">
      <c r="A472" s="26" t="s">
        <v>106</v>
      </c>
      <c r="B472" s="18">
        <v>907</v>
      </c>
      <c r="C472" s="27" t="s">
        <v>8</v>
      </c>
      <c r="D472" s="27" t="s">
        <v>29</v>
      </c>
      <c r="E472" s="27" t="s">
        <v>141</v>
      </c>
      <c r="F472" s="27" t="s">
        <v>107</v>
      </c>
      <c r="G472" s="28">
        <f>502+294</f>
        <v>796</v>
      </c>
      <c r="H472" s="28">
        <f>523+443-119-17</f>
        <v>830</v>
      </c>
    </row>
    <row r="473" spans="1:8">
      <c r="A473" s="26" t="s">
        <v>20</v>
      </c>
      <c r="B473" s="18">
        <v>907</v>
      </c>
      <c r="C473" s="27" t="s">
        <v>8</v>
      </c>
      <c r="D473" s="27" t="s">
        <v>29</v>
      </c>
      <c r="E473" s="27" t="s">
        <v>141</v>
      </c>
      <c r="F473" s="27" t="s">
        <v>21</v>
      </c>
      <c r="G473" s="28">
        <f t="shared" ref="G473:H473" si="203">G474</f>
        <v>17</v>
      </c>
      <c r="H473" s="28">
        <f t="shared" si="203"/>
        <v>17</v>
      </c>
    </row>
    <row r="474" spans="1:8">
      <c r="A474" s="26" t="s">
        <v>109</v>
      </c>
      <c r="B474" s="18">
        <v>907</v>
      </c>
      <c r="C474" s="27" t="s">
        <v>8</v>
      </c>
      <c r="D474" s="27" t="s">
        <v>29</v>
      </c>
      <c r="E474" s="27" t="s">
        <v>141</v>
      </c>
      <c r="F474" s="27" t="s">
        <v>110</v>
      </c>
      <c r="G474" s="37">
        <v>17</v>
      </c>
      <c r="H474" s="37">
        <v>17</v>
      </c>
    </row>
    <row r="475" spans="1:8">
      <c r="A475" s="24" t="s">
        <v>56</v>
      </c>
      <c r="B475" s="21">
        <v>907</v>
      </c>
      <c r="C475" s="22" t="s">
        <v>24</v>
      </c>
      <c r="D475" s="22" t="s">
        <v>9</v>
      </c>
      <c r="E475" s="22" t="s">
        <v>10</v>
      </c>
      <c r="F475" s="22" t="s">
        <v>11</v>
      </c>
      <c r="G475" s="25">
        <f>G476+G481</f>
        <v>571.5</v>
      </c>
      <c r="H475" s="25">
        <f>H476+H481</f>
        <v>574.20000000000005</v>
      </c>
    </row>
    <row r="476" spans="1:8">
      <c r="A476" s="24" t="s">
        <v>57</v>
      </c>
      <c r="B476" s="21">
        <v>907</v>
      </c>
      <c r="C476" s="22" t="s">
        <v>24</v>
      </c>
      <c r="D476" s="22" t="s">
        <v>8</v>
      </c>
      <c r="E476" s="22" t="s">
        <v>10</v>
      </c>
      <c r="F476" s="22" t="s">
        <v>11</v>
      </c>
      <c r="G476" s="25">
        <f t="shared" ref="G476:H479" si="204">G477</f>
        <v>479.7</v>
      </c>
      <c r="H476" s="25">
        <f t="shared" si="204"/>
        <v>479.7</v>
      </c>
    </row>
    <row r="477" spans="1:8">
      <c r="A477" s="26" t="s">
        <v>433</v>
      </c>
      <c r="B477" s="18">
        <v>907</v>
      </c>
      <c r="C477" s="27" t="s">
        <v>24</v>
      </c>
      <c r="D477" s="27" t="s">
        <v>8</v>
      </c>
      <c r="E477" s="27" t="s">
        <v>125</v>
      </c>
      <c r="F477" s="27" t="s">
        <v>11</v>
      </c>
      <c r="G477" s="28">
        <f t="shared" si="204"/>
        <v>479.7</v>
      </c>
      <c r="H477" s="28">
        <f t="shared" si="204"/>
        <v>479.7</v>
      </c>
    </row>
    <row r="478" spans="1:8" ht="173.25">
      <c r="A478" s="1" t="s">
        <v>394</v>
      </c>
      <c r="B478" s="18">
        <v>907</v>
      </c>
      <c r="C478" s="27" t="s">
        <v>24</v>
      </c>
      <c r="D478" s="27" t="s">
        <v>8</v>
      </c>
      <c r="E478" s="27" t="s">
        <v>164</v>
      </c>
      <c r="F478" s="27" t="s">
        <v>11</v>
      </c>
      <c r="G478" s="28">
        <f t="shared" si="204"/>
        <v>479.7</v>
      </c>
      <c r="H478" s="28">
        <f t="shared" si="204"/>
        <v>479.7</v>
      </c>
    </row>
    <row r="479" spans="1:8" ht="47.25">
      <c r="A479" s="26" t="s">
        <v>48</v>
      </c>
      <c r="B479" s="18">
        <v>907</v>
      </c>
      <c r="C479" s="27" t="s">
        <v>24</v>
      </c>
      <c r="D479" s="27" t="s">
        <v>8</v>
      </c>
      <c r="E479" s="27" t="s">
        <v>164</v>
      </c>
      <c r="F479" s="27" t="s">
        <v>30</v>
      </c>
      <c r="G479" s="28">
        <f t="shared" si="204"/>
        <v>479.7</v>
      </c>
      <c r="H479" s="28">
        <f t="shared" si="204"/>
        <v>479.7</v>
      </c>
    </row>
    <row r="480" spans="1:8" ht="31.5">
      <c r="A480" s="26" t="s">
        <v>165</v>
      </c>
      <c r="B480" s="18">
        <v>907</v>
      </c>
      <c r="C480" s="27" t="s">
        <v>24</v>
      </c>
      <c r="D480" s="27" t="s">
        <v>8</v>
      </c>
      <c r="E480" s="27" t="s">
        <v>164</v>
      </c>
      <c r="F480" s="27" t="s">
        <v>134</v>
      </c>
      <c r="G480" s="37">
        <v>479.7</v>
      </c>
      <c r="H480" s="37">
        <v>479.7</v>
      </c>
    </row>
    <row r="481" spans="1:8">
      <c r="A481" s="24" t="s">
        <v>60</v>
      </c>
      <c r="B481" s="21">
        <v>907</v>
      </c>
      <c r="C481" s="22" t="s">
        <v>24</v>
      </c>
      <c r="D481" s="22" t="s">
        <v>25</v>
      </c>
      <c r="E481" s="22" t="s">
        <v>10</v>
      </c>
      <c r="F481" s="22" t="s">
        <v>11</v>
      </c>
      <c r="G481" s="25">
        <f t="shared" ref="G481:H481" si="205">G482</f>
        <v>91.8</v>
      </c>
      <c r="H481" s="25">
        <f t="shared" si="205"/>
        <v>94.5</v>
      </c>
    </row>
    <row r="482" spans="1:8" ht="63">
      <c r="A482" s="1" t="s">
        <v>147</v>
      </c>
      <c r="B482" s="18">
        <v>907</v>
      </c>
      <c r="C482" s="27" t="s">
        <v>24</v>
      </c>
      <c r="D482" s="27" t="s">
        <v>25</v>
      </c>
      <c r="E482" s="27" t="s">
        <v>154</v>
      </c>
      <c r="F482" s="27" t="s">
        <v>11</v>
      </c>
      <c r="G482" s="28">
        <f t="shared" ref="G482:H484" si="206">G483</f>
        <v>91.8</v>
      </c>
      <c r="H482" s="28">
        <f t="shared" si="206"/>
        <v>94.5</v>
      </c>
    </row>
    <row r="483" spans="1:8" ht="31.5">
      <c r="A483" s="1" t="s">
        <v>180</v>
      </c>
      <c r="B483" s="18">
        <v>907</v>
      </c>
      <c r="C483" s="27" t="s">
        <v>24</v>
      </c>
      <c r="D483" s="27" t="s">
        <v>25</v>
      </c>
      <c r="E483" s="27" t="s">
        <v>189</v>
      </c>
      <c r="F483" s="27" t="s">
        <v>11</v>
      </c>
      <c r="G483" s="28">
        <f t="shared" si="206"/>
        <v>91.8</v>
      </c>
      <c r="H483" s="28">
        <f t="shared" si="206"/>
        <v>94.5</v>
      </c>
    </row>
    <row r="484" spans="1:8" ht="31.5">
      <c r="A484" s="26" t="s">
        <v>18</v>
      </c>
      <c r="B484" s="18">
        <v>907</v>
      </c>
      <c r="C484" s="27" t="s">
        <v>24</v>
      </c>
      <c r="D484" s="27" t="s">
        <v>25</v>
      </c>
      <c r="E484" s="27" t="s">
        <v>189</v>
      </c>
      <c r="F484" s="27" t="s">
        <v>19</v>
      </c>
      <c r="G484" s="28">
        <f t="shared" si="206"/>
        <v>91.8</v>
      </c>
      <c r="H484" s="28">
        <f t="shared" si="206"/>
        <v>94.5</v>
      </c>
    </row>
    <row r="485" spans="1:8" ht="31.5">
      <c r="A485" s="26" t="s">
        <v>106</v>
      </c>
      <c r="B485" s="18">
        <v>907</v>
      </c>
      <c r="C485" s="27" t="s">
        <v>24</v>
      </c>
      <c r="D485" s="27" t="s">
        <v>25</v>
      </c>
      <c r="E485" s="27" t="s">
        <v>189</v>
      </c>
      <c r="F485" s="27" t="s">
        <v>107</v>
      </c>
      <c r="G485" s="37">
        <v>91.8</v>
      </c>
      <c r="H485" s="37">
        <v>94.5</v>
      </c>
    </row>
    <row r="486" spans="1:8" ht="31.5">
      <c r="A486" s="24" t="s">
        <v>64</v>
      </c>
      <c r="B486" s="21">
        <v>907</v>
      </c>
      <c r="C486" s="22" t="s">
        <v>25</v>
      </c>
      <c r="D486" s="22" t="s">
        <v>9</v>
      </c>
      <c r="E486" s="22" t="s">
        <v>10</v>
      </c>
      <c r="F486" s="22" t="s">
        <v>11</v>
      </c>
      <c r="G486" s="25">
        <f t="shared" ref="G486:H486" si="207">G487+G496</f>
        <v>2595</v>
      </c>
      <c r="H486" s="25">
        <f t="shared" si="207"/>
        <v>60</v>
      </c>
    </row>
    <row r="487" spans="1:8">
      <c r="A487" s="24" t="s">
        <v>65</v>
      </c>
      <c r="B487" s="21">
        <v>907</v>
      </c>
      <c r="C487" s="22" t="s">
        <v>25</v>
      </c>
      <c r="D487" s="22" t="s">
        <v>8</v>
      </c>
      <c r="E487" s="22" t="s">
        <v>10</v>
      </c>
      <c r="F487" s="22" t="s">
        <v>11</v>
      </c>
      <c r="G487" s="25">
        <f t="shared" ref="G487:H487" si="208">G488+G492</f>
        <v>2580</v>
      </c>
      <c r="H487" s="25">
        <f t="shared" si="208"/>
        <v>60</v>
      </c>
    </row>
    <row r="488" spans="1:8" ht="47.25">
      <c r="A488" s="1" t="s">
        <v>254</v>
      </c>
      <c r="B488" s="18">
        <v>907</v>
      </c>
      <c r="C488" s="27" t="s">
        <v>25</v>
      </c>
      <c r="D488" s="27" t="s">
        <v>8</v>
      </c>
      <c r="E488" s="27" t="s">
        <v>263</v>
      </c>
      <c r="F488" s="27" t="s">
        <v>11</v>
      </c>
      <c r="G488" s="28">
        <f t="shared" ref="G488:H490" si="209">G489</f>
        <v>2500</v>
      </c>
      <c r="H488" s="28">
        <f t="shared" si="209"/>
        <v>0</v>
      </c>
    </row>
    <row r="489" spans="1:8">
      <c r="A489" s="1" t="s">
        <v>200</v>
      </c>
      <c r="B489" s="18">
        <v>907</v>
      </c>
      <c r="C489" s="27" t="s">
        <v>25</v>
      </c>
      <c r="D489" s="27" t="s">
        <v>8</v>
      </c>
      <c r="E489" s="27" t="s">
        <v>295</v>
      </c>
      <c r="F489" s="27" t="s">
        <v>11</v>
      </c>
      <c r="G489" s="28">
        <f t="shared" si="209"/>
        <v>2500</v>
      </c>
      <c r="H489" s="28">
        <f t="shared" si="209"/>
        <v>0</v>
      </c>
    </row>
    <row r="490" spans="1:8" ht="47.25">
      <c r="A490" s="26" t="s">
        <v>48</v>
      </c>
      <c r="B490" s="18">
        <v>907</v>
      </c>
      <c r="C490" s="27" t="s">
        <v>25</v>
      </c>
      <c r="D490" s="27" t="s">
        <v>8</v>
      </c>
      <c r="E490" s="27" t="s">
        <v>295</v>
      </c>
      <c r="F490" s="27" t="s">
        <v>30</v>
      </c>
      <c r="G490" s="28">
        <f t="shared" si="209"/>
        <v>2500</v>
      </c>
      <c r="H490" s="28">
        <f t="shared" si="209"/>
        <v>0</v>
      </c>
    </row>
    <row r="491" spans="1:8">
      <c r="A491" s="1" t="s">
        <v>133</v>
      </c>
      <c r="B491" s="18">
        <v>907</v>
      </c>
      <c r="C491" s="27" t="s">
        <v>25</v>
      </c>
      <c r="D491" s="27" t="s">
        <v>8</v>
      </c>
      <c r="E491" s="27" t="s">
        <v>295</v>
      </c>
      <c r="F491" s="27" t="s">
        <v>134</v>
      </c>
      <c r="G491" s="28">
        <v>2500</v>
      </c>
      <c r="H491" s="28">
        <v>0</v>
      </c>
    </row>
    <row r="492" spans="1:8" ht="63">
      <c r="A492" s="1" t="s">
        <v>147</v>
      </c>
      <c r="B492" s="18">
        <v>907</v>
      </c>
      <c r="C492" s="27" t="s">
        <v>25</v>
      </c>
      <c r="D492" s="27" t="s">
        <v>8</v>
      </c>
      <c r="E492" s="27" t="s">
        <v>154</v>
      </c>
      <c r="F492" s="27" t="s">
        <v>11</v>
      </c>
      <c r="G492" s="28">
        <f t="shared" ref="G492:H493" si="210">G493</f>
        <v>80</v>
      </c>
      <c r="H492" s="28">
        <f t="shared" si="210"/>
        <v>60</v>
      </c>
    </row>
    <row r="493" spans="1:8" ht="31.5">
      <c r="A493" s="1" t="s">
        <v>180</v>
      </c>
      <c r="B493" s="18">
        <v>907</v>
      </c>
      <c r="C493" s="27" t="s">
        <v>25</v>
      </c>
      <c r="D493" s="27" t="s">
        <v>8</v>
      </c>
      <c r="E493" s="2" t="s">
        <v>189</v>
      </c>
      <c r="F493" s="27" t="s">
        <v>11</v>
      </c>
      <c r="G493" s="28">
        <f t="shared" si="210"/>
        <v>80</v>
      </c>
      <c r="H493" s="28">
        <f t="shared" si="210"/>
        <v>60</v>
      </c>
    </row>
    <row r="494" spans="1:8" ht="31.5">
      <c r="A494" s="26" t="s">
        <v>18</v>
      </c>
      <c r="B494" s="18">
        <v>907</v>
      </c>
      <c r="C494" s="27" t="s">
        <v>25</v>
      </c>
      <c r="D494" s="27" t="s">
        <v>8</v>
      </c>
      <c r="E494" s="2" t="s">
        <v>189</v>
      </c>
      <c r="F494" s="27" t="s">
        <v>19</v>
      </c>
      <c r="G494" s="28">
        <v>80</v>
      </c>
      <c r="H494" s="28">
        <v>60</v>
      </c>
    </row>
    <row r="495" spans="1:8" ht="31.5">
      <c r="A495" s="26" t="s">
        <v>106</v>
      </c>
      <c r="B495" s="18">
        <v>907</v>
      </c>
      <c r="C495" s="27" t="s">
        <v>25</v>
      </c>
      <c r="D495" s="27" t="s">
        <v>8</v>
      </c>
      <c r="E495" s="2" t="s">
        <v>189</v>
      </c>
      <c r="F495" s="27" t="s">
        <v>107</v>
      </c>
      <c r="G495" s="37">
        <v>1120</v>
      </c>
      <c r="H495" s="37">
        <v>0</v>
      </c>
    </row>
    <row r="496" spans="1:8" s="29" customFormat="1">
      <c r="A496" s="24" t="s">
        <v>67</v>
      </c>
      <c r="B496" s="21">
        <v>907</v>
      </c>
      <c r="C496" s="22" t="s">
        <v>25</v>
      </c>
      <c r="D496" s="22" t="s">
        <v>13</v>
      </c>
      <c r="E496" s="22" t="s">
        <v>10</v>
      </c>
      <c r="F496" s="22" t="s">
        <v>11</v>
      </c>
      <c r="G496" s="25">
        <f t="shared" ref="G496:H496" si="211">G497</f>
        <v>15</v>
      </c>
      <c r="H496" s="25">
        <f t="shared" si="211"/>
        <v>0</v>
      </c>
    </row>
    <row r="497" spans="1:9" ht="63">
      <c r="A497" s="1" t="s">
        <v>147</v>
      </c>
      <c r="B497" s="18">
        <v>907</v>
      </c>
      <c r="C497" s="27" t="s">
        <v>25</v>
      </c>
      <c r="D497" s="27" t="s">
        <v>13</v>
      </c>
      <c r="E497" s="27" t="s">
        <v>154</v>
      </c>
      <c r="F497" s="27" t="s">
        <v>11</v>
      </c>
      <c r="G497" s="28">
        <f t="shared" ref="G497:H499" si="212">G498</f>
        <v>15</v>
      </c>
      <c r="H497" s="28">
        <f t="shared" si="212"/>
        <v>0</v>
      </c>
    </row>
    <row r="498" spans="1:9" ht="31.5">
      <c r="A498" s="1" t="s">
        <v>180</v>
      </c>
      <c r="B498" s="18">
        <v>907</v>
      </c>
      <c r="C498" s="27" t="s">
        <v>25</v>
      </c>
      <c r="D498" s="27" t="s">
        <v>13</v>
      </c>
      <c r="E498" s="2" t="s">
        <v>189</v>
      </c>
      <c r="F498" s="27" t="s">
        <v>11</v>
      </c>
      <c r="G498" s="28">
        <f t="shared" si="212"/>
        <v>15</v>
      </c>
      <c r="H498" s="28">
        <f t="shared" si="212"/>
        <v>0</v>
      </c>
    </row>
    <row r="499" spans="1:9" ht="31.5">
      <c r="A499" s="26" t="s">
        <v>18</v>
      </c>
      <c r="B499" s="18">
        <v>907</v>
      </c>
      <c r="C499" s="27" t="s">
        <v>25</v>
      </c>
      <c r="D499" s="27" t="s">
        <v>13</v>
      </c>
      <c r="E499" s="2" t="s">
        <v>189</v>
      </c>
      <c r="F499" s="27" t="s">
        <v>19</v>
      </c>
      <c r="G499" s="28">
        <f t="shared" si="212"/>
        <v>15</v>
      </c>
      <c r="H499" s="28">
        <f t="shared" si="212"/>
        <v>0</v>
      </c>
    </row>
    <row r="500" spans="1:9" ht="31.5">
      <c r="A500" s="26" t="s">
        <v>106</v>
      </c>
      <c r="B500" s="18">
        <v>907</v>
      </c>
      <c r="C500" s="27" t="s">
        <v>25</v>
      </c>
      <c r="D500" s="27" t="s">
        <v>13</v>
      </c>
      <c r="E500" s="2" t="s">
        <v>189</v>
      </c>
      <c r="F500" s="27" t="s">
        <v>107</v>
      </c>
      <c r="G500" s="37">
        <v>15</v>
      </c>
      <c r="H500" s="37">
        <v>0</v>
      </c>
    </row>
    <row r="501" spans="1:9">
      <c r="A501" s="24" t="s">
        <v>72</v>
      </c>
      <c r="B501" s="21">
        <v>907</v>
      </c>
      <c r="C501" s="22" t="s">
        <v>27</v>
      </c>
      <c r="D501" s="22" t="s">
        <v>9</v>
      </c>
      <c r="E501" s="22" t="s">
        <v>10</v>
      </c>
      <c r="F501" s="22" t="s">
        <v>11</v>
      </c>
      <c r="G501" s="25">
        <f>G502+G528+G600+G611</f>
        <v>584750.30000000005</v>
      </c>
      <c r="H501" s="25">
        <f>H502+H528+H600+H611</f>
        <v>638982.6</v>
      </c>
    </row>
    <row r="502" spans="1:9">
      <c r="A502" s="24" t="s">
        <v>73</v>
      </c>
      <c r="B502" s="21">
        <v>907</v>
      </c>
      <c r="C502" s="22" t="s">
        <v>27</v>
      </c>
      <c r="D502" s="22" t="s">
        <v>8</v>
      </c>
      <c r="E502" s="22" t="s">
        <v>10</v>
      </c>
      <c r="F502" s="22" t="s">
        <v>11</v>
      </c>
      <c r="G502" s="25">
        <f t="shared" ref="G502:H502" si="213">G503+G523</f>
        <v>180112.99999999997</v>
      </c>
      <c r="H502" s="25">
        <f t="shared" si="213"/>
        <v>197602.50000000003</v>
      </c>
    </row>
    <row r="503" spans="1:9" ht="47.25">
      <c r="A503" s="1" t="s">
        <v>254</v>
      </c>
      <c r="B503" s="18">
        <v>907</v>
      </c>
      <c r="C503" s="27" t="s">
        <v>27</v>
      </c>
      <c r="D503" s="27" t="s">
        <v>8</v>
      </c>
      <c r="E503" s="2" t="s">
        <v>263</v>
      </c>
      <c r="F503" s="27" t="s">
        <v>11</v>
      </c>
      <c r="G503" s="28">
        <f t="shared" ref="G503:H503" si="214">G504+G507+G510+G513+G516+G520</f>
        <v>178912.99999999997</v>
      </c>
      <c r="H503" s="28">
        <f t="shared" si="214"/>
        <v>197602.50000000003</v>
      </c>
      <c r="I503" s="43"/>
    </row>
    <row r="504" spans="1:9" ht="31.5">
      <c r="A504" s="1" t="s">
        <v>255</v>
      </c>
      <c r="B504" s="18">
        <v>907</v>
      </c>
      <c r="C504" s="27" t="s">
        <v>27</v>
      </c>
      <c r="D504" s="27" t="s">
        <v>8</v>
      </c>
      <c r="E504" s="2" t="s">
        <v>264</v>
      </c>
      <c r="F504" s="27" t="s">
        <v>11</v>
      </c>
      <c r="G504" s="28">
        <f t="shared" ref="G504:H505" si="215">G505</f>
        <v>38656</v>
      </c>
      <c r="H504" s="28">
        <f t="shared" si="215"/>
        <v>41930.800000000003</v>
      </c>
    </row>
    <row r="505" spans="1:9" ht="47.25">
      <c r="A505" s="26" t="s">
        <v>48</v>
      </c>
      <c r="B505" s="18">
        <v>907</v>
      </c>
      <c r="C505" s="27" t="s">
        <v>27</v>
      </c>
      <c r="D505" s="27" t="s">
        <v>8</v>
      </c>
      <c r="E505" s="2" t="s">
        <v>264</v>
      </c>
      <c r="F505" s="27" t="s">
        <v>30</v>
      </c>
      <c r="G505" s="28">
        <f t="shared" si="215"/>
        <v>38656</v>
      </c>
      <c r="H505" s="28">
        <f t="shared" si="215"/>
        <v>41930.800000000003</v>
      </c>
    </row>
    <row r="506" spans="1:9">
      <c r="A506" s="1" t="s">
        <v>133</v>
      </c>
      <c r="B506" s="18">
        <v>907</v>
      </c>
      <c r="C506" s="27" t="s">
        <v>27</v>
      </c>
      <c r="D506" s="27" t="s">
        <v>8</v>
      </c>
      <c r="E506" s="2" t="s">
        <v>264</v>
      </c>
      <c r="F506" s="27" t="s">
        <v>134</v>
      </c>
      <c r="G506" s="37">
        <f>38526+130</f>
        <v>38656</v>
      </c>
      <c r="H506" s="37">
        <f>41798.8+132</f>
        <v>41930.800000000003</v>
      </c>
    </row>
    <row r="507" spans="1:9" ht="31.5">
      <c r="A507" s="1" t="s">
        <v>404</v>
      </c>
      <c r="B507" s="18">
        <v>907</v>
      </c>
      <c r="C507" s="27" t="s">
        <v>27</v>
      </c>
      <c r="D507" s="27" t="s">
        <v>8</v>
      </c>
      <c r="E507" s="2" t="s">
        <v>271</v>
      </c>
      <c r="F507" s="27" t="s">
        <v>11</v>
      </c>
      <c r="G507" s="28">
        <f t="shared" ref="G507:H508" si="216">G508</f>
        <v>207.9</v>
      </c>
      <c r="H507" s="28">
        <f t="shared" si="216"/>
        <v>207.8</v>
      </c>
    </row>
    <row r="508" spans="1:9" ht="47.25">
      <c r="A508" s="26" t="s">
        <v>48</v>
      </c>
      <c r="B508" s="18">
        <v>907</v>
      </c>
      <c r="C508" s="27" t="s">
        <v>27</v>
      </c>
      <c r="D508" s="27" t="s">
        <v>8</v>
      </c>
      <c r="E508" s="2" t="s">
        <v>271</v>
      </c>
      <c r="F508" s="27" t="s">
        <v>30</v>
      </c>
      <c r="G508" s="28">
        <f t="shared" si="216"/>
        <v>207.9</v>
      </c>
      <c r="H508" s="28">
        <f t="shared" si="216"/>
        <v>207.8</v>
      </c>
    </row>
    <row r="509" spans="1:9">
      <c r="A509" s="1" t="s">
        <v>133</v>
      </c>
      <c r="B509" s="18">
        <v>907</v>
      </c>
      <c r="C509" s="27" t="s">
        <v>27</v>
      </c>
      <c r="D509" s="27" t="s">
        <v>8</v>
      </c>
      <c r="E509" s="2" t="s">
        <v>271</v>
      </c>
      <c r="F509" s="27" t="s">
        <v>134</v>
      </c>
      <c r="G509" s="37">
        <v>207.9</v>
      </c>
      <c r="H509" s="37">
        <v>207.8</v>
      </c>
    </row>
    <row r="510" spans="1:9" ht="63">
      <c r="A510" s="1" t="s">
        <v>114</v>
      </c>
      <c r="B510" s="18">
        <v>907</v>
      </c>
      <c r="C510" s="27" t="s">
        <v>27</v>
      </c>
      <c r="D510" s="27" t="s">
        <v>8</v>
      </c>
      <c r="E510" s="2" t="s">
        <v>344</v>
      </c>
      <c r="F510" s="27" t="s">
        <v>11</v>
      </c>
      <c r="G510" s="28">
        <f t="shared" ref="G510:H511" si="217">G511</f>
        <v>113</v>
      </c>
      <c r="H510" s="28">
        <f t="shared" si="217"/>
        <v>113</v>
      </c>
    </row>
    <row r="511" spans="1:9" ht="47.25">
      <c r="A511" s="26" t="s">
        <v>48</v>
      </c>
      <c r="B511" s="18">
        <v>907</v>
      </c>
      <c r="C511" s="27" t="s">
        <v>27</v>
      </c>
      <c r="D511" s="27" t="s">
        <v>8</v>
      </c>
      <c r="E511" s="2" t="s">
        <v>344</v>
      </c>
      <c r="F511" s="27" t="s">
        <v>30</v>
      </c>
      <c r="G511" s="28">
        <f t="shared" si="217"/>
        <v>113</v>
      </c>
      <c r="H511" s="28">
        <f t="shared" si="217"/>
        <v>113</v>
      </c>
    </row>
    <row r="512" spans="1:9">
      <c r="A512" s="1" t="s">
        <v>133</v>
      </c>
      <c r="B512" s="18">
        <v>907</v>
      </c>
      <c r="C512" s="27" t="s">
        <v>27</v>
      </c>
      <c r="D512" s="27" t="s">
        <v>8</v>
      </c>
      <c r="E512" s="2" t="s">
        <v>344</v>
      </c>
      <c r="F512" s="27" t="s">
        <v>134</v>
      </c>
      <c r="G512" s="37">
        <v>113</v>
      </c>
      <c r="H512" s="37">
        <v>113</v>
      </c>
    </row>
    <row r="513" spans="1:8" ht="141.75">
      <c r="A513" s="1" t="s">
        <v>260</v>
      </c>
      <c r="B513" s="18">
        <v>907</v>
      </c>
      <c r="C513" s="27" t="s">
        <v>27</v>
      </c>
      <c r="D513" s="27" t="s">
        <v>8</v>
      </c>
      <c r="E513" s="2" t="s">
        <v>266</v>
      </c>
      <c r="F513" s="27" t="s">
        <v>11</v>
      </c>
      <c r="G513" s="28">
        <f t="shared" ref="G513:H514" si="218">G514</f>
        <v>139903.29999999999</v>
      </c>
      <c r="H513" s="28">
        <f t="shared" si="218"/>
        <v>153716.70000000001</v>
      </c>
    </row>
    <row r="514" spans="1:8" ht="47.2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266</v>
      </c>
      <c r="F514" s="27" t="s">
        <v>30</v>
      </c>
      <c r="G514" s="28">
        <f t="shared" si="218"/>
        <v>139903.29999999999</v>
      </c>
      <c r="H514" s="28">
        <f t="shared" si="218"/>
        <v>153716.70000000001</v>
      </c>
    </row>
    <row r="515" spans="1:8" ht="16.5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266</v>
      </c>
      <c r="F515" s="27" t="s">
        <v>134</v>
      </c>
      <c r="G515" s="44">
        <v>139903.29999999999</v>
      </c>
      <c r="H515" s="44">
        <f>153716.7</f>
        <v>153716.70000000001</v>
      </c>
    </row>
    <row r="516" spans="1:8" ht="78.75">
      <c r="A516" s="1" t="s">
        <v>261</v>
      </c>
      <c r="B516" s="18">
        <v>907</v>
      </c>
      <c r="C516" s="27" t="s">
        <v>27</v>
      </c>
      <c r="D516" s="27" t="s">
        <v>8</v>
      </c>
      <c r="E516" s="2" t="s">
        <v>267</v>
      </c>
      <c r="F516" s="27" t="s">
        <v>11</v>
      </c>
      <c r="G516" s="37">
        <v>32.799999999999997</v>
      </c>
      <c r="H516" s="37">
        <v>34.200000000000003</v>
      </c>
    </row>
    <row r="517" spans="1:8" ht="63">
      <c r="A517" s="45" t="s">
        <v>367</v>
      </c>
      <c r="B517" s="18">
        <v>907</v>
      </c>
      <c r="C517" s="27" t="s">
        <v>27</v>
      </c>
      <c r="D517" s="27" t="s">
        <v>8</v>
      </c>
      <c r="E517" s="2" t="s">
        <v>366</v>
      </c>
      <c r="F517" s="27" t="s">
        <v>11</v>
      </c>
      <c r="G517" s="28">
        <f t="shared" ref="G517:H518" si="219">G518</f>
        <v>32.799999999999997</v>
      </c>
      <c r="H517" s="28">
        <f t="shared" si="219"/>
        <v>34.200000000000003</v>
      </c>
    </row>
    <row r="518" spans="1:8" ht="31.5">
      <c r="A518" s="1" t="s">
        <v>51</v>
      </c>
      <c r="B518" s="18">
        <v>907</v>
      </c>
      <c r="C518" s="27" t="s">
        <v>27</v>
      </c>
      <c r="D518" s="27" t="s">
        <v>8</v>
      </c>
      <c r="E518" s="2" t="s">
        <v>366</v>
      </c>
      <c r="F518" s="27" t="s">
        <v>31</v>
      </c>
      <c r="G518" s="28">
        <f t="shared" si="219"/>
        <v>32.799999999999997</v>
      </c>
      <c r="H518" s="28">
        <f t="shared" si="219"/>
        <v>34.200000000000003</v>
      </c>
    </row>
    <row r="519" spans="1:8" ht="31.5">
      <c r="A519" s="1" t="s">
        <v>329</v>
      </c>
      <c r="B519" s="18">
        <v>907</v>
      </c>
      <c r="C519" s="27" t="s">
        <v>27</v>
      </c>
      <c r="D519" s="27" t="s">
        <v>8</v>
      </c>
      <c r="E519" s="2" t="s">
        <v>366</v>
      </c>
      <c r="F519" s="27" t="s">
        <v>330</v>
      </c>
      <c r="G519" s="37">
        <v>32.799999999999997</v>
      </c>
      <c r="H519" s="37">
        <v>34.200000000000003</v>
      </c>
    </row>
    <row r="520" spans="1:8">
      <c r="A520" s="1" t="s">
        <v>262</v>
      </c>
      <c r="B520" s="18">
        <v>907</v>
      </c>
      <c r="C520" s="27" t="s">
        <v>27</v>
      </c>
      <c r="D520" s="27" t="s">
        <v>8</v>
      </c>
      <c r="E520" s="2" t="s">
        <v>268</v>
      </c>
      <c r="F520" s="27" t="s">
        <v>11</v>
      </c>
      <c r="G520" s="28">
        <f t="shared" ref="G520:H520" si="220">G521</f>
        <v>0</v>
      </c>
      <c r="H520" s="28">
        <f t="shared" si="220"/>
        <v>1600</v>
      </c>
    </row>
    <row r="521" spans="1:8" ht="47.25">
      <c r="A521" s="26" t="s">
        <v>48</v>
      </c>
      <c r="B521" s="18">
        <v>907</v>
      </c>
      <c r="C521" s="27" t="s">
        <v>27</v>
      </c>
      <c r="D521" s="27" t="s">
        <v>8</v>
      </c>
      <c r="E521" s="2" t="s">
        <v>268</v>
      </c>
      <c r="F521" s="27" t="s">
        <v>30</v>
      </c>
      <c r="G521" s="28">
        <f t="shared" ref="G521:H521" si="221">G522</f>
        <v>0</v>
      </c>
      <c r="H521" s="28">
        <f t="shared" si="221"/>
        <v>1600</v>
      </c>
    </row>
    <row r="522" spans="1:8">
      <c r="A522" s="1" t="s">
        <v>133</v>
      </c>
      <c r="B522" s="18">
        <v>907</v>
      </c>
      <c r="C522" s="27" t="s">
        <v>27</v>
      </c>
      <c r="D522" s="27" t="s">
        <v>8</v>
      </c>
      <c r="E522" s="2" t="s">
        <v>268</v>
      </c>
      <c r="F522" s="27" t="s">
        <v>134</v>
      </c>
      <c r="G522" s="37">
        <v>0</v>
      </c>
      <c r="H522" s="37">
        <v>1600</v>
      </c>
    </row>
    <row r="523" spans="1:8" ht="63">
      <c r="A523" s="1" t="s">
        <v>221</v>
      </c>
      <c r="B523" s="18">
        <v>907</v>
      </c>
      <c r="C523" s="27" t="s">
        <v>27</v>
      </c>
      <c r="D523" s="27" t="s">
        <v>8</v>
      </c>
      <c r="E523" s="27" t="s">
        <v>224</v>
      </c>
      <c r="F523" s="27" t="s">
        <v>11</v>
      </c>
      <c r="G523" s="37">
        <f t="shared" ref="G523:H526" si="222">G524</f>
        <v>1200</v>
      </c>
      <c r="H523" s="37">
        <f t="shared" si="222"/>
        <v>0</v>
      </c>
    </row>
    <row r="524" spans="1:8" ht="31.5">
      <c r="A524" s="1" t="s">
        <v>428</v>
      </c>
      <c r="B524" s="18">
        <v>907</v>
      </c>
      <c r="C524" s="27" t="s">
        <v>27</v>
      </c>
      <c r="D524" s="27" t="s">
        <v>8</v>
      </c>
      <c r="E524" s="2" t="s">
        <v>237</v>
      </c>
      <c r="F524" s="27" t="s">
        <v>11</v>
      </c>
      <c r="G524" s="37">
        <f t="shared" si="222"/>
        <v>1200</v>
      </c>
      <c r="H524" s="37">
        <f t="shared" si="222"/>
        <v>0</v>
      </c>
    </row>
    <row r="525" spans="1:8" ht="31.5">
      <c r="A525" s="1" t="s">
        <v>405</v>
      </c>
      <c r="B525" s="18">
        <v>907</v>
      </c>
      <c r="C525" s="27" t="s">
        <v>27</v>
      </c>
      <c r="D525" s="27" t="s">
        <v>8</v>
      </c>
      <c r="E525" s="2" t="s">
        <v>406</v>
      </c>
      <c r="F525" s="27" t="s">
        <v>11</v>
      </c>
      <c r="G525" s="37">
        <f t="shared" si="222"/>
        <v>1200</v>
      </c>
      <c r="H525" s="37">
        <f t="shared" si="222"/>
        <v>0</v>
      </c>
    </row>
    <row r="526" spans="1:8" ht="47.25">
      <c r="A526" s="26" t="s">
        <v>48</v>
      </c>
      <c r="B526" s="18">
        <v>907</v>
      </c>
      <c r="C526" s="27" t="s">
        <v>27</v>
      </c>
      <c r="D526" s="27" t="s">
        <v>8</v>
      </c>
      <c r="E526" s="2" t="s">
        <v>406</v>
      </c>
      <c r="F526" s="27" t="s">
        <v>30</v>
      </c>
      <c r="G526" s="37">
        <f t="shared" si="222"/>
        <v>1200</v>
      </c>
      <c r="H526" s="37">
        <f t="shared" si="222"/>
        <v>0</v>
      </c>
    </row>
    <row r="527" spans="1:8">
      <c r="A527" s="1" t="s">
        <v>133</v>
      </c>
      <c r="B527" s="18">
        <v>907</v>
      </c>
      <c r="C527" s="27" t="s">
        <v>27</v>
      </c>
      <c r="D527" s="27" t="s">
        <v>8</v>
      </c>
      <c r="E527" s="2" t="s">
        <v>406</v>
      </c>
      <c r="F527" s="27" t="s">
        <v>134</v>
      </c>
      <c r="G527" s="37">
        <v>1200</v>
      </c>
      <c r="H527" s="37">
        <v>0</v>
      </c>
    </row>
    <row r="528" spans="1:8">
      <c r="A528" s="24" t="s">
        <v>74</v>
      </c>
      <c r="B528" s="21">
        <v>907</v>
      </c>
      <c r="C528" s="22" t="s">
        <v>27</v>
      </c>
      <c r="D528" s="22" t="s">
        <v>13</v>
      </c>
      <c r="E528" s="22" t="s">
        <v>10</v>
      </c>
      <c r="F528" s="22" t="s">
        <v>11</v>
      </c>
      <c r="G528" s="25">
        <f t="shared" ref="G528:H528" si="223">G529+G564+G568+G578+G582+G589+G593</f>
        <v>396641.4</v>
      </c>
      <c r="H528" s="25">
        <f t="shared" si="223"/>
        <v>433132.5</v>
      </c>
    </row>
    <row r="529" spans="1:9" ht="47.25">
      <c r="A529" s="1" t="s">
        <v>254</v>
      </c>
      <c r="B529" s="18">
        <v>907</v>
      </c>
      <c r="C529" s="27" t="s">
        <v>27</v>
      </c>
      <c r="D529" s="27" t="s">
        <v>13</v>
      </c>
      <c r="E529" s="27" t="s">
        <v>263</v>
      </c>
      <c r="F529" s="27" t="s">
        <v>11</v>
      </c>
      <c r="G529" s="28">
        <f t="shared" ref="G529:H529" si="224">G530+G535+G540+G543+G548+G551+G554+G561</f>
        <v>388676</v>
      </c>
      <c r="H529" s="28">
        <f t="shared" si="224"/>
        <v>415977.2</v>
      </c>
      <c r="I529" s="43"/>
    </row>
    <row r="530" spans="1:9" ht="31.5">
      <c r="A530" s="1" t="s">
        <v>256</v>
      </c>
      <c r="B530" s="18">
        <v>907</v>
      </c>
      <c r="C530" s="27" t="s">
        <v>27</v>
      </c>
      <c r="D530" s="27" t="s">
        <v>13</v>
      </c>
      <c r="E530" s="27" t="s">
        <v>269</v>
      </c>
      <c r="F530" s="27" t="s">
        <v>11</v>
      </c>
      <c r="G530" s="28">
        <f t="shared" ref="G530:H530" si="225">G531+G533</f>
        <v>106661.59999999999</v>
      </c>
      <c r="H530" s="28">
        <f t="shared" si="225"/>
        <v>112864.2</v>
      </c>
    </row>
    <row r="531" spans="1:9" ht="31.5">
      <c r="A531" s="1" t="s">
        <v>18</v>
      </c>
      <c r="B531" s="18">
        <v>907</v>
      </c>
      <c r="C531" s="27" t="s">
        <v>27</v>
      </c>
      <c r="D531" s="27" t="s">
        <v>13</v>
      </c>
      <c r="E531" s="27" t="s">
        <v>269</v>
      </c>
      <c r="F531" s="27" t="s">
        <v>19</v>
      </c>
      <c r="G531" s="28">
        <f t="shared" ref="G531:H531" si="226">G532</f>
        <v>167.5</v>
      </c>
      <c r="H531" s="28">
        <f t="shared" si="226"/>
        <v>158.9</v>
      </c>
    </row>
    <row r="532" spans="1:9" ht="31.5">
      <c r="A532" s="1" t="s">
        <v>106</v>
      </c>
      <c r="B532" s="18">
        <v>907</v>
      </c>
      <c r="C532" s="27" t="s">
        <v>27</v>
      </c>
      <c r="D532" s="27" t="s">
        <v>13</v>
      </c>
      <c r="E532" s="27" t="s">
        <v>269</v>
      </c>
      <c r="F532" s="27" t="s">
        <v>107</v>
      </c>
      <c r="G532" s="37">
        <f>35.4+23.1+97.5+11.5</f>
        <v>167.5</v>
      </c>
      <c r="H532" s="37">
        <f>37.4+24.3+85.2+12</f>
        <v>158.9</v>
      </c>
    </row>
    <row r="533" spans="1:9" ht="47.25">
      <c r="A533" s="1" t="s">
        <v>48</v>
      </c>
      <c r="B533" s="18">
        <v>907</v>
      </c>
      <c r="C533" s="27" t="s">
        <v>27</v>
      </c>
      <c r="D533" s="27" t="s">
        <v>13</v>
      </c>
      <c r="E533" s="27" t="s">
        <v>269</v>
      </c>
      <c r="F533" s="27" t="s">
        <v>30</v>
      </c>
      <c r="G533" s="28">
        <f t="shared" ref="G533:H533" si="227">G534</f>
        <v>106494.09999999999</v>
      </c>
      <c r="H533" s="28">
        <f t="shared" si="227"/>
        <v>112705.3</v>
      </c>
    </row>
    <row r="534" spans="1:9">
      <c r="A534" s="1" t="s">
        <v>133</v>
      </c>
      <c r="B534" s="18">
        <v>907</v>
      </c>
      <c r="C534" s="27" t="s">
        <v>27</v>
      </c>
      <c r="D534" s="27" t="s">
        <v>13</v>
      </c>
      <c r="E534" s="27" t="s">
        <v>269</v>
      </c>
      <c r="F534" s="27" t="s">
        <v>134</v>
      </c>
      <c r="G534" s="37">
        <f>32176+74252+32.4+23.2+10.5</f>
        <v>106494.09999999999</v>
      </c>
      <c r="H534" s="37">
        <f>34807+77836.5+34+27.8</f>
        <v>112705.3</v>
      </c>
    </row>
    <row r="535" spans="1:9" ht="31.5">
      <c r="A535" s="1" t="s">
        <v>257</v>
      </c>
      <c r="B535" s="18">
        <v>907</v>
      </c>
      <c r="C535" s="27" t="s">
        <v>27</v>
      </c>
      <c r="D535" s="27" t="s">
        <v>13</v>
      </c>
      <c r="E535" s="27" t="s">
        <v>265</v>
      </c>
      <c r="F535" s="27" t="s">
        <v>11</v>
      </c>
      <c r="G535" s="28">
        <f t="shared" ref="G535:H535" si="228">G536+G538</f>
        <v>477.70000000000005</v>
      </c>
      <c r="H535" s="28">
        <f t="shared" si="228"/>
        <v>498.80000000000007</v>
      </c>
    </row>
    <row r="536" spans="1:9" ht="31.5">
      <c r="A536" s="1" t="s">
        <v>18</v>
      </c>
      <c r="B536" s="18">
        <v>907</v>
      </c>
      <c r="C536" s="27" t="s">
        <v>27</v>
      </c>
      <c r="D536" s="27" t="s">
        <v>13</v>
      </c>
      <c r="E536" s="27" t="s">
        <v>265</v>
      </c>
      <c r="F536" s="27" t="s">
        <v>19</v>
      </c>
      <c r="G536" s="28">
        <f t="shared" ref="G536:H536" si="229">G537</f>
        <v>306.60000000000002</v>
      </c>
      <c r="H536" s="28">
        <f t="shared" si="229"/>
        <v>319.40000000000003</v>
      </c>
    </row>
    <row r="537" spans="1:9" ht="31.5">
      <c r="A537" s="1" t="s">
        <v>106</v>
      </c>
      <c r="B537" s="18">
        <v>907</v>
      </c>
      <c r="C537" s="27" t="s">
        <v>27</v>
      </c>
      <c r="D537" s="27" t="s">
        <v>13</v>
      </c>
      <c r="E537" s="27" t="s">
        <v>265</v>
      </c>
      <c r="F537" s="27" t="s">
        <v>107</v>
      </c>
      <c r="G537" s="37">
        <f>121.8+99.7+85.1</f>
        <v>306.60000000000002</v>
      </c>
      <c r="H537" s="37">
        <f>127.9+104.2+87.3</f>
        <v>319.40000000000003</v>
      </c>
    </row>
    <row r="538" spans="1:9" ht="47.25">
      <c r="A538" s="1" t="s">
        <v>48</v>
      </c>
      <c r="B538" s="18">
        <v>907</v>
      </c>
      <c r="C538" s="27" t="s">
        <v>27</v>
      </c>
      <c r="D538" s="27" t="s">
        <v>13</v>
      </c>
      <c r="E538" s="27" t="s">
        <v>265</v>
      </c>
      <c r="F538" s="27" t="s">
        <v>30</v>
      </c>
      <c r="G538" s="28">
        <f t="shared" ref="G538:H538" si="230">G539</f>
        <v>171.1</v>
      </c>
      <c r="H538" s="28">
        <f t="shared" si="230"/>
        <v>179.4</v>
      </c>
    </row>
    <row r="539" spans="1:9">
      <c r="A539" s="1" t="s">
        <v>133</v>
      </c>
      <c r="B539" s="18">
        <v>907</v>
      </c>
      <c r="C539" s="27" t="s">
        <v>27</v>
      </c>
      <c r="D539" s="27" t="s">
        <v>13</v>
      </c>
      <c r="E539" s="27" t="s">
        <v>265</v>
      </c>
      <c r="F539" s="27" t="s">
        <v>134</v>
      </c>
      <c r="G539" s="37">
        <v>171.1</v>
      </c>
      <c r="H539" s="37">
        <v>179.4</v>
      </c>
    </row>
    <row r="540" spans="1:9" ht="31.5">
      <c r="A540" s="1" t="s">
        <v>404</v>
      </c>
      <c r="B540" s="18">
        <v>907</v>
      </c>
      <c r="C540" s="27" t="s">
        <v>27</v>
      </c>
      <c r="D540" s="27" t="s">
        <v>13</v>
      </c>
      <c r="E540" s="27" t="s">
        <v>271</v>
      </c>
      <c r="F540" s="27" t="s">
        <v>11</v>
      </c>
      <c r="G540" s="28">
        <f t="shared" ref="G540:H540" si="231">G541</f>
        <v>2257</v>
      </c>
      <c r="H540" s="28">
        <f t="shared" si="231"/>
        <v>2044.4</v>
      </c>
    </row>
    <row r="541" spans="1:9" ht="47.25">
      <c r="A541" s="1" t="s">
        <v>48</v>
      </c>
      <c r="B541" s="18">
        <v>907</v>
      </c>
      <c r="C541" s="27" t="s">
        <v>27</v>
      </c>
      <c r="D541" s="27" t="s">
        <v>13</v>
      </c>
      <c r="E541" s="27" t="s">
        <v>271</v>
      </c>
      <c r="F541" s="27" t="s">
        <v>30</v>
      </c>
      <c r="G541" s="28">
        <f t="shared" ref="G541:H541" si="232">G542</f>
        <v>2257</v>
      </c>
      <c r="H541" s="28">
        <f t="shared" si="232"/>
        <v>2044.4</v>
      </c>
    </row>
    <row r="542" spans="1:9">
      <c r="A542" s="1" t="s">
        <v>133</v>
      </c>
      <c r="B542" s="18">
        <v>907</v>
      </c>
      <c r="C542" s="27" t="s">
        <v>27</v>
      </c>
      <c r="D542" s="27" t="s">
        <v>13</v>
      </c>
      <c r="E542" s="27" t="s">
        <v>271</v>
      </c>
      <c r="F542" s="27" t="s">
        <v>134</v>
      </c>
      <c r="G542" s="37">
        <f>77.8+1588.8+590.4</f>
        <v>2257</v>
      </c>
      <c r="H542" s="37">
        <f>55.5+1255.5+733.4</f>
        <v>2044.4</v>
      </c>
    </row>
    <row r="543" spans="1:9" s="12" customFormat="1">
      <c r="A543" s="1" t="s">
        <v>200</v>
      </c>
      <c r="B543" s="18">
        <v>907</v>
      </c>
      <c r="C543" s="27" t="s">
        <v>27</v>
      </c>
      <c r="D543" s="27" t="s">
        <v>13</v>
      </c>
      <c r="E543" s="10">
        <v>1001160</v>
      </c>
      <c r="F543" s="27" t="s">
        <v>11</v>
      </c>
      <c r="G543" s="11">
        <f t="shared" ref="G543:H543" si="233">G544+G546</f>
        <v>193.6</v>
      </c>
      <c r="H543" s="11">
        <f t="shared" si="233"/>
        <v>160.80000000000001</v>
      </c>
    </row>
    <row r="544" spans="1:9" s="12" customFormat="1" ht="31.5">
      <c r="A544" s="1" t="s">
        <v>18</v>
      </c>
      <c r="B544" s="18">
        <v>907</v>
      </c>
      <c r="C544" s="27" t="s">
        <v>27</v>
      </c>
      <c r="D544" s="27" t="s">
        <v>13</v>
      </c>
      <c r="E544" s="13">
        <v>1001160</v>
      </c>
      <c r="F544" s="27" t="s">
        <v>19</v>
      </c>
      <c r="G544" s="11">
        <f t="shared" ref="G544:H544" si="234">G545</f>
        <v>161.19999999999999</v>
      </c>
      <c r="H544" s="11">
        <f t="shared" si="234"/>
        <v>155.30000000000001</v>
      </c>
    </row>
    <row r="545" spans="1:8" s="12" customFormat="1" ht="31.5">
      <c r="A545" s="1" t="s">
        <v>106</v>
      </c>
      <c r="B545" s="18">
        <v>907</v>
      </c>
      <c r="C545" s="27" t="s">
        <v>27</v>
      </c>
      <c r="D545" s="27" t="s">
        <v>13</v>
      </c>
      <c r="E545" s="13">
        <v>1001160</v>
      </c>
      <c r="F545" s="10">
        <v>240</v>
      </c>
      <c r="G545" s="11">
        <v>161.19999999999999</v>
      </c>
      <c r="H545" s="11">
        <v>155.30000000000001</v>
      </c>
    </row>
    <row r="546" spans="1:8" s="12" customFormat="1" ht="47.25">
      <c r="A546" s="26" t="s">
        <v>48</v>
      </c>
      <c r="B546" s="18">
        <v>907</v>
      </c>
      <c r="C546" s="27" t="s">
        <v>27</v>
      </c>
      <c r="D546" s="27" t="s">
        <v>13</v>
      </c>
      <c r="E546" s="13">
        <v>1001160</v>
      </c>
      <c r="F546" s="10">
        <v>600</v>
      </c>
      <c r="G546" s="11">
        <f t="shared" ref="G546:H546" si="235">G547</f>
        <v>32.4</v>
      </c>
      <c r="H546" s="11">
        <f t="shared" si="235"/>
        <v>5.5</v>
      </c>
    </row>
    <row r="547" spans="1:8" s="12" customFormat="1">
      <c r="A547" s="1" t="s">
        <v>133</v>
      </c>
      <c r="B547" s="18">
        <v>907</v>
      </c>
      <c r="C547" s="27" t="s">
        <v>27</v>
      </c>
      <c r="D547" s="27" t="s">
        <v>13</v>
      </c>
      <c r="E547" s="13">
        <v>1001160</v>
      </c>
      <c r="F547" s="10">
        <v>610</v>
      </c>
      <c r="G547" s="11">
        <v>32.4</v>
      </c>
      <c r="H547" s="11">
        <v>5.5</v>
      </c>
    </row>
    <row r="548" spans="1:8" ht="63">
      <c r="A548" s="1" t="s">
        <v>114</v>
      </c>
      <c r="B548" s="18">
        <v>907</v>
      </c>
      <c r="C548" s="27" t="s">
        <v>27</v>
      </c>
      <c r="D548" s="27" t="s">
        <v>13</v>
      </c>
      <c r="E548" s="2" t="s">
        <v>344</v>
      </c>
      <c r="F548" s="27" t="s">
        <v>11</v>
      </c>
      <c r="G548" s="28">
        <f t="shared" ref="G548:H549" si="236">G549</f>
        <v>410</v>
      </c>
      <c r="H548" s="28">
        <f t="shared" si="236"/>
        <v>410</v>
      </c>
    </row>
    <row r="549" spans="1:8" ht="47.25">
      <c r="A549" s="26" t="s">
        <v>48</v>
      </c>
      <c r="B549" s="18">
        <v>907</v>
      </c>
      <c r="C549" s="27" t="s">
        <v>27</v>
      </c>
      <c r="D549" s="27" t="s">
        <v>13</v>
      </c>
      <c r="E549" s="2" t="s">
        <v>344</v>
      </c>
      <c r="F549" s="27" t="s">
        <v>30</v>
      </c>
      <c r="G549" s="28">
        <f t="shared" si="236"/>
        <v>410</v>
      </c>
      <c r="H549" s="28">
        <f t="shared" si="236"/>
        <v>410</v>
      </c>
    </row>
    <row r="550" spans="1:8">
      <c r="A550" s="1" t="s">
        <v>133</v>
      </c>
      <c r="B550" s="18">
        <v>907</v>
      </c>
      <c r="C550" s="27" t="s">
        <v>27</v>
      </c>
      <c r="D550" s="27" t="s">
        <v>13</v>
      </c>
      <c r="E550" s="2" t="s">
        <v>344</v>
      </c>
      <c r="F550" s="27" t="s">
        <v>134</v>
      </c>
      <c r="G550" s="37">
        <v>410</v>
      </c>
      <c r="H550" s="37">
        <v>410</v>
      </c>
    </row>
    <row r="551" spans="1:8" ht="157.5">
      <c r="A551" s="1" t="s">
        <v>259</v>
      </c>
      <c r="B551" s="18">
        <v>907</v>
      </c>
      <c r="C551" s="27" t="s">
        <v>27</v>
      </c>
      <c r="D551" s="27" t="s">
        <v>13</v>
      </c>
      <c r="E551" s="27" t="s">
        <v>270</v>
      </c>
      <c r="F551" s="27" t="s">
        <v>11</v>
      </c>
      <c r="G551" s="28">
        <f t="shared" ref="G551:H552" si="237">G552</f>
        <v>257003.7</v>
      </c>
      <c r="H551" s="28">
        <f t="shared" si="237"/>
        <v>279897.7</v>
      </c>
    </row>
    <row r="552" spans="1:8" ht="47.25">
      <c r="A552" s="1" t="s">
        <v>48</v>
      </c>
      <c r="B552" s="18">
        <v>907</v>
      </c>
      <c r="C552" s="27" t="s">
        <v>27</v>
      </c>
      <c r="D552" s="27" t="s">
        <v>13</v>
      </c>
      <c r="E552" s="27" t="s">
        <v>270</v>
      </c>
      <c r="F552" s="27" t="s">
        <v>30</v>
      </c>
      <c r="G552" s="28">
        <f t="shared" si="237"/>
        <v>257003.7</v>
      </c>
      <c r="H552" s="28">
        <f t="shared" si="237"/>
        <v>279897.7</v>
      </c>
    </row>
    <row r="553" spans="1:8">
      <c r="A553" s="1" t="s">
        <v>133</v>
      </c>
      <c r="B553" s="18">
        <v>907</v>
      </c>
      <c r="C553" s="27" t="s">
        <v>27</v>
      </c>
      <c r="D553" s="27" t="s">
        <v>13</v>
      </c>
      <c r="E553" s="27" t="s">
        <v>270</v>
      </c>
      <c r="F553" s="27" t="s">
        <v>134</v>
      </c>
      <c r="G553" s="37">
        <v>257003.7</v>
      </c>
      <c r="H553" s="37">
        <v>279897.7</v>
      </c>
    </row>
    <row r="554" spans="1:8" ht="78.75">
      <c r="A554" s="1" t="s">
        <v>261</v>
      </c>
      <c r="B554" s="18">
        <v>907</v>
      </c>
      <c r="C554" s="27" t="s">
        <v>27</v>
      </c>
      <c r="D554" s="27" t="s">
        <v>13</v>
      </c>
      <c r="E554" s="27" t="s">
        <v>267</v>
      </c>
      <c r="F554" s="27" t="s">
        <v>11</v>
      </c>
      <c r="G554" s="28">
        <f t="shared" ref="G554:H554" si="238">G555+G558</f>
        <v>672.40000000000009</v>
      </c>
      <c r="H554" s="28">
        <f t="shared" si="238"/>
        <v>701.3</v>
      </c>
    </row>
    <row r="555" spans="1:8" ht="63">
      <c r="A555" s="45" t="s">
        <v>364</v>
      </c>
      <c r="B555" s="18">
        <v>907</v>
      </c>
      <c r="C555" s="27" t="s">
        <v>27</v>
      </c>
      <c r="D555" s="27" t="s">
        <v>13</v>
      </c>
      <c r="E555" s="27" t="s">
        <v>365</v>
      </c>
      <c r="F555" s="27" t="s">
        <v>11</v>
      </c>
      <c r="G555" s="28">
        <f t="shared" ref="G555:H556" si="239">G556</f>
        <v>377.8</v>
      </c>
      <c r="H555" s="28">
        <f t="shared" si="239"/>
        <v>394</v>
      </c>
    </row>
    <row r="556" spans="1:8" ht="31.5">
      <c r="A556" s="1" t="s">
        <v>51</v>
      </c>
      <c r="B556" s="18">
        <v>907</v>
      </c>
      <c r="C556" s="27" t="s">
        <v>27</v>
      </c>
      <c r="D556" s="27" t="s">
        <v>13</v>
      </c>
      <c r="E556" s="27" t="s">
        <v>365</v>
      </c>
      <c r="F556" s="27" t="s">
        <v>31</v>
      </c>
      <c r="G556" s="28">
        <f t="shared" si="239"/>
        <v>377.8</v>
      </c>
      <c r="H556" s="28">
        <f t="shared" si="239"/>
        <v>394</v>
      </c>
    </row>
    <row r="557" spans="1:8" ht="31.5">
      <c r="A557" s="1" t="s">
        <v>329</v>
      </c>
      <c r="B557" s="18">
        <v>907</v>
      </c>
      <c r="C557" s="27" t="s">
        <v>27</v>
      </c>
      <c r="D557" s="27" t="s">
        <v>13</v>
      </c>
      <c r="E557" s="27" t="s">
        <v>365</v>
      </c>
      <c r="F557" s="27" t="s">
        <v>330</v>
      </c>
      <c r="G557" s="37">
        <v>377.8</v>
      </c>
      <c r="H557" s="37">
        <v>394</v>
      </c>
    </row>
    <row r="558" spans="1:8" ht="63">
      <c r="A558" s="45" t="s">
        <v>367</v>
      </c>
      <c r="B558" s="18">
        <v>907</v>
      </c>
      <c r="C558" s="27" t="s">
        <v>27</v>
      </c>
      <c r="D558" s="27" t="s">
        <v>13</v>
      </c>
      <c r="E558" s="27" t="s">
        <v>366</v>
      </c>
      <c r="F558" s="27" t="s">
        <v>11</v>
      </c>
      <c r="G558" s="28">
        <f t="shared" ref="G558:H559" si="240">G559</f>
        <v>294.60000000000002</v>
      </c>
      <c r="H558" s="28">
        <f t="shared" si="240"/>
        <v>307.3</v>
      </c>
    </row>
    <row r="559" spans="1:8" ht="31.5">
      <c r="A559" s="1" t="s">
        <v>51</v>
      </c>
      <c r="B559" s="18">
        <v>907</v>
      </c>
      <c r="C559" s="27" t="s">
        <v>27</v>
      </c>
      <c r="D559" s="27" t="s">
        <v>13</v>
      </c>
      <c r="E559" s="27" t="s">
        <v>366</v>
      </c>
      <c r="F559" s="27" t="s">
        <v>31</v>
      </c>
      <c r="G559" s="28">
        <f t="shared" si="240"/>
        <v>294.60000000000002</v>
      </c>
      <c r="H559" s="28">
        <f t="shared" si="240"/>
        <v>307.3</v>
      </c>
    </row>
    <row r="560" spans="1:8" ht="31.5">
      <c r="A560" s="1" t="s">
        <v>329</v>
      </c>
      <c r="B560" s="18">
        <v>907</v>
      </c>
      <c r="C560" s="27" t="s">
        <v>27</v>
      </c>
      <c r="D560" s="27" t="s">
        <v>13</v>
      </c>
      <c r="E560" s="27" t="s">
        <v>366</v>
      </c>
      <c r="F560" s="27" t="s">
        <v>330</v>
      </c>
      <c r="G560" s="37">
        <v>294.60000000000002</v>
      </c>
      <c r="H560" s="37">
        <v>307.3</v>
      </c>
    </row>
    <row r="561" spans="1:9">
      <c r="A561" s="1" t="s">
        <v>262</v>
      </c>
      <c r="B561" s="18">
        <v>907</v>
      </c>
      <c r="C561" s="27" t="s">
        <v>27</v>
      </c>
      <c r="D561" s="27" t="s">
        <v>13</v>
      </c>
      <c r="E561" s="27" t="s">
        <v>268</v>
      </c>
      <c r="F561" s="27" t="s">
        <v>11</v>
      </c>
      <c r="G561" s="28">
        <f t="shared" ref="G561:H561" si="241">G562</f>
        <v>21000</v>
      </c>
      <c r="H561" s="28">
        <f t="shared" si="241"/>
        <v>19400</v>
      </c>
    </row>
    <row r="562" spans="1:9" ht="47.25">
      <c r="A562" s="1" t="s">
        <v>48</v>
      </c>
      <c r="B562" s="18">
        <v>907</v>
      </c>
      <c r="C562" s="27" t="s">
        <v>27</v>
      </c>
      <c r="D562" s="27" t="s">
        <v>13</v>
      </c>
      <c r="E562" s="27" t="s">
        <v>268</v>
      </c>
      <c r="F562" s="27" t="s">
        <v>30</v>
      </c>
      <c r="G562" s="28">
        <f t="shared" ref="G562:H562" si="242">G563</f>
        <v>21000</v>
      </c>
      <c r="H562" s="28">
        <f t="shared" si="242"/>
        <v>19400</v>
      </c>
    </row>
    <row r="563" spans="1:9">
      <c r="A563" s="1" t="s">
        <v>133</v>
      </c>
      <c r="B563" s="18">
        <v>907</v>
      </c>
      <c r="C563" s="27" t="s">
        <v>27</v>
      </c>
      <c r="D563" s="27" t="s">
        <v>13</v>
      </c>
      <c r="E563" s="27" t="s">
        <v>268</v>
      </c>
      <c r="F563" s="27" t="s">
        <v>134</v>
      </c>
      <c r="G563" s="37">
        <f>19300+1700</f>
        <v>21000</v>
      </c>
      <c r="H563" s="37">
        <f>17900+1500</f>
        <v>19400</v>
      </c>
    </row>
    <row r="564" spans="1:9" ht="63">
      <c r="A564" s="1" t="s">
        <v>272</v>
      </c>
      <c r="B564" s="18">
        <v>907</v>
      </c>
      <c r="C564" s="27" t="s">
        <v>27</v>
      </c>
      <c r="D564" s="27" t="s">
        <v>13</v>
      </c>
      <c r="E564" s="27" t="s">
        <v>277</v>
      </c>
      <c r="F564" s="27" t="s">
        <v>11</v>
      </c>
      <c r="G564" s="28">
        <f t="shared" ref="G564:H565" si="243">G565</f>
        <v>5017.8999999999996</v>
      </c>
      <c r="H564" s="28">
        <f t="shared" si="243"/>
        <v>6879.4</v>
      </c>
      <c r="I564" s="43"/>
    </row>
    <row r="565" spans="1:9">
      <c r="A565" s="1" t="s">
        <v>274</v>
      </c>
      <c r="B565" s="18">
        <v>907</v>
      </c>
      <c r="C565" s="27" t="s">
        <v>27</v>
      </c>
      <c r="D565" s="27" t="s">
        <v>13</v>
      </c>
      <c r="E565" s="27" t="s">
        <v>276</v>
      </c>
      <c r="F565" s="27" t="s">
        <v>11</v>
      </c>
      <c r="G565" s="28">
        <f t="shared" si="243"/>
        <v>5017.8999999999996</v>
      </c>
      <c r="H565" s="28">
        <f t="shared" si="243"/>
        <v>6879.4</v>
      </c>
    </row>
    <row r="566" spans="1:9" ht="47.25">
      <c r="A566" s="1" t="s">
        <v>48</v>
      </c>
      <c r="B566" s="18">
        <v>907</v>
      </c>
      <c r="C566" s="27" t="s">
        <v>27</v>
      </c>
      <c r="D566" s="27" t="s">
        <v>13</v>
      </c>
      <c r="E566" s="27" t="s">
        <v>276</v>
      </c>
      <c r="F566" s="27" t="s">
        <v>30</v>
      </c>
      <c r="G566" s="28">
        <f t="shared" ref="G566:H566" si="244">G567</f>
        <v>5017.8999999999996</v>
      </c>
      <c r="H566" s="28">
        <f t="shared" si="244"/>
        <v>6879.4</v>
      </c>
    </row>
    <row r="567" spans="1:9">
      <c r="A567" s="1" t="s">
        <v>133</v>
      </c>
      <c r="B567" s="18">
        <v>907</v>
      </c>
      <c r="C567" s="27" t="s">
        <v>27</v>
      </c>
      <c r="D567" s="27" t="s">
        <v>13</v>
      </c>
      <c r="E567" s="27" t="s">
        <v>276</v>
      </c>
      <c r="F567" s="27" t="s">
        <v>134</v>
      </c>
      <c r="G567" s="37">
        <f>2679.5+1400+68.4+870</f>
        <v>5017.8999999999996</v>
      </c>
      <c r="H567" s="37">
        <f>2807.7+3000+800+71.7+200</f>
        <v>6879.4</v>
      </c>
    </row>
    <row r="568" spans="1:9" ht="47.25">
      <c r="A568" s="1" t="s">
        <v>278</v>
      </c>
      <c r="B568" s="18">
        <v>907</v>
      </c>
      <c r="C568" s="27" t="s">
        <v>27</v>
      </c>
      <c r="D568" s="27" t="s">
        <v>13</v>
      </c>
      <c r="E568" s="27" t="s">
        <v>284</v>
      </c>
      <c r="F568" s="27" t="s">
        <v>11</v>
      </c>
      <c r="G568" s="28">
        <f t="shared" ref="G568:H568" si="245">G569+G572+G575</f>
        <v>982.6</v>
      </c>
      <c r="H568" s="28">
        <f t="shared" si="245"/>
        <v>6498.6</v>
      </c>
    </row>
    <row r="569" spans="1:9" ht="31.5">
      <c r="A569" s="1" t="s">
        <v>281</v>
      </c>
      <c r="B569" s="18">
        <v>907</v>
      </c>
      <c r="C569" s="27" t="s">
        <v>27</v>
      </c>
      <c r="D569" s="27" t="s">
        <v>13</v>
      </c>
      <c r="E569" s="27" t="s">
        <v>285</v>
      </c>
      <c r="F569" s="27" t="s">
        <v>11</v>
      </c>
      <c r="G569" s="28">
        <f t="shared" ref="G569:H570" si="246">G570</f>
        <v>144.5</v>
      </c>
      <c r="H569" s="28">
        <f t="shared" si="246"/>
        <v>650.29999999999995</v>
      </c>
    </row>
    <row r="570" spans="1:9" ht="47.25">
      <c r="A570" s="1" t="s">
        <v>48</v>
      </c>
      <c r="B570" s="18">
        <v>907</v>
      </c>
      <c r="C570" s="27" t="s">
        <v>27</v>
      </c>
      <c r="D570" s="27" t="s">
        <v>13</v>
      </c>
      <c r="E570" s="27" t="s">
        <v>285</v>
      </c>
      <c r="F570" s="27" t="s">
        <v>30</v>
      </c>
      <c r="G570" s="28">
        <f t="shared" si="246"/>
        <v>144.5</v>
      </c>
      <c r="H570" s="28">
        <f t="shared" si="246"/>
        <v>650.29999999999995</v>
      </c>
    </row>
    <row r="571" spans="1:9">
      <c r="A571" s="1" t="s">
        <v>133</v>
      </c>
      <c r="B571" s="18">
        <v>907</v>
      </c>
      <c r="C571" s="27" t="s">
        <v>27</v>
      </c>
      <c r="D571" s="27" t="s">
        <v>13</v>
      </c>
      <c r="E571" s="27" t="s">
        <v>285</v>
      </c>
      <c r="F571" s="27" t="s">
        <v>134</v>
      </c>
      <c r="G571" s="37">
        <v>144.5</v>
      </c>
      <c r="H571" s="37">
        <v>650.29999999999995</v>
      </c>
    </row>
    <row r="572" spans="1:9" ht="31.5">
      <c r="A572" s="1" t="s">
        <v>280</v>
      </c>
      <c r="B572" s="18">
        <v>907</v>
      </c>
      <c r="C572" s="27" t="s">
        <v>27</v>
      </c>
      <c r="D572" s="27" t="s">
        <v>13</v>
      </c>
      <c r="E572" s="27" t="s">
        <v>286</v>
      </c>
      <c r="F572" s="27" t="s">
        <v>11</v>
      </c>
      <c r="G572" s="28">
        <f t="shared" ref="G572:H573" si="247">G573</f>
        <v>0</v>
      </c>
      <c r="H572" s="28">
        <f t="shared" si="247"/>
        <v>555.6</v>
      </c>
    </row>
    <row r="573" spans="1:9" ht="47.25">
      <c r="A573" s="1" t="s">
        <v>48</v>
      </c>
      <c r="B573" s="18">
        <v>907</v>
      </c>
      <c r="C573" s="27" t="s">
        <v>27</v>
      </c>
      <c r="D573" s="27" t="s">
        <v>13</v>
      </c>
      <c r="E573" s="27" t="s">
        <v>286</v>
      </c>
      <c r="F573" s="27" t="s">
        <v>30</v>
      </c>
      <c r="G573" s="28">
        <f t="shared" si="247"/>
        <v>0</v>
      </c>
      <c r="H573" s="28">
        <f t="shared" si="247"/>
        <v>555.6</v>
      </c>
    </row>
    <row r="574" spans="1:9">
      <c r="A574" s="1" t="s">
        <v>133</v>
      </c>
      <c r="B574" s="18">
        <v>907</v>
      </c>
      <c r="C574" s="27" t="s">
        <v>27</v>
      </c>
      <c r="D574" s="27" t="s">
        <v>13</v>
      </c>
      <c r="E574" s="27" t="s">
        <v>286</v>
      </c>
      <c r="F574" s="27" t="s">
        <v>134</v>
      </c>
      <c r="G574" s="37">
        <v>0</v>
      </c>
      <c r="H574" s="37">
        <v>555.6</v>
      </c>
    </row>
    <row r="575" spans="1:9">
      <c r="A575" s="1" t="s">
        <v>282</v>
      </c>
      <c r="B575" s="18">
        <v>907</v>
      </c>
      <c r="C575" s="27" t="s">
        <v>27</v>
      </c>
      <c r="D575" s="27" t="s">
        <v>13</v>
      </c>
      <c r="E575" s="27" t="s">
        <v>302</v>
      </c>
      <c r="F575" s="27" t="s">
        <v>11</v>
      </c>
      <c r="G575" s="28">
        <f t="shared" ref="G575:H576" si="248">G576</f>
        <v>838.1</v>
      </c>
      <c r="H575" s="28">
        <f t="shared" si="248"/>
        <v>5292.7</v>
      </c>
    </row>
    <row r="576" spans="1:9" ht="47.25">
      <c r="A576" s="1" t="s">
        <v>48</v>
      </c>
      <c r="B576" s="18">
        <v>907</v>
      </c>
      <c r="C576" s="27" t="s">
        <v>27</v>
      </c>
      <c r="D576" s="27" t="s">
        <v>13</v>
      </c>
      <c r="E576" s="27" t="s">
        <v>302</v>
      </c>
      <c r="F576" s="27" t="s">
        <v>30</v>
      </c>
      <c r="G576" s="28">
        <f t="shared" si="248"/>
        <v>838.1</v>
      </c>
      <c r="H576" s="28">
        <f t="shared" si="248"/>
        <v>5292.7</v>
      </c>
    </row>
    <row r="577" spans="1:8">
      <c r="A577" s="1" t="s">
        <v>133</v>
      </c>
      <c r="B577" s="18">
        <v>907</v>
      </c>
      <c r="C577" s="27" t="s">
        <v>27</v>
      </c>
      <c r="D577" s="27" t="s">
        <v>13</v>
      </c>
      <c r="E577" s="27" t="s">
        <v>302</v>
      </c>
      <c r="F577" s="27" t="s">
        <v>134</v>
      </c>
      <c r="G577" s="37">
        <v>838.1</v>
      </c>
      <c r="H577" s="37">
        <f>292.7+5000</f>
        <v>5292.7</v>
      </c>
    </row>
    <row r="578" spans="1:8" ht="63">
      <c r="A578" s="1" t="s">
        <v>221</v>
      </c>
      <c r="B578" s="18">
        <v>907</v>
      </c>
      <c r="C578" s="27" t="s">
        <v>27</v>
      </c>
      <c r="D578" s="27" t="s">
        <v>13</v>
      </c>
      <c r="E578" s="27" t="s">
        <v>224</v>
      </c>
      <c r="F578" s="27" t="s">
        <v>11</v>
      </c>
      <c r="G578" s="28">
        <f t="shared" ref="G578:H580" si="249">G579</f>
        <v>1860.9</v>
      </c>
      <c r="H578" s="28">
        <f t="shared" si="249"/>
        <v>3266</v>
      </c>
    </row>
    <row r="579" spans="1:8" ht="31.5">
      <c r="A579" s="1" t="s">
        <v>428</v>
      </c>
      <c r="B579" s="18">
        <v>907</v>
      </c>
      <c r="C579" s="27" t="s">
        <v>27</v>
      </c>
      <c r="D579" s="27" t="s">
        <v>13</v>
      </c>
      <c r="E579" s="27" t="s">
        <v>237</v>
      </c>
      <c r="F579" s="27" t="s">
        <v>11</v>
      </c>
      <c r="G579" s="28">
        <f t="shared" si="249"/>
        <v>1860.9</v>
      </c>
      <c r="H579" s="28">
        <f t="shared" si="249"/>
        <v>3266</v>
      </c>
    </row>
    <row r="580" spans="1:8" ht="47.25">
      <c r="A580" s="1" t="s">
        <v>48</v>
      </c>
      <c r="B580" s="18">
        <v>907</v>
      </c>
      <c r="C580" s="27" t="s">
        <v>27</v>
      </c>
      <c r="D580" s="27" t="s">
        <v>13</v>
      </c>
      <c r="E580" s="27" t="s">
        <v>237</v>
      </c>
      <c r="F580" s="27" t="s">
        <v>30</v>
      </c>
      <c r="G580" s="28">
        <f t="shared" si="249"/>
        <v>1860.9</v>
      </c>
      <c r="H580" s="28">
        <f t="shared" si="249"/>
        <v>3266</v>
      </c>
    </row>
    <row r="581" spans="1:8">
      <c r="A581" s="1" t="s">
        <v>133</v>
      </c>
      <c r="B581" s="18">
        <v>907</v>
      </c>
      <c r="C581" s="27" t="s">
        <v>27</v>
      </c>
      <c r="D581" s="27" t="s">
        <v>13</v>
      </c>
      <c r="E581" s="27" t="s">
        <v>237</v>
      </c>
      <c r="F581" s="27" t="s">
        <v>134</v>
      </c>
      <c r="G581" s="37">
        <v>1860.9</v>
      </c>
      <c r="H581" s="37">
        <v>3266</v>
      </c>
    </row>
    <row r="582" spans="1:8" ht="63">
      <c r="A582" s="1" t="s">
        <v>287</v>
      </c>
      <c r="B582" s="18">
        <v>907</v>
      </c>
      <c r="C582" s="27" t="s">
        <v>27</v>
      </c>
      <c r="D582" s="27" t="s">
        <v>13</v>
      </c>
      <c r="E582" s="27" t="s">
        <v>290</v>
      </c>
      <c r="F582" s="27" t="s">
        <v>11</v>
      </c>
      <c r="G582" s="28">
        <f t="shared" ref="G582:H582" si="250">G583+G586</f>
        <v>83.5</v>
      </c>
      <c r="H582" s="28">
        <f t="shared" si="250"/>
        <v>80.5</v>
      </c>
    </row>
    <row r="583" spans="1:8" ht="31.5">
      <c r="A583" s="1" t="s">
        <v>288</v>
      </c>
      <c r="B583" s="18">
        <v>907</v>
      </c>
      <c r="C583" s="27" t="s">
        <v>27</v>
      </c>
      <c r="D583" s="27" t="s">
        <v>13</v>
      </c>
      <c r="E583" s="27" t="s">
        <v>291</v>
      </c>
      <c r="F583" s="27" t="s">
        <v>11</v>
      </c>
      <c r="G583" s="28">
        <f t="shared" ref="G583:H584" si="251">G584</f>
        <v>72.5</v>
      </c>
      <c r="H583" s="28">
        <f t="shared" si="251"/>
        <v>69</v>
      </c>
    </row>
    <row r="584" spans="1:8" ht="31.5">
      <c r="A584" s="1" t="s">
        <v>18</v>
      </c>
      <c r="B584" s="18">
        <v>907</v>
      </c>
      <c r="C584" s="27" t="s">
        <v>27</v>
      </c>
      <c r="D584" s="27" t="s">
        <v>13</v>
      </c>
      <c r="E584" s="27" t="s">
        <v>291</v>
      </c>
      <c r="F584" s="27" t="s">
        <v>19</v>
      </c>
      <c r="G584" s="28">
        <f t="shared" si="251"/>
        <v>72.5</v>
      </c>
      <c r="H584" s="28">
        <f t="shared" si="251"/>
        <v>69</v>
      </c>
    </row>
    <row r="585" spans="1:8" ht="31.5">
      <c r="A585" s="1" t="s">
        <v>106</v>
      </c>
      <c r="B585" s="18">
        <v>907</v>
      </c>
      <c r="C585" s="27" t="s">
        <v>27</v>
      </c>
      <c r="D585" s="27" t="s">
        <v>13</v>
      </c>
      <c r="E585" s="27" t="s">
        <v>291</v>
      </c>
      <c r="F585" s="27" t="s">
        <v>107</v>
      </c>
      <c r="G585" s="37">
        <v>72.5</v>
      </c>
      <c r="H585" s="37">
        <v>69</v>
      </c>
    </row>
    <row r="586" spans="1:8" ht="31.5">
      <c r="A586" s="1" t="s">
        <v>289</v>
      </c>
      <c r="B586" s="18">
        <v>907</v>
      </c>
      <c r="C586" s="27" t="s">
        <v>27</v>
      </c>
      <c r="D586" s="27" t="s">
        <v>13</v>
      </c>
      <c r="E586" s="27" t="s">
        <v>292</v>
      </c>
      <c r="F586" s="27" t="s">
        <v>11</v>
      </c>
      <c r="G586" s="28">
        <f t="shared" ref="G586:H587" si="252">G587</f>
        <v>11</v>
      </c>
      <c r="H586" s="28">
        <f t="shared" si="252"/>
        <v>11.5</v>
      </c>
    </row>
    <row r="587" spans="1:8" ht="31.5">
      <c r="A587" s="1" t="s">
        <v>18</v>
      </c>
      <c r="B587" s="18">
        <v>907</v>
      </c>
      <c r="C587" s="27" t="s">
        <v>27</v>
      </c>
      <c r="D587" s="27" t="s">
        <v>13</v>
      </c>
      <c r="E587" s="27" t="s">
        <v>292</v>
      </c>
      <c r="F587" s="27" t="s">
        <v>19</v>
      </c>
      <c r="G587" s="28">
        <f t="shared" si="252"/>
        <v>11</v>
      </c>
      <c r="H587" s="28">
        <f t="shared" si="252"/>
        <v>11.5</v>
      </c>
    </row>
    <row r="588" spans="1:8" ht="31.5">
      <c r="A588" s="1" t="s">
        <v>106</v>
      </c>
      <c r="B588" s="18">
        <v>907</v>
      </c>
      <c r="C588" s="27" t="s">
        <v>27</v>
      </c>
      <c r="D588" s="27" t="s">
        <v>13</v>
      </c>
      <c r="E588" s="27" t="s">
        <v>292</v>
      </c>
      <c r="F588" s="27" t="s">
        <v>107</v>
      </c>
      <c r="G588" s="37">
        <v>11</v>
      </c>
      <c r="H588" s="37">
        <v>11.5</v>
      </c>
    </row>
    <row r="589" spans="1:8" ht="63">
      <c r="A589" s="1" t="s">
        <v>147</v>
      </c>
      <c r="B589" s="18">
        <v>907</v>
      </c>
      <c r="C589" s="27" t="s">
        <v>27</v>
      </c>
      <c r="D589" s="27" t="s">
        <v>13</v>
      </c>
      <c r="E589" s="27" t="s">
        <v>154</v>
      </c>
      <c r="F589" s="27" t="s">
        <v>11</v>
      </c>
      <c r="G589" s="28">
        <f t="shared" ref="G589:H591" si="253">G590</f>
        <v>20.5</v>
      </c>
      <c r="H589" s="28">
        <f t="shared" si="253"/>
        <v>72</v>
      </c>
    </row>
    <row r="590" spans="1:8" ht="31.5">
      <c r="A590" s="1" t="s">
        <v>180</v>
      </c>
      <c r="B590" s="18">
        <v>907</v>
      </c>
      <c r="C590" s="27" t="s">
        <v>27</v>
      </c>
      <c r="D590" s="27" t="s">
        <v>13</v>
      </c>
      <c r="E590" s="27" t="s">
        <v>189</v>
      </c>
      <c r="F590" s="27" t="s">
        <v>11</v>
      </c>
      <c r="G590" s="28">
        <f t="shared" si="253"/>
        <v>20.5</v>
      </c>
      <c r="H590" s="28">
        <f t="shared" si="253"/>
        <v>72</v>
      </c>
    </row>
    <row r="591" spans="1:8" ht="47.25">
      <c r="A591" s="1" t="s">
        <v>48</v>
      </c>
      <c r="B591" s="18">
        <v>907</v>
      </c>
      <c r="C591" s="27" t="s">
        <v>27</v>
      </c>
      <c r="D591" s="27" t="s">
        <v>13</v>
      </c>
      <c r="E591" s="27" t="s">
        <v>189</v>
      </c>
      <c r="F591" s="27" t="s">
        <v>30</v>
      </c>
      <c r="G591" s="28">
        <f t="shared" si="253"/>
        <v>20.5</v>
      </c>
      <c r="H591" s="28">
        <f t="shared" si="253"/>
        <v>72</v>
      </c>
    </row>
    <row r="592" spans="1:8">
      <c r="A592" s="1" t="s">
        <v>133</v>
      </c>
      <c r="B592" s="18">
        <v>907</v>
      </c>
      <c r="C592" s="27" t="s">
        <v>27</v>
      </c>
      <c r="D592" s="27" t="s">
        <v>13</v>
      </c>
      <c r="E592" s="27" t="s">
        <v>189</v>
      </c>
      <c r="F592" s="27" t="s">
        <v>134</v>
      </c>
      <c r="G592" s="37">
        <v>20.5</v>
      </c>
      <c r="H592" s="37">
        <v>72</v>
      </c>
    </row>
    <row r="593" spans="1:9" ht="47.25">
      <c r="A593" s="1" t="s">
        <v>151</v>
      </c>
      <c r="B593" s="18">
        <v>907</v>
      </c>
      <c r="C593" s="27" t="s">
        <v>27</v>
      </c>
      <c r="D593" s="27" t="s">
        <v>13</v>
      </c>
      <c r="E593" s="27" t="s">
        <v>159</v>
      </c>
      <c r="F593" s="27" t="s">
        <v>11</v>
      </c>
      <c r="G593" s="28">
        <f t="shared" ref="G593:H593" si="254">G594+G597</f>
        <v>0</v>
      </c>
      <c r="H593" s="28">
        <f t="shared" si="254"/>
        <v>358.8</v>
      </c>
    </row>
    <row r="594" spans="1:9" ht="47.25">
      <c r="A594" s="1" t="s">
        <v>297</v>
      </c>
      <c r="B594" s="18">
        <v>907</v>
      </c>
      <c r="C594" s="27" t="s">
        <v>27</v>
      </c>
      <c r="D594" s="27" t="s">
        <v>13</v>
      </c>
      <c r="E594" s="27" t="s">
        <v>160</v>
      </c>
      <c r="F594" s="27" t="s">
        <v>11</v>
      </c>
      <c r="G594" s="28">
        <f t="shared" ref="G594:H595" si="255">G595</f>
        <v>0</v>
      </c>
      <c r="H594" s="28">
        <f t="shared" si="255"/>
        <v>350</v>
      </c>
    </row>
    <row r="595" spans="1:9" ht="47.25">
      <c r="A595" s="1" t="s">
        <v>48</v>
      </c>
      <c r="B595" s="18">
        <v>907</v>
      </c>
      <c r="C595" s="27" t="s">
        <v>27</v>
      </c>
      <c r="D595" s="27" t="s">
        <v>13</v>
      </c>
      <c r="E595" s="27" t="s">
        <v>160</v>
      </c>
      <c r="F595" s="27" t="s">
        <v>30</v>
      </c>
      <c r="G595" s="28">
        <f t="shared" si="255"/>
        <v>0</v>
      </c>
      <c r="H595" s="28">
        <f t="shared" si="255"/>
        <v>350</v>
      </c>
    </row>
    <row r="596" spans="1:9">
      <c r="A596" s="1" t="s">
        <v>133</v>
      </c>
      <c r="B596" s="18">
        <v>907</v>
      </c>
      <c r="C596" s="27" t="s">
        <v>27</v>
      </c>
      <c r="D596" s="27" t="s">
        <v>13</v>
      </c>
      <c r="E596" s="27" t="s">
        <v>160</v>
      </c>
      <c r="F596" s="27" t="s">
        <v>134</v>
      </c>
      <c r="G596" s="37">
        <v>0</v>
      </c>
      <c r="H596" s="37">
        <v>350</v>
      </c>
    </row>
    <row r="597" spans="1:9" ht="31.5">
      <c r="A597" s="1" t="s">
        <v>298</v>
      </c>
      <c r="B597" s="18">
        <v>907</v>
      </c>
      <c r="C597" s="27" t="s">
        <v>27</v>
      </c>
      <c r="D597" s="27" t="s">
        <v>13</v>
      </c>
      <c r="E597" s="27" t="s">
        <v>299</v>
      </c>
      <c r="F597" s="27" t="s">
        <v>11</v>
      </c>
      <c r="G597" s="28">
        <f t="shared" ref="G597:H598" si="256">G598</f>
        <v>0</v>
      </c>
      <c r="H597" s="28">
        <f t="shared" si="256"/>
        <v>8.8000000000000007</v>
      </c>
    </row>
    <row r="598" spans="1:9" ht="31.5">
      <c r="A598" s="1" t="s">
        <v>18</v>
      </c>
      <c r="B598" s="18">
        <v>907</v>
      </c>
      <c r="C598" s="27" t="s">
        <v>27</v>
      </c>
      <c r="D598" s="27" t="s">
        <v>13</v>
      </c>
      <c r="E598" s="27" t="s">
        <v>299</v>
      </c>
      <c r="F598" s="27" t="s">
        <v>19</v>
      </c>
      <c r="G598" s="28">
        <f t="shared" si="256"/>
        <v>0</v>
      </c>
      <c r="H598" s="28">
        <f t="shared" si="256"/>
        <v>8.8000000000000007</v>
      </c>
    </row>
    <row r="599" spans="1:9" ht="31.5">
      <c r="A599" s="1" t="s">
        <v>106</v>
      </c>
      <c r="B599" s="18">
        <v>907</v>
      </c>
      <c r="C599" s="27" t="s">
        <v>27</v>
      </c>
      <c r="D599" s="27" t="s">
        <v>13</v>
      </c>
      <c r="E599" s="27" t="s">
        <v>299</v>
      </c>
      <c r="F599" s="27" t="s">
        <v>107</v>
      </c>
      <c r="G599" s="37">
        <v>0</v>
      </c>
      <c r="H599" s="37">
        <v>8.8000000000000007</v>
      </c>
    </row>
    <row r="600" spans="1:9">
      <c r="A600" s="24" t="s">
        <v>75</v>
      </c>
      <c r="B600" s="21">
        <v>907</v>
      </c>
      <c r="C600" s="22" t="s">
        <v>27</v>
      </c>
      <c r="D600" s="22" t="s">
        <v>27</v>
      </c>
      <c r="E600" s="22" t="s">
        <v>10</v>
      </c>
      <c r="F600" s="22" t="s">
        <v>11</v>
      </c>
      <c r="G600" s="25">
        <f t="shared" ref="G600:H600" si="257">G601+G605</f>
        <v>5170.3999999999996</v>
      </c>
      <c r="H600" s="25">
        <f t="shared" si="257"/>
        <v>5414</v>
      </c>
    </row>
    <row r="601" spans="1:9" ht="47.25">
      <c r="A601" s="1" t="s">
        <v>254</v>
      </c>
      <c r="B601" s="18">
        <v>907</v>
      </c>
      <c r="C601" s="27" t="s">
        <v>27</v>
      </c>
      <c r="D601" s="27" t="s">
        <v>27</v>
      </c>
      <c r="E601" s="27" t="s">
        <v>263</v>
      </c>
      <c r="F601" s="27" t="s">
        <v>11</v>
      </c>
      <c r="G601" s="28">
        <f t="shared" ref="G601:H603" si="258">G602</f>
        <v>4316.8999999999996</v>
      </c>
      <c r="H601" s="28">
        <f t="shared" si="258"/>
        <v>4519.5</v>
      </c>
      <c r="I601" s="43"/>
    </row>
    <row r="602" spans="1:9">
      <c r="A602" s="1" t="s">
        <v>258</v>
      </c>
      <c r="B602" s="18">
        <v>907</v>
      </c>
      <c r="C602" s="27" t="s">
        <v>27</v>
      </c>
      <c r="D602" s="27" t="s">
        <v>27</v>
      </c>
      <c r="E602" s="27" t="s">
        <v>431</v>
      </c>
      <c r="F602" s="27" t="s">
        <v>11</v>
      </c>
      <c r="G602" s="28">
        <f t="shared" si="258"/>
        <v>4316.8999999999996</v>
      </c>
      <c r="H602" s="28">
        <f t="shared" si="258"/>
        <v>4519.5</v>
      </c>
    </row>
    <row r="603" spans="1:9" ht="47.25">
      <c r="A603" s="1" t="s">
        <v>48</v>
      </c>
      <c r="B603" s="18">
        <v>907</v>
      </c>
      <c r="C603" s="27" t="s">
        <v>27</v>
      </c>
      <c r="D603" s="27" t="s">
        <v>27</v>
      </c>
      <c r="E603" s="27" t="s">
        <v>431</v>
      </c>
      <c r="F603" s="27" t="s">
        <v>30</v>
      </c>
      <c r="G603" s="28">
        <f t="shared" si="258"/>
        <v>4316.8999999999996</v>
      </c>
      <c r="H603" s="28">
        <f t="shared" si="258"/>
        <v>4519.5</v>
      </c>
    </row>
    <row r="604" spans="1:9">
      <c r="A604" s="1" t="s">
        <v>133</v>
      </c>
      <c r="B604" s="18">
        <v>907</v>
      </c>
      <c r="C604" s="27" t="s">
        <v>27</v>
      </c>
      <c r="D604" s="27" t="s">
        <v>27</v>
      </c>
      <c r="E604" s="27" t="s">
        <v>431</v>
      </c>
      <c r="F604" s="27" t="s">
        <v>134</v>
      </c>
      <c r="G604" s="37">
        <v>4316.8999999999996</v>
      </c>
      <c r="H604" s="37">
        <v>4519.5</v>
      </c>
    </row>
    <row r="605" spans="1:9" ht="63">
      <c r="A605" s="1" t="s">
        <v>272</v>
      </c>
      <c r="B605" s="18">
        <v>907</v>
      </c>
      <c r="C605" s="27" t="s">
        <v>27</v>
      </c>
      <c r="D605" s="27" t="s">
        <v>27</v>
      </c>
      <c r="E605" s="27" t="s">
        <v>277</v>
      </c>
      <c r="F605" s="27" t="s">
        <v>11</v>
      </c>
      <c r="G605" s="28">
        <f t="shared" ref="G605:H605" si="259">G606</f>
        <v>853.49999999999989</v>
      </c>
      <c r="H605" s="28">
        <f t="shared" si="259"/>
        <v>894.5</v>
      </c>
    </row>
    <row r="606" spans="1:9">
      <c r="A606" s="1" t="s">
        <v>275</v>
      </c>
      <c r="B606" s="18">
        <v>907</v>
      </c>
      <c r="C606" s="27" t="s">
        <v>27</v>
      </c>
      <c r="D606" s="27" t="s">
        <v>27</v>
      </c>
      <c r="E606" s="27" t="s">
        <v>293</v>
      </c>
      <c r="F606" s="27" t="s">
        <v>11</v>
      </c>
      <c r="G606" s="28">
        <f t="shared" ref="G606:H606" si="260">G607+G609</f>
        <v>853.49999999999989</v>
      </c>
      <c r="H606" s="28">
        <f t="shared" si="260"/>
        <v>894.5</v>
      </c>
    </row>
    <row r="607" spans="1:9" ht="31.5">
      <c r="A607" s="1" t="s">
        <v>18</v>
      </c>
      <c r="B607" s="18">
        <v>907</v>
      </c>
      <c r="C607" s="27" t="s">
        <v>27</v>
      </c>
      <c r="D607" s="27" t="s">
        <v>27</v>
      </c>
      <c r="E607" s="27" t="s">
        <v>293</v>
      </c>
      <c r="F607" s="27" t="s">
        <v>19</v>
      </c>
      <c r="G607" s="28">
        <f t="shared" ref="G607:H607" si="261">G608</f>
        <v>582.79999999999995</v>
      </c>
      <c r="H607" s="28">
        <f t="shared" si="261"/>
        <v>610.6</v>
      </c>
    </row>
    <row r="608" spans="1:9" ht="31.5">
      <c r="A608" s="1" t="s">
        <v>106</v>
      </c>
      <c r="B608" s="18">
        <v>907</v>
      </c>
      <c r="C608" s="27" t="s">
        <v>27</v>
      </c>
      <c r="D608" s="27" t="s">
        <v>27</v>
      </c>
      <c r="E608" s="27" t="s">
        <v>293</v>
      </c>
      <c r="F608" s="27" t="s">
        <v>107</v>
      </c>
      <c r="G608" s="37">
        <f>174.2+10.4+246.2+56.6+95.4</f>
        <v>582.79999999999995</v>
      </c>
      <c r="H608" s="37">
        <f>182.5+10.8+258+59.3+100</f>
        <v>610.6</v>
      </c>
    </row>
    <row r="609" spans="1:11" ht="47.25">
      <c r="A609" s="1" t="s">
        <v>48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30</v>
      </c>
      <c r="G609" s="28">
        <f t="shared" ref="G609:H609" si="262">G610</f>
        <v>270.69999999999993</v>
      </c>
      <c r="H609" s="28">
        <f t="shared" si="262"/>
        <v>283.90000000000003</v>
      </c>
    </row>
    <row r="610" spans="1:11">
      <c r="A610" s="1" t="s">
        <v>133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134</v>
      </c>
      <c r="G610" s="37">
        <f>73.4+71.3+120.1+5.9</f>
        <v>270.69999999999993</v>
      </c>
      <c r="H610" s="37">
        <f>77.1+74.7+125.9+6.2</f>
        <v>283.90000000000003</v>
      </c>
    </row>
    <row r="611" spans="1:11">
      <c r="A611" s="24" t="s">
        <v>76</v>
      </c>
      <c r="B611" s="21">
        <v>907</v>
      </c>
      <c r="C611" s="22" t="s">
        <v>27</v>
      </c>
      <c r="D611" s="22" t="s">
        <v>32</v>
      </c>
      <c r="E611" s="22" t="s">
        <v>10</v>
      </c>
      <c r="F611" s="22" t="s">
        <v>11</v>
      </c>
      <c r="G611" s="25">
        <f>G612+G624+G628+G632</f>
        <v>2825.5</v>
      </c>
      <c r="H611" s="25">
        <f>H612+H624+H628+H632</f>
        <v>2833.6</v>
      </c>
    </row>
    <row r="612" spans="1:11" ht="47.25">
      <c r="A612" s="1" t="s">
        <v>254</v>
      </c>
      <c r="B612" s="18">
        <v>907</v>
      </c>
      <c r="C612" s="27" t="s">
        <v>27</v>
      </c>
      <c r="D612" s="27" t="s">
        <v>32</v>
      </c>
      <c r="E612" s="27" t="s">
        <v>263</v>
      </c>
      <c r="F612" s="27" t="s">
        <v>11</v>
      </c>
      <c r="G612" s="28">
        <f t="shared" ref="G612:H612" si="263">G613+G616+G619</f>
        <v>93.399999999999991</v>
      </c>
      <c r="H612" s="28">
        <f t="shared" si="263"/>
        <v>107.3</v>
      </c>
      <c r="I612" s="43"/>
      <c r="K612" s="43"/>
    </row>
    <row r="613" spans="1:11" ht="31.5">
      <c r="A613" s="1" t="s">
        <v>257</v>
      </c>
      <c r="B613" s="18">
        <v>907</v>
      </c>
      <c r="C613" s="27" t="s">
        <v>27</v>
      </c>
      <c r="D613" s="27" t="s">
        <v>32</v>
      </c>
      <c r="E613" s="27" t="s">
        <v>265</v>
      </c>
      <c r="F613" s="27" t="s">
        <v>11</v>
      </c>
      <c r="G613" s="28">
        <f t="shared" ref="G613:H614" si="264">G614</f>
        <v>5.3</v>
      </c>
      <c r="H613" s="28">
        <f t="shared" si="264"/>
        <v>5.6</v>
      </c>
    </row>
    <row r="614" spans="1:11" ht="31.5">
      <c r="A614" s="1" t="s">
        <v>18</v>
      </c>
      <c r="B614" s="18">
        <v>907</v>
      </c>
      <c r="C614" s="27" t="s">
        <v>27</v>
      </c>
      <c r="D614" s="27" t="s">
        <v>32</v>
      </c>
      <c r="E614" s="27" t="s">
        <v>265</v>
      </c>
      <c r="F614" s="27" t="s">
        <v>19</v>
      </c>
      <c r="G614" s="28">
        <f t="shared" si="264"/>
        <v>5.3</v>
      </c>
      <c r="H614" s="28">
        <f t="shared" si="264"/>
        <v>5.6</v>
      </c>
    </row>
    <row r="615" spans="1:11" ht="31.5">
      <c r="A615" s="1" t="s">
        <v>106</v>
      </c>
      <c r="B615" s="18">
        <v>907</v>
      </c>
      <c r="C615" s="27" t="s">
        <v>27</v>
      </c>
      <c r="D615" s="27" t="s">
        <v>32</v>
      </c>
      <c r="E615" s="27" t="s">
        <v>265</v>
      </c>
      <c r="F615" s="27" t="s">
        <v>107</v>
      </c>
      <c r="G615" s="37">
        <v>5.3</v>
      </c>
      <c r="H615" s="37">
        <v>5.6</v>
      </c>
    </row>
    <row r="616" spans="1:11" ht="31.5">
      <c r="A616" s="1" t="s">
        <v>404</v>
      </c>
      <c r="B616" s="18">
        <v>907</v>
      </c>
      <c r="C616" s="27" t="s">
        <v>27</v>
      </c>
      <c r="D616" s="27" t="s">
        <v>32</v>
      </c>
      <c r="E616" s="27" t="s">
        <v>271</v>
      </c>
      <c r="F616" s="27" t="s">
        <v>11</v>
      </c>
      <c r="G616" s="28">
        <f t="shared" ref="G616:H617" si="265">G617</f>
        <v>15</v>
      </c>
      <c r="H616" s="28">
        <f t="shared" si="265"/>
        <v>15.7</v>
      </c>
    </row>
    <row r="617" spans="1:11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271</v>
      </c>
      <c r="F617" s="27" t="s">
        <v>19</v>
      </c>
      <c r="G617" s="28">
        <f t="shared" si="265"/>
        <v>15</v>
      </c>
      <c r="H617" s="28">
        <f t="shared" si="265"/>
        <v>15.7</v>
      </c>
    </row>
    <row r="618" spans="1:11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271</v>
      </c>
      <c r="F618" s="27" t="s">
        <v>107</v>
      </c>
      <c r="G618" s="37">
        <v>15</v>
      </c>
      <c r="H618" s="37">
        <v>15.7</v>
      </c>
    </row>
    <row r="619" spans="1:11">
      <c r="A619" s="1" t="s">
        <v>200</v>
      </c>
      <c r="B619" s="18">
        <v>907</v>
      </c>
      <c r="C619" s="27" t="s">
        <v>27</v>
      </c>
      <c r="D619" s="27" t="s">
        <v>32</v>
      </c>
      <c r="E619" s="27" t="s">
        <v>295</v>
      </c>
      <c r="F619" s="27" t="s">
        <v>11</v>
      </c>
      <c r="G619" s="28">
        <f t="shared" ref="G619:H619" si="266">G620+G622</f>
        <v>73.099999999999994</v>
      </c>
      <c r="H619" s="28">
        <f t="shared" si="266"/>
        <v>86</v>
      </c>
    </row>
    <row r="620" spans="1:11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295</v>
      </c>
      <c r="F620" s="27" t="s">
        <v>19</v>
      </c>
      <c r="G620" s="28">
        <f t="shared" ref="G620:H620" si="267">G621</f>
        <v>18</v>
      </c>
      <c r="H620" s="28">
        <f t="shared" si="267"/>
        <v>32</v>
      </c>
    </row>
    <row r="621" spans="1:11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295</v>
      </c>
      <c r="F621" s="27" t="s">
        <v>107</v>
      </c>
      <c r="G621" s="37">
        <f>18</f>
        <v>18</v>
      </c>
      <c r="H621" s="37">
        <f>32</f>
        <v>32</v>
      </c>
    </row>
    <row r="622" spans="1:11" ht="31.5">
      <c r="A622" s="26" t="s">
        <v>51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31</v>
      </c>
      <c r="G622" s="28">
        <f t="shared" ref="G622:H622" si="268">G623</f>
        <v>55.1</v>
      </c>
      <c r="H622" s="28">
        <f t="shared" si="268"/>
        <v>54</v>
      </c>
    </row>
    <row r="623" spans="1:11" ht="31.5">
      <c r="A623" s="26" t="s">
        <v>294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296</v>
      </c>
      <c r="G623" s="37">
        <v>55.1</v>
      </c>
      <c r="H623" s="37">
        <v>54</v>
      </c>
    </row>
    <row r="624" spans="1:11" ht="63">
      <c r="A624" s="1" t="s">
        <v>287</v>
      </c>
      <c r="B624" s="18">
        <v>907</v>
      </c>
      <c r="C624" s="27" t="s">
        <v>27</v>
      </c>
      <c r="D624" s="27" t="s">
        <v>32</v>
      </c>
      <c r="E624" s="27" t="s">
        <v>290</v>
      </c>
      <c r="F624" s="27" t="s">
        <v>11</v>
      </c>
      <c r="G624" s="28">
        <f t="shared" ref="G624:H626" si="269">G625</f>
        <v>7.9</v>
      </c>
      <c r="H624" s="28">
        <f t="shared" si="269"/>
        <v>8.3000000000000007</v>
      </c>
    </row>
    <row r="625" spans="1:8" ht="31.5">
      <c r="A625" s="1" t="s">
        <v>289</v>
      </c>
      <c r="B625" s="18">
        <v>907</v>
      </c>
      <c r="C625" s="27" t="s">
        <v>27</v>
      </c>
      <c r="D625" s="27" t="s">
        <v>32</v>
      </c>
      <c r="E625" s="27" t="s">
        <v>292</v>
      </c>
      <c r="F625" s="27" t="s">
        <v>11</v>
      </c>
      <c r="G625" s="28">
        <f t="shared" si="269"/>
        <v>7.9</v>
      </c>
      <c r="H625" s="28">
        <f t="shared" si="269"/>
        <v>8.3000000000000007</v>
      </c>
    </row>
    <row r="626" spans="1:8" ht="31.5">
      <c r="A626" s="1" t="s">
        <v>18</v>
      </c>
      <c r="B626" s="18">
        <v>907</v>
      </c>
      <c r="C626" s="27" t="s">
        <v>27</v>
      </c>
      <c r="D626" s="27" t="s">
        <v>32</v>
      </c>
      <c r="E626" s="27" t="s">
        <v>292</v>
      </c>
      <c r="F626" s="27" t="s">
        <v>19</v>
      </c>
      <c r="G626" s="28">
        <f t="shared" si="269"/>
        <v>7.9</v>
      </c>
      <c r="H626" s="28">
        <f t="shared" si="269"/>
        <v>8.3000000000000007</v>
      </c>
    </row>
    <row r="627" spans="1:8" ht="31.5">
      <c r="A627" s="1" t="s">
        <v>106</v>
      </c>
      <c r="B627" s="18">
        <v>907</v>
      </c>
      <c r="C627" s="27" t="s">
        <v>27</v>
      </c>
      <c r="D627" s="27" t="s">
        <v>32</v>
      </c>
      <c r="E627" s="27" t="s">
        <v>292</v>
      </c>
      <c r="F627" s="27" t="s">
        <v>107</v>
      </c>
      <c r="G627" s="37">
        <v>7.9</v>
      </c>
      <c r="H627" s="37">
        <v>8.3000000000000007</v>
      </c>
    </row>
    <row r="628" spans="1:8" ht="47.25">
      <c r="A628" s="1" t="s">
        <v>151</v>
      </c>
      <c r="B628" s="18">
        <v>907</v>
      </c>
      <c r="C628" s="27" t="s">
        <v>27</v>
      </c>
      <c r="D628" s="27" t="s">
        <v>32</v>
      </c>
      <c r="E628" s="27" t="s">
        <v>159</v>
      </c>
      <c r="F628" s="27" t="s">
        <v>11</v>
      </c>
      <c r="G628" s="28">
        <f t="shared" ref="G628:H630" si="270">G629</f>
        <v>6.2</v>
      </c>
      <c r="H628" s="28">
        <f t="shared" si="270"/>
        <v>0</v>
      </c>
    </row>
    <row r="629" spans="1:8">
      <c r="A629" s="1" t="s">
        <v>300</v>
      </c>
      <c r="B629" s="18">
        <v>907</v>
      </c>
      <c r="C629" s="27" t="s">
        <v>27</v>
      </c>
      <c r="D629" s="27" t="s">
        <v>32</v>
      </c>
      <c r="E629" s="27" t="s">
        <v>301</v>
      </c>
      <c r="F629" s="27" t="s">
        <v>11</v>
      </c>
      <c r="G629" s="28">
        <f t="shared" si="270"/>
        <v>6.2</v>
      </c>
      <c r="H629" s="28">
        <f t="shared" si="270"/>
        <v>0</v>
      </c>
    </row>
    <row r="630" spans="1:8" ht="31.5">
      <c r="A630" s="1" t="s">
        <v>18</v>
      </c>
      <c r="B630" s="18">
        <v>907</v>
      </c>
      <c r="C630" s="27" t="s">
        <v>27</v>
      </c>
      <c r="D630" s="27" t="s">
        <v>32</v>
      </c>
      <c r="E630" s="27" t="s">
        <v>301</v>
      </c>
      <c r="F630" s="27" t="s">
        <v>19</v>
      </c>
      <c r="G630" s="28">
        <f t="shared" si="270"/>
        <v>6.2</v>
      </c>
      <c r="H630" s="28">
        <f t="shared" si="270"/>
        <v>0</v>
      </c>
    </row>
    <row r="631" spans="1:8" ht="31.5">
      <c r="A631" s="1" t="s">
        <v>106</v>
      </c>
      <c r="B631" s="18">
        <v>907</v>
      </c>
      <c r="C631" s="27" t="s">
        <v>27</v>
      </c>
      <c r="D631" s="27" t="s">
        <v>32</v>
      </c>
      <c r="E631" s="27" t="s">
        <v>301</v>
      </c>
      <c r="F631" s="27" t="s">
        <v>107</v>
      </c>
      <c r="G631" s="37">
        <v>6.2</v>
      </c>
      <c r="H631" s="37">
        <v>0</v>
      </c>
    </row>
    <row r="632" spans="1:8" ht="47.25">
      <c r="A632" s="1" t="s">
        <v>432</v>
      </c>
      <c r="B632" s="18">
        <v>907</v>
      </c>
      <c r="C632" s="2" t="s">
        <v>27</v>
      </c>
      <c r="D632" s="27" t="s">
        <v>32</v>
      </c>
      <c r="E632" s="2" t="s">
        <v>101</v>
      </c>
      <c r="F632" s="27" t="s">
        <v>11</v>
      </c>
      <c r="G632" s="37">
        <f>G633</f>
        <v>2718</v>
      </c>
      <c r="H632" s="37">
        <f>H633</f>
        <v>2718</v>
      </c>
    </row>
    <row r="633" spans="1:8" ht="78.75">
      <c r="A633" s="1" t="s">
        <v>371</v>
      </c>
      <c r="B633" s="18">
        <v>907</v>
      </c>
      <c r="C633" s="2" t="s">
        <v>27</v>
      </c>
      <c r="D633" s="27" t="s">
        <v>32</v>
      </c>
      <c r="E633" s="2" t="s">
        <v>314</v>
      </c>
      <c r="F633" s="27" t="s">
        <v>11</v>
      </c>
      <c r="G633" s="28">
        <f t="shared" ref="G633:H633" si="271">G634</f>
        <v>2718</v>
      </c>
      <c r="H633" s="28">
        <f t="shared" si="271"/>
        <v>2718</v>
      </c>
    </row>
    <row r="634" spans="1:8" ht="31.5">
      <c r="A634" s="46" t="s">
        <v>377</v>
      </c>
      <c r="B634" s="18">
        <v>907</v>
      </c>
      <c r="C634" s="2" t="s">
        <v>27</v>
      </c>
      <c r="D634" s="27" t="s">
        <v>32</v>
      </c>
      <c r="E634" s="2" t="s">
        <v>378</v>
      </c>
      <c r="F634" s="27" t="s">
        <v>11</v>
      </c>
      <c r="G634" s="28">
        <f t="shared" ref="G634:H634" si="272">G635+G637</f>
        <v>2718</v>
      </c>
      <c r="H634" s="28">
        <f t="shared" si="272"/>
        <v>2718</v>
      </c>
    </row>
    <row r="635" spans="1:8" ht="78.75">
      <c r="A635" s="26" t="s">
        <v>15</v>
      </c>
      <c r="B635" s="18">
        <v>907</v>
      </c>
      <c r="C635" s="2" t="s">
        <v>27</v>
      </c>
      <c r="D635" s="27" t="s">
        <v>32</v>
      </c>
      <c r="E635" s="2" t="s">
        <v>378</v>
      </c>
      <c r="F635" s="27" t="s">
        <v>16</v>
      </c>
      <c r="G635" s="28">
        <f t="shared" ref="G635:H635" si="273">G636</f>
        <v>2120</v>
      </c>
      <c r="H635" s="28">
        <f t="shared" si="273"/>
        <v>2120</v>
      </c>
    </row>
    <row r="636" spans="1:8" ht="31.5">
      <c r="A636" s="26" t="s">
        <v>102</v>
      </c>
      <c r="B636" s="18">
        <v>907</v>
      </c>
      <c r="C636" s="2" t="s">
        <v>27</v>
      </c>
      <c r="D636" s="27" t="s">
        <v>32</v>
      </c>
      <c r="E636" s="2" t="s">
        <v>378</v>
      </c>
      <c r="F636" s="27" t="s">
        <v>103</v>
      </c>
      <c r="G636" s="28">
        <v>2120</v>
      </c>
      <c r="H636" s="28">
        <v>2120</v>
      </c>
    </row>
    <row r="637" spans="1:8" ht="31.5">
      <c r="A637" s="26" t="s">
        <v>99</v>
      </c>
      <c r="B637" s="18">
        <v>907</v>
      </c>
      <c r="C637" s="2" t="s">
        <v>27</v>
      </c>
      <c r="D637" s="27" t="s">
        <v>32</v>
      </c>
      <c r="E637" s="2" t="s">
        <v>378</v>
      </c>
      <c r="F637" s="27" t="s">
        <v>19</v>
      </c>
      <c r="G637" s="28">
        <f t="shared" ref="G637:H637" si="274">G638</f>
        <v>598</v>
      </c>
      <c r="H637" s="28">
        <f t="shared" si="274"/>
        <v>598</v>
      </c>
    </row>
    <row r="638" spans="1:8" ht="31.5">
      <c r="A638" s="26" t="s">
        <v>106</v>
      </c>
      <c r="B638" s="18">
        <v>907</v>
      </c>
      <c r="C638" s="2" t="s">
        <v>27</v>
      </c>
      <c r="D638" s="27" t="s">
        <v>32</v>
      </c>
      <c r="E638" s="2" t="s">
        <v>378</v>
      </c>
      <c r="F638" s="27" t="s">
        <v>107</v>
      </c>
      <c r="G638" s="28">
        <v>598</v>
      </c>
      <c r="H638" s="28">
        <v>598</v>
      </c>
    </row>
    <row r="639" spans="1:8">
      <c r="A639" s="24" t="s">
        <v>77</v>
      </c>
      <c r="B639" s="21">
        <v>907</v>
      </c>
      <c r="C639" s="22" t="s">
        <v>34</v>
      </c>
      <c r="D639" s="22" t="s">
        <v>9</v>
      </c>
      <c r="E639" s="22" t="s">
        <v>10</v>
      </c>
      <c r="F639" s="22" t="s">
        <v>11</v>
      </c>
      <c r="G639" s="25">
        <f t="shared" ref="G639:H639" si="275">G640</f>
        <v>93801.2</v>
      </c>
      <c r="H639" s="25">
        <f t="shared" si="275"/>
        <v>85909</v>
      </c>
    </row>
    <row r="640" spans="1:8">
      <c r="A640" s="24" t="s">
        <v>78</v>
      </c>
      <c r="B640" s="21">
        <v>907</v>
      </c>
      <c r="C640" s="22" t="s">
        <v>34</v>
      </c>
      <c r="D640" s="22" t="s">
        <v>8</v>
      </c>
      <c r="E640" s="22" t="s">
        <v>10</v>
      </c>
      <c r="F640" s="22" t="s">
        <v>11</v>
      </c>
      <c r="G640" s="25">
        <f>G641+G668+G673+G679+G683+G693</f>
        <v>93801.2</v>
      </c>
      <c r="H640" s="25">
        <f>H641+H668+H673+H679+H683+H693</f>
        <v>85909</v>
      </c>
    </row>
    <row r="641" spans="1:8" ht="47.25">
      <c r="A641" s="1" t="s">
        <v>278</v>
      </c>
      <c r="B641" s="18">
        <v>907</v>
      </c>
      <c r="C641" s="27" t="s">
        <v>34</v>
      </c>
      <c r="D641" s="27" t="s">
        <v>8</v>
      </c>
      <c r="E641" s="2" t="s">
        <v>284</v>
      </c>
      <c r="F641" s="27" t="s">
        <v>11</v>
      </c>
      <c r="G641" s="28">
        <f t="shared" ref="G641:H641" si="276">G642+G645+G650+G653+G656+G662+G665+G659</f>
        <v>91890.5</v>
      </c>
      <c r="H641" s="28">
        <f t="shared" si="276"/>
        <v>83877.599999999991</v>
      </c>
    </row>
    <row r="642" spans="1:8">
      <c r="A642" s="1" t="s">
        <v>200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11</v>
      </c>
      <c r="G642" s="28">
        <f t="shared" ref="G642:H642" si="277">G643</f>
        <v>147</v>
      </c>
      <c r="H642" s="28">
        <f t="shared" si="277"/>
        <v>154.4</v>
      </c>
    </row>
    <row r="643" spans="1:8" ht="31.5">
      <c r="A643" s="1" t="s">
        <v>18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19</v>
      </c>
      <c r="G643" s="28">
        <f t="shared" ref="G643:H643" si="278">G644</f>
        <v>147</v>
      </c>
      <c r="H643" s="28">
        <f t="shared" si="278"/>
        <v>154.4</v>
      </c>
    </row>
    <row r="644" spans="1:8" ht="31.5">
      <c r="A644" s="1" t="s">
        <v>106</v>
      </c>
      <c r="B644" s="18">
        <v>907</v>
      </c>
      <c r="C644" s="27" t="s">
        <v>34</v>
      </c>
      <c r="D644" s="27" t="s">
        <v>8</v>
      </c>
      <c r="E644" s="2" t="s">
        <v>306</v>
      </c>
      <c r="F644" s="27" t="s">
        <v>107</v>
      </c>
      <c r="G644" s="37">
        <v>147</v>
      </c>
      <c r="H644" s="37">
        <v>154.4</v>
      </c>
    </row>
    <row r="645" spans="1:8" ht="31.5">
      <c r="A645" s="1" t="s">
        <v>279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11</v>
      </c>
      <c r="G645" s="28">
        <f t="shared" ref="G645:H645" si="279">G646+G648</f>
        <v>8199.2999999999993</v>
      </c>
      <c r="H645" s="28">
        <f t="shared" si="279"/>
        <v>8691.6</v>
      </c>
    </row>
    <row r="646" spans="1:8" ht="31.5">
      <c r="A646" s="1" t="s">
        <v>18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19</v>
      </c>
      <c r="G646" s="28">
        <f t="shared" ref="G646:H646" si="280">G647</f>
        <v>0</v>
      </c>
      <c r="H646" s="28">
        <f t="shared" si="280"/>
        <v>44.1</v>
      </c>
    </row>
    <row r="647" spans="1:8" ht="31.5">
      <c r="A647" s="1" t="s">
        <v>106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107</v>
      </c>
      <c r="G647" s="37">
        <v>0</v>
      </c>
      <c r="H647" s="37">
        <v>44.1</v>
      </c>
    </row>
    <row r="648" spans="1:8" ht="47.25">
      <c r="A648" s="1" t="s">
        <v>48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30</v>
      </c>
      <c r="G648" s="28">
        <f t="shared" ref="G648:H648" si="281">G649</f>
        <v>8199.2999999999993</v>
      </c>
      <c r="H648" s="28">
        <f t="shared" si="281"/>
        <v>8647.5</v>
      </c>
    </row>
    <row r="649" spans="1:8">
      <c r="A649" s="1" t="s">
        <v>133</v>
      </c>
      <c r="B649" s="18">
        <v>907</v>
      </c>
      <c r="C649" s="27" t="s">
        <v>34</v>
      </c>
      <c r="D649" s="27" t="s">
        <v>8</v>
      </c>
      <c r="E649" s="2" t="s">
        <v>307</v>
      </c>
      <c r="F649" s="27" t="s">
        <v>134</v>
      </c>
      <c r="G649" s="37">
        <f>7973.5+225.8+297-297</f>
        <v>8199.2999999999993</v>
      </c>
      <c r="H649" s="37">
        <f>8316.4+331.1+255-255</f>
        <v>8647.5</v>
      </c>
    </row>
    <row r="650" spans="1:8" ht="31.5">
      <c r="A650" s="1" t="s">
        <v>304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11</v>
      </c>
      <c r="G650" s="28">
        <f t="shared" ref="G650:H651" si="282">G651</f>
        <v>33726.6</v>
      </c>
      <c r="H650" s="28">
        <f t="shared" si="282"/>
        <v>35274.400000000001</v>
      </c>
    </row>
    <row r="651" spans="1:8" ht="47.25">
      <c r="A651" s="1" t="s">
        <v>48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30</v>
      </c>
      <c r="G651" s="28">
        <f t="shared" si="282"/>
        <v>33726.6</v>
      </c>
      <c r="H651" s="28">
        <f t="shared" si="282"/>
        <v>35274.400000000001</v>
      </c>
    </row>
    <row r="652" spans="1:8">
      <c r="A652" s="1" t="s">
        <v>133</v>
      </c>
      <c r="B652" s="18">
        <v>907</v>
      </c>
      <c r="C652" s="27" t="s">
        <v>34</v>
      </c>
      <c r="D652" s="27" t="s">
        <v>8</v>
      </c>
      <c r="E652" s="2" t="s">
        <v>308</v>
      </c>
      <c r="F652" s="27" t="s">
        <v>134</v>
      </c>
      <c r="G652" s="37">
        <f>33070+656.6</f>
        <v>33726.6</v>
      </c>
      <c r="H652" s="37">
        <f>34584.9+689.5</f>
        <v>35274.400000000001</v>
      </c>
    </row>
    <row r="653" spans="1:8" ht="47.25">
      <c r="A653" s="1" t="s">
        <v>283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11</v>
      </c>
      <c r="G653" s="28">
        <f t="shared" ref="G653:H654" si="283">G654</f>
        <v>33571.5</v>
      </c>
      <c r="H653" s="28">
        <f t="shared" si="283"/>
        <v>35068.1</v>
      </c>
    </row>
    <row r="654" spans="1:8" ht="47.25">
      <c r="A654" s="1" t="s">
        <v>48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30</v>
      </c>
      <c r="G654" s="28">
        <f t="shared" si="283"/>
        <v>33571.5</v>
      </c>
      <c r="H654" s="28">
        <f t="shared" si="283"/>
        <v>35068.1</v>
      </c>
    </row>
    <row r="655" spans="1:8">
      <c r="A655" s="1" t="s">
        <v>133</v>
      </c>
      <c r="B655" s="18">
        <v>907</v>
      </c>
      <c r="C655" s="27" t="s">
        <v>34</v>
      </c>
      <c r="D655" s="27" t="s">
        <v>8</v>
      </c>
      <c r="E655" s="2" t="s">
        <v>309</v>
      </c>
      <c r="F655" s="27" t="s">
        <v>134</v>
      </c>
      <c r="G655" s="37">
        <f>33227.5+344</f>
        <v>33571.5</v>
      </c>
      <c r="H655" s="37">
        <f>34759.6+308.5</f>
        <v>35068.1</v>
      </c>
    </row>
    <row r="656" spans="1:8" ht="31.5">
      <c r="A656" s="1" t="s">
        <v>280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11</v>
      </c>
      <c r="G656" s="28">
        <f t="shared" ref="G656:H657" si="284">G657</f>
        <v>1248.0999999999999</v>
      </c>
      <c r="H656" s="28">
        <f t="shared" si="284"/>
        <v>661.5</v>
      </c>
    </row>
    <row r="657" spans="1:8" ht="47.25">
      <c r="A657" s="1" t="s">
        <v>48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30</v>
      </c>
      <c r="G657" s="28">
        <f t="shared" si="284"/>
        <v>1248.0999999999999</v>
      </c>
      <c r="H657" s="28">
        <f t="shared" si="284"/>
        <v>661.5</v>
      </c>
    </row>
    <row r="658" spans="1:8">
      <c r="A658" s="1" t="s">
        <v>133</v>
      </c>
      <c r="B658" s="18">
        <v>907</v>
      </c>
      <c r="C658" s="27" t="s">
        <v>34</v>
      </c>
      <c r="D658" s="27" t="s">
        <v>8</v>
      </c>
      <c r="E658" s="2" t="s">
        <v>286</v>
      </c>
      <c r="F658" s="27" t="s">
        <v>134</v>
      </c>
      <c r="G658" s="37">
        <v>1248.0999999999999</v>
      </c>
      <c r="H658" s="37">
        <v>661.5</v>
      </c>
    </row>
    <row r="659" spans="1:8">
      <c r="A659" s="1" t="s">
        <v>305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11</v>
      </c>
      <c r="G659" s="28">
        <f t="shared" ref="G659:H660" si="285">G660</f>
        <v>577.5</v>
      </c>
      <c r="H659" s="28">
        <f t="shared" si="285"/>
        <v>606.4</v>
      </c>
    </row>
    <row r="660" spans="1:8" ht="47.25">
      <c r="A660" s="1" t="s">
        <v>48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30</v>
      </c>
      <c r="G660" s="28">
        <f t="shared" si="285"/>
        <v>577.5</v>
      </c>
      <c r="H660" s="28">
        <f t="shared" si="285"/>
        <v>606.4</v>
      </c>
    </row>
    <row r="661" spans="1:8">
      <c r="A661" s="1" t="s">
        <v>133</v>
      </c>
      <c r="B661" s="18">
        <v>907</v>
      </c>
      <c r="C661" s="27" t="s">
        <v>34</v>
      </c>
      <c r="D661" s="27" t="s">
        <v>8</v>
      </c>
      <c r="E661" s="2" t="s">
        <v>310</v>
      </c>
      <c r="F661" s="27" t="s">
        <v>134</v>
      </c>
      <c r="G661" s="37">
        <v>577.5</v>
      </c>
      <c r="H661" s="37">
        <v>606.4</v>
      </c>
    </row>
    <row r="662" spans="1:8" ht="63">
      <c r="A662" s="1" t="s">
        <v>114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11</v>
      </c>
      <c r="G662" s="28">
        <f t="shared" ref="G662:H663" si="286">G663</f>
        <v>202</v>
      </c>
      <c r="H662" s="28">
        <f t="shared" si="286"/>
        <v>202</v>
      </c>
    </row>
    <row r="663" spans="1:8" ht="47.25">
      <c r="A663" s="1" t="s">
        <v>48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30</v>
      </c>
      <c r="G663" s="28">
        <f t="shared" si="286"/>
        <v>202</v>
      </c>
      <c r="H663" s="28">
        <f t="shared" si="286"/>
        <v>202</v>
      </c>
    </row>
    <row r="664" spans="1:8">
      <c r="A664" s="1" t="s">
        <v>133</v>
      </c>
      <c r="B664" s="18">
        <v>907</v>
      </c>
      <c r="C664" s="27" t="s">
        <v>34</v>
      </c>
      <c r="D664" s="27" t="s">
        <v>8</v>
      </c>
      <c r="E664" s="2" t="s">
        <v>345</v>
      </c>
      <c r="F664" s="27" t="s">
        <v>134</v>
      </c>
      <c r="G664" s="37">
        <v>202</v>
      </c>
      <c r="H664" s="37">
        <v>202</v>
      </c>
    </row>
    <row r="665" spans="1:8">
      <c r="A665" s="1" t="s">
        <v>282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11</v>
      </c>
      <c r="G665" s="28">
        <f t="shared" ref="G665:H666" si="287">G666</f>
        <v>14218.5</v>
      </c>
      <c r="H665" s="28">
        <f t="shared" si="287"/>
        <v>3219.2</v>
      </c>
    </row>
    <row r="666" spans="1:8" ht="47.25">
      <c r="A666" s="1" t="s">
        <v>48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30</v>
      </c>
      <c r="G666" s="28">
        <f t="shared" si="287"/>
        <v>14218.5</v>
      </c>
      <c r="H666" s="28">
        <f t="shared" si="287"/>
        <v>3219.2</v>
      </c>
    </row>
    <row r="667" spans="1:8">
      <c r="A667" s="1" t="s">
        <v>133</v>
      </c>
      <c r="B667" s="18">
        <v>907</v>
      </c>
      <c r="C667" s="27" t="s">
        <v>34</v>
      </c>
      <c r="D667" s="27" t="s">
        <v>8</v>
      </c>
      <c r="E667" s="27" t="s">
        <v>302</v>
      </c>
      <c r="F667" s="27" t="s">
        <v>134</v>
      </c>
      <c r="G667" s="37">
        <v>14218.5</v>
      </c>
      <c r="H667" s="37">
        <v>3219.2</v>
      </c>
    </row>
    <row r="668" spans="1:8" ht="63">
      <c r="A668" s="1" t="s">
        <v>221</v>
      </c>
      <c r="B668" s="18">
        <v>907</v>
      </c>
      <c r="C668" s="27" t="s">
        <v>34</v>
      </c>
      <c r="D668" s="27" t="s">
        <v>8</v>
      </c>
      <c r="E668" s="27" t="s">
        <v>224</v>
      </c>
      <c r="F668" s="27" t="s">
        <v>11</v>
      </c>
      <c r="G668" s="28">
        <f t="shared" ref="G668:H671" si="288">G669</f>
        <v>1642.4</v>
      </c>
      <c r="H668" s="28">
        <f t="shared" si="288"/>
        <v>1752.5</v>
      </c>
    </row>
    <row r="669" spans="1:8" ht="31.5">
      <c r="A669" s="1" t="s">
        <v>428</v>
      </c>
      <c r="B669" s="18">
        <v>907</v>
      </c>
      <c r="C669" s="27" t="s">
        <v>34</v>
      </c>
      <c r="D669" s="27" t="s">
        <v>8</v>
      </c>
      <c r="E669" s="27" t="s">
        <v>237</v>
      </c>
      <c r="F669" s="27" t="s">
        <v>11</v>
      </c>
      <c r="G669" s="28">
        <f t="shared" si="288"/>
        <v>1642.4</v>
      </c>
      <c r="H669" s="28">
        <f t="shared" si="288"/>
        <v>1752.5</v>
      </c>
    </row>
    <row r="670" spans="1:8" ht="31.5">
      <c r="A670" s="1" t="s">
        <v>405</v>
      </c>
      <c r="B670" s="18">
        <v>907</v>
      </c>
      <c r="C670" s="27" t="s">
        <v>34</v>
      </c>
      <c r="D670" s="27" t="s">
        <v>8</v>
      </c>
      <c r="E670" s="27" t="s">
        <v>406</v>
      </c>
      <c r="F670" s="27" t="s">
        <v>11</v>
      </c>
      <c r="G670" s="28">
        <f t="shared" si="288"/>
        <v>1642.4</v>
      </c>
      <c r="H670" s="28">
        <f t="shared" si="288"/>
        <v>1752.5</v>
      </c>
    </row>
    <row r="671" spans="1:8" ht="47.25">
      <c r="A671" s="1" t="s">
        <v>48</v>
      </c>
      <c r="B671" s="18">
        <v>907</v>
      </c>
      <c r="C671" s="27" t="s">
        <v>34</v>
      </c>
      <c r="D671" s="27" t="s">
        <v>8</v>
      </c>
      <c r="E671" s="27" t="s">
        <v>406</v>
      </c>
      <c r="F671" s="27" t="s">
        <v>30</v>
      </c>
      <c r="G671" s="28">
        <f t="shared" si="288"/>
        <v>1642.4</v>
      </c>
      <c r="H671" s="28">
        <f t="shared" si="288"/>
        <v>1752.5</v>
      </c>
    </row>
    <row r="672" spans="1:8">
      <c r="A672" s="1" t="s">
        <v>133</v>
      </c>
      <c r="B672" s="18">
        <v>907</v>
      </c>
      <c r="C672" s="27" t="s">
        <v>34</v>
      </c>
      <c r="D672" s="27" t="s">
        <v>8</v>
      </c>
      <c r="E672" s="27" t="s">
        <v>406</v>
      </c>
      <c r="F672" s="27" t="s">
        <v>134</v>
      </c>
      <c r="G672" s="37">
        <v>1642.4</v>
      </c>
      <c r="H672" s="37">
        <v>1752.5</v>
      </c>
    </row>
    <row r="673" spans="1:8" ht="63">
      <c r="A673" s="1" t="s">
        <v>287</v>
      </c>
      <c r="B673" s="18">
        <v>907</v>
      </c>
      <c r="C673" s="27" t="s">
        <v>34</v>
      </c>
      <c r="D673" s="27" t="s">
        <v>8</v>
      </c>
      <c r="E673" s="27" t="s">
        <v>290</v>
      </c>
      <c r="F673" s="27" t="s">
        <v>11</v>
      </c>
      <c r="G673" s="28">
        <f t="shared" ref="G673:H673" si="289">G674</f>
        <v>5.3</v>
      </c>
      <c r="H673" s="28">
        <f t="shared" si="289"/>
        <v>31.6</v>
      </c>
    </row>
    <row r="674" spans="1:8" ht="31.5">
      <c r="A674" s="1" t="s">
        <v>289</v>
      </c>
      <c r="B674" s="18">
        <v>907</v>
      </c>
      <c r="C674" s="27" t="s">
        <v>34</v>
      </c>
      <c r="D674" s="27" t="s">
        <v>8</v>
      </c>
      <c r="E674" s="27" t="s">
        <v>292</v>
      </c>
      <c r="F674" s="27" t="s">
        <v>11</v>
      </c>
      <c r="G674" s="28">
        <f t="shared" ref="G674:H674" si="290">G675+G677</f>
        <v>5.3</v>
      </c>
      <c r="H674" s="28">
        <f t="shared" si="290"/>
        <v>31.6</v>
      </c>
    </row>
    <row r="675" spans="1:8" ht="31.5">
      <c r="A675" s="1" t="s">
        <v>18</v>
      </c>
      <c r="B675" s="18">
        <v>907</v>
      </c>
      <c r="C675" s="27" t="s">
        <v>34</v>
      </c>
      <c r="D675" s="27" t="s">
        <v>8</v>
      </c>
      <c r="E675" s="27" t="s">
        <v>292</v>
      </c>
      <c r="F675" s="27" t="s">
        <v>19</v>
      </c>
      <c r="G675" s="28">
        <f t="shared" ref="G675:H675" si="291">G676</f>
        <v>5.3</v>
      </c>
      <c r="H675" s="28">
        <f t="shared" si="291"/>
        <v>25.6</v>
      </c>
    </row>
    <row r="676" spans="1:8" ht="31.5">
      <c r="A676" s="1" t="s">
        <v>106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107</v>
      </c>
      <c r="G676" s="37">
        <v>5.3</v>
      </c>
      <c r="H676" s="37">
        <v>25.6</v>
      </c>
    </row>
    <row r="677" spans="1:8" ht="47.25">
      <c r="A677" s="1" t="s">
        <v>48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11</v>
      </c>
      <c r="G677" s="28">
        <f t="shared" ref="G677:H677" si="292">G678</f>
        <v>0</v>
      </c>
      <c r="H677" s="28">
        <f t="shared" si="292"/>
        <v>6</v>
      </c>
    </row>
    <row r="678" spans="1:8">
      <c r="A678" s="1" t="s">
        <v>133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30</v>
      </c>
      <c r="G678" s="37">
        <v>0</v>
      </c>
      <c r="H678" s="37">
        <v>6</v>
      </c>
    </row>
    <row r="679" spans="1:8" ht="63">
      <c r="A679" s="1" t="s">
        <v>147</v>
      </c>
      <c r="B679" s="18">
        <v>907</v>
      </c>
      <c r="C679" s="27" t="s">
        <v>34</v>
      </c>
      <c r="D679" s="27" t="s">
        <v>8</v>
      </c>
      <c r="E679" s="27" t="s">
        <v>154</v>
      </c>
      <c r="F679" s="27" t="s">
        <v>11</v>
      </c>
      <c r="G679" s="28">
        <f t="shared" ref="G679:H681" si="293">G680</f>
        <v>50</v>
      </c>
      <c r="H679" s="28">
        <f t="shared" si="293"/>
        <v>0</v>
      </c>
    </row>
    <row r="680" spans="1:8" ht="31.5">
      <c r="A680" s="1" t="s">
        <v>180</v>
      </c>
      <c r="B680" s="18">
        <v>907</v>
      </c>
      <c r="C680" s="27" t="s">
        <v>34</v>
      </c>
      <c r="D680" s="27" t="s">
        <v>8</v>
      </c>
      <c r="E680" s="27" t="s">
        <v>189</v>
      </c>
      <c r="F680" s="27" t="s">
        <v>11</v>
      </c>
      <c r="G680" s="28">
        <f t="shared" si="293"/>
        <v>50</v>
      </c>
      <c r="H680" s="28">
        <f t="shared" si="293"/>
        <v>0</v>
      </c>
    </row>
    <row r="681" spans="1:8" ht="47.2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189</v>
      </c>
      <c r="F681" s="27" t="s">
        <v>30</v>
      </c>
      <c r="G681" s="28">
        <f t="shared" si="293"/>
        <v>50</v>
      </c>
      <c r="H681" s="28">
        <f t="shared" si="293"/>
        <v>0</v>
      </c>
    </row>
    <row r="682" spans="1:8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189</v>
      </c>
      <c r="F682" s="27" t="s">
        <v>134</v>
      </c>
      <c r="G682" s="37">
        <v>50</v>
      </c>
      <c r="H682" s="37">
        <v>0</v>
      </c>
    </row>
    <row r="683" spans="1:8" ht="47.25">
      <c r="A683" s="1" t="s">
        <v>151</v>
      </c>
      <c r="B683" s="18">
        <v>907</v>
      </c>
      <c r="C683" s="27" t="s">
        <v>34</v>
      </c>
      <c r="D683" s="27" t="s">
        <v>8</v>
      </c>
      <c r="E683" s="27" t="s">
        <v>159</v>
      </c>
      <c r="F683" s="27" t="s">
        <v>11</v>
      </c>
      <c r="G683" s="28">
        <f t="shared" ref="G683:H683" si="294">G684+G687+G690</f>
        <v>108.30000000000001</v>
      </c>
      <c r="H683" s="28">
        <f t="shared" si="294"/>
        <v>138.1</v>
      </c>
    </row>
    <row r="684" spans="1:8" ht="31.5">
      <c r="A684" s="1" t="s">
        <v>298</v>
      </c>
      <c r="B684" s="18">
        <v>907</v>
      </c>
      <c r="C684" s="27" t="s">
        <v>34</v>
      </c>
      <c r="D684" s="27" t="s">
        <v>8</v>
      </c>
      <c r="E684" s="27" t="s">
        <v>299</v>
      </c>
      <c r="F684" s="27" t="s">
        <v>11</v>
      </c>
      <c r="G684" s="28">
        <f t="shared" ref="G684:H685" si="295">G685</f>
        <v>56.3</v>
      </c>
      <c r="H684" s="28">
        <f t="shared" si="295"/>
        <v>63.7</v>
      </c>
    </row>
    <row r="685" spans="1:8" ht="47.25">
      <c r="A685" s="1" t="s">
        <v>48</v>
      </c>
      <c r="B685" s="18">
        <v>907</v>
      </c>
      <c r="C685" s="27" t="s">
        <v>34</v>
      </c>
      <c r="D685" s="27" t="s">
        <v>8</v>
      </c>
      <c r="E685" s="27" t="s">
        <v>299</v>
      </c>
      <c r="F685" s="27" t="s">
        <v>30</v>
      </c>
      <c r="G685" s="28">
        <f t="shared" si="295"/>
        <v>56.3</v>
      </c>
      <c r="H685" s="28">
        <f t="shared" si="295"/>
        <v>63.7</v>
      </c>
    </row>
    <row r="686" spans="1:8">
      <c r="A686" s="1" t="s">
        <v>133</v>
      </c>
      <c r="B686" s="18">
        <v>907</v>
      </c>
      <c r="C686" s="27" t="s">
        <v>34</v>
      </c>
      <c r="D686" s="27" t="s">
        <v>8</v>
      </c>
      <c r="E686" s="27" t="s">
        <v>299</v>
      </c>
      <c r="F686" s="27" t="s">
        <v>134</v>
      </c>
      <c r="G686" s="37">
        <f>10.5+45.8</f>
        <v>56.3</v>
      </c>
      <c r="H686" s="37">
        <f>11+52.7</f>
        <v>63.7</v>
      </c>
    </row>
    <row r="687" spans="1:8" ht="47.25">
      <c r="A687" s="1" t="s">
        <v>311</v>
      </c>
      <c r="B687" s="18">
        <v>907</v>
      </c>
      <c r="C687" s="27" t="s">
        <v>34</v>
      </c>
      <c r="D687" s="27" t="s">
        <v>8</v>
      </c>
      <c r="E687" s="27" t="s">
        <v>312</v>
      </c>
      <c r="F687" s="27" t="s">
        <v>11</v>
      </c>
      <c r="G687" s="28">
        <f t="shared" ref="G687:H688" si="296">G688</f>
        <v>16.600000000000001</v>
      </c>
      <c r="H687" s="28">
        <f t="shared" si="296"/>
        <v>37.5</v>
      </c>
    </row>
    <row r="688" spans="1:8" ht="31.5">
      <c r="A688" s="1" t="s">
        <v>18</v>
      </c>
      <c r="B688" s="18">
        <v>907</v>
      </c>
      <c r="C688" s="27" t="s">
        <v>34</v>
      </c>
      <c r="D688" s="27" t="s">
        <v>8</v>
      </c>
      <c r="E688" s="27" t="s">
        <v>312</v>
      </c>
      <c r="F688" s="27" t="s">
        <v>19</v>
      </c>
      <c r="G688" s="28">
        <f t="shared" si="296"/>
        <v>16.600000000000001</v>
      </c>
      <c r="H688" s="28">
        <f t="shared" si="296"/>
        <v>37.5</v>
      </c>
    </row>
    <row r="689" spans="1:8" ht="31.5">
      <c r="A689" s="1" t="s">
        <v>106</v>
      </c>
      <c r="B689" s="18">
        <v>907</v>
      </c>
      <c r="C689" s="27" t="s">
        <v>34</v>
      </c>
      <c r="D689" s="27" t="s">
        <v>8</v>
      </c>
      <c r="E689" s="27" t="s">
        <v>312</v>
      </c>
      <c r="F689" s="27" t="s">
        <v>107</v>
      </c>
      <c r="G689" s="37">
        <v>16.600000000000001</v>
      </c>
      <c r="H689" s="37">
        <v>37.5</v>
      </c>
    </row>
    <row r="690" spans="1:8">
      <c r="A690" s="1" t="s">
        <v>282</v>
      </c>
      <c r="B690" s="18">
        <v>907</v>
      </c>
      <c r="C690" s="2" t="s">
        <v>34</v>
      </c>
      <c r="D690" s="27" t="s">
        <v>8</v>
      </c>
      <c r="E690" s="27" t="s">
        <v>313</v>
      </c>
      <c r="F690" s="27" t="s">
        <v>11</v>
      </c>
      <c r="G690" s="28">
        <f t="shared" ref="G690:H691" si="297">G691</f>
        <v>35.4</v>
      </c>
      <c r="H690" s="28">
        <f t="shared" si="297"/>
        <v>36.9</v>
      </c>
    </row>
    <row r="691" spans="1:8" ht="47.25">
      <c r="A691" s="1" t="s">
        <v>48</v>
      </c>
      <c r="B691" s="18">
        <v>907</v>
      </c>
      <c r="C691" s="2" t="s">
        <v>34</v>
      </c>
      <c r="D691" s="27" t="s">
        <v>8</v>
      </c>
      <c r="E691" s="27" t="s">
        <v>313</v>
      </c>
      <c r="F691" s="27" t="s">
        <v>30</v>
      </c>
      <c r="G691" s="28">
        <f t="shared" si="297"/>
        <v>35.4</v>
      </c>
      <c r="H691" s="28">
        <f t="shared" si="297"/>
        <v>36.9</v>
      </c>
    </row>
    <row r="692" spans="1:8">
      <c r="A692" s="1" t="s">
        <v>133</v>
      </c>
      <c r="B692" s="18">
        <v>907</v>
      </c>
      <c r="C692" s="2" t="s">
        <v>34</v>
      </c>
      <c r="D692" s="27" t="s">
        <v>8</v>
      </c>
      <c r="E692" s="27" t="s">
        <v>313</v>
      </c>
      <c r="F692" s="27" t="s">
        <v>134</v>
      </c>
      <c r="G692" s="37">
        <v>35.4</v>
      </c>
      <c r="H692" s="37">
        <v>36.9</v>
      </c>
    </row>
    <row r="693" spans="1:8">
      <c r="A693" s="5" t="s">
        <v>433</v>
      </c>
      <c r="B693" s="18">
        <v>907</v>
      </c>
      <c r="C693" s="2" t="s">
        <v>34</v>
      </c>
      <c r="D693" s="27" t="s">
        <v>8</v>
      </c>
      <c r="E693" s="27" t="s">
        <v>125</v>
      </c>
      <c r="F693" s="27" t="s">
        <v>11</v>
      </c>
      <c r="G693" s="28">
        <f t="shared" ref="G693:H695" si="298">G694</f>
        <v>104.7</v>
      </c>
      <c r="H693" s="28">
        <f t="shared" si="298"/>
        <v>109.2</v>
      </c>
    </row>
    <row r="694" spans="1:8" ht="126">
      <c r="A694" s="5" t="s">
        <v>363</v>
      </c>
      <c r="B694" s="18">
        <v>907</v>
      </c>
      <c r="C694" s="2" t="s">
        <v>34</v>
      </c>
      <c r="D694" s="27" t="s">
        <v>8</v>
      </c>
      <c r="E694" s="27" t="s">
        <v>315</v>
      </c>
      <c r="F694" s="27" t="s">
        <v>11</v>
      </c>
      <c r="G694" s="28">
        <f t="shared" si="298"/>
        <v>104.7</v>
      </c>
      <c r="H694" s="28">
        <f t="shared" si="298"/>
        <v>109.2</v>
      </c>
    </row>
    <row r="695" spans="1:8" ht="31.5">
      <c r="A695" s="26" t="s">
        <v>51</v>
      </c>
      <c r="B695" s="18">
        <v>907</v>
      </c>
      <c r="C695" s="2" t="s">
        <v>34</v>
      </c>
      <c r="D695" s="27" t="s">
        <v>8</v>
      </c>
      <c r="E695" s="27" t="s">
        <v>315</v>
      </c>
      <c r="F695" s="27" t="s">
        <v>31</v>
      </c>
      <c r="G695" s="28">
        <f t="shared" si="298"/>
        <v>104.7</v>
      </c>
      <c r="H695" s="28">
        <f t="shared" si="298"/>
        <v>109.2</v>
      </c>
    </row>
    <row r="696" spans="1:8" ht="31.5">
      <c r="A696" s="1" t="s">
        <v>329</v>
      </c>
      <c r="B696" s="18">
        <v>907</v>
      </c>
      <c r="C696" s="2" t="s">
        <v>34</v>
      </c>
      <c r="D696" s="27" t="s">
        <v>8</v>
      </c>
      <c r="E696" s="27" t="s">
        <v>315</v>
      </c>
      <c r="F696" s="27" t="s">
        <v>330</v>
      </c>
      <c r="G696" s="37">
        <v>104.7</v>
      </c>
      <c r="H696" s="37">
        <v>109.2</v>
      </c>
    </row>
    <row r="697" spans="1:8">
      <c r="A697" s="24" t="s">
        <v>79</v>
      </c>
      <c r="B697" s="21">
        <v>907</v>
      </c>
      <c r="C697" s="22" t="s">
        <v>36</v>
      </c>
      <c r="D697" s="22" t="s">
        <v>9</v>
      </c>
      <c r="E697" s="22" t="s">
        <v>10</v>
      </c>
      <c r="F697" s="22" t="s">
        <v>11</v>
      </c>
      <c r="G697" s="25">
        <f>G698+G703+G728+G744</f>
        <v>70951.200000000012</v>
      </c>
      <c r="H697" s="25">
        <f>H698+H703+H728+H744</f>
        <v>66517.899999999994</v>
      </c>
    </row>
    <row r="698" spans="1:8">
      <c r="A698" s="24" t="s">
        <v>80</v>
      </c>
      <c r="B698" s="21">
        <v>907</v>
      </c>
      <c r="C698" s="22" t="s">
        <v>36</v>
      </c>
      <c r="D698" s="22" t="s">
        <v>8</v>
      </c>
      <c r="E698" s="22" t="s">
        <v>10</v>
      </c>
      <c r="F698" s="22" t="s">
        <v>11</v>
      </c>
      <c r="G698" s="25">
        <f t="shared" ref="G698:H701" si="299">G699</f>
        <v>222</v>
      </c>
      <c r="H698" s="25">
        <f t="shared" si="299"/>
        <v>222</v>
      </c>
    </row>
    <row r="699" spans="1:8">
      <c r="A699" s="5" t="s">
        <v>433</v>
      </c>
      <c r="B699" s="18">
        <v>907</v>
      </c>
      <c r="C699" s="27" t="s">
        <v>36</v>
      </c>
      <c r="D699" s="27" t="s">
        <v>8</v>
      </c>
      <c r="E699" s="27" t="s">
        <v>125</v>
      </c>
      <c r="F699" s="27" t="s">
        <v>11</v>
      </c>
      <c r="G699" s="28">
        <f t="shared" si="299"/>
        <v>222</v>
      </c>
      <c r="H699" s="28">
        <f t="shared" si="299"/>
        <v>222</v>
      </c>
    </row>
    <row r="700" spans="1:8" ht="110.25">
      <c r="A700" s="1" t="s">
        <v>318</v>
      </c>
      <c r="B700" s="18">
        <v>907</v>
      </c>
      <c r="C700" s="2" t="s">
        <v>36</v>
      </c>
      <c r="D700" s="27" t="s">
        <v>8</v>
      </c>
      <c r="E700" s="27" t="s">
        <v>319</v>
      </c>
      <c r="F700" s="27" t="s">
        <v>11</v>
      </c>
      <c r="G700" s="28">
        <f t="shared" si="299"/>
        <v>222</v>
      </c>
      <c r="H700" s="28">
        <f t="shared" si="299"/>
        <v>222</v>
      </c>
    </row>
    <row r="701" spans="1:8" ht="31.5">
      <c r="A701" s="26" t="s">
        <v>51</v>
      </c>
      <c r="B701" s="18">
        <v>907</v>
      </c>
      <c r="C701" s="2" t="s">
        <v>36</v>
      </c>
      <c r="D701" s="27" t="s">
        <v>8</v>
      </c>
      <c r="E701" s="27" t="s">
        <v>319</v>
      </c>
      <c r="F701" s="27" t="s">
        <v>31</v>
      </c>
      <c r="G701" s="28">
        <f t="shared" si="299"/>
        <v>222</v>
      </c>
      <c r="H701" s="28">
        <f t="shared" si="299"/>
        <v>222</v>
      </c>
    </row>
    <row r="702" spans="1:8" ht="31.5">
      <c r="A702" s="26" t="s">
        <v>294</v>
      </c>
      <c r="B702" s="18">
        <v>907</v>
      </c>
      <c r="C702" s="2" t="s">
        <v>36</v>
      </c>
      <c r="D702" s="27" t="s">
        <v>8</v>
      </c>
      <c r="E702" s="27" t="s">
        <v>319</v>
      </c>
      <c r="F702" s="27" t="s">
        <v>296</v>
      </c>
      <c r="G702" s="37">
        <v>222</v>
      </c>
      <c r="H702" s="37">
        <v>222</v>
      </c>
    </row>
    <row r="703" spans="1:8">
      <c r="A703" s="24" t="s">
        <v>96</v>
      </c>
      <c r="B703" s="21">
        <v>907</v>
      </c>
      <c r="C703" s="22" t="s">
        <v>36</v>
      </c>
      <c r="D703" s="22" t="s">
        <v>17</v>
      </c>
      <c r="E703" s="22" t="s">
        <v>10</v>
      </c>
      <c r="F703" s="22" t="s">
        <v>11</v>
      </c>
      <c r="G703" s="25">
        <f t="shared" ref="G703:H703" si="300">G704+G709+G713+G717</f>
        <v>27038.200000000004</v>
      </c>
      <c r="H703" s="25">
        <f t="shared" si="300"/>
        <v>28314.1</v>
      </c>
    </row>
    <row r="704" spans="1:8" ht="47.25">
      <c r="A704" s="1" t="s">
        <v>254</v>
      </c>
      <c r="B704" s="18">
        <v>907</v>
      </c>
      <c r="C704" s="27" t="s">
        <v>36</v>
      </c>
      <c r="D704" s="27" t="s">
        <v>17</v>
      </c>
      <c r="E704" s="27" t="s">
        <v>263</v>
      </c>
      <c r="F704" s="27" t="s">
        <v>11</v>
      </c>
      <c r="G704" s="28">
        <f t="shared" ref="G704:H707" si="301">G705</f>
        <v>16754.8</v>
      </c>
      <c r="H704" s="28">
        <f t="shared" si="301"/>
        <v>17475.3</v>
      </c>
    </row>
    <row r="705" spans="1:8" ht="141.75">
      <c r="A705" s="1" t="s">
        <v>336</v>
      </c>
      <c r="B705" s="18">
        <v>907</v>
      </c>
      <c r="C705" s="27" t="s">
        <v>36</v>
      </c>
      <c r="D705" s="27" t="s">
        <v>17</v>
      </c>
      <c r="E705" s="27" t="s">
        <v>338</v>
      </c>
      <c r="F705" s="27" t="s">
        <v>11</v>
      </c>
      <c r="G705" s="28">
        <f t="shared" si="301"/>
        <v>16754.8</v>
      </c>
      <c r="H705" s="28">
        <f t="shared" si="301"/>
        <v>17475.3</v>
      </c>
    </row>
    <row r="706" spans="1:8" ht="78.75">
      <c r="A706" s="1" t="s">
        <v>337</v>
      </c>
      <c r="B706" s="18">
        <v>907</v>
      </c>
      <c r="C706" s="27" t="s">
        <v>36</v>
      </c>
      <c r="D706" s="27" t="s">
        <v>17</v>
      </c>
      <c r="E706" s="27" t="s">
        <v>339</v>
      </c>
      <c r="F706" s="27" t="s">
        <v>11</v>
      </c>
      <c r="G706" s="28">
        <f t="shared" si="301"/>
        <v>16754.8</v>
      </c>
      <c r="H706" s="28">
        <f t="shared" si="301"/>
        <v>17475.3</v>
      </c>
    </row>
    <row r="707" spans="1:8" ht="31.5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339</v>
      </c>
      <c r="F707" s="27" t="s">
        <v>31</v>
      </c>
      <c r="G707" s="28">
        <f t="shared" si="301"/>
        <v>16754.8</v>
      </c>
      <c r="H707" s="28">
        <f t="shared" si="301"/>
        <v>17475.3</v>
      </c>
    </row>
    <row r="708" spans="1:8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339</v>
      </c>
      <c r="F708" s="27" t="s">
        <v>296</v>
      </c>
      <c r="G708" s="37">
        <v>16754.8</v>
      </c>
      <c r="H708" s="37">
        <v>17475.3</v>
      </c>
    </row>
    <row r="709" spans="1:8" ht="63">
      <c r="A709" s="1" t="s">
        <v>147</v>
      </c>
      <c r="B709" s="18">
        <v>907</v>
      </c>
      <c r="C709" s="27" t="s">
        <v>36</v>
      </c>
      <c r="D709" s="27" t="s">
        <v>17</v>
      </c>
      <c r="E709" s="27" t="s">
        <v>154</v>
      </c>
      <c r="F709" s="27" t="s">
        <v>11</v>
      </c>
      <c r="G709" s="28">
        <f t="shared" ref="G709:H711" si="302">G710</f>
        <v>116.4</v>
      </c>
      <c r="H709" s="28">
        <f t="shared" si="302"/>
        <v>155</v>
      </c>
    </row>
    <row r="710" spans="1:8" ht="31.5">
      <c r="A710" s="1" t="s">
        <v>180</v>
      </c>
      <c r="B710" s="18">
        <v>907</v>
      </c>
      <c r="C710" s="27" t="s">
        <v>36</v>
      </c>
      <c r="D710" s="27" t="s">
        <v>17</v>
      </c>
      <c r="E710" s="27" t="s">
        <v>189</v>
      </c>
      <c r="F710" s="27" t="s">
        <v>11</v>
      </c>
      <c r="G710" s="28">
        <f t="shared" si="302"/>
        <v>116.4</v>
      </c>
      <c r="H710" s="28">
        <f t="shared" si="302"/>
        <v>155</v>
      </c>
    </row>
    <row r="711" spans="1:8" ht="31.5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189</v>
      </c>
      <c r="F711" s="27" t="s">
        <v>31</v>
      </c>
      <c r="G711" s="28">
        <f t="shared" si="302"/>
        <v>116.4</v>
      </c>
      <c r="H711" s="28">
        <f t="shared" si="302"/>
        <v>155</v>
      </c>
    </row>
    <row r="712" spans="1:8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189</v>
      </c>
      <c r="F712" s="27" t="s">
        <v>296</v>
      </c>
      <c r="G712" s="37">
        <v>116.4</v>
      </c>
      <c r="H712" s="37">
        <v>155</v>
      </c>
    </row>
    <row r="713" spans="1:8" ht="47.25">
      <c r="A713" s="1" t="s">
        <v>151</v>
      </c>
      <c r="B713" s="18">
        <v>907</v>
      </c>
      <c r="C713" s="27" t="s">
        <v>36</v>
      </c>
      <c r="D713" s="27" t="s">
        <v>17</v>
      </c>
      <c r="E713" s="27" t="s">
        <v>159</v>
      </c>
      <c r="F713" s="27" t="s">
        <v>11</v>
      </c>
      <c r="G713" s="28">
        <f t="shared" ref="G713:H715" si="303">G714</f>
        <v>29.4</v>
      </c>
      <c r="H713" s="28">
        <f t="shared" si="303"/>
        <v>30.9</v>
      </c>
    </row>
    <row r="714" spans="1:8" ht="31.5">
      <c r="A714" s="1" t="s">
        <v>298</v>
      </c>
      <c r="B714" s="18">
        <v>907</v>
      </c>
      <c r="C714" s="27" t="s">
        <v>36</v>
      </c>
      <c r="D714" s="27" t="s">
        <v>17</v>
      </c>
      <c r="E714" s="27" t="s">
        <v>299</v>
      </c>
      <c r="F714" s="27" t="s">
        <v>11</v>
      </c>
      <c r="G714" s="28">
        <f t="shared" si="303"/>
        <v>29.4</v>
      </c>
      <c r="H714" s="28">
        <f t="shared" si="303"/>
        <v>30.9</v>
      </c>
    </row>
    <row r="715" spans="1:8" ht="31.5">
      <c r="A715" s="26" t="s">
        <v>51</v>
      </c>
      <c r="B715" s="18">
        <v>907</v>
      </c>
      <c r="C715" s="27" t="s">
        <v>36</v>
      </c>
      <c r="D715" s="27" t="s">
        <v>17</v>
      </c>
      <c r="E715" s="27" t="s">
        <v>299</v>
      </c>
      <c r="F715" s="27" t="s">
        <v>31</v>
      </c>
      <c r="G715" s="28">
        <f t="shared" si="303"/>
        <v>29.4</v>
      </c>
      <c r="H715" s="28">
        <f t="shared" si="303"/>
        <v>30.9</v>
      </c>
    </row>
    <row r="716" spans="1:8" ht="31.5">
      <c r="A716" s="26" t="s">
        <v>294</v>
      </c>
      <c r="B716" s="18">
        <v>907</v>
      </c>
      <c r="C716" s="27" t="s">
        <v>36</v>
      </c>
      <c r="D716" s="27" t="s">
        <v>17</v>
      </c>
      <c r="E716" s="27" t="s">
        <v>299</v>
      </c>
      <c r="F716" s="27" t="s">
        <v>296</v>
      </c>
      <c r="G716" s="37">
        <v>29.4</v>
      </c>
      <c r="H716" s="37">
        <v>30.9</v>
      </c>
    </row>
    <row r="717" spans="1:8">
      <c r="A717" s="26" t="s">
        <v>433</v>
      </c>
      <c r="B717" s="18">
        <v>907</v>
      </c>
      <c r="C717" s="27" t="s">
        <v>36</v>
      </c>
      <c r="D717" s="27" t="s">
        <v>17</v>
      </c>
      <c r="E717" s="27" t="s">
        <v>125</v>
      </c>
      <c r="F717" s="27" t="s">
        <v>11</v>
      </c>
      <c r="G717" s="28">
        <f t="shared" ref="G717:H717" si="304">G718+G721+G724</f>
        <v>10137.6</v>
      </c>
      <c r="H717" s="28">
        <f t="shared" si="304"/>
        <v>10652.9</v>
      </c>
    </row>
    <row r="718" spans="1:8" ht="189">
      <c r="A718" s="1" t="s">
        <v>340</v>
      </c>
      <c r="B718" s="18">
        <v>907</v>
      </c>
      <c r="C718" s="27" t="s">
        <v>36</v>
      </c>
      <c r="D718" s="27" t="s">
        <v>17</v>
      </c>
      <c r="E718" s="27" t="s">
        <v>342</v>
      </c>
      <c r="F718" s="27" t="s">
        <v>11</v>
      </c>
      <c r="G718" s="28">
        <f t="shared" ref="G718:H719" si="305">G719</f>
        <v>4515</v>
      </c>
      <c r="H718" s="28">
        <f t="shared" si="305"/>
        <v>4772</v>
      </c>
    </row>
    <row r="719" spans="1:8" ht="47.25">
      <c r="A719" s="1" t="s">
        <v>48</v>
      </c>
      <c r="B719" s="18">
        <v>907</v>
      </c>
      <c r="C719" s="27" t="s">
        <v>36</v>
      </c>
      <c r="D719" s="27" t="s">
        <v>17</v>
      </c>
      <c r="E719" s="27" t="s">
        <v>342</v>
      </c>
      <c r="F719" s="27" t="s">
        <v>30</v>
      </c>
      <c r="G719" s="28">
        <f t="shared" si="305"/>
        <v>4515</v>
      </c>
      <c r="H719" s="28">
        <f t="shared" si="305"/>
        <v>4772</v>
      </c>
    </row>
    <row r="720" spans="1:8">
      <c r="A720" s="1" t="s">
        <v>133</v>
      </c>
      <c r="B720" s="18">
        <v>907</v>
      </c>
      <c r="C720" s="27" t="s">
        <v>36</v>
      </c>
      <c r="D720" s="27" t="s">
        <v>17</v>
      </c>
      <c r="E720" s="27" t="s">
        <v>342</v>
      </c>
      <c r="F720" s="27" t="s">
        <v>134</v>
      </c>
      <c r="G720" s="37">
        <v>4515</v>
      </c>
      <c r="H720" s="37">
        <v>4772</v>
      </c>
    </row>
    <row r="721" spans="1:8" ht="236.25">
      <c r="A721" s="1" t="s">
        <v>341</v>
      </c>
      <c r="B721" s="18">
        <v>907</v>
      </c>
      <c r="C721" s="27" t="s">
        <v>36</v>
      </c>
      <c r="D721" s="27" t="s">
        <v>17</v>
      </c>
      <c r="E721" s="27" t="s">
        <v>343</v>
      </c>
      <c r="F721" s="27" t="s">
        <v>11</v>
      </c>
      <c r="G721" s="28">
        <f t="shared" ref="G721:H722" si="306">G722</f>
        <v>1917</v>
      </c>
      <c r="H721" s="28">
        <f t="shared" si="306"/>
        <v>2016</v>
      </c>
    </row>
    <row r="722" spans="1:8" ht="47.25">
      <c r="A722" s="1" t="s">
        <v>48</v>
      </c>
      <c r="B722" s="18">
        <v>907</v>
      </c>
      <c r="C722" s="27" t="s">
        <v>36</v>
      </c>
      <c r="D722" s="27" t="s">
        <v>17</v>
      </c>
      <c r="E722" s="27" t="s">
        <v>343</v>
      </c>
      <c r="F722" s="27" t="s">
        <v>30</v>
      </c>
      <c r="G722" s="28">
        <f t="shared" si="306"/>
        <v>1917</v>
      </c>
      <c r="H722" s="28">
        <f t="shared" si="306"/>
        <v>2016</v>
      </c>
    </row>
    <row r="723" spans="1:8">
      <c r="A723" s="1" t="s">
        <v>133</v>
      </c>
      <c r="B723" s="18">
        <v>907</v>
      </c>
      <c r="C723" s="27" t="s">
        <v>36</v>
      </c>
      <c r="D723" s="27" t="s">
        <v>17</v>
      </c>
      <c r="E723" s="27" t="s">
        <v>343</v>
      </c>
      <c r="F723" s="27" t="s">
        <v>134</v>
      </c>
      <c r="G723" s="37">
        <v>1917</v>
      </c>
      <c r="H723" s="37">
        <v>2016</v>
      </c>
    </row>
    <row r="724" spans="1:8" ht="110.25">
      <c r="A724" s="1" t="s">
        <v>362</v>
      </c>
      <c r="B724" s="18">
        <v>907</v>
      </c>
      <c r="C724" s="2" t="s">
        <v>36</v>
      </c>
      <c r="D724" s="27" t="s">
        <v>17</v>
      </c>
      <c r="E724" s="27" t="s">
        <v>325</v>
      </c>
      <c r="F724" s="27" t="s">
        <v>11</v>
      </c>
      <c r="G724" s="28">
        <f t="shared" ref="G724:H726" si="307">G725</f>
        <v>3705.6</v>
      </c>
      <c r="H724" s="28">
        <f t="shared" si="307"/>
        <v>3864.9</v>
      </c>
    </row>
    <row r="725" spans="1:8" ht="31.5">
      <c r="A725" s="1" t="s">
        <v>322</v>
      </c>
      <c r="B725" s="18">
        <v>907</v>
      </c>
      <c r="C725" s="2" t="s">
        <v>36</v>
      </c>
      <c r="D725" s="27" t="s">
        <v>17</v>
      </c>
      <c r="E725" s="27" t="s">
        <v>326</v>
      </c>
      <c r="F725" s="27" t="s">
        <v>11</v>
      </c>
      <c r="G725" s="28">
        <f t="shared" si="307"/>
        <v>3705.6</v>
      </c>
      <c r="H725" s="28">
        <f t="shared" si="307"/>
        <v>3864.9</v>
      </c>
    </row>
    <row r="726" spans="1:8" ht="31.5">
      <c r="A726" s="26" t="s">
        <v>51</v>
      </c>
      <c r="B726" s="18">
        <v>907</v>
      </c>
      <c r="C726" s="2" t="s">
        <v>36</v>
      </c>
      <c r="D726" s="27" t="s">
        <v>17</v>
      </c>
      <c r="E726" s="27" t="s">
        <v>326</v>
      </c>
      <c r="F726" s="27" t="s">
        <v>31</v>
      </c>
      <c r="G726" s="28">
        <f t="shared" si="307"/>
        <v>3705.6</v>
      </c>
      <c r="H726" s="28">
        <f t="shared" si="307"/>
        <v>3864.9</v>
      </c>
    </row>
    <row r="727" spans="1:8" ht="31.5">
      <c r="A727" s="1" t="s">
        <v>329</v>
      </c>
      <c r="B727" s="18">
        <v>907</v>
      </c>
      <c r="C727" s="2" t="s">
        <v>36</v>
      </c>
      <c r="D727" s="27" t="s">
        <v>17</v>
      </c>
      <c r="E727" s="27" t="s">
        <v>326</v>
      </c>
      <c r="F727" s="27" t="s">
        <v>330</v>
      </c>
      <c r="G727" s="37">
        <v>3705.6</v>
      </c>
      <c r="H727" s="37">
        <v>3864.9</v>
      </c>
    </row>
    <row r="728" spans="1:8">
      <c r="A728" s="24" t="s">
        <v>81</v>
      </c>
      <c r="B728" s="21">
        <v>907</v>
      </c>
      <c r="C728" s="22" t="s">
        <v>36</v>
      </c>
      <c r="D728" s="22" t="s">
        <v>24</v>
      </c>
      <c r="E728" s="22" t="s">
        <v>10</v>
      </c>
      <c r="F728" s="22" t="s">
        <v>11</v>
      </c>
      <c r="G728" s="25">
        <f t="shared" ref="G728:H728" si="308">G729+G733</f>
        <v>40999.5</v>
      </c>
      <c r="H728" s="25">
        <f t="shared" si="308"/>
        <v>37837.799999999996</v>
      </c>
    </row>
    <row r="729" spans="1:8" ht="47.25">
      <c r="A729" s="1" t="s">
        <v>254</v>
      </c>
      <c r="B729" s="18">
        <v>907</v>
      </c>
      <c r="C729" s="27" t="s">
        <v>36</v>
      </c>
      <c r="D729" s="27" t="s">
        <v>24</v>
      </c>
      <c r="E729" s="27" t="s">
        <v>263</v>
      </c>
      <c r="F729" s="27" t="s">
        <v>11</v>
      </c>
      <c r="G729" s="28">
        <f t="shared" ref="G729:H731" si="309">G730</f>
        <v>36.799999999999997</v>
      </c>
      <c r="H729" s="28">
        <f t="shared" si="309"/>
        <v>38.700000000000003</v>
      </c>
    </row>
    <row r="730" spans="1:8" ht="31.5">
      <c r="A730" s="1" t="s">
        <v>257</v>
      </c>
      <c r="B730" s="18">
        <v>907</v>
      </c>
      <c r="C730" s="27" t="s">
        <v>36</v>
      </c>
      <c r="D730" s="27" t="s">
        <v>24</v>
      </c>
      <c r="E730" s="27" t="s">
        <v>265</v>
      </c>
      <c r="F730" s="27" t="s">
        <v>11</v>
      </c>
      <c r="G730" s="28">
        <f t="shared" si="309"/>
        <v>36.799999999999997</v>
      </c>
      <c r="H730" s="28">
        <f t="shared" si="309"/>
        <v>38.700000000000003</v>
      </c>
    </row>
    <row r="731" spans="1:8" ht="31.5">
      <c r="A731" s="1" t="s">
        <v>327</v>
      </c>
      <c r="B731" s="18">
        <v>907</v>
      </c>
      <c r="C731" s="27" t="s">
        <v>36</v>
      </c>
      <c r="D731" s="27" t="s">
        <v>24</v>
      </c>
      <c r="E731" s="27" t="s">
        <v>265</v>
      </c>
      <c r="F731" s="27" t="s">
        <v>31</v>
      </c>
      <c r="G731" s="28">
        <f t="shared" si="309"/>
        <v>36.799999999999997</v>
      </c>
      <c r="H731" s="28">
        <f t="shared" si="309"/>
        <v>38.700000000000003</v>
      </c>
    </row>
    <row r="732" spans="1:8">
      <c r="A732" s="26" t="s">
        <v>331</v>
      </c>
      <c r="B732" s="18">
        <v>907</v>
      </c>
      <c r="C732" s="27" t="s">
        <v>36</v>
      </c>
      <c r="D732" s="27" t="s">
        <v>24</v>
      </c>
      <c r="E732" s="27" t="s">
        <v>265</v>
      </c>
      <c r="F732" s="27" t="s">
        <v>296</v>
      </c>
      <c r="G732" s="37">
        <v>36.799999999999997</v>
      </c>
      <c r="H732" s="37">
        <v>38.700000000000003</v>
      </c>
    </row>
    <row r="733" spans="1:8">
      <c r="A733" s="26" t="s">
        <v>433</v>
      </c>
      <c r="B733" s="18">
        <v>907</v>
      </c>
      <c r="C733" s="27" t="s">
        <v>36</v>
      </c>
      <c r="D733" s="27" t="s">
        <v>24</v>
      </c>
      <c r="E733" s="27" t="s">
        <v>125</v>
      </c>
      <c r="F733" s="27" t="s">
        <v>11</v>
      </c>
      <c r="G733" s="28">
        <f t="shared" ref="G733:H733" si="310">G734+G737</f>
        <v>40962.699999999997</v>
      </c>
      <c r="H733" s="28">
        <f t="shared" si="310"/>
        <v>37799.1</v>
      </c>
    </row>
    <row r="734" spans="1:8" ht="78.75">
      <c r="A734" s="1" t="s">
        <v>261</v>
      </c>
      <c r="B734" s="18">
        <v>907</v>
      </c>
      <c r="C734" s="2" t="s">
        <v>36</v>
      </c>
      <c r="D734" s="27" t="s">
        <v>24</v>
      </c>
      <c r="E734" s="27" t="s">
        <v>347</v>
      </c>
      <c r="F734" s="27" t="s">
        <v>11</v>
      </c>
      <c r="G734" s="28">
        <f t="shared" ref="G734:H735" si="311">G735</f>
        <v>10884.7</v>
      </c>
      <c r="H734" s="28">
        <f t="shared" si="311"/>
        <v>11352.8</v>
      </c>
    </row>
    <row r="735" spans="1:8" ht="47.25">
      <c r="A735" s="1" t="s">
        <v>48</v>
      </c>
      <c r="B735" s="18">
        <v>907</v>
      </c>
      <c r="C735" s="2" t="s">
        <v>36</v>
      </c>
      <c r="D735" s="27" t="s">
        <v>24</v>
      </c>
      <c r="E735" s="27" t="s">
        <v>347</v>
      </c>
      <c r="F735" s="27" t="s">
        <v>30</v>
      </c>
      <c r="G735" s="28">
        <f t="shared" si="311"/>
        <v>10884.7</v>
      </c>
      <c r="H735" s="28">
        <f t="shared" si="311"/>
        <v>11352.8</v>
      </c>
    </row>
    <row r="736" spans="1:8">
      <c r="A736" s="1" t="s">
        <v>133</v>
      </c>
      <c r="B736" s="18">
        <v>907</v>
      </c>
      <c r="C736" s="2" t="s">
        <v>36</v>
      </c>
      <c r="D736" s="27" t="s">
        <v>24</v>
      </c>
      <c r="E736" s="27" t="s">
        <v>347</v>
      </c>
      <c r="F736" s="27" t="s">
        <v>134</v>
      </c>
      <c r="G736" s="37">
        <v>10884.7</v>
      </c>
      <c r="H736" s="37">
        <v>11352.8</v>
      </c>
    </row>
    <row r="737" spans="1:8" ht="78.75">
      <c r="A737" s="1" t="s">
        <v>371</v>
      </c>
      <c r="B737" s="18">
        <v>907</v>
      </c>
      <c r="C737" s="2" t="s">
        <v>36</v>
      </c>
      <c r="D737" s="27" t="s">
        <v>24</v>
      </c>
      <c r="E737" s="27" t="s">
        <v>346</v>
      </c>
      <c r="F737" s="27" t="s">
        <v>11</v>
      </c>
      <c r="G737" s="28">
        <f>G738+G741</f>
        <v>30078</v>
      </c>
      <c r="H737" s="28">
        <f>H738+H741</f>
        <v>26446.3</v>
      </c>
    </row>
    <row r="738" spans="1:8" ht="47.25">
      <c r="A738" s="1" t="s">
        <v>372</v>
      </c>
      <c r="B738" s="18">
        <v>907</v>
      </c>
      <c r="C738" s="2" t="s">
        <v>36</v>
      </c>
      <c r="D738" s="27" t="s">
        <v>24</v>
      </c>
      <c r="E738" s="27" t="s">
        <v>373</v>
      </c>
      <c r="F738" s="27" t="s">
        <v>11</v>
      </c>
      <c r="G738" s="28">
        <f t="shared" ref="G738:H739" si="312">G739</f>
        <v>12886.6</v>
      </c>
      <c r="H738" s="28">
        <f t="shared" si="312"/>
        <v>11532.3</v>
      </c>
    </row>
    <row r="739" spans="1:8" ht="31.5">
      <c r="A739" s="26" t="s">
        <v>51</v>
      </c>
      <c r="B739" s="18">
        <v>907</v>
      </c>
      <c r="C739" s="2" t="s">
        <v>36</v>
      </c>
      <c r="D739" s="27" t="s">
        <v>24</v>
      </c>
      <c r="E739" s="27" t="s">
        <v>373</v>
      </c>
      <c r="F739" s="27" t="s">
        <v>31</v>
      </c>
      <c r="G739" s="28">
        <f t="shared" si="312"/>
        <v>12886.6</v>
      </c>
      <c r="H739" s="28">
        <f t="shared" si="312"/>
        <v>11532.3</v>
      </c>
    </row>
    <row r="740" spans="1:8" ht="31.5">
      <c r="A740" s="1" t="s">
        <v>329</v>
      </c>
      <c r="B740" s="18">
        <v>907</v>
      </c>
      <c r="C740" s="2" t="s">
        <v>36</v>
      </c>
      <c r="D740" s="27" t="s">
        <v>24</v>
      </c>
      <c r="E740" s="27" t="s">
        <v>373</v>
      </c>
      <c r="F740" s="27" t="s">
        <v>330</v>
      </c>
      <c r="G740" s="37">
        <f>1108.6+11778</f>
        <v>12886.6</v>
      </c>
      <c r="H740" s="37">
        <f>1156.3+10376</f>
        <v>11532.3</v>
      </c>
    </row>
    <row r="741" spans="1:8" ht="47.25">
      <c r="A741" s="26" t="s">
        <v>379</v>
      </c>
      <c r="B741" s="18">
        <v>907</v>
      </c>
      <c r="C741" s="2" t="s">
        <v>36</v>
      </c>
      <c r="D741" s="27" t="s">
        <v>24</v>
      </c>
      <c r="E741" s="27" t="s">
        <v>376</v>
      </c>
      <c r="F741" s="27" t="s">
        <v>11</v>
      </c>
      <c r="G741" s="28">
        <f t="shared" ref="G741:H741" si="313">G742</f>
        <v>17191.400000000001</v>
      </c>
      <c r="H741" s="28">
        <f t="shared" si="313"/>
        <v>14914</v>
      </c>
    </row>
    <row r="742" spans="1:8" ht="31.5">
      <c r="A742" s="26" t="s">
        <v>51</v>
      </c>
      <c r="B742" s="18">
        <v>907</v>
      </c>
      <c r="C742" s="2" t="s">
        <v>36</v>
      </c>
      <c r="D742" s="27" t="s">
        <v>24</v>
      </c>
      <c r="E742" s="27" t="s">
        <v>376</v>
      </c>
      <c r="F742" s="27" t="s">
        <v>31</v>
      </c>
      <c r="G742" s="28">
        <f t="shared" ref="G742:H742" si="314">G743</f>
        <v>17191.400000000001</v>
      </c>
      <c r="H742" s="28">
        <f t="shared" si="314"/>
        <v>14914</v>
      </c>
    </row>
    <row r="743" spans="1:8" ht="31.5">
      <c r="A743" s="26" t="s">
        <v>294</v>
      </c>
      <c r="B743" s="18">
        <v>907</v>
      </c>
      <c r="C743" s="2" t="s">
        <v>36</v>
      </c>
      <c r="D743" s="27" t="s">
        <v>24</v>
      </c>
      <c r="E743" s="27" t="s">
        <v>376</v>
      </c>
      <c r="F743" s="27" t="s">
        <v>296</v>
      </c>
      <c r="G743" s="37">
        <f>28969.4-11778</f>
        <v>17191.400000000001</v>
      </c>
      <c r="H743" s="37">
        <f>25290-10376</f>
        <v>14914</v>
      </c>
    </row>
    <row r="744" spans="1:8" ht="31.5">
      <c r="A744" s="24" t="s">
        <v>82</v>
      </c>
      <c r="B744" s="21">
        <v>907</v>
      </c>
      <c r="C744" s="22" t="s">
        <v>36</v>
      </c>
      <c r="D744" s="22" t="s">
        <v>26</v>
      </c>
      <c r="E744" s="22" t="s">
        <v>10</v>
      </c>
      <c r="F744" s="22" t="s">
        <v>11</v>
      </c>
      <c r="G744" s="25">
        <f t="shared" ref="G744:H744" si="315">G745+G752</f>
        <v>2691.5</v>
      </c>
      <c r="H744" s="25">
        <f t="shared" si="315"/>
        <v>144</v>
      </c>
    </row>
    <row r="745" spans="1:8" ht="47.25">
      <c r="A745" s="26" t="s">
        <v>432</v>
      </c>
      <c r="B745" s="18">
        <v>907</v>
      </c>
      <c r="C745" s="27" t="s">
        <v>36</v>
      </c>
      <c r="D745" s="27" t="s">
        <v>26</v>
      </c>
      <c r="E745" s="27" t="s">
        <v>101</v>
      </c>
      <c r="F745" s="27" t="s">
        <v>11</v>
      </c>
      <c r="G745" s="28">
        <f t="shared" ref="G745:H746" si="316">G746</f>
        <v>144</v>
      </c>
      <c r="H745" s="28">
        <f t="shared" si="316"/>
        <v>144</v>
      </c>
    </row>
    <row r="746" spans="1:8" ht="78.75">
      <c r="A746" s="1" t="s">
        <v>371</v>
      </c>
      <c r="B746" s="18">
        <v>907</v>
      </c>
      <c r="C746" s="2" t="s">
        <v>36</v>
      </c>
      <c r="D746" s="27" t="s">
        <v>26</v>
      </c>
      <c r="E746" s="2" t="s">
        <v>314</v>
      </c>
      <c r="F746" s="27" t="s">
        <v>11</v>
      </c>
      <c r="G746" s="28">
        <f t="shared" si="316"/>
        <v>144</v>
      </c>
      <c r="H746" s="28">
        <f t="shared" si="316"/>
        <v>144</v>
      </c>
    </row>
    <row r="747" spans="1:8" ht="31.5">
      <c r="A747" s="46" t="s">
        <v>377</v>
      </c>
      <c r="B747" s="18">
        <v>907</v>
      </c>
      <c r="C747" s="2" t="s">
        <v>36</v>
      </c>
      <c r="D747" s="27" t="s">
        <v>26</v>
      </c>
      <c r="E747" s="2" t="s">
        <v>378</v>
      </c>
      <c r="F747" s="27" t="s">
        <v>11</v>
      </c>
      <c r="G747" s="28">
        <f t="shared" ref="G747:H747" si="317">G748+G750</f>
        <v>144</v>
      </c>
      <c r="H747" s="28">
        <f t="shared" si="317"/>
        <v>144</v>
      </c>
    </row>
    <row r="748" spans="1:8" ht="78.75">
      <c r="A748" s="26" t="s">
        <v>15</v>
      </c>
      <c r="B748" s="18">
        <v>907</v>
      </c>
      <c r="C748" s="2" t="s">
        <v>36</v>
      </c>
      <c r="D748" s="27" t="s">
        <v>26</v>
      </c>
      <c r="E748" s="2" t="s">
        <v>378</v>
      </c>
      <c r="F748" s="27" t="s">
        <v>16</v>
      </c>
      <c r="G748" s="28">
        <f t="shared" ref="G748:H748" si="318">G749</f>
        <v>112</v>
      </c>
      <c r="H748" s="28">
        <f t="shared" si="318"/>
        <v>112</v>
      </c>
    </row>
    <row r="749" spans="1:8" ht="31.5">
      <c r="A749" s="26" t="s">
        <v>102</v>
      </c>
      <c r="B749" s="18">
        <v>907</v>
      </c>
      <c r="C749" s="2" t="s">
        <v>36</v>
      </c>
      <c r="D749" s="27" t="s">
        <v>26</v>
      </c>
      <c r="E749" s="2" t="s">
        <v>378</v>
      </c>
      <c r="F749" s="27" t="s">
        <v>103</v>
      </c>
      <c r="G749" s="28">
        <v>112</v>
      </c>
      <c r="H749" s="28">
        <v>112</v>
      </c>
    </row>
    <row r="750" spans="1:8" ht="31.5">
      <c r="A750" s="26" t="s">
        <v>99</v>
      </c>
      <c r="B750" s="18">
        <v>907</v>
      </c>
      <c r="C750" s="2" t="s">
        <v>36</v>
      </c>
      <c r="D750" s="27" t="s">
        <v>26</v>
      </c>
      <c r="E750" s="2" t="s">
        <v>378</v>
      </c>
      <c r="F750" s="27" t="s">
        <v>19</v>
      </c>
      <c r="G750" s="28">
        <f t="shared" ref="G750:H750" si="319">G751</f>
        <v>32</v>
      </c>
      <c r="H750" s="28">
        <f t="shared" si="319"/>
        <v>32</v>
      </c>
    </row>
    <row r="751" spans="1:8" ht="31.5">
      <c r="A751" s="26" t="s">
        <v>106</v>
      </c>
      <c r="B751" s="18">
        <v>907</v>
      </c>
      <c r="C751" s="2" t="s">
        <v>36</v>
      </c>
      <c r="D751" s="27" t="s">
        <v>26</v>
      </c>
      <c r="E751" s="2" t="s">
        <v>378</v>
      </c>
      <c r="F751" s="27" t="s">
        <v>107</v>
      </c>
      <c r="G751" s="28">
        <v>32</v>
      </c>
      <c r="H751" s="28">
        <v>32</v>
      </c>
    </row>
    <row r="752" spans="1:8">
      <c r="A752" s="26" t="s">
        <v>433</v>
      </c>
      <c r="B752" s="18">
        <v>907</v>
      </c>
      <c r="C752" s="27" t="s">
        <v>36</v>
      </c>
      <c r="D752" s="27" t="s">
        <v>26</v>
      </c>
      <c r="E752" s="27" t="s">
        <v>125</v>
      </c>
      <c r="F752" s="27" t="s">
        <v>11</v>
      </c>
      <c r="G752" s="28">
        <f t="shared" ref="G752:H752" si="320">G753</f>
        <v>2547.5</v>
      </c>
      <c r="H752" s="28">
        <f t="shared" si="320"/>
        <v>0</v>
      </c>
    </row>
    <row r="753" spans="1:8" ht="78.75">
      <c r="A753" s="1" t="s">
        <v>348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11</v>
      </c>
      <c r="G753" s="28">
        <f t="shared" ref="G753:H753" si="321">G754+G756</f>
        <v>2547.5</v>
      </c>
      <c r="H753" s="28">
        <f t="shared" si="321"/>
        <v>0</v>
      </c>
    </row>
    <row r="754" spans="1:8" ht="31.5">
      <c r="A754" s="26" t="s">
        <v>51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31</v>
      </c>
      <c r="G754" s="28">
        <f t="shared" ref="G754:H754" si="322">G755</f>
        <v>2323</v>
      </c>
      <c r="H754" s="28">
        <f t="shared" si="322"/>
        <v>0</v>
      </c>
    </row>
    <row r="755" spans="1:8" ht="31.5">
      <c r="A755" s="26" t="s">
        <v>294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296</v>
      </c>
      <c r="G755" s="37">
        <v>2323</v>
      </c>
      <c r="H755" s="37">
        <v>0</v>
      </c>
    </row>
    <row r="756" spans="1:8" ht="47.25">
      <c r="A756" s="26" t="s">
        <v>48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30</v>
      </c>
      <c r="G756" s="28">
        <f t="shared" ref="G756:H756" si="323">G757</f>
        <v>224.5</v>
      </c>
      <c r="H756" s="28">
        <f t="shared" si="323"/>
        <v>0</v>
      </c>
    </row>
    <row r="757" spans="1:8">
      <c r="A757" s="26" t="s">
        <v>133</v>
      </c>
      <c r="B757" s="18">
        <v>907</v>
      </c>
      <c r="C757" s="27" t="s">
        <v>36</v>
      </c>
      <c r="D757" s="27" t="s">
        <v>26</v>
      </c>
      <c r="E757" s="27" t="s">
        <v>351</v>
      </c>
      <c r="F757" s="27" t="s">
        <v>134</v>
      </c>
      <c r="G757" s="37">
        <v>224.5</v>
      </c>
      <c r="H757" s="37">
        <v>0</v>
      </c>
    </row>
    <row r="758" spans="1:8">
      <c r="A758" s="24" t="s">
        <v>83</v>
      </c>
      <c r="B758" s="21">
        <v>907</v>
      </c>
      <c r="C758" s="22" t="s">
        <v>28</v>
      </c>
      <c r="D758" s="22" t="s">
        <v>9</v>
      </c>
      <c r="E758" s="22" t="s">
        <v>10</v>
      </c>
      <c r="F758" s="22" t="s">
        <v>11</v>
      </c>
      <c r="G758" s="25">
        <f t="shared" ref="G758:H758" si="324">G759+G766</f>
        <v>8181.1</v>
      </c>
      <c r="H758" s="25">
        <f t="shared" si="324"/>
        <v>12575</v>
      </c>
    </row>
    <row r="759" spans="1:8">
      <c r="A759" s="24" t="s">
        <v>352</v>
      </c>
      <c r="B759" s="21">
        <v>907</v>
      </c>
      <c r="C759" s="22" t="s">
        <v>28</v>
      </c>
      <c r="D759" s="22" t="s">
        <v>8</v>
      </c>
      <c r="E759" s="22" t="s">
        <v>10</v>
      </c>
      <c r="F759" s="22" t="s">
        <v>11</v>
      </c>
      <c r="G759" s="25">
        <f t="shared" ref="G759:H760" si="325">G760</f>
        <v>126.60000000000001</v>
      </c>
      <c r="H759" s="25">
        <f t="shared" si="325"/>
        <v>132.9</v>
      </c>
    </row>
    <row r="760" spans="1:8" ht="47.25">
      <c r="A760" s="1" t="s">
        <v>151</v>
      </c>
      <c r="B760" s="18">
        <v>907</v>
      </c>
      <c r="C760" s="27" t="s">
        <v>28</v>
      </c>
      <c r="D760" s="27" t="s">
        <v>8</v>
      </c>
      <c r="E760" s="27" t="s">
        <v>159</v>
      </c>
      <c r="F760" s="27" t="s">
        <v>11</v>
      </c>
      <c r="G760" s="28">
        <f t="shared" si="325"/>
        <v>126.60000000000001</v>
      </c>
      <c r="H760" s="28">
        <f t="shared" si="325"/>
        <v>132.9</v>
      </c>
    </row>
    <row r="761" spans="1:8" ht="31.5">
      <c r="A761" s="1" t="s">
        <v>298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11</v>
      </c>
      <c r="G761" s="28">
        <f t="shared" ref="G761:H761" si="326">G762+G764</f>
        <v>126.60000000000001</v>
      </c>
      <c r="H761" s="28">
        <f t="shared" si="326"/>
        <v>132.9</v>
      </c>
    </row>
    <row r="762" spans="1:8" ht="31.5">
      <c r="A762" s="26" t="s">
        <v>99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19</v>
      </c>
      <c r="G762" s="28">
        <f t="shared" ref="G762:H762" si="327">G763</f>
        <v>8.4</v>
      </c>
      <c r="H762" s="28">
        <f t="shared" si="327"/>
        <v>8.8000000000000007</v>
      </c>
    </row>
    <row r="763" spans="1:8" ht="31.5">
      <c r="A763" s="26" t="s">
        <v>106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107</v>
      </c>
      <c r="G763" s="37">
        <v>8.4</v>
      </c>
      <c r="H763" s="37">
        <v>8.8000000000000007</v>
      </c>
    </row>
    <row r="764" spans="1:8" ht="47.25">
      <c r="A764" s="1" t="s">
        <v>48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30</v>
      </c>
      <c r="G764" s="28">
        <f t="shared" ref="G764:H764" si="328">G765</f>
        <v>118.2</v>
      </c>
      <c r="H764" s="28">
        <f t="shared" si="328"/>
        <v>124.1</v>
      </c>
    </row>
    <row r="765" spans="1:8">
      <c r="A765" s="1" t="s">
        <v>316</v>
      </c>
      <c r="B765" s="18">
        <v>907</v>
      </c>
      <c r="C765" s="27" t="s">
        <v>28</v>
      </c>
      <c r="D765" s="27" t="s">
        <v>8</v>
      </c>
      <c r="E765" s="27" t="s">
        <v>299</v>
      </c>
      <c r="F765" s="27" t="s">
        <v>134</v>
      </c>
      <c r="G765" s="37">
        <v>118.2</v>
      </c>
      <c r="H765" s="37">
        <v>124.1</v>
      </c>
    </row>
    <row r="766" spans="1:8">
      <c r="A766" s="24" t="s">
        <v>84</v>
      </c>
      <c r="B766" s="21">
        <v>907</v>
      </c>
      <c r="C766" s="22" t="s">
        <v>28</v>
      </c>
      <c r="D766" s="22" t="s">
        <v>13</v>
      </c>
      <c r="E766" s="22" t="s">
        <v>10</v>
      </c>
      <c r="F766" s="22" t="s">
        <v>11</v>
      </c>
      <c r="G766" s="25">
        <f>G767+G777</f>
        <v>8054.5</v>
      </c>
      <c r="H766" s="25">
        <f>H767+H777</f>
        <v>12442.1</v>
      </c>
    </row>
    <row r="767" spans="1:8" ht="63">
      <c r="A767" s="1" t="s">
        <v>272</v>
      </c>
      <c r="B767" s="18">
        <v>907</v>
      </c>
      <c r="C767" s="27" t="s">
        <v>28</v>
      </c>
      <c r="D767" s="27" t="s">
        <v>13</v>
      </c>
      <c r="E767" s="27" t="s">
        <v>277</v>
      </c>
      <c r="F767" s="27" t="s">
        <v>11</v>
      </c>
      <c r="G767" s="28">
        <f>G768+G774</f>
        <v>8049.5</v>
      </c>
      <c r="H767" s="28">
        <f>H768+H774</f>
        <v>12442.1</v>
      </c>
    </row>
    <row r="768" spans="1:8">
      <c r="A768" s="1" t="s">
        <v>274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11</v>
      </c>
      <c r="G768" s="28">
        <f t="shared" ref="G768:H768" si="329">G769+G771</f>
        <v>7237</v>
      </c>
      <c r="H768" s="28">
        <f t="shared" si="329"/>
        <v>11310.5</v>
      </c>
    </row>
    <row r="769" spans="1:8" ht="31.5">
      <c r="A769" s="26" t="s">
        <v>99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19</v>
      </c>
      <c r="G769" s="28">
        <f t="shared" ref="G769:H769" si="330">G770</f>
        <v>1564</v>
      </c>
      <c r="H769" s="28">
        <f t="shared" si="330"/>
        <v>1637.5</v>
      </c>
    </row>
    <row r="770" spans="1:8" ht="31.5">
      <c r="A770" s="26" t="s">
        <v>106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107</v>
      </c>
      <c r="G770" s="37">
        <f>1439.5+14.5+110</f>
        <v>1564</v>
      </c>
      <c r="H770" s="37">
        <f>1508.6+14.5+114.4</f>
        <v>1637.5</v>
      </c>
    </row>
    <row r="771" spans="1:8" ht="47.25">
      <c r="A771" s="26" t="s">
        <v>48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30</v>
      </c>
      <c r="G771" s="28">
        <f t="shared" ref="G771:H771" si="331">G772+G773</f>
        <v>5673</v>
      </c>
      <c r="H771" s="28">
        <f t="shared" si="331"/>
        <v>9673</v>
      </c>
    </row>
    <row r="772" spans="1:8">
      <c r="A772" s="1" t="s">
        <v>316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317</v>
      </c>
      <c r="G772" s="37">
        <v>4873</v>
      </c>
      <c r="H772" s="37">
        <f>4873+4000</f>
        <v>8873</v>
      </c>
    </row>
    <row r="773" spans="1:8" ht="47.25">
      <c r="A773" s="1" t="s">
        <v>157</v>
      </c>
      <c r="B773" s="18">
        <v>907</v>
      </c>
      <c r="C773" s="27" t="s">
        <v>28</v>
      </c>
      <c r="D773" s="27" t="s">
        <v>13</v>
      </c>
      <c r="E773" s="27" t="s">
        <v>276</v>
      </c>
      <c r="F773" s="27" t="s">
        <v>158</v>
      </c>
      <c r="G773" s="37">
        <v>800</v>
      </c>
      <c r="H773" s="37">
        <v>800</v>
      </c>
    </row>
    <row r="774" spans="1:8" ht="31.5">
      <c r="A774" s="1" t="s">
        <v>273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11</v>
      </c>
      <c r="G774" s="28">
        <f t="shared" ref="G774:H774" si="332">G775</f>
        <v>812.5</v>
      </c>
      <c r="H774" s="28">
        <f t="shared" si="332"/>
        <v>1131.5999999999999</v>
      </c>
    </row>
    <row r="775" spans="1:8" ht="31.5">
      <c r="A775" s="26" t="s">
        <v>99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19</v>
      </c>
      <c r="G775" s="28">
        <f t="shared" ref="G775:H775" si="333">G776</f>
        <v>812.5</v>
      </c>
      <c r="H775" s="28">
        <f t="shared" si="333"/>
        <v>1131.5999999999999</v>
      </c>
    </row>
    <row r="776" spans="1:8" ht="31.5">
      <c r="A776" s="26" t="s">
        <v>106</v>
      </c>
      <c r="B776" s="18">
        <v>907</v>
      </c>
      <c r="C776" s="27" t="s">
        <v>28</v>
      </c>
      <c r="D776" s="27" t="s">
        <v>13</v>
      </c>
      <c r="E776" s="27" t="s">
        <v>303</v>
      </c>
      <c r="F776" s="27" t="s">
        <v>107</v>
      </c>
      <c r="G776" s="37">
        <f>352.4+460.1</f>
        <v>812.5</v>
      </c>
      <c r="H776" s="37">
        <f>420.6+711</f>
        <v>1131.5999999999999</v>
      </c>
    </row>
    <row r="777" spans="1:8" ht="63">
      <c r="A777" s="1" t="s">
        <v>147</v>
      </c>
      <c r="B777" s="18">
        <v>907</v>
      </c>
      <c r="C777" s="27" t="s">
        <v>28</v>
      </c>
      <c r="D777" s="27" t="s">
        <v>13</v>
      </c>
      <c r="E777" s="27" t="s">
        <v>154</v>
      </c>
      <c r="F777" s="27" t="s">
        <v>11</v>
      </c>
      <c r="G777" s="28">
        <f t="shared" ref="G777:H779" si="334">G778</f>
        <v>5</v>
      </c>
      <c r="H777" s="28">
        <f t="shared" si="334"/>
        <v>0</v>
      </c>
    </row>
    <row r="778" spans="1:8" ht="31.5">
      <c r="A778" s="1" t="s">
        <v>180</v>
      </c>
      <c r="B778" s="18">
        <v>907</v>
      </c>
      <c r="C778" s="27" t="s">
        <v>28</v>
      </c>
      <c r="D778" s="27" t="s">
        <v>13</v>
      </c>
      <c r="E778" s="27" t="s">
        <v>189</v>
      </c>
      <c r="F778" s="27" t="s">
        <v>11</v>
      </c>
      <c r="G778" s="28">
        <f t="shared" si="334"/>
        <v>5</v>
      </c>
      <c r="H778" s="28">
        <f t="shared" si="334"/>
        <v>0</v>
      </c>
    </row>
    <row r="779" spans="1:8" ht="31.5">
      <c r="A779" s="26" t="s">
        <v>99</v>
      </c>
      <c r="B779" s="18">
        <v>907</v>
      </c>
      <c r="C779" s="27" t="s">
        <v>28</v>
      </c>
      <c r="D779" s="27" t="s">
        <v>13</v>
      </c>
      <c r="E779" s="27" t="s">
        <v>189</v>
      </c>
      <c r="F779" s="27" t="s">
        <v>19</v>
      </c>
      <c r="G779" s="28">
        <f t="shared" si="334"/>
        <v>5</v>
      </c>
      <c r="H779" s="28">
        <f t="shared" si="334"/>
        <v>0</v>
      </c>
    </row>
    <row r="780" spans="1:8" ht="31.5">
      <c r="A780" s="26" t="s">
        <v>106</v>
      </c>
      <c r="B780" s="18">
        <v>907</v>
      </c>
      <c r="C780" s="27" t="s">
        <v>28</v>
      </c>
      <c r="D780" s="27" t="s">
        <v>13</v>
      </c>
      <c r="E780" s="27" t="s">
        <v>189</v>
      </c>
      <c r="F780" s="27" t="s">
        <v>107</v>
      </c>
      <c r="G780" s="37">
        <v>5</v>
      </c>
      <c r="H780" s="37"/>
    </row>
    <row r="781" spans="1:8">
      <c r="A781" s="47" t="s">
        <v>90</v>
      </c>
      <c r="B781" s="21">
        <v>999</v>
      </c>
      <c r="C781" s="22" t="s">
        <v>9</v>
      </c>
      <c r="D781" s="22" t="s">
        <v>9</v>
      </c>
      <c r="E781" s="22" t="s">
        <v>10</v>
      </c>
      <c r="F781" s="22" t="s">
        <v>11</v>
      </c>
      <c r="G781" s="34">
        <f>G782</f>
        <v>18669</v>
      </c>
      <c r="H781" s="34">
        <f>H782</f>
        <v>39668</v>
      </c>
    </row>
    <row r="782" spans="1:8">
      <c r="A782" s="47" t="s">
        <v>90</v>
      </c>
      <c r="B782" s="21">
        <v>999</v>
      </c>
      <c r="C782" s="22" t="s">
        <v>38</v>
      </c>
      <c r="D782" s="22" t="s">
        <v>9</v>
      </c>
      <c r="E782" s="22" t="s">
        <v>10</v>
      </c>
      <c r="F782" s="22" t="s">
        <v>11</v>
      </c>
      <c r="G782" s="34">
        <f>G783</f>
        <v>18669</v>
      </c>
      <c r="H782" s="34">
        <f>H783</f>
        <v>39668</v>
      </c>
    </row>
    <row r="783" spans="1:8">
      <c r="A783" s="24" t="s">
        <v>90</v>
      </c>
      <c r="B783" s="21">
        <v>999</v>
      </c>
      <c r="C783" s="22" t="s">
        <v>38</v>
      </c>
      <c r="D783" s="22" t="s">
        <v>38</v>
      </c>
      <c r="E783" s="22" t="s">
        <v>10</v>
      </c>
      <c r="F783" s="22" t="s">
        <v>11</v>
      </c>
      <c r="G783" s="34">
        <f t="shared" ref="G783:H785" si="335">G784</f>
        <v>18669</v>
      </c>
      <c r="H783" s="34">
        <f t="shared" si="335"/>
        <v>39668</v>
      </c>
    </row>
    <row r="784" spans="1:8">
      <c r="A784" s="26" t="s">
        <v>90</v>
      </c>
      <c r="B784" s="18">
        <v>999</v>
      </c>
      <c r="C784" s="27" t="s">
        <v>38</v>
      </c>
      <c r="D784" s="27" t="s">
        <v>38</v>
      </c>
      <c r="E784" s="27" t="s">
        <v>39</v>
      </c>
      <c r="F784" s="27" t="s">
        <v>11</v>
      </c>
      <c r="G784" s="37">
        <f t="shared" si="335"/>
        <v>18669</v>
      </c>
      <c r="H784" s="37">
        <f t="shared" si="335"/>
        <v>39668</v>
      </c>
    </row>
    <row r="785" spans="1:8">
      <c r="A785" s="26" t="s">
        <v>90</v>
      </c>
      <c r="B785" s="18">
        <v>999</v>
      </c>
      <c r="C785" s="27" t="s">
        <v>38</v>
      </c>
      <c r="D785" s="27" t="s">
        <v>38</v>
      </c>
      <c r="E785" s="27" t="s">
        <v>40</v>
      </c>
      <c r="F785" s="27" t="s">
        <v>11</v>
      </c>
      <c r="G785" s="37">
        <f t="shared" si="335"/>
        <v>18669</v>
      </c>
      <c r="H785" s="37">
        <f t="shared" si="335"/>
        <v>39668</v>
      </c>
    </row>
    <row r="786" spans="1:8">
      <c r="A786" s="26" t="s">
        <v>20</v>
      </c>
      <c r="B786" s="18">
        <v>999</v>
      </c>
      <c r="C786" s="27" t="s">
        <v>38</v>
      </c>
      <c r="D786" s="27" t="s">
        <v>38</v>
      </c>
      <c r="E786" s="27" t="s">
        <v>40</v>
      </c>
      <c r="F786" s="27" t="s">
        <v>21</v>
      </c>
      <c r="G786" s="37">
        <v>18669</v>
      </c>
      <c r="H786" s="37">
        <v>39668</v>
      </c>
    </row>
    <row r="787" spans="1:8">
      <c r="A787" s="48" t="s">
        <v>92</v>
      </c>
      <c r="B787" s="18"/>
      <c r="C787" s="49"/>
      <c r="D787" s="49"/>
      <c r="E787" s="49"/>
      <c r="F787" s="49"/>
      <c r="G787" s="60">
        <f>G14+G44+G373+G402+G450+G781</f>
        <v>1879183.2999999998</v>
      </c>
      <c r="H787" s="60">
        <f>H14+H44+H373+H402+H450+H781</f>
        <v>1901687</v>
      </c>
    </row>
    <row r="788" spans="1:8">
      <c r="A788" s="50"/>
      <c r="B788" s="51"/>
      <c r="C788" s="52"/>
      <c r="D788" s="52"/>
      <c r="E788" s="52"/>
      <c r="F788" s="52"/>
      <c r="G788" s="53"/>
      <c r="H788" s="53"/>
    </row>
    <row r="790" spans="1:8">
      <c r="G790" s="57"/>
      <c r="H790" s="57"/>
    </row>
    <row r="791" spans="1:8">
      <c r="G791" s="57"/>
      <c r="H791" s="57"/>
    </row>
    <row r="792" spans="1:8">
      <c r="G792" s="57"/>
      <c r="H792" s="57"/>
    </row>
    <row r="793" spans="1:8">
      <c r="G793" s="57"/>
      <c r="H793" s="57"/>
    </row>
    <row r="794" spans="1:8">
      <c r="G794" s="57"/>
      <c r="H794" s="57"/>
    </row>
    <row r="795" spans="1:8">
      <c r="G795" s="57"/>
      <c r="H795" s="57"/>
    </row>
    <row r="796" spans="1:8">
      <c r="G796" s="57"/>
      <c r="H796" s="57"/>
    </row>
    <row r="797" spans="1:8">
      <c r="G797" s="57"/>
      <c r="H797" s="57"/>
    </row>
    <row r="798" spans="1:8">
      <c r="G798" s="57"/>
      <c r="H798" s="57"/>
    </row>
    <row r="799" spans="1:8">
      <c r="G799" s="57"/>
      <c r="H799" s="57"/>
    </row>
    <row r="800" spans="1:8">
      <c r="G800" s="57"/>
      <c r="H800" s="57"/>
    </row>
    <row r="801" spans="7:8">
      <c r="G801" s="57"/>
      <c r="H801" s="57"/>
    </row>
    <row r="802" spans="7:8">
      <c r="G802" s="57"/>
      <c r="H802" s="57"/>
    </row>
    <row r="803" spans="7:8">
      <c r="G803" s="57"/>
      <c r="H803" s="57"/>
    </row>
  </sheetData>
  <mergeCells count="11">
    <mergeCell ref="D5:H5"/>
    <mergeCell ref="G1:H1"/>
    <mergeCell ref="A11:H11"/>
    <mergeCell ref="A9:H9"/>
    <mergeCell ref="A10:H10"/>
    <mergeCell ref="E2:H2"/>
    <mergeCell ref="D3:H3"/>
    <mergeCell ref="E7:H7"/>
    <mergeCell ref="D4:H4"/>
    <mergeCell ref="C6:H6"/>
    <mergeCell ref="D8:H8"/>
  </mergeCells>
  <pageMargins left="1.1811023622047245" right="0.59055118110236227" top="0.78740157480314965" bottom="0.78740157480314965" header="0.31496062992125984" footer="0.31496062992125984"/>
  <pageSetup paperSize="9" scale="6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5</vt:lpstr>
      <vt:lpstr>приложение 6</vt:lpstr>
      <vt:lpstr>Лист2</vt:lpstr>
      <vt:lpstr>Лист3</vt:lpstr>
      <vt:lpstr>'приложение 5'!Заголовки_для_печати</vt:lpstr>
      <vt:lpstr>'приложение 6'!Заголовки_для_печати</vt:lpstr>
      <vt:lpstr>'приложение 5'!Область_печати</vt:lpstr>
      <vt:lpstr>'приложение 6'!Область_печати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Budget</cp:lastModifiedBy>
  <cp:lastPrinted>2014-11-14T04:45:00Z</cp:lastPrinted>
  <dcterms:created xsi:type="dcterms:W3CDTF">2014-09-10T01:50:54Z</dcterms:created>
  <dcterms:modified xsi:type="dcterms:W3CDTF">2014-12-01T06:30:03Z</dcterms:modified>
</cp:coreProperties>
</file>