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0\"/>
    </mc:Choice>
  </mc:AlternateContent>
  <bookViews>
    <workbookView xWindow="-120" yWindow="-120" windowWidth="29040" windowHeight="15840"/>
  </bookViews>
  <sheets>
    <sheet name="Приложение 3" sheetId="2" r:id="rId1"/>
    <sheet name="Приложение 4" sheetId="5" r:id="rId2"/>
  </sheets>
  <definedNames>
    <definedName name="_xlnm.Print_Titles" localSheetId="1">'Приложение 4'!$8:$12</definedName>
    <definedName name="_xlnm.Print_Area" localSheetId="0">'Приложение 3'!$A$1:$F$95</definedName>
    <definedName name="_xlnm.Print_Area" localSheetId="1">'Приложение 4'!$A$2:$Q$264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5" l="1"/>
  <c r="G56" i="5" l="1"/>
  <c r="H56" i="5"/>
  <c r="I56" i="5"/>
  <c r="J56" i="5"/>
  <c r="K56" i="5"/>
  <c r="L56" i="5"/>
  <c r="M56" i="5"/>
  <c r="N56" i="5"/>
  <c r="F56" i="5"/>
  <c r="F74" i="5" l="1"/>
  <c r="G74" i="5"/>
  <c r="H74" i="5"/>
  <c r="I74" i="5"/>
  <c r="J74" i="5"/>
  <c r="L74" i="5"/>
  <c r="M74" i="5"/>
  <c r="N74" i="5"/>
  <c r="O74" i="5"/>
  <c r="P74" i="5"/>
  <c r="E75" i="5"/>
  <c r="E74" i="5" s="1"/>
  <c r="K71" i="5" l="1"/>
  <c r="K163" i="5" l="1"/>
  <c r="K162" i="5" s="1"/>
  <c r="K148" i="5"/>
  <c r="K147" i="5" s="1"/>
  <c r="G128" i="5"/>
  <c r="H128" i="5"/>
  <c r="I128" i="5"/>
  <c r="J128" i="5"/>
  <c r="L128" i="5"/>
  <c r="N128" i="5"/>
  <c r="O128" i="5"/>
  <c r="P128" i="5"/>
  <c r="K129" i="5"/>
  <c r="K128" i="5" s="1"/>
  <c r="G131" i="5"/>
  <c r="H131" i="5"/>
  <c r="I131" i="5"/>
  <c r="J131" i="5"/>
  <c r="L131" i="5"/>
  <c r="N131" i="5"/>
  <c r="O131" i="5"/>
  <c r="P131" i="5"/>
  <c r="K132" i="5"/>
  <c r="K131" i="5" s="1"/>
  <c r="K63" i="5"/>
  <c r="K54" i="5"/>
  <c r="K48" i="5"/>
  <c r="K45" i="5"/>
  <c r="G78" i="5"/>
  <c r="H78" i="5"/>
  <c r="J78" i="5"/>
  <c r="E25" i="5" l="1"/>
  <c r="D25" i="5" s="1"/>
  <c r="E21" i="5"/>
  <c r="D21" i="5" s="1"/>
  <c r="E20" i="5"/>
  <c r="D20" i="5" s="1"/>
  <c r="E237" i="5"/>
  <c r="E244" i="5"/>
  <c r="E243" i="5"/>
  <c r="E242" i="5"/>
  <c r="E238" i="5"/>
  <c r="P87" i="5"/>
  <c r="O87" i="5" s="1"/>
  <c r="N87" i="5" s="1"/>
  <c r="M87" i="5" s="1"/>
  <c r="L87" i="5" s="1"/>
  <c r="K87" i="5" s="1"/>
  <c r="J87" i="5" s="1"/>
  <c r="I87" i="5" s="1"/>
  <c r="H87" i="5" s="1"/>
  <c r="G87" i="5" s="1"/>
  <c r="F87" i="5" s="1"/>
  <c r="E87" i="5" s="1"/>
  <c r="D87" i="5" s="1"/>
  <c r="F71" i="5" l="1"/>
  <c r="G71" i="5"/>
  <c r="H71" i="5"/>
  <c r="I71" i="5"/>
  <c r="J71" i="5"/>
  <c r="L71" i="5"/>
  <c r="M71" i="5"/>
  <c r="N71" i="5"/>
  <c r="O71" i="5"/>
  <c r="P71" i="5"/>
  <c r="E222" i="5" l="1"/>
  <c r="F220" i="5"/>
  <c r="G220" i="5"/>
  <c r="H220" i="5"/>
  <c r="I220" i="5"/>
  <c r="J220" i="5"/>
  <c r="K220" i="5"/>
  <c r="L220" i="5"/>
  <c r="M220" i="5"/>
  <c r="N220" i="5"/>
  <c r="O220" i="5"/>
  <c r="P220" i="5"/>
  <c r="E221" i="5"/>
  <c r="K212" i="5"/>
  <c r="K224" i="5" s="1"/>
  <c r="K169" i="5"/>
  <c r="K121" i="5"/>
  <c r="J121" i="5"/>
  <c r="J120" i="5" s="1"/>
  <c r="K42" i="5"/>
  <c r="K245" i="5"/>
  <c r="E73" i="5"/>
  <c r="E72" i="5"/>
  <c r="K15" i="5"/>
  <c r="K78" i="5" s="1"/>
  <c r="E71" i="5" l="1"/>
  <c r="E220" i="5"/>
  <c r="J254" i="5"/>
  <c r="L224" i="5"/>
  <c r="M224" i="5"/>
  <c r="N224" i="5"/>
  <c r="O224" i="5"/>
  <c r="P224" i="5"/>
  <c r="M202" i="5"/>
  <c r="M181" i="5"/>
  <c r="O172" i="5"/>
  <c r="F168" i="5"/>
  <c r="G168" i="5"/>
  <c r="H168" i="5"/>
  <c r="I168" i="5"/>
  <c r="J168" i="5"/>
  <c r="K168" i="5"/>
  <c r="L168" i="5"/>
  <c r="M168" i="5"/>
  <c r="N168" i="5"/>
  <c r="O168" i="5"/>
  <c r="P168" i="5"/>
  <c r="L165" i="5"/>
  <c r="M165" i="5"/>
  <c r="N165" i="5"/>
  <c r="O165" i="5"/>
  <c r="P165" i="5"/>
  <c r="K120" i="5"/>
  <c r="L120" i="5"/>
  <c r="M120" i="5"/>
  <c r="N120" i="5"/>
  <c r="O120" i="5"/>
  <c r="P120" i="5"/>
  <c r="L65" i="5"/>
  <c r="M65" i="5"/>
  <c r="N65" i="5"/>
  <c r="O65" i="5"/>
  <c r="P65" i="5"/>
  <c r="K41" i="5"/>
  <c r="L41" i="5"/>
  <c r="J41" i="5"/>
  <c r="L144" i="5" l="1"/>
  <c r="E197" i="5"/>
  <c r="G196" i="5"/>
  <c r="H196" i="5"/>
  <c r="I196" i="5"/>
  <c r="J196" i="5"/>
  <c r="K196" i="5"/>
  <c r="L196" i="5"/>
  <c r="M196" i="5"/>
  <c r="N196" i="5"/>
  <c r="O196" i="5"/>
  <c r="P196" i="5"/>
  <c r="F196" i="5"/>
  <c r="J224" i="5"/>
  <c r="I224" i="5" l="1"/>
  <c r="E216" i="5" l="1"/>
  <c r="E215" i="5"/>
  <c r="P214" i="5"/>
  <c r="O214" i="5"/>
  <c r="N214" i="5"/>
  <c r="M214" i="5"/>
  <c r="L214" i="5"/>
  <c r="K214" i="5"/>
  <c r="J214" i="5"/>
  <c r="I214" i="5"/>
  <c r="H214" i="5"/>
  <c r="G214" i="5"/>
  <c r="F214" i="5"/>
  <c r="E213" i="5"/>
  <c r="E212" i="5"/>
  <c r="P211" i="5"/>
  <c r="O211" i="5"/>
  <c r="N211" i="5"/>
  <c r="M211" i="5"/>
  <c r="L211" i="5"/>
  <c r="K211" i="5"/>
  <c r="J211" i="5"/>
  <c r="I211" i="5"/>
  <c r="H211" i="5"/>
  <c r="G211" i="5"/>
  <c r="F211" i="5"/>
  <c r="K225" i="5"/>
  <c r="L225" i="5"/>
  <c r="M225" i="5"/>
  <c r="N225" i="5"/>
  <c r="O225" i="5"/>
  <c r="P225" i="5"/>
  <c r="J225" i="5"/>
  <c r="E210" i="5"/>
  <c r="E209" i="5"/>
  <c r="P208" i="5"/>
  <c r="O208" i="5"/>
  <c r="N208" i="5"/>
  <c r="M208" i="5"/>
  <c r="L208" i="5"/>
  <c r="K208" i="5"/>
  <c r="J208" i="5"/>
  <c r="I208" i="5"/>
  <c r="H208" i="5"/>
  <c r="H224" i="5" s="1"/>
  <c r="G208" i="5"/>
  <c r="F208" i="5"/>
  <c r="K258" i="5"/>
  <c r="J258" i="5"/>
  <c r="K178" i="5"/>
  <c r="L178" i="5"/>
  <c r="J178" i="5"/>
  <c r="J124" i="5"/>
  <c r="J125" i="5"/>
  <c r="K125" i="5"/>
  <c r="K65" i="5"/>
  <c r="J65" i="5"/>
  <c r="I166" i="5"/>
  <c r="I165" i="5" s="1"/>
  <c r="J77" i="5" l="1"/>
  <c r="E211" i="5"/>
  <c r="E208" i="5"/>
  <c r="E214" i="5"/>
  <c r="F22" i="5"/>
  <c r="G22" i="5"/>
  <c r="H22" i="5"/>
  <c r="I22" i="5"/>
  <c r="J22" i="5"/>
  <c r="K22" i="5"/>
  <c r="L22" i="5"/>
  <c r="E24" i="5"/>
  <c r="N22" i="5" l="1"/>
  <c r="M22" i="5"/>
  <c r="I121" i="5"/>
  <c r="I120" i="5" s="1"/>
  <c r="I42" i="5"/>
  <c r="I78" i="5" s="1"/>
  <c r="O22" i="5" l="1"/>
  <c r="P22" i="5" l="1"/>
  <c r="E22" i="5" s="1"/>
  <c r="E23" i="5"/>
  <c r="G259" i="5"/>
  <c r="H259" i="5"/>
  <c r="I259" i="5"/>
  <c r="J259" i="5"/>
  <c r="K259" i="5"/>
  <c r="F259" i="5"/>
  <c r="G258" i="5"/>
  <c r="H258" i="5"/>
  <c r="I258" i="5"/>
  <c r="F258" i="5"/>
  <c r="K234" i="5"/>
  <c r="J234" i="5"/>
  <c r="I234" i="5"/>
  <c r="H234" i="5"/>
  <c r="G234" i="5"/>
  <c r="F234" i="5"/>
  <c r="P254" i="5"/>
  <c r="O254" i="5"/>
  <c r="N254" i="5"/>
  <c r="M254" i="5"/>
  <c r="L254" i="5"/>
  <c r="K254" i="5"/>
  <c r="I254" i="5"/>
  <c r="H254" i="5"/>
  <c r="G254" i="5"/>
  <c r="F254" i="5"/>
  <c r="K251" i="5"/>
  <c r="J251" i="5"/>
  <c r="I251" i="5"/>
  <c r="H251" i="5"/>
  <c r="G251" i="5"/>
  <c r="F251" i="5"/>
  <c r="K248" i="5"/>
  <c r="J248" i="5"/>
  <c r="H248" i="5"/>
  <c r="G248" i="5"/>
  <c r="F248" i="5"/>
  <c r="G245" i="5"/>
  <c r="H245" i="5"/>
  <c r="I245" i="5"/>
  <c r="J245" i="5"/>
  <c r="F245" i="5"/>
  <c r="G239" i="5"/>
  <c r="H239" i="5"/>
  <c r="I239" i="5"/>
  <c r="J239" i="5"/>
  <c r="K239" i="5"/>
  <c r="N239" i="5"/>
  <c r="O239" i="5"/>
  <c r="P239" i="5"/>
  <c r="F239" i="5"/>
  <c r="E240" i="5"/>
  <c r="E256" i="5"/>
  <c r="E255" i="5"/>
  <c r="E253" i="5"/>
  <c r="E249" i="5"/>
  <c r="E246" i="5"/>
  <c r="E241" i="5"/>
  <c r="G232" i="5"/>
  <c r="H232" i="5"/>
  <c r="I232" i="5"/>
  <c r="J232" i="5"/>
  <c r="K232" i="5"/>
  <c r="N232" i="5"/>
  <c r="P232" i="5"/>
  <c r="F232" i="5"/>
  <c r="G231" i="5"/>
  <c r="H231" i="5"/>
  <c r="I231" i="5"/>
  <c r="J231" i="5"/>
  <c r="K231" i="5"/>
  <c r="N231" i="5"/>
  <c r="P231" i="5"/>
  <c r="F231" i="5"/>
  <c r="G227" i="5"/>
  <c r="H227" i="5"/>
  <c r="I227" i="5"/>
  <c r="J227" i="5"/>
  <c r="K227" i="5"/>
  <c r="N227" i="5"/>
  <c r="P227" i="5"/>
  <c r="F227" i="5"/>
  <c r="E229" i="5"/>
  <c r="E228" i="5"/>
  <c r="G175" i="5"/>
  <c r="H175" i="5"/>
  <c r="I175" i="5"/>
  <c r="J175" i="5"/>
  <c r="L175" i="5"/>
  <c r="M175" i="5"/>
  <c r="N175" i="5"/>
  <c r="O175" i="5"/>
  <c r="P175" i="5"/>
  <c r="F175" i="5"/>
  <c r="G178" i="5"/>
  <c r="H178" i="5"/>
  <c r="I178" i="5"/>
  <c r="M178" i="5"/>
  <c r="N178" i="5"/>
  <c r="O178" i="5"/>
  <c r="P178" i="5"/>
  <c r="F178" i="5"/>
  <c r="G181" i="5"/>
  <c r="H181" i="5"/>
  <c r="I181" i="5"/>
  <c r="J181" i="5"/>
  <c r="L181" i="5"/>
  <c r="N181" i="5"/>
  <c r="O181" i="5"/>
  <c r="P181" i="5"/>
  <c r="F181" i="5"/>
  <c r="G184" i="5"/>
  <c r="H184" i="5"/>
  <c r="I184" i="5"/>
  <c r="J184" i="5"/>
  <c r="M184" i="5"/>
  <c r="N184" i="5"/>
  <c r="O184" i="5"/>
  <c r="P184" i="5"/>
  <c r="F184" i="5"/>
  <c r="G187" i="5"/>
  <c r="I187" i="5"/>
  <c r="J187" i="5"/>
  <c r="M187" i="5"/>
  <c r="N187" i="5"/>
  <c r="O187" i="5"/>
  <c r="P187" i="5"/>
  <c r="F187" i="5"/>
  <c r="G190" i="5"/>
  <c r="I190" i="5"/>
  <c r="J190" i="5"/>
  <c r="K190" i="5"/>
  <c r="M190" i="5"/>
  <c r="N190" i="5"/>
  <c r="O190" i="5"/>
  <c r="F190" i="5"/>
  <c r="G193" i="5"/>
  <c r="H193" i="5"/>
  <c r="I193" i="5"/>
  <c r="J193" i="5"/>
  <c r="L193" i="5"/>
  <c r="M193" i="5"/>
  <c r="O193" i="5"/>
  <c r="F193" i="5"/>
  <c r="G199" i="5"/>
  <c r="H199" i="5"/>
  <c r="I199" i="5"/>
  <c r="J199" i="5"/>
  <c r="L199" i="5"/>
  <c r="M199" i="5"/>
  <c r="O199" i="5"/>
  <c r="F199" i="5"/>
  <c r="H217" i="5"/>
  <c r="I217" i="5"/>
  <c r="J217" i="5"/>
  <c r="K217" i="5"/>
  <c r="L217" i="5"/>
  <c r="M217" i="5"/>
  <c r="N217" i="5"/>
  <c r="O217" i="5"/>
  <c r="P217" i="5"/>
  <c r="G217" i="5"/>
  <c r="G225" i="5"/>
  <c r="H225" i="5"/>
  <c r="I225" i="5"/>
  <c r="F225" i="5"/>
  <c r="G224" i="5"/>
  <c r="F224" i="5"/>
  <c r="F217" i="5"/>
  <c r="G205" i="5"/>
  <c r="H205" i="5"/>
  <c r="I205" i="5"/>
  <c r="J205" i="5"/>
  <c r="K205" i="5"/>
  <c r="N205" i="5"/>
  <c r="O205" i="5"/>
  <c r="P205" i="5"/>
  <c r="F205" i="5"/>
  <c r="G202" i="5"/>
  <c r="H202" i="5"/>
  <c r="I202" i="5"/>
  <c r="J202" i="5"/>
  <c r="K202" i="5"/>
  <c r="L202" i="5"/>
  <c r="N202" i="5"/>
  <c r="O202" i="5"/>
  <c r="P202" i="5"/>
  <c r="F202" i="5"/>
  <c r="E219" i="5"/>
  <c r="E218" i="5"/>
  <c r="E207" i="5"/>
  <c r="E206" i="5"/>
  <c r="E204" i="5"/>
  <c r="E203" i="5"/>
  <c r="E201" i="5"/>
  <c r="E200" i="5"/>
  <c r="E198" i="5"/>
  <c r="E195" i="5"/>
  <c r="E194" i="5"/>
  <c r="E192" i="5"/>
  <c r="E191" i="5"/>
  <c r="E189" i="5"/>
  <c r="E188" i="5"/>
  <c r="E186" i="5"/>
  <c r="E185" i="5"/>
  <c r="E183" i="5"/>
  <c r="E182" i="5"/>
  <c r="E180" i="5"/>
  <c r="E179" i="5"/>
  <c r="E177" i="5"/>
  <c r="E176" i="5"/>
  <c r="G173" i="5"/>
  <c r="H173" i="5"/>
  <c r="I173" i="5"/>
  <c r="J173" i="5"/>
  <c r="K173" i="5"/>
  <c r="L173" i="5"/>
  <c r="M173" i="5"/>
  <c r="N173" i="5"/>
  <c r="O173" i="5"/>
  <c r="P173" i="5"/>
  <c r="F173" i="5"/>
  <c r="G172" i="5"/>
  <c r="I172" i="5"/>
  <c r="J172" i="5"/>
  <c r="K172" i="5"/>
  <c r="F172" i="5"/>
  <c r="G165" i="5"/>
  <c r="J165" i="5"/>
  <c r="F165" i="5"/>
  <c r="G162" i="5"/>
  <c r="H162" i="5"/>
  <c r="I162" i="5"/>
  <c r="J162" i="5"/>
  <c r="F162" i="5"/>
  <c r="G159" i="5"/>
  <c r="H159" i="5"/>
  <c r="I159" i="5"/>
  <c r="J159" i="5"/>
  <c r="K159" i="5"/>
  <c r="F159" i="5"/>
  <c r="G156" i="5"/>
  <c r="H156" i="5"/>
  <c r="I156" i="5"/>
  <c r="J156" i="5"/>
  <c r="K156" i="5"/>
  <c r="F156" i="5"/>
  <c r="G153" i="5"/>
  <c r="H153" i="5"/>
  <c r="I153" i="5"/>
  <c r="J153" i="5"/>
  <c r="K153" i="5"/>
  <c r="F153" i="5"/>
  <c r="G150" i="5"/>
  <c r="H150" i="5"/>
  <c r="I150" i="5"/>
  <c r="J150" i="5"/>
  <c r="K150" i="5"/>
  <c r="F150" i="5"/>
  <c r="G147" i="5"/>
  <c r="H147" i="5"/>
  <c r="I147" i="5"/>
  <c r="J147" i="5"/>
  <c r="L147" i="5"/>
  <c r="M147" i="5"/>
  <c r="N147" i="5"/>
  <c r="O147" i="5"/>
  <c r="F147" i="5"/>
  <c r="H166" i="5"/>
  <c r="H165" i="5" s="1"/>
  <c r="L162" i="5"/>
  <c r="L159" i="5"/>
  <c r="L156" i="5"/>
  <c r="L153" i="5"/>
  <c r="L150" i="5"/>
  <c r="E148" i="5"/>
  <c r="E170" i="5"/>
  <c r="E167" i="5"/>
  <c r="E164" i="5"/>
  <c r="E161" i="5"/>
  <c r="E158" i="5"/>
  <c r="E155" i="5"/>
  <c r="E152" i="5"/>
  <c r="E149" i="5"/>
  <c r="G145" i="5"/>
  <c r="H145" i="5"/>
  <c r="I145" i="5"/>
  <c r="J145" i="5"/>
  <c r="K145" i="5"/>
  <c r="L145" i="5"/>
  <c r="M145" i="5"/>
  <c r="N145" i="5"/>
  <c r="O145" i="5"/>
  <c r="P145" i="5"/>
  <c r="F145" i="5"/>
  <c r="G144" i="5"/>
  <c r="H144" i="5"/>
  <c r="I144" i="5"/>
  <c r="J144" i="5"/>
  <c r="K144" i="5"/>
  <c r="F144" i="5"/>
  <c r="F128" i="5"/>
  <c r="F131" i="5"/>
  <c r="G134" i="5"/>
  <c r="H134" i="5"/>
  <c r="I134" i="5"/>
  <c r="J134" i="5"/>
  <c r="K134" i="5"/>
  <c r="F134" i="5"/>
  <c r="G137" i="5"/>
  <c r="H137" i="5"/>
  <c r="I137" i="5"/>
  <c r="J137" i="5"/>
  <c r="K137" i="5"/>
  <c r="F137" i="5"/>
  <c r="G140" i="5"/>
  <c r="H140" i="5"/>
  <c r="I140" i="5"/>
  <c r="J140" i="5"/>
  <c r="K140" i="5"/>
  <c r="L140" i="5"/>
  <c r="M140" i="5"/>
  <c r="N140" i="5"/>
  <c r="O140" i="5"/>
  <c r="F140" i="5"/>
  <c r="L134" i="5"/>
  <c r="E142" i="5"/>
  <c r="E141" i="5"/>
  <c r="E139" i="5"/>
  <c r="E136" i="5"/>
  <c r="E133" i="5"/>
  <c r="E130" i="5"/>
  <c r="G126" i="5"/>
  <c r="H126" i="5"/>
  <c r="I126" i="5"/>
  <c r="J126" i="5"/>
  <c r="K126" i="5"/>
  <c r="L126" i="5"/>
  <c r="M126" i="5"/>
  <c r="N126" i="5"/>
  <c r="O126" i="5"/>
  <c r="F126" i="5"/>
  <c r="H125" i="5"/>
  <c r="I125" i="5"/>
  <c r="F125" i="5"/>
  <c r="H124" i="5"/>
  <c r="I124" i="5"/>
  <c r="J261" i="5"/>
  <c r="K124" i="5"/>
  <c r="L124" i="5"/>
  <c r="M124" i="5"/>
  <c r="N124" i="5"/>
  <c r="O124" i="5"/>
  <c r="P124" i="5"/>
  <c r="F124" i="5"/>
  <c r="G84" i="5"/>
  <c r="H84" i="5"/>
  <c r="I84" i="5"/>
  <c r="J84" i="5"/>
  <c r="K84" i="5"/>
  <c r="F84" i="5"/>
  <c r="H88" i="5"/>
  <c r="I88" i="5"/>
  <c r="J88" i="5"/>
  <c r="K88" i="5"/>
  <c r="F88" i="5"/>
  <c r="G91" i="5"/>
  <c r="H91" i="5"/>
  <c r="I91" i="5"/>
  <c r="J91" i="5"/>
  <c r="K91" i="5"/>
  <c r="F91" i="5"/>
  <c r="G94" i="5"/>
  <c r="H94" i="5"/>
  <c r="I94" i="5"/>
  <c r="J94" i="5"/>
  <c r="K94" i="5"/>
  <c r="F94" i="5"/>
  <c r="G97" i="5"/>
  <c r="H97" i="5"/>
  <c r="I97" i="5"/>
  <c r="F97" i="5"/>
  <c r="G100" i="5"/>
  <c r="H100" i="5"/>
  <c r="I100" i="5"/>
  <c r="J100" i="5"/>
  <c r="K100" i="5"/>
  <c r="L100" i="5"/>
  <c r="F100" i="5"/>
  <c r="G103" i="5"/>
  <c r="H103" i="5"/>
  <c r="I103" i="5"/>
  <c r="J103" i="5"/>
  <c r="K103" i="5"/>
  <c r="L103" i="5"/>
  <c r="M103" i="5"/>
  <c r="F103" i="5"/>
  <c r="G106" i="5"/>
  <c r="H106" i="5"/>
  <c r="I106" i="5"/>
  <c r="J106" i="5"/>
  <c r="K106" i="5"/>
  <c r="L106" i="5"/>
  <c r="M106" i="5"/>
  <c r="N106" i="5"/>
  <c r="F106" i="5"/>
  <c r="G109" i="5"/>
  <c r="H109" i="5"/>
  <c r="I109" i="5"/>
  <c r="J109" i="5"/>
  <c r="K109" i="5"/>
  <c r="L109" i="5"/>
  <c r="M109" i="5"/>
  <c r="N109" i="5"/>
  <c r="O109" i="5"/>
  <c r="F109" i="5"/>
  <c r="G112" i="5"/>
  <c r="H112" i="5"/>
  <c r="I112" i="5"/>
  <c r="J112" i="5"/>
  <c r="K112" i="5"/>
  <c r="L112" i="5"/>
  <c r="M112" i="5"/>
  <c r="N112" i="5"/>
  <c r="O112" i="5"/>
  <c r="P112" i="5"/>
  <c r="F112" i="5"/>
  <c r="H116" i="5"/>
  <c r="I116" i="5"/>
  <c r="J116" i="5"/>
  <c r="K116" i="5"/>
  <c r="L116" i="5"/>
  <c r="M116" i="5"/>
  <c r="N116" i="5"/>
  <c r="O116" i="5"/>
  <c r="P116" i="5"/>
  <c r="F116" i="5"/>
  <c r="G120" i="5"/>
  <c r="H120" i="5"/>
  <c r="F120" i="5"/>
  <c r="G117" i="5"/>
  <c r="G116" i="5" s="1"/>
  <c r="P111" i="5"/>
  <c r="E111" i="5" s="1"/>
  <c r="O107" i="5"/>
  <c r="P107" i="5" s="1"/>
  <c r="P106" i="5" s="1"/>
  <c r="N104" i="5"/>
  <c r="O104" i="5" s="1"/>
  <c r="O103" i="5" s="1"/>
  <c r="L94" i="5"/>
  <c r="L91" i="5"/>
  <c r="M88" i="5"/>
  <c r="G89" i="5"/>
  <c r="G88" i="5" s="1"/>
  <c r="L84" i="5"/>
  <c r="E122" i="5"/>
  <c r="E119" i="5"/>
  <c r="E118" i="5"/>
  <c r="E115" i="5"/>
  <c r="E114" i="5"/>
  <c r="E110" i="5"/>
  <c r="E108" i="5"/>
  <c r="E105" i="5"/>
  <c r="E102" i="5"/>
  <c r="E99" i="5"/>
  <c r="E96" i="5"/>
  <c r="E93" i="5"/>
  <c r="E90" i="5"/>
  <c r="G81" i="5"/>
  <c r="H81" i="5"/>
  <c r="I81" i="5"/>
  <c r="J81" i="5"/>
  <c r="K81" i="5"/>
  <c r="F81" i="5"/>
  <c r="L81" i="5"/>
  <c r="E83" i="5"/>
  <c r="E79" i="5"/>
  <c r="G68" i="5"/>
  <c r="H68" i="5"/>
  <c r="I68" i="5"/>
  <c r="J68" i="5"/>
  <c r="K68" i="5"/>
  <c r="L68" i="5"/>
  <c r="M68" i="5"/>
  <c r="N68" i="5"/>
  <c r="O68" i="5"/>
  <c r="P68" i="5"/>
  <c r="F68" i="5"/>
  <c r="G65" i="5"/>
  <c r="H65" i="5"/>
  <c r="I65" i="5"/>
  <c r="F65" i="5"/>
  <c r="G62" i="5"/>
  <c r="H62" i="5"/>
  <c r="I62" i="5"/>
  <c r="J62" i="5"/>
  <c r="L62" i="5"/>
  <c r="M62" i="5"/>
  <c r="P62" i="5"/>
  <c r="G59" i="5"/>
  <c r="H59" i="5"/>
  <c r="I59" i="5"/>
  <c r="J59" i="5"/>
  <c r="K59" i="5"/>
  <c r="L59" i="5"/>
  <c r="M59" i="5"/>
  <c r="N59" i="5"/>
  <c r="O59" i="5"/>
  <c r="P59" i="5"/>
  <c r="F59" i="5"/>
  <c r="G53" i="5"/>
  <c r="H53" i="5"/>
  <c r="I53" i="5"/>
  <c r="J53" i="5"/>
  <c r="K53" i="5"/>
  <c r="L53" i="5"/>
  <c r="M53" i="5"/>
  <c r="N53" i="5"/>
  <c r="O53" i="5"/>
  <c r="P53" i="5"/>
  <c r="G50" i="5"/>
  <c r="H50" i="5"/>
  <c r="I50" i="5"/>
  <c r="J50" i="5"/>
  <c r="K50" i="5"/>
  <c r="F50" i="5"/>
  <c r="L50" i="5"/>
  <c r="F54" i="5"/>
  <c r="F53" i="5" s="1"/>
  <c r="N63" i="5"/>
  <c r="O63" i="5" s="1"/>
  <c r="O62" i="5" s="1"/>
  <c r="F63" i="5"/>
  <c r="E70" i="5"/>
  <c r="E69" i="5"/>
  <c r="E67" i="5"/>
  <c r="E66" i="5"/>
  <c r="E61" i="5"/>
  <c r="E60" i="5"/>
  <c r="E55" i="5"/>
  <c r="G47" i="5"/>
  <c r="H47" i="5"/>
  <c r="I47" i="5"/>
  <c r="J47" i="5"/>
  <c r="K47" i="5"/>
  <c r="M47" i="5"/>
  <c r="F48" i="5"/>
  <c r="F47" i="5" s="1"/>
  <c r="E49" i="5"/>
  <c r="G44" i="5"/>
  <c r="H44" i="5"/>
  <c r="I44" i="5"/>
  <c r="J44" i="5"/>
  <c r="K44" i="5"/>
  <c r="L44" i="5"/>
  <c r="F45" i="5"/>
  <c r="E46" i="5"/>
  <c r="G41" i="5"/>
  <c r="H41" i="5"/>
  <c r="I41" i="5"/>
  <c r="F41" i="5"/>
  <c r="M41" i="5"/>
  <c r="E43" i="5"/>
  <c r="G38" i="5"/>
  <c r="H38" i="5"/>
  <c r="I38" i="5"/>
  <c r="J38" i="5"/>
  <c r="K38" i="5"/>
  <c r="F38" i="5"/>
  <c r="L38" i="5"/>
  <c r="E40" i="5"/>
  <c r="G35" i="5"/>
  <c r="H35" i="5"/>
  <c r="I35" i="5"/>
  <c r="J35" i="5"/>
  <c r="K35" i="5"/>
  <c r="F35" i="5"/>
  <c r="E37" i="5"/>
  <c r="G32" i="5"/>
  <c r="H32" i="5"/>
  <c r="I32" i="5"/>
  <c r="L32" i="5"/>
  <c r="M32" i="5"/>
  <c r="N32" i="5"/>
  <c r="O32" i="5"/>
  <c r="P32" i="5"/>
  <c r="F32" i="5"/>
  <c r="E34" i="5"/>
  <c r="E33" i="5"/>
  <c r="G29" i="5"/>
  <c r="H29" i="5"/>
  <c r="I29" i="5"/>
  <c r="J29" i="5"/>
  <c r="K29" i="5"/>
  <c r="L29" i="5"/>
  <c r="M29" i="5"/>
  <c r="N29" i="5"/>
  <c r="O29" i="5"/>
  <c r="P29" i="5"/>
  <c r="F29" i="5"/>
  <c r="E31" i="5"/>
  <c r="E30" i="5"/>
  <c r="G26" i="5"/>
  <c r="H26" i="5"/>
  <c r="I26" i="5"/>
  <c r="J26" i="5"/>
  <c r="K26" i="5"/>
  <c r="L26" i="5"/>
  <c r="M26" i="5"/>
  <c r="N26" i="5"/>
  <c r="O26" i="5"/>
  <c r="P26" i="5"/>
  <c r="F26" i="5"/>
  <c r="E28" i="5"/>
  <c r="E27" i="5"/>
  <c r="G17" i="5"/>
  <c r="H17" i="5"/>
  <c r="I17" i="5"/>
  <c r="J17" i="5"/>
  <c r="K17" i="5"/>
  <c r="L17" i="5"/>
  <c r="M17" i="5"/>
  <c r="N17" i="5"/>
  <c r="O17" i="5"/>
  <c r="P17" i="5"/>
  <c r="F17" i="5"/>
  <c r="E18" i="5"/>
  <c r="E19" i="5"/>
  <c r="E16" i="5"/>
  <c r="G14" i="5"/>
  <c r="H14" i="5"/>
  <c r="I14" i="5"/>
  <c r="J14" i="5"/>
  <c r="K14" i="5"/>
  <c r="F14" i="5"/>
  <c r="P14" i="5"/>
  <c r="M248" i="5"/>
  <c r="P245" i="5"/>
  <c r="E205" i="5" l="1"/>
  <c r="L35" i="5"/>
  <c r="L78" i="5"/>
  <c r="F44" i="5"/>
  <c r="F78" i="5"/>
  <c r="K262" i="5"/>
  <c r="G77" i="5"/>
  <c r="K77" i="5"/>
  <c r="I77" i="5"/>
  <c r="H261" i="5"/>
  <c r="P143" i="5"/>
  <c r="L143" i="5"/>
  <c r="F77" i="5"/>
  <c r="J123" i="5"/>
  <c r="F261" i="5"/>
  <c r="I261" i="5"/>
  <c r="H77" i="5"/>
  <c r="K257" i="5"/>
  <c r="J257" i="5"/>
  <c r="J262" i="5"/>
  <c r="M258" i="5"/>
  <c r="L258" i="5"/>
  <c r="M100" i="5"/>
  <c r="L125" i="5"/>
  <c r="M261" i="5"/>
  <c r="N261" i="5"/>
  <c r="O261" i="5"/>
  <c r="K261" i="5"/>
  <c r="K123" i="5"/>
  <c r="P261" i="5"/>
  <c r="L261" i="5"/>
  <c r="F257" i="5"/>
  <c r="H257" i="5"/>
  <c r="G257" i="5"/>
  <c r="E145" i="5"/>
  <c r="K143" i="5"/>
  <c r="I262" i="5"/>
  <c r="H263" i="5"/>
  <c r="I263" i="5"/>
  <c r="J263" i="5"/>
  <c r="F263" i="5"/>
  <c r="K263" i="5"/>
  <c r="G263" i="5"/>
  <c r="I257" i="5"/>
  <c r="E181" i="5"/>
  <c r="F123" i="5"/>
  <c r="F143" i="5"/>
  <c r="O245" i="5"/>
  <c r="E254" i="5"/>
  <c r="L234" i="5"/>
  <c r="M259" i="5"/>
  <c r="F171" i="5"/>
  <c r="J171" i="5"/>
  <c r="L239" i="5"/>
  <c r="N245" i="5"/>
  <c r="L259" i="5"/>
  <c r="M251" i="5"/>
  <c r="L251" i="5"/>
  <c r="E54" i="5"/>
  <c r="G143" i="5"/>
  <c r="G171" i="5"/>
  <c r="K171" i="5"/>
  <c r="M245" i="5"/>
  <c r="H123" i="5"/>
  <c r="I123" i="5"/>
  <c r="E247" i="5"/>
  <c r="M239" i="5"/>
  <c r="L245" i="5"/>
  <c r="L248" i="5"/>
  <c r="E26" i="5"/>
  <c r="J223" i="5"/>
  <c r="M134" i="5"/>
  <c r="P150" i="5"/>
  <c r="M162" i="5"/>
  <c r="O223" i="5"/>
  <c r="K223" i="5"/>
  <c r="G223" i="5"/>
  <c r="N223" i="5"/>
  <c r="E217" i="5"/>
  <c r="P230" i="5"/>
  <c r="L230" i="5"/>
  <c r="H230" i="5"/>
  <c r="E32" i="5"/>
  <c r="N44" i="5"/>
  <c r="P38" i="5"/>
  <c r="N94" i="5"/>
  <c r="P109" i="5"/>
  <c r="E109" i="5" s="1"/>
  <c r="M153" i="5"/>
  <c r="N159" i="5"/>
  <c r="I171" i="5"/>
  <c r="M223" i="5"/>
  <c r="I223" i="5"/>
  <c r="N230" i="5"/>
  <c r="J230" i="5"/>
  <c r="N62" i="5"/>
  <c r="E65" i="5"/>
  <c r="E68" i="5"/>
  <c r="O106" i="5"/>
  <c r="E106" i="5" s="1"/>
  <c r="G125" i="5"/>
  <c r="H172" i="5"/>
  <c r="F230" i="5"/>
  <c r="I230" i="5"/>
  <c r="E202" i="5"/>
  <c r="L97" i="5"/>
  <c r="M128" i="5"/>
  <c r="P223" i="5"/>
  <c r="L223" i="5"/>
  <c r="H223" i="5"/>
  <c r="O230" i="5"/>
  <c r="K230" i="5"/>
  <c r="G230" i="5"/>
  <c r="F262" i="5"/>
  <c r="E29" i="5"/>
  <c r="M97" i="5"/>
  <c r="P147" i="5"/>
  <c r="E147" i="5" s="1"/>
  <c r="L172" i="5"/>
  <c r="E15" i="5"/>
  <c r="E59" i="5"/>
  <c r="F62" i="5"/>
  <c r="M81" i="5"/>
  <c r="L88" i="5"/>
  <c r="G124" i="5"/>
  <c r="M131" i="5"/>
  <c r="E140" i="5"/>
  <c r="I143" i="5"/>
  <c r="E173" i="5"/>
  <c r="E184" i="5"/>
  <c r="E232" i="5"/>
  <c r="E116" i="5"/>
  <c r="N103" i="5"/>
  <c r="L14" i="5"/>
  <c r="M91" i="5"/>
  <c r="E117" i="5"/>
  <c r="P126" i="5"/>
  <c r="L137" i="5"/>
  <c r="E199" i="5"/>
  <c r="E187" i="5"/>
  <c r="E175" i="5"/>
  <c r="L47" i="5"/>
  <c r="E112" i="5"/>
  <c r="F223" i="5"/>
  <c r="E190" i="5"/>
  <c r="E178" i="5"/>
  <c r="E227" i="5"/>
  <c r="E231" i="5"/>
  <c r="E225" i="5"/>
  <c r="E193" i="5"/>
  <c r="E224" i="5"/>
  <c r="E196" i="5"/>
  <c r="J143" i="5"/>
  <c r="E107" i="5"/>
  <c r="P104" i="5"/>
  <c r="P103" i="5" s="1"/>
  <c r="E86" i="5"/>
  <c r="E53" i="5"/>
  <c r="M50" i="5"/>
  <c r="E63" i="5"/>
  <c r="N41" i="5"/>
  <c r="O14" i="5"/>
  <c r="N14" i="5"/>
  <c r="M14" i="5"/>
  <c r="E17" i="5"/>
  <c r="N259" i="5"/>
  <c r="N78" i="5" l="1"/>
  <c r="M78" i="5"/>
  <c r="L171" i="5"/>
  <c r="E126" i="5"/>
  <c r="G262" i="5"/>
  <c r="H171" i="5"/>
  <c r="L77" i="5"/>
  <c r="L123" i="5"/>
  <c r="M234" i="5"/>
  <c r="N258" i="5"/>
  <c r="E239" i="5"/>
  <c r="M125" i="5"/>
  <c r="K260" i="5"/>
  <c r="M263" i="5"/>
  <c r="M257" i="5"/>
  <c r="L263" i="5"/>
  <c r="L257" i="5"/>
  <c r="N263" i="5"/>
  <c r="F260" i="5"/>
  <c r="I260" i="5"/>
  <c r="E245" i="5"/>
  <c r="J260" i="5"/>
  <c r="H262" i="5"/>
  <c r="H260" i="5" s="1"/>
  <c r="L262" i="5"/>
  <c r="N38" i="5"/>
  <c r="E124" i="5"/>
  <c r="G261" i="5"/>
  <c r="N251" i="5"/>
  <c r="O251" i="5"/>
  <c r="O150" i="5"/>
  <c r="N150" i="5"/>
  <c r="E151" i="5"/>
  <c r="M150" i="5"/>
  <c r="M94" i="5"/>
  <c r="M44" i="5"/>
  <c r="P159" i="5"/>
  <c r="N248" i="5"/>
  <c r="O94" i="5"/>
  <c r="M35" i="5"/>
  <c r="E223" i="5"/>
  <c r="E230" i="5"/>
  <c r="M159" i="5"/>
  <c r="E62" i="5"/>
  <c r="N162" i="5"/>
  <c r="E39" i="5"/>
  <c r="O38" i="5"/>
  <c r="M38" i="5"/>
  <c r="E103" i="5"/>
  <c r="E14" i="5"/>
  <c r="N100" i="5"/>
  <c r="M172" i="5"/>
  <c r="M144" i="5"/>
  <c r="M137" i="5"/>
  <c r="N35" i="5"/>
  <c r="N97" i="5"/>
  <c r="M84" i="5"/>
  <c r="E104" i="5"/>
  <c r="N88" i="5"/>
  <c r="O41" i="5"/>
  <c r="N47" i="5"/>
  <c r="E64" i="5"/>
  <c r="E58" i="5"/>
  <c r="M143" i="5" l="1"/>
  <c r="M171" i="5"/>
  <c r="M77" i="5"/>
  <c r="P94" i="5"/>
  <c r="E94" i="5" s="1"/>
  <c r="M123" i="5"/>
  <c r="N234" i="5"/>
  <c r="N257" i="5"/>
  <c r="N134" i="5"/>
  <c r="N125" i="5"/>
  <c r="O258" i="5"/>
  <c r="L260" i="5"/>
  <c r="O159" i="5"/>
  <c r="E159" i="5" s="1"/>
  <c r="O162" i="5"/>
  <c r="G260" i="5"/>
  <c r="E261" i="5"/>
  <c r="O44" i="5"/>
  <c r="P251" i="5"/>
  <c r="E251" i="5" s="1"/>
  <c r="N153" i="5"/>
  <c r="N91" i="5"/>
  <c r="M262" i="5"/>
  <c r="O248" i="5"/>
  <c r="O259" i="5"/>
  <c r="E150" i="5"/>
  <c r="O234" i="5"/>
  <c r="N156" i="5"/>
  <c r="E38" i="5"/>
  <c r="N81" i="5"/>
  <c r="E128" i="5"/>
  <c r="E129" i="5"/>
  <c r="N172" i="5"/>
  <c r="E45" i="5"/>
  <c r="P44" i="5"/>
  <c r="O57" i="5"/>
  <c r="O134" i="5"/>
  <c r="P41" i="5"/>
  <c r="O88" i="5"/>
  <c r="N137" i="5"/>
  <c r="N144" i="5"/>
  <c r="O100" i="5"/>
  <c r="E160" i="5"/>
  <c r="N50" i="5"/>
  <c r="O125" i="5"/>
  <c r="N84" i="5"/>
  <c r="O156" i="5"/>
  <c r="P97" i="5"/>
  <c r="O97" i="5"/>
  <c r="O35" i="5"/>
  <c r="O81" i="5"/>
  <c r="P153" i="5"/>
  <c r="O153" i="5"/>
  <c r="P47" i="5"/>
  <c r="O47" i="5"/>
  <c r="O91" i="5"/>
  <c r="E52" i="5"/>
  <c r="E236" i="5"/>
  <c r="P259" i="5"/>
  <c r="O78" i="5" l="1"/>
  <c r="O56" i="5"/>
  <c r="P35" i="5"/>
  <c r="N143" i="5"/>
  <c r="P162" i="5"/>
  <c r="E162" i="5" s="1"/>
  <c r="N171" i="5"/>
  <c r="N77" i="5"/>
  <c r="E95" i="5"/>
  <c r="O123" i="5"/>
  <c r="N123" i="5"/>
  <c r="E252" i="5"/>
  <c r="E131" i="5"/>
  <c r="P234" i="5"/>
  <c r="P258" i="5"/>
  <c r="P263" i="5"/>
  <c r="O263" i="5"/>
  <c r="O257" i="5"/>
  <c r="E44" i="5"/>
  <c r="M260" i="5"/>
  <c r="E235" i="5"/>
  <c r="E234" i="5"/>
  <c r="N262" i="5"/>
  <c r="N260" i="5" s="1"/>
  <c r="E35" i="5"/>
  <c r="E259" i="5"/>
  <c r="P248" i="5"/>
  <c r="E248" i="5" s="1"/>
  <c r="E250" i="5"/>
  <c r="E153" i="5"/>
  <c r="E97" i="5"/>
  <c r="E47" i="5"/>
  <c r="E156" i="5"/>
  <c r="E36" i="5"/>
  <c r="P81" i="5"/>
  <c r="E81" i="5" s="1"/>
  <c r="E82" i="5"/>
  <c r="E138" i="5"/>
  <c r="O144" i="5"/>
  <c r="E144" i="5" s="1"/>
  <c r="O137" i="5"/>
  <c r="P91" i="5"/>
  <c r="E91" i="5" s="1"/>
  <c r="E92" i="5"/>
  <c r="E132" i="5"/>
  <c r="E41" i="5"/>
  <c r="E42" i="5"/>
  <c r="E163" i="5"/>
  <c r="P57" i="5"/>
  <c r="E157" i="5"/>
  <c r="E98" i="5"/>
  <c r="O84" i="5"/>
  <c r="O50" i="5"/>
  <c r="E169" i="5"/>
  <c r="E168" i="5" s="1"/>
  <c r="E154" i="5"/>
  <c r="E120" i="5"/>
  <c r="E121" i="5"/>
  <c r="P100" i="5"/>
  <c r="E100" i="5" s="1"/>
  <c r="E101" i="5"/>
  <c r="P88" i="5"/>
  <c r="E88" i="5" s="1"/>
  <c r="E89" i="5"/>
  <c r="P134" i="5"/>
  <c r="E134" i="5" s="1"/>
  <c r="E135" i="5"/>
  <c r="E48" i="5"/>
  <c r="E57" i="5" l="1"/>
  <c r="P56" i="5"/>
  <c r="P78" i="5"/>
  <c r="O143" i="5"/>
  <c r="E143" i="5" s="1"/>
  <c r="O171" i="5"/>
  <c r="O77" i="5"/>
  <c r="P257" i="5"/>
  <c r="E257" i="5" s="1"/>
  <c r="E263" i="5"/>
  <c r="P125" i="5"/>
  <c r="O262" i="5"/>
  <c r="O260" i="5" s="1"/>
  <c r="E258" i="5"/>
  <c r="P50" i="5"/>
  <c r="E50" i="5" s="1"/>
  <c r="E51" i="5"/>
  <c r="E56" i="5"/>
  <c r="E165" i="5"/>
  <c r="E166" i="5"/>
  <c r="P172" i="5"/>
  <c r="P84" i="5"/>
  <c r="E84" i="5" s="1"/>
  <c r="E85" i="5"/>
  <c r="P137" i="5"/>
  <c r="E172" i="5" l="1"/>
  <c r="P77" i="5"/>
  <c r="P123" i="5"/>
  <c r="E123" i="5" s="1"/>
  <c r="E125" i="5"/>
  <c r="E78" i="5"/>
  <c r="E77" i="5" s="1"/>
  <c r="P262" i="5"/>
  <c r="E262" i="5" s="1"/>
  <c r="E137" i="5"/>
  <c r="P171" i="5"/>
  <c r="E171" i="5" s="1"/>
  <c r="P260" i="5" l="1"/>
  <c r="E260" i="5" s="1"/>
</calcChain>
</file>

<file path=xl/comments1.xml><?xml version="1.0" encoding="utf-8"?>
<comments xmlns="http://schemas.openxmlformats.org/spreadsheetml/2006/main">
  <authors>
    <author>Zam_Gl_Buh1</author>
    <author>Анастасия Г. Силич</author>
  </authors>
  <commentList>
    <comment ref="K15" authorId="0" shape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перенесли с раздела 1на раздел 6</t>
        </r>
      </text>
    </comment>
    <comment ref="K72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</commentList>
</comments>
</file>

<file path=xl/sharedStrings.xml><?xml version="1.0" encoding="utf-8"?>
<sst xmlns="http://schemas.openxmlformats.org/spreadsheetml/2006/main" count="904" uniqueCount="337">
  <si>
    <t>п/п</t>
  </si>
  <si>
    <t>N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</si>
  <si>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</si>
  <si>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</si>
  <si>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</si>
  <si>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</si>
  <si>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</si>
  <si>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</si>
  <si>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</si>
  <si>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</si>
  <si>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</si>
  <si>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</si>
  <si>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</si>
  <si>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</si>
  <si>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</si>
  <si>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</si>
  <si>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Поддержка деятельности объединений  мастеров декоративно-прикладного творчества на базе музея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</si>
  <si>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</si>
  <si>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</si>
  <si>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</si>
  <si>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</si>
  <si>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</si>
  <si>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</si>
  <si>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</si>
  <si>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</si>
  <si>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Проведение муниципального конкурса «Женщина года»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</si>
  <si>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</si>
  <si>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</si>
  <si>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</si>
  <si>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</si>
  <si>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</si>
  <si>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</si>
  <si>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</si>
  <si>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</si>
  <si>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</si>
  <si>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</si>
  <si>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</si>
  <si>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</si>
  <si>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</si>
  <si>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</si>
  <si>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</si>
  <si>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</si>
  <si>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</si>
  <si>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</si>
  <si>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</si>
  <si>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</si>
  <si>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</si>
  <si>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</si>
  <si>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</si>
  <si>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</si>
  <si>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</si>
  <si>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</si>
  <si>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</si>
  <si>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</si>
  <si>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</si>
  <si>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</si>
  <si>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</si>
  <si>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</si>
  <si>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</si>
  <si>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</si>
  <si>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</si>
  <si>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</si>
  <si>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</si>
  <si>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</si>
  <si>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</si>
  <si>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</si>
  <si>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</si>
  <si>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Проведение мастер- классов по хореографии, народному и эстрадному пению, театральному искусству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</si>
  <si>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</si>
  <si>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</si>
  <si>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</si>
  <si>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</si>
  <si>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</si>
  <si>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</si>
  <si>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</si>
  <si>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</si>
  <si>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</si>
  <si>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</si>
  <si>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</si>
  <si>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</si>
  <si>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</si>
  <si>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</si>
  <si>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</si>
  <si>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</si>
  <si>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</si>
  <si>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</si>
  <si>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</si>
  <si>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</si>
  <si>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</si>
  <si>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</si>
  <si>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</si>
  <si>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</si>
  <si>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</si>
  <si>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</si>
  <si>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</si>
  <si>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</si>
  <si>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</si>
  <si>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</si>
  <si>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</si>
  <si>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</si>
  <si>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</si>
  <si>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</si>
  <si>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</si>
  <si>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</si>
  <si>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</si>
  <si>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N п/п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</si>
  <si>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</si>
  <si>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</si>
  <si>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</si>
  <si>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</si>
  <si>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</si>
  <si>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</si>
  <si>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</si>
  <si>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</si>
  <si>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</si>
  <si>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</si>
  <si>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</si>
  <si>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</si>
  <si>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</si>
  <si>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</si>
  <si>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</si>
  <si>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</si>
  <si>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</si>
  <si>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</si>
  <si>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</si>
  <si>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</si>
  <si>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</si>
  <si>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</si>
  <si>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</si>
  <si>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</si>
  <si>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</si>
  <si>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</si>
  <si>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</si>
  <si>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</si>
  <si>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</si>
  <si>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</si>
  <si>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</si>
  <si>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</si>
  <si>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</si>
  <si>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</si>
  <si>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</si>
  <si>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</si>
  <si>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</si>
  <si>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</si>
  <si>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</si>
  <si>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</si>
  <si>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</si>
  <si>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</si>
  <si>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</si>
  <si>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</si>
  <si>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</si>
  <si>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</si>
  <si>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</si>
  <si>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</si>
  <si>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</si>
  <si>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</si>
  <si>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</si>
  <si>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</si>
  <si>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</si>
  <si>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</si>
  <si>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</si>
  <si>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</si>
  <si>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</si>
  <si>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</si>
  <si>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</si>
  <si>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</si>
  <si>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</si>
  <si>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</si>
  <si>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</si>
  <si>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</si>
  <si>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</si>
  <si>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</si>
  <si>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</si>
  <si>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</si>
  <si>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</si>
  <si>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</si>
  <si>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</si>
  <si>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</si>
  <si>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</si>
  <si>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</si>
  <si>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</si>
  <si>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</si>
  <si>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</si>
  <si>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</si>
  <si>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</si>
  <si>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</si>
  <si>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</si>
  <si>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</si>
  <si>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</si>
  <si>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</si>
  <si>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</si>
  <si>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</si>
  <si>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</si>
  <si>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</si>
  <si>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</si>
  <si>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</si>
  <si>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</si>
  <si>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</si>
  <si>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</si>
  <si>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</si>
  <si>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</si>
  <si>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</si>
  <si>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</si>
  <si>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 МБУК ЦБС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</si>
  <si>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</si>
  <si>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</si>
  <si>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</si>
  <si>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</si>
  <si>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</si>
  <si>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</si>
  <si>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2025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</si>
  <si>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</si>
  <si>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</si>
  <si>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</si>
  <si>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</si>
  <si>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</si>
  <si>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</si>
  <si>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</si>
  <si>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</si>
  <si>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</si>
  <si>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</si>
  <si>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</si>
  <si>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</si>
  <si>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</si>
  <si>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</si>
  <si>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</si>
  <si>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</si>
  <si>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</si>
  <si>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</si>
  <si>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</si>
  <si>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</si>
  <si>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</si>
  <si>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</si>
  <si>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 xml:space="preserve"> 2025</t>
  </si>
  <si>
    <t>2024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</si>
  <si>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</si>
  <si>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</si>
  <si>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</si>
  <si>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</si>
  <si>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</si>
  <si>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</si>
  <si>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</si>
  <si>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</si>
  <si>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</si>
  <si>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</si>
  <si>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</si>
  <si>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</si>
  <si>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</si>
  <si>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</si>
  <si>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</si>
  <si>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</si>
  <si>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</si>
  <si>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</si>
  <si>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t>»</t>
  </si>
  <si>
    <t>Мероприятия государственной программы Сахалинской области «Развитие культуры в Сахалинской области на 2014-2020 годы». Приобретение книжного фонда</t>
  </si>
  <si>
    <t>Реализация решения Собрания муниципального образования «Городской округ Ногликский» от 30 мая 2013 года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</si>
  <si>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</si>
  <si>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</si>
  <si>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Проведение нивхского праздника «Тол ард» (кормление воды), (День рыбака), орокского «Курей» (День оленевода), День коренных народов мира, национальных фестивалей (оформление, приобретение наградного материала, призового фонда)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</si>
  <si>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</si>
  <si>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</si>
  <si>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</si>
  <si>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</si>
  <si>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</si>
  <si>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</si>
  <si>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</si>
  <si>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</si>
  <si>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</si>
  <si>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</si>
  <si>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</si>
  <si>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</si>
  <si>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</si>
  <si>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</si>
  <si>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</si>
  <si>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</si>
  <si>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</si>
  <si>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</si>
  <si>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</si>
  <si>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</si>
  <si>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r>
      <t xml:space="preserve">2. </t>
    </r>
    <r>
      <rPr>
        <sz val="12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</si>
  <si>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</si>
  <si>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</si>
  <si>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</si>
  <si>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</si>
  <si>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Проведение независимой оценки качества оказания услуг СДК               с. Вал, МБУДО ДШИ</t>
  </si>
  <si>
    <t>Организация концертных программ с выездами в с. Вал, с. Ныш,            с. Катангли, п. Тымовское, г. Оха, г. Александровск-Сахалинский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</si>
  <si>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</si>
  <si>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</si>
  <si>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</si>
  <si>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</si>
  <si>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</si>
  <si>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</si>
  <si>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</si>
  <si>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</si>
  <si>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r>
      <t xml:space="preserve">Подключение библиотек к информационно-телекоммуникационной сети </t>
    </r>
    <r>
      <rPr>
        <b/>
        <sz val="12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>Интернет», расширение информационных технологий</t>
    </r>
  </si>
  <si>
    <t>4. Поддержка и развитие художественно-творческой деятельности. Сохранение и развитие традиций  народной культуры</t>
  </si>
  <si>
    <t>Организация концертных программ с выездами в с. Вал, с. Ныш,               с. Катангли, п. Тымовское, г. Оха,                                                                                                  г. Александровск-Сахалинский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</si>
  <si>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</si>
  <si>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</si>
  <si>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</si>
  <si>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</si>
  <si>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</si>
  <si>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</si>
  <si>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</si>
  <si>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</si>
  <si>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</si>
  <si>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</si>
  <si>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</si>
  <si>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</si>
  <si>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</si>
  <si>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</si>
  <si>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</si>
  <si>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</si>
  <si>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</si>
  <si>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>Департамент соцполитики, Директор МБУК ЦБС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</si>
  <si>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</si>
  <si>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</si>
  <si>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</si>
  <si>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</si>
  <si>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Приобретение светодиодного экрана (в том числе,комплектующие, доставка, установка,монтаж)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</si>
  <si>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</si>
  <si>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</si>
  <si>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</si>
  <si>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</si>
  <si>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</si>
  <si>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</si>
  <si>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</si>
  <si>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</si>
  <si>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</si>
  <si>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</si>
  <si>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</si>
  <si>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 xml:space="preserve">  "Приложение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                                                                                          от 18.11.2015 №784</t>
  </si>
  <si>
    <r>
      <rPr>
        <b/>
        <sz val="12"/>
        <color theme="1"/>
        <rFont val="Times New Roman"/>
        <family val="1"/>
        <charset val="204"/>
      </rPr>
      <t>«</t>
    </r>
    <r>
      <rPr>
        <sz val="12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</si>
  <si>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"Городской округ Ногликский"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        2020 года №</t>
  </si>
  <si>
    <t>"</t>
  </si>
  <si>
    <t>"Приложение 2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Ногликский»,                                                                                                утвержденной постановлением администрации                                                                                                                                                                               от 18.11.2015 № 784</t>
  </si>
  <si>
    <t>Приложение 1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Ногликский"                                                                                                                                                от 14 декабря 2020 года № 626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</si>
</sst>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2" fillId="0" borderId="0" xfId="0" applyNumberFormat="1" applyFont="1" applyFill="1"/>
    <xf numFmtId="0" fontId="2" fillId="2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9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72</xdr:row>
      <xdr:rowOff>238125</xdr:rowOff>
    </xdr:from>
    <xdr:to>
      <xdr:col>1</xdr:col>
      <xdr:colOff>0</xdr:colOff>
      <xdr:row>76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="" xmlns:a16="http://schemas.microsoft.com/office/drawing/2014/main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72</xdr:row>
      <xdr:rowOff>228600</xdr:rowOff>
    </xdr:from>
    <xdr:to>
      <xdr:col>2</xdr:col>
      <xdr:colOff>0</xdr:colOff>
      <xdr:row>76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="" xmlns:a16="http://schemas.microsoft.com/office/drawing/2014/main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abSelected="1" view="pageBreakPreview" zoomScaleSheetLayoutView="100" workbookViewId="0">
      <selection activeCell="C1" sqref="C1:F2"/>
    </sheetView>
  </sheetViews>
  <sheetFormatPr defaultRowHeight="15" x14ac:dyDescent="0.25"/>
  <cols>
    <col min="1" max="1" width="6.7109375" customWidth="1"/>
    <col min="2" max="2" width="55.7109375" customWidth="1"/>
    <col min="3" max="3" width="19.140625" customWidth="1"/>
    <col min="4" max="5" width="10.7109375" customWidth="1"/>
    <col min="6" max="6" width="32.140625" customWidth="1"/>
  </cols>
  <sheetData>
    <row r="1" spans="1:16" ht="54" customHeight="1" x14ac:dyDescent="0.25">
      <c r="A1" s="1"/>
      <c r="B1" s="1"/>
      <c r="C1" s="82" t="s">
        <v>336</v>
      </c>
      <c r="D1" s="84"/>
      <c r="E1" s="84"/>
      <c r="F1" s="84"/>
      <c r="G1" s="3"/>
      <c r="H1" s="3"/>
      <c r="I1" s="3"/>
      <c r="J1" s="3"/>
      <c r="K1" s="3"/>
      <c r="L1" s="3"/>
      <c r="M1" s="3"/>
    </row>
    <row r="2" spans="1:16" ht="39.75" customHeight="1" x14ac:dyDescent="0.25">
      <c r="A2" s="1"/>
      <c r="B2" s="1"/>
      <c r="C2" s="84"/>
      <c r="D2" s="84"/>
      <c r="E2" s="84"/>
      <c r="F2" s="84"/>
      <c r="G2" s="3"/>
      <c r="H2" s="3"/>
      <c r="I2" s="3"/>
      <c r="J2" s="3"/>
      <c r="K2" s="3"/>
      <c r="L2" s="3"/>
      <c r="M2" s="3"/>
    </row>
    <row r="3" spans="1:16" ht="113.25" customHeight="1" x14ac:dyDescent="0.25">
      <c r="A3" s="1"/>
      <c r="B3" s="1"/>
      <c r="C3" s="82" t="s">
        <v>335</v>
      </c>
      <c r="D3" s="83"/>
      <c r="E3" s="83"/>
      <c r="F3" s="83"/>
      <c r="G3" s="3"/>
      <c r="H3" s="3"/>
      <c r="I3" s="3"/>
      <c r="J3" s="3"/>
      <c r="K3" s="3"/>
      <c r="L3" s="3"/>
      <c r="M3" s="3"/>
    </row>
    <row r="4" spans="1:16" ht="25.5" customHeight="1" x14ac:dyDescent="0.25">
      <c r="A4" s="1"/>
      <c r="B4" s="1"/>
      <c r="C4" s="1"/>
      <c r="D4" s="1"/>
      <c r="E4" s="1"/>
      <c r="F4" s="1"/>
    </row>
    <row r="5" spans="1:16" ht="15.75" x14ac:dyDescent="0.25">
      <c r="A5" s="5"/>
      <c r="B5" s="77" t="s">
        <v>3</v>
      </c>
      <c r="C5" s="77"/>
      <c r="D5" s="77"/>
      <c r="E5" s="77"/>
      <c r="F5" s="77"/>
      <c r="G5" s="4"/>
      <c r="H5" s="4"/>
      <c r="I5" s="4"/>
      <c r="J5" s="4"/>
      <c r="K5" s="1"/>
      <c r="L5" s="1"/>
      <c r="M5" s="1"/>
    </row>
    <row r="6" spans="1:16" ht="30" customHeight="1" x14ac:dyDescent="0.25">
      <c r="A6" s="5"/>
      <c r="B6" s="78" t="s">
        <v>332</v>
      </c>
      <c r="C6" s="78"/>
      <c r="D6" s="78"/>
      <c r="E6" s="78"/>
      <c r="F6" s="78"/>
      <c r="G6" s="6"/>
      <c r="H6" s="6"/>
      <c r="I6" s="6"/>
      <c r="J6" s="6"/>
      <c r="K6" s="1"/>
      <c r="L6" s="1"/>
      <c r="M6" s="1"/>
    </row>
    <row r="7" spans="1:16" x14ac:dyDescent="0.25">
      <c r="A7" s="5"/>
      <c r="B7" s="5"/>
      <c r="C7" s="5"/>
      <c r="D7" s="5"/>
      <c r="E7" s="5"/>
      <c r="F7" s="5"/>
      <c r="G7" s="1"/>
      <c r="H7" s="1"/>
      <c r="I7" s="1"/>
      <c r="J7" s="1"/>
      <c r="K7" s="1"/>
      <c r="L7" s="1"/>
      <c r="M7" s="1"/>
    </row>
    <row r="8" spans="1:16" ht="23.25" customHeight="1" x14ac:dyDescent="0.25">
      <c r="A8" s="2" t="s">
        <v>1</v>
      </c>
      <c r="B8" s="2" t="s">
        <v>2</v>
      </c>
      <c r="C8" s="2" t="s">
        <v>5</v>
      </c>
      <c r="D8" s="81" t="s">
        <v>6</v>
      </c>
      <c r="E8" s="81"/>
      <c r="F8" s="79" t="s">
        <v>7</v>
      </c>
    </row>
    <row r="9" spans="1:16" ht="34.5" customHeight="1" x14ac:dyDescent="0.25">
      <c r="A9" s="2" t="s">
        <v>0</v>
      </c>
      <c r="B9" s="2" t="s">
        <v>4</v>
      </c>
      <c r="C9" s="2" t="s">
        <v>256</v>
      </c>
      <c r="D9" s="2" t="s">
        <v>8</v>
      </c>
      <c r="E9" s="2" t="s">
        <v>9</v>
      </c>
      <c r="F9" s="80"/>
    </row>
    <row r="10" spans="1:16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</row>
    <row r="11" spans="1:16" ht="15" customHeight="1" x14ac:dyDescent="0.25">
      <c r="A11" s="69" t="s">
        <v>44</v>
      </c>
      <c r="B11" s="70"/>
      <c r="C11" s="70"/>
      <c r="D11" s="70"/>
      <c r="E11" s="70"/>
      <c r="F11" s="71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ht="87" customHeight="1" x14ac:dyDescent="0.25">
      <c r="A12" s="11" t="s">
        <v>121</v>
      </c>
      <c r="B12" s="20" t="s">
        <v>280</v>
      </c>
      <c r="C12" s="20" t="s">
        <v>240</v>
      </c>
      <c r="D12" s="11">
        <v>2015</v>
      </c>
      <c r="E12" s="12">
        <v>2025</v>
      </c>
      <c r="F12" s="11" t="s">
        <v>30</v>
      </c>
    </row>
    <row r="13" spans="1:16" ht="50.1" customHeight="1" x14ac:dyDescent="0.25">
      <c r="A13" s="11" t="s">
        <v>122</v>
      </c>
      <c r="B13" s="20" t="s">
        <v>16</v>
      </c>
      <c r="C13" s="20" t="s">
        <v>240</v>
      </c>
      <c r="D13" s="11" t="s">
        <v>206</v>
      </c>
      <c r="E13" s="12">
        <v>2025</v>
      </c>
      <c r="F13" s="11" t="s">
        <v>31</v>
      </c>
    </row>
    <row r="14" spans="1:16" ht="50.1" customHeight="1" x14ac:dyDescent="0.25">
      <c r="A14" s="11" t="s">
        <v>123</v>
      </c>
      <c r="B14" s="20" t="s">
        <v>17</v>
      </c>
      <c r="C14" s="20" t="s">
        <v>240</v>
      </c>
      <c r="D14" s="11">
        <v>2015</v>
      </c>
      <c r="E14" s="12">
        <v>2025</v>
      </c>
      <c r="F14" s="11" t="s">
        <v>31</v>
      </c>
    </row>
    <row r="15" spans="1:16" ht="53.25" customHeight="1" x14ac:dyDescent="0.25">
      <c r="A15" s="11" t="s">
        <v>124</v>
      </c>
      <c r="B15" s="11" t="s">
        <v>18</v>
      </c>
      <c r="C15" s="20" t="s">
        <v>240</v>
      </c>
      <c r="D15" s="11">
        <v>2015</v>
      </c>
      <c r="E15" s="12">
        <v>2025</v>
      </c>
      <c r="F15" s="11" t="s">
        <v>32</v>
      </c>
    </row>
    <row r="16" spans="1:16" ht="50.1" customHeight="1" x14ac:dyDescent="0.25">
      <c r="A16" s="11" t="s">
        <v>125</v>
      </c>
      <c r="B16" s="11" t="s">
        <v>19</v>
      </c>
      <c r="C16" s="20" t="s">
        <v>240</v>
      </c>
      <c r="D16" s="11">
        <v>2015</v>
      </c>
      <c r="E16" s="12">
        <v>2025</v>
      </c>
      <c r="F16" s="11" t="s">
        <v>33</v>
      </c>
    </row>
    <row r="17" spans="1:6" ht="50.1" customHeight="1" x14ac:dyDescent="0.25">
      <c r="A17" s="11" t="s">
        <v>126</v>
      </c>
      <c r="B17" s="11" t="s">
        <v>20</v>
      </c>
      <c r="C17" s="20" t="s">
        <v>240</v>
      </c>
      <c r="D17" s="11">
        <v>2015</v>
      </c>
      <c r="E17" s="12">
        <v>2025</v>
      </c>
      <c r="F17" s="11" t="s">
        <v>212</v>
      </c>
    </row>
    <row r="18" spans="1:6" ht="50.1" customHeight="1" x14ac:dyDescent="0.25">
      <c r="A18" s="11" t="s">
        <v>127</v>
      </c>
      <c r="B18" s="11" t="s">
        <v>21</v>
      </c>
      <c r="C18" s="20" t="s">
        <v>240</v>
      </c>
      <c r="D18" s="11" t="s">
        <v>206</v>
      </c>
      <c r="E18" s="12">
        <v>2025</v>
      </c>
      <c r="F18" s="11" t="s">
        <v>34</v>
      </c>
    </row>
    <row r="19" spans="1:6" ht="50.1" customHeight="1" x14ac:dyDescent="0.25">
      <c r="A19" s="11" t="s">
        <v>128</v>
      </c>
      <c r="B19" s="11" t="s">
        <v>22</v>
      </c>
      <c r="C19" s="20" t="s">
        <v>240</v>
      </c>
      <c r="D19" s="11" t="s">
        <v>206</v>
      </c>
      <c r="E19" s="12">
        <v>2025</v>
      </c>
      <c r="F19" s="11" t="s">
        <v>35</v>
      </c>
    </row>
    <row r="20" spans="1:6" ht="81.75" customHeight="1" x14ac:dyDescent="0.25">
      <c r="A20" s="11" t="s">
        <v>129</v>
      </c>
      <c r="B20" s="11" t="s">
        <v>310</v>
      </c>
      <c r="C20" s="20" t="s">
        <v>240</v>
      </c>
      <c r="D20" s="11">
        <v>2015</v>
      </c>
      <c r="E20" s="12">
        <v>2025</v>
      </c>
      <c r="F20" s="11" t="s">
        <v>36</v>
      </c>
    </row>
    <row r="21" spans="1:6" ht="50.1" customHeight="1" x14ac:dyDescent="0.25">
      <c r="A21" s="11" t="s">
        <v>130</v>
      </c>
      <c r="B21" s="11" t="s">
        <v>23</v>
      </c>
      <c r="C21" s="20" t="s">
        <v>240</v>
      </c>
      <c r="D21" s="11">
        <v>2015</v>
      </c>
      <c r="E21" s="12">
        <v>2025</v>
      </c>
      <c r="F21" s="11" t="s">
        <v>37</v>
      </c>
    </row>
    <row r="22" spans="1:6" ht="67.5" customHeight="1" x14ac:dyDescent="0.25">
      <c r="A22" s="11" t="s">
        <v>131</v>
      </c>
      <c r="B22" s="11" t="s">
        <v>258</v>
      </c>
      <c r="C22" s="20" t="s">
        <v>240</v>
      </c>
      <c r="D22" s="11">
        <v>2015</v>
      </c>
      <c r="E22" s="12">
        <v>2025</v>
      </c>
      <c r="F22" s="11" t="s">
        <v>38</v>
      </c>
    </row>
    <row r="23" spans="1:6" ht="50.1" customHeight="1" x14ac:dyDescent="0.25">
      <c r="A23" s="11" t="s">
        <v>132</v>
      </c>
      <c r="B23" s="11" t="s">
        <v>24</v>
      </c>
      <c r="C23" s="20" t="s">
        <v>240</v>
      </c>
      <c r="D23" s="11">
        <v>2015</v>
      </c>
      <c r="E23" s="12">
        <v>2025</v>
      </c>
      <c r="F23" s="11" t="s">
        <v>39</v>
      </c>
    </row>
    <row r="24" spans="1:6" ht="95.25" customHeight="1" x14ac:dyDescent="0.25">
      <c r="A24" s="11" t="s">
        <v>133</v>
      </c>
      <c r="B24" s="11" t="s">
        <v>25</v>
      </c>
      <c r="C24" s="11" t="s">
        <v>266</v>
      </c>
      <c r="D24" s="11" t="s">
        <v>207</v>
      </c>
      <c r="E24" s="12">
        <v>2025</v>
      </c>
      <c r="F24" s="11" t="s">
        <v>40</v>
      </c>
    </row>
    <row r="25" spans="1:6" ht="92.25" customHeight="1" x14ac:dyDescent="0.25">
      <c r="A25" s="11" t="s">
        <v>134</v>
      </c>
      <c r="B25" s="11" t="s">
        <v>251</v>
      </c>
      <c r="C25" s="11" t="s">
        <v>266</v>
      </c>
      <c r="D25" s="11" t="s">
        <v>207</v>
      </c>
      <c r="E25" s="12">
        <v>2025</v>
      </c>
      <c r="F25" s="11" t="s">
        <v>41</v>
      </c>
    </row>
    <row r="26" spans="1:6" ht="93" customHeight="1" x14ac:dyDescent="0.25">
      <c r="A26" s="11" t="s">
        <v>135</v>
      </c>
      <c r="B26" s="11" t="s">
        <v>252</v>
      </c>
      <c r="C26" s="11" t="s">
        <v>266</v>
      </c>
      <c r="D26" s="11" t="s">
        <v>207</v>
      </c>
      <c r="E26" s="12">
        <v>2025</v>
      </c>
      <c r="F26" s="11" t="s">
        <v>42</v>
      </c>
    </row>
    <row r="27" spans="1:6" ht="97.5" customHeight="1" x14ac:dyDescent="0.25">
      <c r="A27" s="11" t="s">
        <v>136</v>
      </c>
      <c r="B27" s="11" t="s">
        <v>26</v>
      </c>
      <c r="C27" s="11" t="s">
        <v>266</v>
      </c>
      <c r="D27" s="11">
        <v>2015</v>
      </c>
      <c r="E27" s="12">
        <v>2025</v>
      </c>
      <c r="F27" s="11" t="s">
        <v>43</v>
      </c>
    </row>
    <row r="28" spans="1:6" ht="97.5" customHeight="1" x14ac:dyDescent="0.25">
      <c r="A28" s="11" t="s">
        <v>137</v>
      </c>
      <c r="B28" s="11" t="s">
        <v>27</v>
      </c>
      <c r="C28" s="18" t="s">
        <v>266</v>
      </c>
      <c r="D28" s="11">
        <v>2015</v>
      </c>
      <c r="E28" s="12">
        <v>2025</v>
      </c>
      <c r="F28" s="11" t="s">
        <v>213</v>
      </c>
    </row>
    <row r="29" spans="1:6" ht="107.25" customHeight="1" x14ac:dyDescent="0.25">
      <c r="A29" s="11" t="s">
        <v>138</v>
      </c>
      <c r="B29" s="11" t="s">
        <v>267</v>
      </c>
      <c r="C29" s="18" t="s">
        <v>266</v>
      </c>
      <c r="D29" s="11">
        <v>2016</v>
      </c>
      <c r="E29" s="12">
        <v>2025</v>
      </c>
      <c r="F29" s="11" t="s">
        <v>225</v>
      </c>
    </row>
    <row r="30" spans="1:6" ht="92.25" customHeight="1" x14ac:dyDescent="0.25">
      <c r="A30" s="11" t="s">
        <v>139</v>
      </c>
      <c r="B30" s="11" t="s">
        <v>259</v>
      </c>
      <c r="C30" s="11" t="s">
        <v>266</v>
      </c>
      <c r="D30" s="11">
        <v>2015</v>
      </c>
      <c r="E30" s="12">
        <v>2025</v>
      </c>
      <c r="F30" s="11" t="s">
        <v>215</v>
      </c>
    </row>
    <row r="31" spans="1:6" ht="95.25" customHeight="1" x14ac:dyDescent="0.25">
      <c r="A31" s="11" t="s">
        <v>140</v>
      </c>
      <c r="B31" s="11" t="s">
        <v>202</v>
      </c>
      <c r="C31" s="11" t="s">
        <v>266</v>
      </c>
      <c r="D31" s="11">
        <v>2015</v>
      </c>
      <c r="E31" s="12">
        <v>2025</v>
      </c>
      <c r="F31" s="11" t="s">
        <v>226</v>
      </c>
    </row>
    <row r="32" spans="1:6" ht="25.5" customHeight="1" x14ac:dyDescent="0.25">
      <c r="A32" s="11" t="s">
        <v>141</v>
      </c>
      <c r="B32" s="11" t="s">
        <v>28</v>
      </c>
      <c r="C32" s="11" t="s">
        <v>29</v>
      </c>
      <c r="D32" s="11">
        <v>2016</v>
      </c>
      <c r="E32" s="12" t="s">
        <v>208</v>
      </c>
      <c r="F32" s="11" t="s">
        <v>214</v>
      </c>
    </row>
    <row r="33" spans="1:6" ht="99" customHeight="1" x14ac:dyDescent="0.25">
      <c r="A33" s="24" t="s">
        <v>308</v>
      </c>
      <c r="B33" s="57" t="s">
        <v>328</v>
      </c>
      <c r="C33" s="24" t="s">
        <v>266</v>
      </c>
      <c r="D33" s="24" t="s">
        <v>224</v>
      </c>
      <c r="E33" s="12" t="s">
        <v>210</v>
      </c>
      <c r="F33" s="24" t="s">
        <v>74</v>
      </c>
    </row>
    <row r="34" spans="1:6" ht="17.25" customHeight="1" x14ac:dyDescent="0.25">
      <c r="A34" s="72" t="s">
        <v>45</v>
      </c>
      <c r="B34" s="73"/>
      <c r="C34" s="73"/>
      <c r="D34" s="73"/>
      <c r="E34" s="73"/>
      <c r="F34" s="74"/>
    </row>
    <row r="35" spans="1:6" ht="80.25" customHeight="1" x14ac:dyDescent="0.25">
      <c r="A35" s="11" t="s">
        <v>142</v>
      </c>
      <c r="B35" s="11" t="s">
        <v>216</v>
      </c>
      <c r="C35" s="20" t="s">
        <v>241</v>
      </c>
      <c r="D35" s="11">
        <v>2015</v>
      </c>
      <c r="E35" s="14">
        <v>2025</v>
      </c>
      <c r="F35" s="11" t="s">
        <v>54</v>
      </c>
    </row>
    <row r="36" spans="1:6" ht="100.5" customHeight="1" x14ac:dyDescent="0.25">
      <c r="A36" s="11" t="s">
        <v>143</v>
      </c>
      <c r="B36" s="11" t="s">
        <v>47</v>
      </c>
      <c r="C36" s="20" t="s">
        <v>241</v>
      </c>
      <c r="D36" s="11">
        <v>2015</v>
      </c>
      <c r="E36" s="14">
        <v>2025</v>
      </c>
      <c r="F36" s="11" t="s">
        <v>55</v>
      </c>
    </row>
    <row r="37" spans="1:6" ht="50.1" customHeight="1" x14ac:dyDescent="0.25">
      <c r="A37" s="11" t="s">
        <v>144</v>
      </c>
      <c r="B37" s="11" t="s">
        <v>291</v>
      </c>
      <c r="C37" s="20" t="s">
        <v>241</v>
      </c>
      <c r="D37" s="11">
        <v>2015</v>
      </c>
      <c r="E37" s="14">
        <v>2025</v>
      </c>
      <c r="F37" s="15" t="s">
        <v>55</v>
      </c>
    </row>
    <row r="38" spans="1:6" ht="50.1" customHeight="1" x14ac:dyDescent="0.25">
      <c r="A38" s="11" t="s">
        <v>145</v>
      </c>
      <c r="B38" s="11" t="s">
        <v>48</v>
      </c>
      <c r="C38" s="20" t="s">
        <v>241</v>
      </c>
      <c r="D38" s="11">
        <v>2015</v>
      </c>
      <c r="E38" s="14">
        <v>2025</v>
      </c>
      <c r="F38" s="11" t="s">
        <v>54</v>
      </c>
    </row>
    <row r="39" spans="1:6" ht="50.1" customHeight="1" x14ac:dyDescent="0.25">
      <c r="A39" s="11" t="s">
        <v>146</v>
      </c>
      <c r="B39" s="11" t="s">
        <v>49</v>
      </c>
      <c r="C39" s="20" t="s">
        <v>241</v>
      </c>
      <c r="D39" s="11">
        <v>2015</v>
      </c>
      <c r="E39" s="14">
        <v>2025</v>
      </c>
      <c r="F39" s="11" t="s">
        <v>217</v>
      </c>
    </row>
    <row r="40" spans="1:6" ht="76.5" customHeight="1" x14ac:dyDescent="0.25">
      <c r="A40" s="11" t="s">
        <v>147</v>
      </c>
      <c r="B40" s="11" t="s">
        <v>50</v>
      </c>
      <c r="C40" s="20" t="s">
        <v>241</v>
      </c>
      <c r="D40" s="11">
        <v>2015</v>
      </c>
      <c r="E40" s="14">
        <v>2025</v>
      </c>
      <c r="F40" s="11" t="s">
        <v>56</v>
      </c>
    </row>
    <row r="41" spans="1:6" ht="50.1" customHeight="1" x14ac:dyDescent="0.25">
      <c r="A41" s="11" t="s">
        <v>148</v>
      </c>
      <c r="B41" s="11" t="s">
        <v>292</v>
      </c>
      <c r="C41" s="20" t="s">
        <v>241</v>
      </c>
      <c r="D41" s="11">
        <v>2015</v>
      </c>
      <c r="E41" s="14">
        <v>2025</v>
      </c>
      <c r="F41" s="11" t="s">
        <v>227</v>
      </c>
    </row>
    <row r="42" spans="1:6" ht="70.5" customHeight="1" x14ac:dyDescent="0.25">
      <c r="A42" s="11" t="s">
        <v>149</v>
      </c>
      <c r="B42" s="11" t="s">
        <v>51</v>
      </c>
      <c r="C42" s="11" t="s">
        <v>268</v>
      </c>
      <c r="D42" s="11">
        <v>2015</v>
      </c>
      <c r="E42" s="11">
        <v>2015</v>
      </c>
      <c r="F42" s="11" t="s">
        <v>218</v>
      </c>
    </row>
    <row r="43" spans="1:6" ht="66" customHeight="1" x14ac:dyDescent="0.25">
      <c r="A43" s="11" t="s">
        <v>150</v>
      </c>
      <c r="B43" s="11" t="s">
        <v>269</v>
      </c>
      <c r="C43" s="11" t="s">
        <v>268</v>
      </c>
      <c r="D43" s="11">
        <v>2015</v>
      </c>
      <c r="E43" s="11">
        <v>2015</v>
      </c>
      <c r="F43" s="11" t="s">
        <v>57</v>
      </c>
    </row>
    <row r="44" spans="1:6" ht="58.5" customHeight="1" x14ac:dyDescent="0.25">
      <c r="A44" s="11" t="s">
        <v>151</v>
      </c>
      <c r="B44" s="11" t="s">
        <v>330</v>
      </c>
      <c r="C44" s="20" t="s">
        <v>282</v>
      </c>
      <c r="D44" s="11">
        <v>2020</v>
      </c>
      <c r="E44" s="11">
        <v>2020</v>
      </c>
      <c r="F44" s="11" t="s">
        <v>219</v>
      </c>
    </row>
    <row r="45" spans="1:6" s="25" customFormat="1" ht="50.1" customHeight="1" x14ac:dyDescent="0.25">
      <c r="A45" s="24" t="s">
        <v>152</v>
      </c>
      <c r="B45" s="24" t="s">
        <v>254</v>
      </c>
      <c r="C45" s="24" t="s">
        <v>241</v>
      </c>
      <c r="D45" s="24">
        <v>2016</v>
      </c>
      <c r="E45" s="24" t="s">
        <v>210</v>
      </c>
      <c r="F45" s="24" t="s">
        <v>54</v>
      </c>
    </row>
    <row r="46" spans="1:6" ht="50.1" customHeight="1" x14ac:dyDescent="0.25">
      <c r="A46" s="11" t="s">
        <v>153</v>
      </c>
      <c r="B46" s="11" t="s">
        <v>52</v>
      </c>
      <c r="C46" s="20" t="s">
        <v>241</v>
      </c>
      <c r="D46" s="11">
        <v>2016</v>
      </c>
      <c r="E46" s="11" t="s">
        <v>210</v>
      </c>
      <c r="F46" s="11" t="s">
        <v>54</v>
      </c>
    </row>
    <row r="47" spans="1:6" ht="50.1" customHeight="1" x14ac:dyDescent="0.25">
      <c r="A47" s="11" t="s">
        <v>154</v>
      </c>
      <c r="B47" s="11" t="s">
        <v>265</v>
      </c>
      <c r="C47" s="20" t="s">
        <v>241</v>
      </c>
      <c r="D47" s="11">
        <v>2016</v>
      </c>
      <c r="E47" s="11">
        <v>2016</v>
      </c>
      <c r="F47" s="11" t="s">
        <v>56</v>
      </c>
    </row>
    <row r="48" spans="1:6" ht="50.1" customHeight="1" x14ac:dyDescent="0.25">
      <c r="A48" s="11" t="s">
        <v>155</v>
      </c>
      <c r="B48" s="11" t="s">
        <v>53</v>
      </c>
      <c r="C48" s="20" t="s">
        <v>241</v>
      </c>
      <c r="D48" s="11">
        <v>2015</v>
      </c>
      <c r="E48" s="14">
        <v>2025</v>
      </c>
      <c r="F48" s="11" t="s">
        <v>84</v>
      </c>
    </row>
    <row r="49" spans="1:15" x14ac:dyDescent="0.25">
      <c r="A49" s="68" t="s">
        <v>58</v>
      </c>
      <c r="B49" s="68"/>
      <c r="C49" s="68"/>
      <c r="D49" s="68"/>
      <c r="E49" s="68"/>
      <c r="F49" s="68"/>
      <c r="G49" s="8"/>
      <c r="H49" s="8"/>
      <c r="I49" s="8"/>
      <c r="J49" s="8"/>
      <c r="K49" s="8"/>
      <c r="L49" s="8"/>
      <c r="M49" s="8"/>
      <c r="N49" s="8"/>
      <c r="O49" s="8"/>
    </row>
    <row r="50" spans="1:15" ht="50.1" customHeight="1" x14ac:dyDescent="0.25">
      <c r="A50" s="11" t="s">
        <v>156</v>
      </c>
      <c r="B50" s="11" t="s">
        <v>288</v>
      </c>
      <c r="C50" s="20" t="s">
        <v>242</v>
      </c>
      <c r="D50" s="14">
        <v>2016</v>
      </c>
      <c r="E50" s="14" t="s">
        <v>210</v>
      </c>
      <c r="F50" s="11" t="s">
        <v>61</v>
      </c>
    </row>
    <row r="51" spans="1:15" ht="58.5" customHeight="1" x14ac:dyDescent="0.25">
      <c r="A51" s="11" t="s">
        <v>157</v>
      </c>
      <c r="B51" s="11" t="s">
        <v>287</v>
      </c>
      <c r="C51" s="20" t="s">
        <v>242</v>
      </c>
      <c r="D51" s="14">
        <v>2015</v>
      </c>
      <c r="E51" s="14" t="s">
        <v>210</v>
      </c>
      <c r="F51" s="11" t="s">
        <v>228</v>
      </c>
    </row>
    <row r="52" spans="1:15" ht="50.1" customHeight="1" x14ac:dyDescent="0.25">
      <c r="A52" s="11" t="s">
        <v>158</v>
      </c>
      <c r="B52" s="11" t="s">
        <v>59</v>
      </c>
      <c r="C52" s="20" t="s">
        <v>242</v>
      </c>
      <c r="D52" s="14">
        <v>2015</v>
      </c>
      <c r="E52" s="14" t="s">
        <v>210</v>
      </c>
      <c r="F52" s="11" t="s">
        <v>62</v>
      </c>
    </row>
    <row r="53" spans="1:15" ht="50.1" customHeight="1" x14ac:dyDescent="0.25">
      <c r="A53" s="11" t="s">
        <v>159</v>
      </c>
      <c r="B53" s="11" t="s">
        <v>286</v>
      </c>
      <c r="C53" s="20" t="s">
        <v>242</v>
      </c>
      <c r="D53" s="14">
        <v>2015</v>
      </c>
      <c r="E53" s="14" t="s">
        <v>210</v>
      </c>
      <c r="F53" s="11" t="s">
        <v>229</v>
      </c>
    </row>
    <row r="54" spans="1:15" ht="50.1" customHeight="1" x14ac:dyDescent="0.25">
      <c r="A54" s="11" t="s">
        <v>160</v>
      </c>
      <c r="B54" s="11" t="s">
        <v>60</v>
      </c>
      <c r="C54" s="20" t="s">
        <v>242</v>
      </c>
      <c r="D54" s="14">
        <v>2015</v>
      </c>
      <c r="E54" s="14" t="s">
        <v>210</v>
      </c>
      <c r="F54" s="11" t="s">
        <v>220</v>
      </c>
    </row>
    <row r="55" spans="1:15" ht="15.75" customHeight="1" x14ac:dyDescent="0.25">
      <c r="A55" s="72" t="s">
        <v>295</v>
      </c>
      <c r="B55" s="73"/>
      <c r="C55" s="73"/>
      <c r="D55" s="73"/>
      <c r="E55" s="73"/>
      <c r="F55" s="74"/>
    </row>
    <row r="56" spans="1:15" ht="50.1" customHeight="1" x14ac:dyDescent="0.25">
      <c r="A56" s="11" t="s">
        <v>161</v>
      </c>
      <c r="B56" s="11" t="s">
        <v>64</v>
      </c>
      <c r="C56" s="20" t="s">
        <v>243</v>
      </c>
      <c r="D56" s="12" t="s">
        <v>209</v>
      </c>
      <c r="E56" s="14" t="s">
        <v>210</v>
      </c>
      <c r="F56" s="11" t="s">
        <v>221</v>
      </c>
    </row>
    <row r="57" spans="1:15" ht="50.1" customHeight="1" x14ac:dyDescent="0.25">
      <c r="A57" s="11" t="s">
        <v>162</v>
      </c>
      <c r="B57" s="11" t="s">
        <v>65</v>
      </c>
      <c r="C57" s="20" t="s">
        <v>243</v>
      </c>
      <c r="D57" s="14">
        <v>2015</v>
      </c>
      <c r="E57" s="14" t="s">
        <v>210</v>
      </c>
      <c r="F57" s="11" t="s">
        <v>230</v>
      </c>
    </row>
    <row r="58" spans="1:15" ht="50.1" customHeight="1" x14ac:dyDescent="0.25">
      <c r="A58" s="11" t="s">
        <v>163</v>
      </c>
      <c r="B58" s="11" t="s">
        <v>285</v>
      </c>
      <c r="C58" s="20" t="s">
        <v>243</v>
      </c>
      <c r="D58" s="14">
        <v>2015</v>
      </c>
      <c r="E58" s="14" t="s">
        <v>210</v>
      </c>
      <c r="F58" s="11" t="s">
        <v>297</v>
      </c>
    </row>
    <row r="59" spans="1:15" ht="50.1" customHeight="1" x14ac:dyDescent="0.25">
      <c r="A59" s="11" t="s">
        <v>164</v>
      </c>
      <c r="B59" s="11" t="s">
        <v>66</v>
      </c>
      <c r="C59" s="20" t="s">
        <v>243</v>
      </c>
      <c r="D59" s="14">
        <v>2015</v>
      </c>
      <c r="E59" s="14" t="s">
        <v>210</v>
      </c>
      <c r="F59" s="11" t="s">
        <v>283</v>
      </c>
    </row>
    <row r="60" spans="1:15" ht="50.1" customHeight="1" x14ac:dyDescent="0.25">
      <c r="A60" s="11" t="s">
        <v>165</v>
      </c>
      <c r="B60" s="11" t="s">
        <v>67</v>
      </c>
      <c r="C60" s="20" t="s">
        <v>243</v>
      </c>
      <c r="D60" s="14">
        <v>2015</v>
      </c>
      <c r="E60" s="14" t="s">
        <v>210</v>
      </c>
      <c r="F60" s="11" t="s">
        <v>73</v>
      </c>
    </row>
    <row r="61" spans="1:15" ht="50.1" customHeight="1" x14ac:dyDescent="0.25">
      <c r="A61" s="11" t="s">
        <v>166</v>
      </c>
      <c r="B61" s="11" t="s">
        <v>68</v>
      </c>
      <c r="C61" s="20" t="s">
        <v>243</v>
      </c>
      <c r="D61" s="14">
        <v>2015</v>
      </c>
      <c r="E61" s="14" t="s">
        <v>210</v>
      </c>
      <c r="F61" s="11" t="s">
        <v>74</v>
      </c>
    </row>
    <row r="62" spans="1:15" ht="50.1" customHeight="1" x14ac:dyDescent="0.25">
      <c r="A62" s="11" t="s">
        <v>167</v>
      </c>
      <c r="B62" s="11" t="s">
        <v>69</v>
      </c>
      <c r="C62" s="20" t="s">
        <v>243</v>
      </c>
      <c r="D62" s="14">
        <v>2015</v>
      </c>
      <c r="E62" s="14" t="s">
        <v>210</v>
      </c>
      <c r="F62" s="11" t="s">
        <v>222</v>
      </c>
    </row>
    <row r="63" spans="1:15" ht="50.1" customHeight="1" x14ac:dyDescent="0.25">
      <c r="A63" s="11" t="s">
        <v>168</v>
      </c>
      <c r="B63" s="11" t="s">
        <v>70</v>
      </c>
      <c r="C63" s="20" t="s">
        <v>243</v>
      </c>
      <c r="D63" s="14">
        <v>2015</v>
      </c>
      <c r="E63" s="14" t="s">
        <v>210</v>
      </c>
      <c r="F63" s="17" t="s">
        <v>84</v>
      </c>
    </row>
    <row r="64" spans="1:15" x14ac:dyDescent="0.25">
      <c r="A64" s="75" t="s">
        <v>236</v>
      </c>
      <c r="B64" s="76"/>
      <c r="C64" s="76"/>
      <c r="D64" s="76"/>
      <c r="E64" s="76"/>
      <c r="F64" s="76"/>
      <c r="G64" s="8"/>
      <c r="H64" s="8"/>
      <c r="I64" s="8"/>
      <c r="J64" s="8"/>
      <c r="K64" s="8"/>
      <c r="L64" s="8"/>
      <c r="M64" s="8"/>
      <c r="N64" s="8"/>
      <c r="O64" s="8"/>
    </row>
    <row r="65" spans="1:17" ht="69.75" customHeight="1" x14ac:dyDescent="0.25">
      <c r="A65" s="11" t="s">
        <v>169</v>
      </c>
      <c r="B65" s="11" t="s">
        <v>289</v>
      </c>
      <c r="C65" s="11" t="s">
        <v>79</v>
      </c>
      <c r="D65" s="14">
        <v>2015</v>
      </c>
      <c r="E65" s="14" t="s">
        <v>210</v>
      </c>
      <c r="F65" s="11" t="s">
        <v>80</v>
      </c>
    </row>
    <row r="66" spans="1:17" ht="50.1" customHeight="1" x14ac:dyDescent="0.25">
      <c r="A66" s="11" t="s">
        <v>170</v>
      </c>
      <c r="B66" s="11" t="s">
        <v>76</v>
      </c>
      <c r="C66" s="20" t="s">
        <v>243</v>
      </c>
      <c r="D66" s="11" t="s">
        <v>231</v>
      </c>
      <c r="E66" s="11" t="s">
        <v>223</v>
      </c>
      <c r="F66" s="11" t="s">
        <v>71</v>
      </c>
    </row>
    <row r="67" spans="1:17" ht="50.1" customHeight="1" x14ac:dyDescent="0.25">
      <c r="A67" s="11" t="s">
        <v>171</v>
      </c>
      <c r="B67" s="11" t="s">
        <v>247</v>
      </c>
      <c r="C67" s="20" t="s">
        <v>243</v>
      </c>
      <c r="D67" s="11" t="s">
        <v>207</v>
      </c>
      <c r="E67" s="11" t="s">
        <v>232</v>
      </c>
      <c r="F67" s="11" t="s">
        <v>71</v>
      </c>
    </row>
    <row r="68" spans="1:17" ht="50.1" customHeight="1" x14ac:dyDescent="0.25">
      <c r="A68" s="11" t="s">
        <v>172</v>
      </c>
      <c r="B68" s="11" t="s">
        <v>299</v>
      </c>
      <c r="C68" s="20" t="s">
        <v>242</v>
      </c>
      <c r="D68" s="23" t="s">
        <v>211</v>
      </c>
      <c r="E68" s="11" t="s">
        <v>223</v>
      </c>
      <c r="F68" s="11" t="s">
        <v>81</v>
      </c>
    </row>
    <row r="69" spans="1:17" ht="50.1" customHeight="1" x14ac:dyDescent="0.25">
      <c r="A69" s="11" t="s">
        <v>173</v>
      </c>
      <c r="B69" s="11" t="s">
        <v>300</v>
      </c>
      <c r="C69" s="20" t="s">
        <v>242</v>
      </c>
      <c r="D69" s="11" t="s">
        <v>223</v>
      </c>
      <c r="E69" s="11" t="s">
        <v>223</v>
      </c>
      <c r="F69" s="11" t="s">
        <v>81</v>
      </c>
    </row>
    <row r="70" spans="1:17" ht="50.1" customHeight="1" x14ac:dyDescent="0.25">
      <c r="A70" s="11" t="s">
        <v>174</v>
      </c>
      <c r="B70" s="20" t="s">
        <v>264</v>
      </c>
      <c r="C70" s="20" t="s">
        <v>241</v>
      </c>
      <c r="D70" s="11" t="s">
        <v>223</v>
      </c>
      <c r="E70" s="11" t="s">
        <v>233</v>
      </c>
      <c r="F70" s="11" t="s">
        <v>71</v>
      </c>
    </row>
    <row r="71" spans="1:17" ht="57" customHeight="1" x14ac:dyDescent="0.25">
      <c r="A71" s="11" t="s">
        <v>175</v>
      </c>
      <c r="B71" s="11" t="s">
        <v>301</v>
      </c>
      <c r="C71" s="20" t="s">
        <v>244</v>
      </c>
      <c r="D71" s="11" t="s">
        <v>208</v>
      </c>
      <c r="E71" s="11" t="s">
        <v>210</v>
      </c>
      <c r="F71" s="11" t="s">
        <v>82</v>
      </c>
    </row>
    <row r="72" spans="1:17" ht="32.25" customHeight="1" x14ac:dyDescent="0.25">
      <c r="A72" s="11" t="s">
        <v>176</v>
      </c>
      <c r="B72" s="11" t="s">
        <v>78</v>
      </c>
      <c r="C72" s="11" t="s">
        <v>281</v>
      </c>
      <c r="D72" s="11" t="s">
        <v>224</v>
      </c>
      <c r="E72" s="14" t="s">
        <v>210</v>
      </c>
      <c r="F72" s="11" t="s">
        <v>83</v>
      </c>
    </row>
    <row r="73" spans="1:17" ht="50.1" customHeight="1" x14ac:dyDescent="0.25">
      <c r="A73" s="11" t="s">
        <v>177</v>
      </c>
      <c r="B73" s="11" t="s">
        <v>248</v>
      </c>
      <c r="C73" s="20" t="s">
        <v>244</v>
      </c>
      <c r="D73" s="11">
        <v>2015</v>
      </c>
      <c r="E73" s="13" t="s">
        <v>210</v>
      </c>
      <c r="F73" s="11" t="s">
        <v>72</v>
      </c>
    </row>
    <row r="74" spans="1:17" ht="50.1" customHeight="1" x14ac:dyDescent="0.25">
      <c r="A74" s="11" t="s">
        <v>178</v>
      </c>
      <c r="B74" s="11" t="s">
        <v>302</v>
      </c>
      <c r="C74" s="20" t="s">
        <v>241</v>
      </c>
      <c r="D74" s="11">
        <v>2015</v>
      </c>
      <c r="E74" s="13" t="s">
        <v>210</v>
      </c>
      <c r="F74" s="11" t="s">
        <v>84</v>
      </c>
    </row>
    <row r="75" spans="1:17" ht="63.75" x14ac:dyDescent="0.25">
      <c r="A75" s="11" t="s">
        <v>179</v>
      </c>
      <c r="B75" s="20" t="s">
        <v>260</v>
      </c>
      <c r="C75" s="20" t="s">
        <v>263</v>
      </c>
      <c r="D75" s="11">
        <v>2015</v>
      </c>
      <c r="E75" s="11" t="s">
        <v>210</v>
      </c>
      <c r="F75" s="11" t="s">
        <v>71</v>
      </c>
    </row>
    <row r="76" spans="1:17" ht="50.1" customHeight="1" x14ac:dyDescent="0.25">
      <c r="A76" s="11" t="s">
        <v>180</v>
      </c>
      <c r="B76" s="20" t="s">
        <v>250</v>
      </c>
      <c r="C76" s="20" t="s">
        <v>241</v>
      </c>
      <c r="D76" s="11" t="s">
        <v>211</v>
      </c>
      <c r="E76" s="11" t="s">
        <v>211</v>
      </c>
      <c r="F76" s="11" t="s">
        <v>262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 spans="1:17" ht="50.1" customHeight="1" x14ac:dyDescent="0.25">
      <c r="A77" s="20" t="s">
        <v>237</v>
      </c>
      <c r="B77" s="20" t="s">
        <v>249</v>
      </c>
      <c r="C77" s="20" t="s">
        <v>241</v>
      </c>
      <c r="D77" s="22" t="s">
        <v>246</v>
      </c>
      <c r="E77" s="22" t="s">
        <v>210</v>
      </c>
      <c r="F77" s="22" t="s">
        <v>71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 spans="1:17" ht="50.1" customHeight="1" x14ac:dyDescent="0.25">
      <c r="A78" s="20" t="s">
        <v>238</v>
      </c>
      <c r="B78" s="20" t="s">
        <v>298</v>
      </c>
      <c r="C78" s="20" t="s">
        <v>242</v>
      </c>
      <c r="D78" s="22" t="s">
        <v>246</v>
      </c>
      <c r="E78" s="22" t="s">
        <v>210</v>
      </c>
      <c r="F78" s="22" t="s">
        <v>71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 spans="1:17" ht="50.1" customHeight="1" x14ac:dyDescent="0.25">
      <c r="A79" s="20" t="s">
        <v>239</v>
      </c>
      <c r="B79" s="20" t="s">
        <v>277</v>
      </c>
      <c r="C79" s="20" t="s">
        <v>240</v>
      </c>
      <c r="D79" s="22" t="s">
        <v>246</v>
      </c>
      <c r="E79" s="22" t="s">
        <v>246</v>
      </c>
      <c r="F79" s="22" t="s">
        <v>71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 spans="1:17" ht="50.1" customHeight="1" x14ac:dyDescent="0.25">
      <c r="A80" s="24" t="s">
        <v>309</v>
      </c>
      <c r="B80" s="24" t="s">
        <v>329</v>
      </c>
      <c r="C80" s="24" t="s">
        <v>243</v>
      </c>
      <c r="D80" s="24">
        <v>2020</v>
      </c>
      <c r="E80" s="24" t="s">
        <v>224</v>
      </c>
      <c r="F80" s="24" t="s">
        <v>80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 spans="1:17" x14ac:dyDescent="0.25">
      <c r="A81" s="68" t="s">
        <v>85</v>
      </c>
      <c r="B81" s="68"/>
      <c r="C81" s="68"/>
      <c r="D81" s="68"/>
      <c r="E81" s="68"/>
      <c r="F81" s="68"/>
      <c r="G81" s="10"/>
      <c r="H81" s="10"/>
      <c r="I81" s="10"/>
      <c r="J81" s="10"/>
      <c r="K81" s="10"/>
      <c r="L81" s="10"/>
      <c r="M81" s="10"/>
      <c r="N81" s="10"/>
      <c r="O81" s="10"/>
      <c r="P81" s="9"/>
      <c r="Q81" s="9"/>
    </row>
    <row r="82" spans="1:17" ht="50.1" customHeight="1" x14ac:dyDescent="0.25">
      <c r="A82" s="11" t="s">
        <v>181</v>
      </c>
      <c r="B82" s="11" t="s">
        <v>307</v>
      </c>
      <c r="C82" s="20" t="s">
        <v>244</v>
      </c>
      <c r="D82" s="14">
        <v>2015</v>
      </c>
      <c r="E82" s="14" t="s">
        <v>234</v>
      </c>
      <c r="F82" s="11" t="s">
        <v>86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 spans="1:17" x14ac:dyDescent="0.25">
      <c r="A83" s="68" t="s">
        <v>87</v>
      </c>
      <c r="B83" s="68"/>
      <c r="C83" s="68"/>
      <c r="D83" s="68"/>
      <c r="E83" s="68"/>
      <c r="F83" s="68"/>
      <c r="G83" s="8"/>
      <c r="H83" s="8"/>
      <c r="I83" s="8"/>
      <c r="J83" s="8"/>
      <c r="K83" s="8"/>
      <c r="L83" s="8"/>
      <c r="M83" s="8"/>
      <c r="N83" s="8"/>
      <c r="O83" s="8"/>
      <c r="P83" s="8"/>
      <c r="Q83" s="9"/>
    </row>
    <row r="84" spans="1:17" ht="81.75" customHeight="1" x14ac:dyDescent="0.25">
      <c r="A84" s="13" t="s">
        <v>182</v>
      </c>
      <c r="B84" s="19" t="s">
        <v>88</v>
      </c>
      <c r="C84" s="21" t="s">
        <v>282</v>
      </c>
      <c r="D84" s="14">
        <v>2015</v>
      </c>
      <c r="E84" s="14" t="s">
        <v>210</v>
      </c>
      <c r="F84" s="11" t="s">
        <v>261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 spans="1:17" ht="50.1" customHeight="1" x14ac:dyDescent="0.25">
      <c r="A85" s="11" t="s">
        <v>183</v>
      </c>
      <c r="B85" s="11" t="s">
        <v>290</v>
      </c>
      <c r="C85" s="20" t="s">
        <v>244</v>
      </c>
      <c r="D85" s="14">
        <v>2015</v>
      </c>
      <c r="E85" s="14" t="s">
        <v>210</v>
      </c>
      <c r="F85" s="11" t="s">
        <v>97</v>
      </c>
    </row>
    <row r="86" spans="1:17" ht="55.5" customHeight="1" x14ac:dyDescent="0.25">
      <c r="A86" s="11" t="s">
        <v>184</v>
      </c>
      <c r="B86" s="11" t="s">
        <v>89</v>
      </c>
      <c r="C86" s="21" t="s">
        <v>282</v>
      </c>
      <c r="D86" s="14">
        <v>2015</v>
      </c>
      <c r="E86" s="14" t="s">
        <v>210</v>
      </c>
      <c r="F86" s="11" t="s">
        <v>98</v>
      </c>
    </row>
    <row r="87" spans="1:17" ht="50.1" customHeight="1" x14ac:dyDescent="0.25">
      <c r="A87" s="11" t="s">
        <v>185</v>
      </c>
      <c r="B87" s="11" t="s">
        <v>90</v>
      </c>
      <c r="C87" s="21" t="s">
        <v>282</v>
      </c>
      <c r="D87" s="14">
        <v>2015</v>
      </c>
      <c r="E87" s="14" t="s">
        <v>210</v>
      </c>
      <c r="F87" s="11" t="s">
        <v>235</v>
      </c>
    </row>
    <row r="88" spans="1:17" ht="50.1" customHeight="1" x14ac:dyDescent="0.25">
      <c r="A88" s="11" t="s">
        <v>186</v>
      </c>
      <c r="B88" s="11" t="s">
        <v>91</v>
      </c>
      <c r="C88" s="21" t="s">
        <v>282</v>
      </c>
      <c r="D88" s="14">
        <v>2015</v>
      </c>
      <c r="E88" s="14" t="s">
        <v>210</v>
      </c>
      <c r="F88" s="11" t="s">
        <v>99</v>
      </c>
    </row>
    <row r="89" spans="1:17" ht="50.1" customHeight="1" x14ac:dyDescent="0.25">
      <c r="A89" s="11" t="s">
        <v>187</v>
      </c>
      <c r="B89" s="11" t="s">
        <v>92</v>
      </c>
      <c r="C89" s="21" t="s">
        <v>282</v>
      </c>
      <c r="D89" s="14">
        <v>2015</v>
      </c>
      <c r="E89" s="14" t="s">
        <v>210</v>
      </c>
      <c r="F89" s="11" t="s">
        <v>100</v>
      </c>
    </row>
    <row r="90" spans="1:17" ht="50.1" customHeight="1" x14ac:dyDescent="0.25">
      <c r="A90" s="11" t="s">
        <v>188</v>
      </c>
      <c r="B90" s="11" t="s">
        <v>93</v>
      </c>
      <c r="C90" s="21" t="s">
        <v>282</v>
      </c>
      <c r="D90" s="14">
        <v>2015</v>
      </c>
      <c r="E90" s="14" t="s">
        <v>210</v>
      </c>
      <c r="F90" s="11" t="s">
        <v>99</v>
      </c>
    </row>
    <row r="91" spans="1:17" ht="50.1" customHeight="1" x14ac:dyDescent="0.25">
      <c r="A91" s="11" t="s">
        <v>189</v>
      </c>
      <c r="B91" s="11" t="s">
        <v>94</v>
      </c>
      <c r="C91" s="20" t="s">
        <v>245</v>
      </c>
      <c r="D91" s="14">
        <v>2015</v>
      </c>
      <c r="E91" s="14" t="s">
        <v>210</v>
      </c>
      <c r="F91" s="11" t="s">
        <v>101</v>
      </c>
    </row>
    <row r="92" spans="1:17" ht="50.1" customHeight="1" x14ac:dyDescent="0.25">
      <c r="A92" s="11" t="s">
        <v>190</v>
      </c>
      <c r="B92" s="11" t="s">
        <v>95</v>
      </c>
      <c r="C92" s="20" t="s">
        <v>245</v>
      </c>
      <c r="D92" s="11">
        <v>2016</v>
      </c>
      <c r="E92" s="11" t="s">
        <v>210</v>
      </c>
      <c r="F92" s="11" t="s">
        <v>102</v>
      </c>
    </row>
    <row r="93" spans="1:17" ht="82.5" customHeight="1" x14ac:dyDescent="0.25">
      <c r="A93" s="11" t="s">
        <v>191</v>
      </c>
      <c r="B93" s="11" t="s">
        <v>255</v>
      </c>
      <c r="C93" s="20" t="s">
        <v>245</v>
      </c>
      <c r="D93" s="11">
        <v>2016</v>
      </c>
      <c r="E93" s="11" t="s">
        <v>210</v>
      </c>
      <c r="F93" s="11" t="s">
        <v>103</v>
      </c>
    </row>
    <row r="94" spans="1:17" ht="37.5" customHeight="1" x14ac:dyDescent="0.25">
      <c r="A94" s="13" t="s">
        <v>192</v>
      </c>
      <c r="B94" s="13" t="s">
        <v>284</v>
      </c>
      <c r="C94" s="11" t="s">
        <v>96</v>
      </c>
      <c r="D94" s="11">
        <v>2017</v>
      </c>
      <c r="E94" s="11" t="s">
        <v>210</v>
      </c>
      <c r="F94" s="11" t="s">
        <v>104</v>
      </c>
    </row>
    <row r="95" spans="1:17" ht="18" customHeight="1" x14ac:dyDescent="0.25">
      <c r="A95" s="65"/>
      <c r="B95" s="65"/>
      <c r="C95" s="66"/>
      <c r="D95" s="66"/>
      <c r="E95" s="66"/>
      <c r="F95" s="67" t="s">
        <v>334</v>
      </c>
    </row>
    <row r="96" spans="1:17" ht="37.5" customHeight="1" x14ac:dyDescent="0.25">
      <c r="A96" s="65"/>
      <c r="B96" s="65"/>
      <c r="C96" s="66"/>
      <c r="D96" s="66"/>
      <c r="E96" s="66"/>
      <c r="F96" s="66"/>
    </row>
    <row r="97" spans="1:6" x14ac:dyDescent="0.25">
      <c r="A97" s="16"/>
      <c r="B97" s="16"/>
      <c r="C97" s="16"/>
      <c r="D97" s="16"/>
      <c r="E97" s="16"/>
      <c r="F97" s="16"/>
    </row>
    <row r="98" spans="1:6" x14ac:dyDescent="0.25">
      <c r="A98" s="16"/>
      <c r="B98" s="16"/>
      <c r="C98" s="16"/>
      <c r="D98" s="16"/>
      <c r="E98" s="16"/>
      <c r="F98" s="16"/>
    </row>
  </sheetData>
  <mergeCells count="13">
    <mergeCell ref="C1:F2"/>
    <mergeCell ref="B5:F5"/>
    <mergeCell ref="B6:F6"/>
    <mergeCell ref="F8:F9"/>
    <mergeCell ref="D8:E8"/>
    <mergeCell ref="C3:F3"/>
    <mergeCell ref="A83:F83"/>
    <mergeCell ref="A81:F81"/>
    <mergeCell ref="A49:F49"/>
    <mergeCell ref="A11:F11"/>
    <mergeCell ref="A34:F34"/>
    <mergeCell ref="A55:F55"/>
    <mergeCell ref="A64:F64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  <headerFooter differentFirst="1">
    <oddHeader>&amp;C&amp;P</oddHeader>
  </headerFooter>
  <rowBreaks count="1" manualBreakCount="1">
    <brk id="6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65"/>
  <sheetViews>
    <sheetView view="pageBreakPreview" zoomScaleSheetLayoutView="100" workbookViewId="0">
      <selection activeCell="J3" sqref="J3:P3"/>
    </sheetView>
  </sheetViews>
  <sheetFormatPr defaultRowHeight="15.75" x14ac:dyDescent="0.25"/>
  <cols>
    <col min="1" max="1" width="6" style="26" customWidth="1"/>
    <col min="2" max="2" width="34.42578125" style="50" customWidth="1"/>
    <col min="3" max="3" width="17.5703125" style="46" customWidth="1"/>
    <col min="4" max="4" width="12.5703125" style="43" customWidth="1"/>
    <col min="5" max="5" width="11.28515625" style="43" customWidth="1"/>
    <col min="6" max="6" width="9.7109375" style="43" customWidth="1"/>
    <col min="7" max="7" width="9.85546875" style="43" customWidth="1"/>
    <col min="8" max="8" width="9.140625" style="43" customWidth="1"/>
    <col min="9" max="9" width="10.5703125" style="43" customWidth="1"/>
    <col min="10" max="10" width="9.7109375" style="32" customWidth="1"/>
    <col min="11" max="11" width="10.85546875" style="32" customWidth="1"/>
    <col min="12" max="12" width="10.28515625" style="32" customWidth="1"/>
    <col min="13" max="13" width="9.85546875" style="43" customWidth="1"/>
    <col min="14" max="14" width="9.5703125" style="43" customWidth="1"/>
    <col min="15" max="15" width="10.140625" style="43" customWidth="1"/>
    <col min="16" max="16" width="12.7109375" style="43" customWidth="1"/>
    <col min="17" max="17" width="3.7109375" style="27" hidden="1" customWidth="1"/>
    <col min="18" max="18" width="9.5703125" style="27" bestFit="1" customWidth="1"/>
    <col min="19" max="16384" width="9.140625" style="27"/>
  </cols>
  <sheetData>
    <row r="2" spans="1:16" ht="91.5" customHeight="1" x14ac:dyDescent="0.25">
      <c r="B2" s="48"/>
      <c r="C2" s="45"/>
      <c r="D2" s="33"/>
      <c r="E2" s="34"/>
      <c r="F2" s="34"/>
      <c r="G2" s="34"/>
      <c r="H2" s="34"/>
      <c r="I2" s="34"/>
      <c r="J2" s="85" t="s">
        <v>333</v>
      </c>
      <c r="K2" s="86"/>
      <c r="L2" s="86"/>
      <c r="M2" s="86"/>
      <c r="N2" s="86"/>
      <c r="O2" s="86"/>
      <c r="P2" s="86"/>
    </row>
    <row r="3" spans="1:16" ht="142.5" customHeight="1" x14ac:dyDescent="0.25">
      <c r="B3" s="48"/>
      <c r="C3" s="45"/>
      <c r="D3" s="33"/>
      <c r="E3" s="34"/>
      <c r="F3" s="34"/>
      <c r="G3" s="34"/>
      <c r="H3" s="34"/>
      <c r="I3" s="34"/>
      <c r="J3" s="82" t="s">
        <v>331</v>
      </c>
      <c r="K3" s="82"/>
      <c r="L3" s="82"/>
      <c r="M3" s="82"/>
      <c r="N3" s="82"/>
      <c r="O3" s="82"/>
      <c r="P3" s="82"/>
    </row>
    <row r="4" spans="1:16" ht="26.25" customHeight="1" x14ac:dyDescent="0.25">
      <c r="B4" s="48"/>
      <c r="C4" s="45"/>
      <c r="D4" s="33"/>
      <c r="E4" s="34"/>
      <c r="F4" s="34"/>
      <c r="G4" s="34"/>
      <c r="H4" s="35"/>
      <c r="I4" s="35"/>
      <c r="J4" s="35"/>
      <c r="K4" s="61"/>
      <c r="L4" s="35"/>
      <c r="M4" s="35"/>
      <c r="N4" s="35"/>
      <c r="O4" s="35"/>
      <c r="P4" s="35"/>
    </row>
    <row r="5" spans="1:16" x14ac:dyDescent="0.25">
      <c r="B5" s="87" t="s">
        <v>14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x14ac:dyDescent="0.25">
      <c r="B6" s="87" t="s">
        <v>274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24" customHeight="1" x14ac:dyDescent="0.25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</row>
    <row r="8" spans="1:16" x14ac:dyDescent="0.25">
      <c r="A8" s="100" t="s">
        <v>105</v>
      </c>
      <c r="B8" s="88" t="s">
        <v>106</v>
      </c>
      <c r="C8" s="88" t="s">
        <v>272</v>
      </c>
      <c r="D8" s="88" t="s">
        <v>119</v>
      </c>
      <c r="E8" s="88" t="s">
        <v>10</v>
      </c>
      <c r="F8" s="108" t="s">
        <v>273</v>
      </c>
      <c r="G8" s="109"/>
      <c r="H8" s="109"/>
      <c r="I8" s="109"/>
      <c r="J8" s="109"/>
      <c r="K8" s="109"/>
      <c r="L8" s="109"/>
      <c r="M8" s="109"/>
      <c r="N8" s="109"/>
      <c r="O8" s="109"/>
      <c r="P8" s="110"/>
    </row>
    <row r="9" spans="1:16" x14ac:dyDescent="0.25">
      <c r="A9" s="100"/>
      <c r="B9" s="88"/>
      <c r="C9" s="88"/>
      <c r="D9" s="88"/>
      <c r="E9" s="88"/>
      <c r="F9" s="111"/>
      <c r="G9" s="112"/>
      <c r="H9" s="112"/>
      <c r="I9" s="112"/>
      <c r="J9" s="112"/>
      <c r="K9" s="112"/>
      <c r="L9" s="112"/>
      <c r="M9" s="112"/>
      <c r="N9" s="112"/>
      <c r="O9" s="112"/>
      <c r="P9" s="113"/>
    </row>
    <row r="10" spans="1:16" ht="18.75" customHeight="1" x14ac:dyDescent="0.25">
      <c r="A10" s="100"/>
      <c r="B10" s="88"/>
      <c r="C10" s="88"/>
      <c r="D10" s="88"/>
      <c r="E10" s="88"/>
      <c r="F10" s="114"/>
      <c r="G10" s="115"/>
      <c r="H10" s="115"/>
      <c r="I10" s="115"/>
      <c r="J10" s="115"/>
      <c r="K10" s="115"/>
      <c r="L10" s="115"/>
      <c r="M10" s="115"/>
      <c r="N10" s="115"/>
      <c r="O10" s="115"/>
      <c r="P10" s="116"/>
    </row>
    <row r="11" spans="1:16" ht="63" customHeight="1" x14ac:dyDescent="0.25">
      <c r="A11" s="100"/>
      <c r="B11" s="88"/>
      <c r="C11" s="88"/>
      <c r="D11" s="88"/>
      <c r="E11" s="88"/>
      <c r="F11" s="31" t="s">
        <v>107</v>
      </c>
      <c r="G11" s="31" t="s">
        <v>108</v>
      </c>
      <c r="H11" s="31" t="s">
        <v>109</v>
      </c>
      <c r="I11" s="31" t="s">
        <v>110</v>
      </c>
      <c r="J11" s="30" t="s">
        <v>111</v>
      </c>
      <c r="K11" s="60" t="s">
        <v>112</v>
      </c>
      <c r="L11" s="30" t="s">
        <v>113</v>
      </c>
      <c r="M11" s="31" t="s">
        <v>114</v>
      </c>
      <c r="N11" s="31" t="s">
        <v>115</v>
      </c>
      <c r="O11" s="31" t="s">
        <v>116</v>
      </c>
      <c r="P11" s="31" t="s">
        <v>117</v>
      </c>
    </row>
    <row r="12" spans="1:16" s="32" customFormat="1" ht="24.75" customHeight="1" x14ac:dyDescent="0.25">
      <c r="A12" s="28" t="s">
        <v>15</v>
      </c>
      <c r="B12" s="47" t="s">
        <v>118</v>
      </c>
      <c r="C12" s="44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0">
        <v>10</v>
      </c>
      <c r="K12" s="60">
        <v>11</v>
      </c>
      <c r="L12" s="30">
        <v>12</v>
      </c>
      <c r="M12" s="31">
        <v>13</v>
      </c>
      <c r="N12" s="31">
        <v>14</v>
      </c>
      <c r="O12" s="31">
        <v>15</v>
      </c>
      <c r="P12" s="31">
        <v>16</v>
      </c>
    </row>
    <row r="13" spans="1:16" ht="29.25" customHeight="1" x14ac:dyDescent="0.25">
      <c r="A13" s="89" t="s">
        <v>44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</row>
    <row r="14" spans="1:16" ht="144" customHeight="1" x14ac:dyDescent="0.25">
      <c r="A14" s="90" t="s">
        <v>121</v>
      </c>
      <c r="B14" s="93" t="s">
        <v>313</v>
      </c>
      <c r="C14" s="96" t="s">
        <v>311</v>
      </c>
      <c r="D14" s="31" t="s">
        <v>120</v>
      </c>
      <c r="E14" s="36">
        <f>SUM(F14:P14)</f>
        <v>1945.8</v>
      </c>
      <c r="F14" s="36">
        <f>F15+F16</f>
        <v>150</v>
      </c>
      <c r="G14" s="36">
        <f t="shared" ref="G14:P14" si="0">G15+G16</f>
        <v>157.5</v>
      </c>
      <c r="H14" s="36">
        <f t="shared" si="0"/>
        <v>165.4</v>
      </c>
      <c r="I14" s="36">
        <f t="shared" si="0"/>
        <v>173.7</v>
      </c>
      <c r="J14" s="37">
        <f t="shared" si="0"/>
        <v>182.4</v>
      </c>
      <c r="K14" s="37">
        <f t="shared" si="0"/>
        <v>38.099999999999994</v>
      </c>
      <c r="L14" s="37">
        <f t="shared" si="0"/>
        <v>199.2</v>
      </c>
      <c r="M14" s="36">
        <f t="shared" si="0"/>
        <v>207.1</v>
      </c>
      <c r="N14" s="36">
        <f t="shared" si="0"/>
        <v>215.4</v>
      </c>
      <c r="O14" s="36">
        <f t="shared" si="0"/>
        <v>224</v>
      </c>
      <c r="P14" s="36">
        <f t="shared" si="0"/>
        <v>233</v>
      </c>
    </row>
    <row r="15" spans="1:16" ht="34.5" customHeight="1" x14ac:dyDescent="0.25">
      <c r="A15" s="91"/>
      <c r="B15" s="94"/>
      <c r="C15" s="97"/>
      <c r="D15" s="31" t="s">
        <v>12</v>
      </c>
      <c r="E15" s="36">
        <f t="shared" ref="E15:E19" si="1">SUM(F15:P15)</f>
        <v>1945.8</v>
      </c>
      <c r="F15" s="36">
        <v>150</v>
      </c>
      <c r="G15" s="36">
        <v>157.5</v>
      </c>
      <c r="H15" s="36">
        <v>165.4</v>
      </c>
      <c r="I15" s="36">
        <v>173.7</v>
      </c>
      <c r="J15" s="37">
        <v>182.4</v>
      </c>
      <c r="K15" s="37">
        <f>191.5-153.4</f>
        <v>38.099999999999994</v>
      </c>
      <c r="L15" s="37">
        <v>199.2</v>
      </c>
      <c r="M15" s="36">
        <v>207.1</v>
      </c>
      <c r="N15" s="36">
        <v>215.4</v>
      </c>
      <c r="O15" s="36">
        <v>224</v>
      </c>
      <c r="P15" s="36">
        <v>233</v>
      </c>
    </row>
    <row r="16" spans="1:16" ht="37.5" customHeight="1" x14ac:dyDescent="0.25">
      <c r="A16" s="92"/>
      <c r="B16" s="95"/>
      <c r="C16" s="98"/>
      <c r="D16" s="31" t="s">
        <v>11</v>
      </c>
      <c r="E16" s="36">
        <f t="shared" si="1"/>
        <v>0</v>
      </c>
      <c r="F16" s="36">
        <v>0</v>
      </c>
      <c r="G16" s="36">
        <v>0</v>
      </c>
      <c r="H16" s="36">
        <v>0</v>
      </c>
      <c r="I16" s="36">
        <v>0</v>
      </c>
      <c r="J16" s="37">
        <v>0</v>
      </c>
      <c r="K16" s="37">
        <v>0</v>
      </c>
      <c r="L16" s="37">
        <v>0</v>
      </c>
      <c r="M16" s="36">
        <v>0</v>
      </c>
      <c r="N16" s="36">
        <v>0</v>
      </c>
      <c r="O16" s="36">
        <v>0</v>
      </c>
      <c r="P16" s="36">
        <v>0</v>
      </c>
    </row>
    <row r="17" spans="1:16" ht="39.75" customHeight="1" x14ac:dyDescent="0.25">
      <c r="A17" s="90" t="s">
        <v>122</v>
      </c>
      <c r="B17" s="93" t="s">
        <v>16</v>
      </c>
      <c r="C17" s="96" t="s">
        <v>311</v>
      </c>
      <c r="D17" s="31" t="s">
        <v>120</v>
      </c>
      <c r="E17" s="36">
        <f t="shared" si="1"/>
        <v>288.7</v>
      </c>
      <c r="F17" s="36">
        <f>F18+F19</f>
        <v>40</v>
      </c>
      <c r="G17" s="36">
        <f t="shared" ref="G17:P17" si="2">G18+G19</f>
        <v>0</v>
      </c>
      <c r="H17" s="36">
        <f t="shared" si="2"/>
        <v>44.1</v>
      </c>
      <c r="I17" s="36">
        <f t="shared" si="2"/>
        <v>0</v>
      </c>
      <c r="J17" s="37">
        <f t="shared" si="2"/>
        <v>48.6</v>
      </c>
      <c r="K17" s="37">
        <f t="shared" si="2"/>
        <v>0</v>
      </c>
      <c r="L17" s="37">
        <f t="shared" si="2"/>
        <v>50</v>
      </c>
      <c r="M17" s="36">
        <f t="shared" si="2"/>
        <v>0</v>
      </c>
      <c r="N17" s="36">
        <f t="shared" si="2"/>
        <v>52</v>
      </c>
      <c r="O17" s="36">
        <f t="shared" si="2"/>
        <v>0</v>
      </c>
      <c r="P17" s="36">
        <f t="shared" si="2"/>
        <v>54</v>
      </c>
    </row>
    <row r="18" spans="1:16" ht="15" customHeight="1" x14ac:dyDescent="0.25">
      <c r="A18" s="91"/>
      <c r="B18" s="94"/>
      <c r="C18" s="97"/>
      <c r="D18" s="31" t="s">
        <v>12</v>
      </c>
      <c r="E18" s="36">
        <f t="shared" si="1"/>
        <v>288.7</v>
      </c>
      <c r="F18" s="36">
        <v>40</v>
      </c>
      <c r="G18" s="36">
        <v>0</v>
      </c>
      <c r="H18" s="36">
        <v>44.1</v>
      </c>
      <c r="I18" s="36">
        <v>0</v>
      </c>
      <c r="J18" s="37">
        <v>48.6</v>
      </c>
      <c r="K18" s="37">
        <v>0</v>
      </c>
      <c r="L18" s="37">
        <v>50</v>
      </c>
      <c r="M18" s="36">
        <v>0</v>
      </c>
      <c r="N18" s="36">
        <v>52</v>
      </c>
      <c r="O18" s="36">
        <v>0</v>
      </c>
      <c r="P18" s="36">
        <v>54</v>
      </c>
    </row>
    <row r="19" spans="1:16" ht="21" customHeight="1" x14ac:dyDescent="0.25">
      <c r="A19" s="92"/>
      <c r="B19" s="95"/>
      <c r="C19" s="98"/>
      <c r="D19" s="31" t="s">
        <v>11</v>
      </c>
      <c r="E19" s="36">
        <f t="shared" si="1"/>
        <v>0</v>
      </c>
      <c r="F19" s="36">
        <v>0</v>
      </c>
      <c r="G19" s="36">
        <v>0</v>
      </c>
      <c r="H19" s="36">
        <v>0</v>
      </c>
      <c r="I19" s="36">
        <v>0</v>
      </c>
      <c r="J19" s="37">
        <v>0</v>
      </c>
      <c r="K19" s="37">
        <v>0</v>
      </c>
      <c r="L19" s="37">
        <v>0</v>
      </c>
      <c r="M19" s="36">
        <v>0</v>
      </c>
      <c r="N19" s="36">
        <v>0</v>
      </c>
      <c r="O19" s="36">
        <v>0</v>
      </c>
      <c r="P19" s="36">
        <v>0</v>
      </c>
    </row>
    <row r="20" spans="1:16" ht="88.5" customHeight="1" x14ac:dyDescent="0.25">
      <c r="A20" s="28" t="s">
        <v>123</v>
      </c>
      <c r="B20" s="49" t="s">
        <v>17</v>
      </c>
      <c r="C20" s="44" t="s">
        <v>311</v>
      </c>
      <c r="D20" s="59">
        <f>E20+F20+G20+H20+I20+J20+K20+L20+M20+N20+O20</f>
        <v>0</v>
      </c>
      <c r="E20" s="36">
        <f t="shared" ref="E20:E21" si="3">F20+G20+H20+I20+J20+K20+L20+M20+N20+O20+P20</f>
        <v>0</v>
      </c>
      <c r="F20" s="36">
        <v>0</v>
      </c>
      <c r="G20" s="36">
        <v>0</v>
      </c>
      <c r="H20" s="36">
        <v>0</v>
      </c>
      <c r="I20" s="36">
        <v>0</v>
      </c>
      <c r="J20" s="37">
        <v>0</v>
      </c>
      <c r="K20" s="37">
        <v>0</v>
      </c>
      <c r="L20" s="37">
        <v>0</v>
      </c>
      <c r="M20" s="36">
        <v>0</v>
      </c>
      <c r="N20" s="36">
        <v>0</v>
      </c>
      <c r="O20" s="36">
        <v>0</v>
      </c>
      <c r="P20" s="36">
        <v>0</v>
      </c>
    </row>
    <row r="21" spans="1:16" ht="126" customHeight="1" x14ac:dyDescent="0.25">
      <c r="A21" s="28" t="s">
        <v>124</v>
      </c>
      <c r="B21" s="49" t="s">
        <v>18</v>
      </c>
      <c r="C21" s="44" t="s">
        <v>311</v>
      </c>
      <c r="D21" s="59">
        <f t="shared" ref="D21" si="4">E21+F21+G21+H21+I21+J21+K21+L21+M21+N21+O21</f>
        <v>0</v>
      </c>
      <c r="E21" s="36">
        <f t="shared" si="3"/>
        <v>0</v>
      </c>
      <c r="F21" s="36">
        <v>0</v>
      </c>
      <c r="G21" s="36">
        <v>0</v>
      </c>
      <c r="H21" s="36">
        <v>0</v>
      </c>
      <c r="I21" s="36">
        <v>0</v>
      </c>
      <c r="J21" s="37">
        <v>0</v>
      </c>
      <c r="K21" s="37">
        <v>0</v>
      </c>
      <c r="L21" s="37">
        <v>0</v>
      </c>
      <c r="M21" s="36">
        <v>0</v>
      </c>
      <c r="N21" s="36">
        <v>0</v>
      </c>
      <c r="O21" s="36">
        <v>0</v>
      </c>
      <c r="P21" s="36">
        <v>0</v>
      </c>
    </row>
    <row r="22" spans="1:16" ht="47.25" customHeight="1" x14ac:dyDescent="0.25">
      <c r="A22" s="90" t="s">
        <v>125</v>
      </c>
      <c r="B22" s="93" t="s">
        <v>19</v>
      </c>
      <c r="C22" s="96" t="s">
        <v>311</v>
      </c>
      <c r="D22" s="59" t="s">
        <v>120</v>
      </c>
      <c r="E22" s="36">
        <f t="shared" ref="E22" si="5">SUM(F22:P22)</f>
        <v>279.5</v>
      </c>
      <c r="F22" s="36">
        <f>F23+F24</f>
        <v>20</v>
      </c>
      <c r="G22" s="36">
        <f t="shared" ref="G22:P22" si="6">G23+G24</f>
        <v>21</v>
      </c>
      <c r="H22" s="36">
        <f t="shared" si="6"/>
        <v>22</v>
      </c>
      <c r="I22" s="36">
        <f t="shared" si="6"/>
        <v>23.1</v>
      </c>
      <c r="J22" s="37">
        <f t="shared" si="6"/>
        <v>24.3</v>
      </c>
      <c r="K22" s="37">
        <f t="shared" si="6"/>
        <v>25.5</v>
      </c>
      <c r="L22" s="37">
        <f t="shared" si="6"/>
        <v>26.5</v>
      </c>
      <c r="M22" s="36">
        <f t="shared" si="6"/>
        <v>27.6</v>
      </c>
      <c r="N22" s="36">
        <f t="shared" si="6"/>
        <v>28.7</v>
      </c>
      <c r="O22" s="36">
        <f t="shared" si="6"/>
        <v>29.8</v>
      </c>
      <c r="P22" s="36">
        <f t="shared" si="6"/>
        <v>31</v>
      </c>
    </row>
    <row r="23" spans="1:16" ht="28.5" customHeight="1" x14ac:dyDescent="0.25">
      <c r="A23" s="91"/>
      <c r="B23" s="94"/>
      <c r="C23" s="97"/>
      <c r="D23" s="31" t="s">
        <v>12</v>
      </c>
      <c r="E23" s="36">
        <f>SUM(F23:P23)</f>
        <v>279.5</v>
      </c>
      <c r="F23" s="36">
        <v>20</v>
      </c>
      <c r="G23" s="36">
        <v>21</v>
      </c>
      <c r="H23" s="36">
        <v>22</v>
      </c>
      <c r="I23" s="36">
        <v>23.1</v>
      </c>
      <c r="J23" s="37">
        <v>24.3</v>
      </c>
      <c r="K23" s="37">
        <v>25.5</v>
      </c>
      <c r="L23" s="37">
        <v>26.5</v>
      </c>
      <c r="M23" s="36">
        <v>27.6</v>
      </c>
      <c r="N23" s="36">
        <v>28.7</v>
      </c>
      <c r="O23" s="36">
        <v>29.8</v>
      </c>
      <c r="P23" s="36">
        <v>31</v>
      </c>
    </row>
    <row r="24" spans="1:16" ht="39" customHeight="1" x14ac:dyDescent="0.25">
      <c r="A24" s="92"/>
      <c r="B24" s="95"/>
      <c r="C24" s="98"/>
      <c r="D24" s="31" t="s">
        <v>11</v>
      </c>
      <c r="E24" s="36">
        <f>SUM(F24:P24)</f>
        <v>0</v>
      </c>
      <c r="F24" s="36">
        <v>0</v>
      </c>
      <c r="G24" s="36">
        <v>0</v>
      </c>
      <c r="H24" s="36">
        <v>0</v>
      </c>
      <c r="I24" s="36">
        <v>0</v>
      </c>
      <c r="J24" s="37">
        <v>0</v>
      </c>
      <c r="K24" s="37">
        <v>0</v>
      </c>
      <c r="L24" s="37">
        <v>0</v>
      </c>
      <c r="M24" s="36">
        <v>0</v>
      </c>
      <c r="N24" s="36">
        <v>0</v>
      </c>
      <c r="O24" s="36">
        <v>0</v>
      </c>
      <c r="P24" s="36">
        <v>0</v>
      </c>
    </row>
    <row r="25" spans="1:16" ht="74.25" customHeight="1" x14ac:dyDescent="0.25">
      <c r="A25" s="28" t="s">
        <v>126</v>
      </c>
      <c r="B25" s="49" t="s">
        <v>20</v>
      </c>
      <c r="C25" s="44" t="s">
        <v>311</v>
      </c>
      <c r="D25" s="36">
        <f t="shared" ref="D25:E25" si="7">E25+F25+G25+H25+I25+J25+K25+L25+M25+N25+O25</f>
        <v>0</v>
      </c>
      <c r="E25" s="36">
        <f t="shared" si="7"/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K25" s="37">
        <v>0</v>
      </c>
      <c r="L25" s="37">
        <v>0</v>
      </c>
      <c r="M25" s="36">
        <v>0</v>
      </c>
      <c r="N25" s="36">
        <v>0</v>
      </c>
      <c r="O25" s="36">
        <v>0</v>
      </c>
      <c r="P25" s="36">
        <v>0</v>
      </c>
    </row>
    <row r="26" spans="1:16" ht="32.25" customHeight="1" x14ac:dyDescent="0.25">
      <c r="A26" s="90" t="s">
        <v>127</v>
      </c>
      <c r="B26" s="93" t="s">
        <v>21</v>
      </c>
      <c r="C26" s="96" t="s">
        <v>311</v>
      </c>
      <c r="D26" s="31" t="s">
        <v>120</v>
      </c>
      <c r="E26" s="36">
        <f t="shared" ref="E26" si="8">SUM(F26:P26)</f>
        <v>183.1</v>
      </c>
      <c r="F26" s="36">
        <f>F27+F28</f>
        <v>25</v>
      </c>
      <c r="G26" s="36">
        <f t="shared" ref="G26:P26" si="9">G27+G28</f>
        <v>0</v>
      </c>
      <c r="H26" s="36">
        <f t="shared" si="9"/>
        <v>27.6</v>
      </c>
      <c r="I26" s="36">
        <f t="shared" si="9"/>
        <v>0</v>
      </c>
      <c r="J26" s="37">
        <f t="shared" si="9"/>
        <v>30.5</v>
      </c>
      <c r="K26" s="37">
        <f t="shared" si="9"/>
        <v>0</v>
      </c>
      <c r="L26" s="37">
        <f t="shared" si="9"/>
        <v>32</v>
      </c>
      <c r="M26" s="36">
        <f t="shared" si="9"/>
        <v>0</v>
      </c>
      <c r="N26" s="36">
        <f t="shared" si="9"/>
        <v>33</v>
      </c>
      <c r="O26" s="36">
        <f t="shared" si="9"/>
        <v>0</v>
      </c>
      <c r="P26" s="36">
        <f t="shared" si="9"/>
        <v>35</v>
      </c>
    </row>
    <row r="27" spans="1:16" ht="15" customHeight="1" x14ac:dyDescent="0.25">
      <c r="A27" s="91"/>
      <c r="B27" s="94"/>
      <c r="C27" s="97"/>
      <c r="D27" s="31" t="s">
        <v>12</v>
      </c>
      <c r="E27" s="36">
        <f>SUM(F27:P27)</f>
        <v>183.1</v>
      </c>
      <c r="F27" s="36">
        <v>25</v>
      </c>
      <c r="G27" s="36">
        <v>0</v>
      </c>
      <c r="H27" s="36">
        <v>27.6</v>
      </c>
      <c r="I27" s="36">
        <v>0</v>
      </c>
      <c r="J27" s="37">
        <v>30.5</v>
      </c>
      <c r="K27" s="37">
        <v>0</v>
      </c>
      <c r="L27" s="37">
        <v>32</v>
      </c>
      <c r="M27" s="36">
        <v>0</v>
      </c>
      <c r="N27" s="36">
        <v>33</v>
      </c>
      <c r="O27" s="36">
        <v>0</v>
      </c>
      <c r="P27" s="36">
        <v>35</v>
      </c>
    </row>
    <row r="28" spans="1:16" ht="22.5" customHeight="1" x14ac:dyDescent="0.25">
      <c r="A28" s="92"/>
      <c r="B28" s="95"/>
      <c r="C28" s="98"/>
      <c r="D28" s="31" t="s">
        <v>11</v>
      </c>
      <c r="E28" s="36">
        <f>SUM(F28:P28)</f>
        <v>0</v>
      </c>
      <c r="F28" s="36">
        <v>0</v>
      </c>
      <c r="G28" s="36">
        <v>0</v>
      </c>
      <c r="H28" s="36">
        <v>0</v>
      </c>
      <c r="I28" s="36">
        <v>0</v>
      </c>
      <c r="J28" s="37">
        <v>0</v>
      </c>
      <c r="K28" s="37">
        <v>0</v>
      </c>
      <c r="L28" s="37">
        <v>0</v>
      </c>
      <c r="M28" s="36">
        <v>0</v>
      </c>
      <c r="N28" s="36">
        <v>0</v>
      </c>
      <c r="O28" s="36">
        <v>0</v>
      </c>
      <c r="P28" s="36">
        <v>0</v>
      </c>
    </row>
    <row r="29" spans="1:16" ht="32.25" customHeight="1" x14ac:dyDescent="0.25">
      <c r="A29" s="90" t="s">
        <v>128</v>
      </c>
      <c r="B29" s="93" t="s">
        <v>22</v>
      </c>
      <c r="C29" s="96" t="s">
        <v>311</v>
      </c>
      <c r="D29" s="31" t="s">
        <v>120</v>
      </c>
      <c r="E29" s="36">
        <f t="shared" ref="E29" si="10">SUM(F29:P29)</f>
        <v>145.30000000000001</v>
      </c>
      <c r="F29" s="36">
        <f>F30+F31</f>
        <v>20</v>
      </c>
      <c r="G29" s="36">
        <f t="shared" ref="G29:P29" si="11">G30+G31</f>
        <v>0</v>
      </c>
      <c r="H29" s="36">
        <f t="shared" si="11"/>
        <v>22</v>
      </c>
      <c r="I29" s="36">
        <f t="shared" si="11"/>
        <v>0</v>
      </c>
      <c r="J29" s="37">
        <f t="shared" si="11"/>
        <v>24.3</v>
      </c>
      <c r="K29" s="37">
        <f t="shared" si="11"/>
        <v>0</v>
      </c>
      <c r="L29" s="37">
        <f t="shared" si="11"/>
        <v>25</v>
      </c>
      <c r="M29" s="36">
        <f t="shared" si="11"/>
        <v>0</v>
      </c>
      <c r="N29" s="36">
        <f t="shared" si="11"/>
        <v>26</v>
      </c>
      <c r="O29" s="36">
        <f t="shared" si="11"/>
        <v>0</v>
      </c>
      <c r="P29" s="36">
        <f t="shared" si="11"/>
        <v>28</v>
      </c>
    </row>
    <row r="30" spans="1:16" ht="18.75" customHeight="1" x14ac:dyDescent="0.25">
      <c r="A30" s="91"/>
      <c r="B30" s="94"/>
      <c r="C30" s="97"/>
      <c r="D30" s="31" t="s">
        <v>12</v>
      </c>
      <c r="E30" s="36">
        <f>SUM(F30:P30)</f>
        <v>145.30000000000001</v>
      </c>
      <c r="F30" s="36">
        <v>20</v>
      </c>
      <c r="G30" s="36">
        <v>0</v>
      </c>
      <c r="H30" s="36">
        <v>22</v>
      </c>
      <c r="I30" s="36">
        <v>0</v>
      </c>
      <c r="J30" s="37">
        <v>24.3</v>
      </c>
      <c r="K30" s="37">
        <v>0</v>
      </c>
      <c r="L30" s="37">
        <v>25</v>
      </c>
      <c r="M30" s="36">
        <v>0</v>
      </c>
      <c r="N30" s="36">
        <v>26</v>
      </c>
      <c r="O30" s="36">
        <v>0</v>
      </c>
      <c r="P30" s="36">
        <v>28</v>
      </c>
    </row>
    <row r="31" spans="1:16" ht="21.75" customHeight="1" x14ac:dyDescent="0.25">
      <c r="A31" s="92"/>
      <c r="B31" s="95"/>
      <c r="C31" s="98"/>
      <c r="D31" s="31" t="s">
        <v>11</v>
      </c>
      <c r="E31" s="36">
        <f>SUM(F31:P31)</f>
        <v>0</v>
      </c>
      <c r="F31" s="36">
        <v>0</v>
      </c>
      <c r="G31" s="36">
        <v>0</v>
      </c>
      <c r="H31" s="36">
        <v>0</v>
      </c>
      <c r="I31" s="36">
        <v>0</v>
      </c>
      <c r="J31" s="37">
        <v>0</v>
      </c>
      <c r="K31" s="37">
        <v>0</v>
      </c>
      <c r="L31" s="37">
        <v>0</v>
      </c>
      <c r="M31" s="36">
        <v>0</v>
      </c>
      <c r="N31" s="36">
        <v>0</v>
      </c>
      <c r="O31" s="36">
        <v>0</v>
      </c>
      <c r="P31" s="36">
        <v>0</v>
      </c>
    </row>
    <row r="32" spans="1:16" ht="165.75" customHeight="1" x14ac:dyDescent="0.25">
      <c r="A32" s="90" t="s">
        <v>129</v>
      </c>
      <c r="B32" s="93" t="s">
        <v>257</v>
      </c>
      <c r="C32" s="96" t="s">
        <v>311</v>
      </c>
      <c r="D32" s="31" t="s">
        <v>120</v>
      </c>
      <c r="E32" s="36">
        <f t="shared" ref="E32" si="12">SUM(F32:P32)</f>
        <v>332.7</v>
      </c>
      <c r="F32" s="36">
        <f>F33+F34</f>
        <v>40</v>
      </c>
      <c r="G32" s="36">
        <f t="shared" ref="G32:P32" si="13">G33+G34</f>
        <v>0</v>
      </c>
      <c r="H32" s="36">
        <f t="shared" si="13"/>
        <v>44.1</v>
      </c>
      <c r="I32" s="36">
        <f t="shared" si="13"/>
        <v>0</v>
      </c>
      <c r="J32" s="37">
        <v>48.6</v>
      </c>
      <c r="K32" s="37">
        <v>0</v>
      </c>
      <c r="L32" s="37">
        <f t="shared" si="13"/>
        <v>50</v>
      </c>
      <c r="M32" s="36">
        <f t="shared" si="13"/>
        <v>50</v>
      </c>
      <c r="N32" s="36">
        <f t="shared" si="13"/>
        <v>0</v>
      </c>
      <c r="O32" s="36">
        <f t="shared" si="13"/>
        <v>50</v>
      </c>
      <c r="P32" s="36">
        <f t="shared" si="13"/>
        <v>50</v>
      </c>
    </row>
    <row r="33" spans="1:19" ht="17.25" customHeight="1" x14ac:dyDescent="0.25">
      <c r="A33" s="91"/>
      <c r="B33" s="94"/>
      <c r="C33" s="97"/>
      <c r="D33" s="31" t="s">
        <v>12</v>
      </c>
      <c r="E33" s="36">
        <f>SUM(F33:P33)</f>
        <v>332.7</v>
      </c>
      <c r="F33" s="36">
        <v>40</v>
      </c>
      <c r="G33" s="36">
        <v>0</v>
      </c>
      <c r="H33" s="36">
        <v>44.1</v>
      </c>
      <c r="I33" s="36">
        <v>0</v>
      </c>
      <c r="J33" s="37">
        <v>48.6</v>
      </c>
      <c r="K33" s="37">
        <v>0</v>
      </c>
      <c r="L33" s="37">
        <v>50</v>
      </c>
      <c r="M33" s="36">
        <v>50</v>
      </c>
      <c r="N33" s="36">
        <v>0</v>
      </c>
      <c r="O33" s="36">
        <v>50</v>
      </c>
      <c r="P33" s="36">
        <v>50</v>
      </c>
    </row>
    <row r="34" spans="1:19" ht="41.25" customHeight="1" x14ac:dyDescent="0.25">
      <c r="A34" s="92"/>
      <c r="B34" s="95"/>
      <c r="C34" s="98"/>
      <c r="D34" s="31" t="s">
        <v>11</v>
      </c>
      <c r="E34" s="36">
        <f>SUM(F34:P34)</f>
        <v>0</v>
      </c>
      <c r="F34" s="36">
        <v>0</v>
      </c>
      <c r="G34" s="36">
        <v>0</v>
      </c>
      <c r="H34" s="36">
        <v>0</v>
      </c>
      <c r="I34" s="36">
        <v>0</v>
      </c>
      <c r="J34" s="37">
        <v>0</v>
      </c>
      <c r="K34" s="37">
        <v>0</v>
      </c>
      <c r="L34" s="37">
        <v>0</v>
      </c>
      <c r="M34" s="36">
        <v>0</v>
      </c>
      <c r="N34" s="36">
        <v>0</v>
      </c>
      <c r="O34" s="36">
        <v>0</v>
      </c>
      <c r="P34" s="36">
        <v>0</v>
      </c>
    </row>
    <row r="35" spans="1:19" ht="46.5" customHeight="1" x14ac:dyDescent="0.25">
      <c r="A35" s="90" t="s">
        <v>130</v>
      </c>
      <c r="B35" s="93" t="s">
        <v>23</v>
      </c>
      <c r="C35" s="96" t="s">
        <v>311</v>
      </c>
      <c r="D35" s="31" t="s">
        <v>120</v>
      </c>
      <c r="E35" s="36">
        <f t="shared" ref="E35" si="14">SUM(F35:P35)</f>
        <v>279.5</v>
      </c>
      <c r="F35" s="36">
        <f>F36+F37</f>
        <v>20</v>
      </c>
      <c r="G35" s="36">
        <f t="shared" ref="G35:P35" si="15">G36+G37</f>
        <v>21</v>
      </c>
      <c r="H35" s="36">
        <f t="shared" si="15"/>
        <v>22</v>
      </c>
      <c r="I35" s="36">
        <f t="shared" si="15"/>
        <v>23.1</v>
      </c>
      <c r="J35" s="37">
        <f t="shared" si="15"/>
        <v>24.3</v>
      </c>
      <c r="K35" s="37">
        <f t="shared" si="15"/>
        <v>25.5</v>
      </c>
      <c r="L35" s="37">
        <f t="shared" si="15"/>
        <v>26.5</v>
      </c>
      <c r="M35" s="36">
        <f t="shared" si="15"/>
        <v>27.6</v>
      </c>
      <c r="N35" s="36">
        <f t="shared" si="15"/>
        <v>28.7</v>
      </c>
      <c r="O35" s="36">
        <f t="shared" si="15"/>
        <v>29.8</v>
      </c>
      <c r="P35" s="36">
        <f t="shared" si="15"/>
        <v>31</v>
      </c>
    </row>
    <row r="36" spans="1:19" ht="15" customHeight="1" x14ac:dyDescent="0.25">
      <c r="A36" s="91"/>
      <c r="B36" s="94"/>
      <c r="C36" s="97"/>
      <c r="D36" s="31" t="s">
        <v>12</v>
      </c>
      <c r="E36" s="36">
        <f>SUM(F36:P36)</f>
        <v>279.5</v>
      </c>
      <c r="F36" s="36">
        <v>20</v>
      </c>
      <c r="G36" s="36">
        <v>21</v>
      </c>
      <c r="H36" s="36">
        <v>22</v>
      </c>
      <c r="I36" s="36">
        <v>23.1</v>
      </c>
      <c r="J36" s="37">
        <v>24.3</v>
      </c>
      <c r="K36" s="37">
        <v>25.5</v>
      </c>
      <c r="L36" s="37">
        <v>26.5</v>
      </c>
      <c r="M36" s="36">
        <v>27.6</v>
      </c>
      <c r="N36" s="36">
        <v>28.7</v>
      </c>
      <c r="O36" s="36">
        <v>29.8</v>
      </c>
      <c r="P36" s="36">
        <v>31</v>
      </c>
    </row>
    <row r="37" spans="1:19" ht="18.75" customHeight="1" x14ac:dyDescent="0.25">
      <c r="A37" s="92"/>
      <c r="B37" s="95"/>
      <c r="C37" s="98"/>
      <c r="D37" s="31" t="s">
        <v>11</v>
      </c>
      <c r="E37" s="36">
        <f>SUM(F37:P37)</f>
        <v>0</v>
      </c>
      <c r="F37" s="36">
        <v>0</v>
      </c>
      <c r="G37" s="36">
        <v>0</v>
      </c>
      <c r="H37" s="36">
        <v>0</v>
      </c>
      <c r="I37" s="36">
        <v>0</v>
      </c>
      <c r="J37" s="37">
        <v>0</v>
      </c>
      <c r="K37" s="37">
        <v>0</v>
      </c>
      <c r="L37" s="37">
        <v>0</v>
      </c>
      <c r="M37" s="36">
        <v>0</v>
      </c>
      <c r="N37" s="36">
        <v>0</v>
      </c>
      <c r="O37" s="36">
        <v>0</v>
      </c>
      <c r="P37" s="36">
        <v>0</v>
      </c>
    </row>
    <row r="38" spans="1:19" ht="108" customHeight="1" x14ac:dyDescent="0.25">
      <c r="A38" s="90" t="s">
        <v>131</v>
      </c>
      <c r="B38" s="93" t="s">
        <v>258</v>
      </c>
      <c r="C38" s="96" t="s">
        <v>311</v>
      </c>
      <c r="D38" s="31" t="s">
        <v>120</v>
      </c>
      <c r="E38" s="36">
        <f t="shared" ref="E38" si="16">SUM(F38:P38)</f>
        <v>354.39999999999992</v>
      </c>
      <c r="F38" s="36">
        <f>F40+F39</f>
        <v>25</v>
      </c>
      <c r="G38" s="36">
        <f t="shared" ref="G38:P38" si="17">G40+G39</f>
        <v>26.3</v>
      </c>
      <c r="H38" s="36">
        <f t="shared" si="17"/>
        <v>28</v>
      </c>
      <c r="I38" s="36">
        <f t="shared" si="17"/>
        <v>29.4</v>
      </c>
      <c r="J38" s="37">
        <f t="shared" si="17"/>
        <v>30.9</v>
      </c>
      <c r="K38" s="37">
        <f t="shared" si="17"/>
        <v>32.4</v>
      </c>
      <c r="L38" s="37">
        <f t="shared" si="17"/>
        <v>33.700000000000003</v>
      </c>
      <c r="M38" s="36">
        <f t="shared" si="17"/>
        <v>35</v>
      </c>
      <c r="N38" s="36">
        <f t="shared" si="17"/>
        <v>36.4</v>
      </c>
      <c r="O38" s="36">
        <f t="shared" si="17"/>
        <v>37.9</v>
      </c>
      <c r="P38" s="36">
        <f t="shared" si="17"/>
        <v>39.4</v>
      </c>
    </row>
    <row r="39" spans="1:19" ht="15.75" customHeight="1" x14ac:dyDescent="0.25">
      <c r="A39" s="91"/>
      <c r="B39" s="94"/>
      <c r="C39" s="97"/>
      <c r="D39" s="31" t="s">
        <v>12</v>
      </c>
      <c r="E39" s="36">
        <f>SUM(F39:P39)</f>
        <v>354.39999999999992</v>
      </c>
      <c r="F39" s="36">
        <v>25</v>
      </c>
      <c r="G39" s="36">
        <v>26.3</v>
      </c>
      <c r="H39" s="36">
        <v>28</v>
      </c>
      <c r="I39" s="36">
        <v>29.4</v>
      </c>
      <c r="J39" s="37">
        <v>30.9</v>
      </c>
      <c r="K39" s="37">
        <v>32.4</v>
      </c>
      <c r="L39" s="37">
        <v>33.700000000000003</v>
      </c>
      <c r="M39" s="36">
        <v>35</v>
      </c>
      <c r="N39" s="36">
        <v>36.4</v>
      </c>
      <c r="O39" s="36">
        <v>37.9</v>
      </c>
      <c r="P39" s="36">
        <v>39.4</v>
      </c>
    </row>
    <row r="40" spans="1:19" ht="19.5" customHeight="1" x14ac:dyDescent="0.25">
      <c r="A40" s="92"/>
      <c r="B40" s="95"/>
      <c r="C40" s="98"/>
      <c r="D40" s="31" t="s">
        <v>11</v>
      </c>
      <c r="E40" s="36">
        <f>SUM(F40:P40)</f>
        <v>0</v>
      </c>
      <c r="F40" s="36">
        <v>0</v>
      </c>
      <c r="G40" s="36">
        <v>0</v>
      </c>
      <c r="H40" s="36">
        <v>0</v>
      </c>
      <c r="I40" s="36">
        <v>0</v>
      </c>
      <c r="J40" s="37">
        <v>0</v>
      </c>
      <c r="K40" s="37">
        <v>0</v>
      </c>
      <c r="L40" s="37">
        <v>0</v>
      </c>
      <c r="M40" s="36">
        <v>0</v>
      </c>
      <c r="N40" s="36">
        <v>0</v>
      </c>
      <c r="O40" s="36">
        <v>0</v>
      </c>
      <c r="P40" s="36">
        <v>0</v>
      </c>
    </row>
    <row r="41" spans="1:19" ht="35.25" customHeight="1" x14ac:dyDescent="0.25">
      <c r="A41" s="90" t="s">
        <v>132</v>
      </c>
      <c r="B41" s="93" t="s">
        <v>24</v>
      </c>
      <c r="C41" s="96" t="s">
        <v>201</v>
      </c>
      <c r="D41" s="31" t="s">
        <v>120</v>
      </c>
      <c r="E41" s="36">
        <f t="shared" ref="E41" si="18">SUM(F41:P41)</f>
        <v>126944.29999999999</v>
      </c>
      <c r="F41" s="36">
        <f>F42+F43</f>
        <v>7758.5</v>
      </c>
      <c r="G41" s="36">
        <f t="shared" ref="G41:P41" si="19">G42+G43</f>
        <v>8307.7999999999993</v>
      </c>
      <c r="H41" s="36">
        <f t="shared" si="19"/>
        <v>9353.9</v>
      </c>
      <c r="I41" s="36">
        <f t="shared" si="19"/>
        <v>10685.7</v>
      </c>
      <c r="J41" s="36">
        <f t="shared" si="19"/>
        <v>13069.8</v>
      </c>
      <c r="K41" s="37">
        <f t="shared" si="19"/>
        <v>13476.2</v>
      </c>
      <c r="L41" s="36">
        <f t="shared" si="19"/>
        <v>13177.9</v>
      </c>
      <c r="M41" s="36">
        <f t="shared" si="19"/>
        <v>13233.7</v>
      </c>
      <c r="N41" s="36">
        <f t="shared" si="19"/>
        <v>12135</v>
      </c>
      <c r="O41" s="36">
        <f t="shared" si="19"/>
        <v>12620.5</v>
      </c>
      <c r="P41" s="36">
        <f t="shared" si="19"/>
        <v>13125.3</v>
      </c>
      <c r="Q41" s="29"/>
      <c r="R41" s="29"/>
      <c r="S41" s="29"/>
    </row>
    <row r="42" spans="1:19" ht="15" customHeight="1" x14ac:dyDescent="0.25">
      <c r="A42" s="91"/>
      <c r="B42" s="94"/>
      <c r="C42" s="97"/>
      <c r="D42" s="31" t="s">
        <v>12</v>
      </c>
      <c r="E42" s="36">
        <f>SUM(F42:P42)</f>
        <v>126944.29999999999</v>
      </c>
      <c r="F42" s="36">
        <v>7758.5</v>
      </c>
      <c r="G42" s="36">
        <v>8307.7999999999993</v>
      </c>
      <c r="H42" s="36">
        <v>9353.9</v>
      </c>
      <c r="I42" s="36">
        <f>10365.2+320.5</f>
        <v>10685.7</v>
      </c>
      <c r="J42" s="37">
        <v>13069.8</v>
      </c>
      <c r="K42" s="37">
        <f>13124.2+352</f>
        <v>13476.2</v>
      </c>
      <c r="L42" s="37">
        <v>13177.9</v>
      </c>
      <c r="M42" s="36">
        <v>13233.7</v>
      </c>
      <c r="N42" s="36">
        <v>12135</v>
      </c>
      <c r="O42" s="36">
        <v>12620.5</v>
      </c>
      <c r="P42" s="36">
        <v>13125.3</v>
      </c>
    </row>
    <row r="43" spans="1:19" ht="18.75" customHeight="1" x14ac:dyDescent="0.25">
      <c r="A43" s="92"/>
      <c r="B43" s="95"/>
      <c r="C43" s="98"/>
      <c r="D43" s="31" t="s">
        <v>11</v>
      </c>
      <c r="E43" s="36">
        <f>SUM(F43:P43)</f>
        <v>0</v>
      </c>
      <c r="F43" s="36">
        <v>0</v>
      </c>
      <c r="G43" s="36">
        <v>0</v>
      </c>
      <c r="H43" s="36">
        <v>0</v>
      </c>
      <c r="I43" s="36">
        <v>0</v>
      </c>
      <c r="J43" s="37">
        <v>0</v>
      </c>
      <c r="K43" s="37">
        <v>0</v>
      </c>
      <c r="L43" s="37">
        <v>0</v>
      </c>
      <c r="M43" s="36">
        <v>0</v>
      </c>
      <c r="N43" s="36">
        <v>0</v>
      </c>
      <c r="O43" s="36">
        <v>0</v>
      </c>
      <c r="P43" s="36">
        <v>0</v>
      </c>
    </row>
    <row r="44" spans="1:19" ht="135.75" customHeight="1" x14ac:dyDescent="0.25">
      <c r="A44" s="90" t="s">
        <v>133</v>
      </c>
      <c r="B44" s="93" t="s">
        <v>25</v>
      </c>
      <c r="C44" s="96" t="s">
        <v>278</v>
      </c>
      <c r="D44" s="31" t="s">
        <v>120</v>
      </c>
      <c r="E44" s="36">
        <f t="shared" ref="E44" si="20">SUM(F44:P44)</f>
        <v>927.4</v>
      </c>
      <c r="F44" s="36">
        <f>F46+F45</f>
        <v>0</v>
      </c>
      <c r="G44" s="36">
        <f t="shared" ref="G44:P44" si="21">G46+G45</f>
        <v>77</v>
      </c>
      <c r="H44" s="36">
        <f t="shared" si="21"/>
        <v>81</v>
      </c>
      <c r="I44" s="36">
        <f t="shared" si="21"/>
        <v>84</v>
      </c>
      <c r="J44" s="37">
        <f t="shared" si="21"/>
        <v>88</v>
      </c>
      <c r="K44" s="37">
        <f t="shared" si="21"/>
        <v>79.2</v>
      </c>
      <c r="L44" s="37">
        <f t="shared" si="21"/>
        <v>95.7</v>
      </c>
      <c r="M44" s="36">
        <f t="shared" si="21"/>
        <v>99.5</v>
      </c>
      <c r="N44" s="36">
        <f t="shared" si="21"/>
        <v>103.5</v>
      </c>
      <c r="O44" s="36">
        <f t="shared" si="21"/>
        <v>107.6</v>
      </c>
      <c r="P44" s="36">
        <f t="shared" si="21"/>
        <v>111.9</v>
      </c>
      <c r="Q44" s="29"/>
      <c r="R44" s="29"/>
      <c r="S44" s="29"/>
    </row>
    <row r="45" spans="1:19" ht="92.25" customHeight="1" x14ac:dyDescent="0.25">
      <c r="A45" s="91"/>
      <c r="B45" s="94"/>
      <c r="C45" s="97"/>
      <c r="D45" s="31" t="s">
        <v>12</v>
      </c>
      <c r="E45" s="36">
        <f>SUM(F45:P45)</f>
        <v>927.4</v>
      </c>
      <c r="F45" s="38">
        <f>73-73</f>
        <v>0</v>
      </c>
      <c r="G45" s="36">
        <v>77</v>
      </c>
      <c r="H45" s="36">
        <v>81</v>
      </c>
      <c r="I45" s="36">
        <v>84</v>
      </c>
      <c r="J45" s="37">
        <v>88</v>
      </c>
      <c r="K45" s="37">
        <f>92-12.8</f>
        <v>79.2</v>
      </c>
      <c r="L45" s="37">
        <v>95.7</v>
      </c>
      <c r="M45" s="36">
        <v>99.5</v>
      </c>
      <c r="N45" s="36">
        <v>103.5</v>
      </c>
      <c r="O45" s="36">
        <v>107.6</v>
      </c>
      <c r="P45" s="36">
        <v>111.9</v>
      </c>
    </row>
    <row r="46" spans="1:19" ht="66" customHeight="1" x14ac:dyDescent="0.25">
      <c r="A46" s="92"/>
      <c r="B46" s="95"/>
      <c r="C46" s="98"/>
      <c r="D46" s="31" t="s">
        <v>11</v>
      </c>
      <c r="E46" s="36">
        <f>SUM(F46:P46)</f>
        <v>0</v>
      </c>
      <c r="F46" s="36">
        <v>0</v>
      </c>
      <c r="G46" s="36">
        <v>0</v>
      </c>
      <c r="H46" s="36">
        <v>0</v>
      </c>
      <c r="I46" s="36">
        <v>0</v>
      </c>
      <c r="J46" s="37">
        <v>0</v>
      </c>
      <c r="K46" s="37">
        <v>0</v>
      </c>
      <c r="L46" s="37">
        <v>0</v>
      </c>
      <c r="M46" s="36">
        <v>0</v>
      </c>
      <c r="N46" s="36">
        <v>0</v>
      </c>
      <c r="O46" s="36">
        <v>0</v>
      </c>
      <c r="P46" s="36">
        <v>0</v>
      </c>
    </row>
    <row r="47" spans="1:19" ht="82.5" customHeight="1" x14ac:dyDescent="0.25">
      <c r="A47" s="90" t="s">
        <v>134</v>
      </c>
      <c r="B47" s="93" t="s">
        <v>251</v>
      </c>
      <c r="C47" s="96" t="s">
        <v>278</v>
      </c>
      <c r="D47" s="31" t="s">
        <v>120</v>
      </c>
      <c r="E47" s="36">
        <f t="shared" ref="E47" si="22">SUM(F47:P47)</f>
        <v>374.9</v>
      </c>
      <c r="F47" s="36">
        <f>F48+F49</f>
        <v>0</v>
      </c>
      <c r="G47" s="36">
        <f t="shared" ref="G47:P47" si="23">G48+G49</f>
        <v>33</v>
      </c>
      <c r="H47" s="36">
        <f t="shared" si="23"/>
        <v>35</v>
      </c>
      <c r="I47" s="36">
        <f t="shared" si="23"/>
        <v>37</v>
      </c>
      <c r="J47" s="37">
        <f t="shared" si="23"/>
        <v>39</v>
      </c>
      <c r="K47" s="37">
        <f t="shared" si="23"/>
        <v>0</v>
      </c>
      <c r="L47" s="37">
        <f t="shared" si="23"/>
        <v>42.6</v>
      </c>
      <c r="M47" s="36">
        <f t="shared" si="23"/>
        <v>44.3</v>
      </c>
      <c r="N47" s="36">
        <f t="shared" si="23"/>
        <v>46.1</v>
      </c>
      <c r="O47" s="36">
        <f t="shared" si="23"/>
        <v>48</v>
      </c>
      <c r="P47" s="36">
        <f t="shared" si="23"/>
        <v>49.9</v>
      </c>
    </row>
    <row r="48" spans="1:19" ht="27" customHeight="1" x14ac:dyDescent="0.25">
      <c r="A48" s="91"/>
      <c r="B48" s="94"/>
      <c r="C48" s="97"/>
      <c r="D48" s="31" t="s">
        <v>12</v>
      </c>
      <c r="E48" s="36">
        <f>SUM(F48:P48)</f>
        <v>374.9</v>
      </c>
      <c r="F48" s="36">
        <f>31-31</f>
        <v>0</v>
      </c>
      <c r="G48" s="36">
        <v>33</v>
      </c>
      <c r="H48" s="36">
        <v>35</v>
      </c>
      <c r="I48" s="36">
        <v>37</v>
      </c>
      <c r="J48" s="37">
        <v>39</v>
      </c>
      <c r="K48" s="37">
        <f>15.8-15.8</f>
        <v>0</v>
      </c>
      <c r="L48" s="37">
        <v>42.6</v>
      </c>
      <c r="M48" s="36">
        <v>44.3</v>
      </c>
      <c r="N48" s="36">
        <v>46.1</v>
      </c>
      <c r="O48" s="36">
        <v>48</v>
      </c>
      <c r="P48" s="36">
        <v>49.9</v>
      </c>
    </row>
    <row r="49" spans="1:16" ht="36.75" customHeight="1" x14ac:dyDescent="0.25">
      <c r="A49" s="92"/>
      <c r="B49" s="95"/>
      <c r="C49" s="98"/>
      <c r="D49" s="31" t="s">
        <v>11</v>
      </c>
      <c r="E49" s="36">
        <f>SUM(F49:P49)</f>
        <v>0</v>
      </c>
      <c r="F49" s="36">
        <v>0</v>
      </c>
      <c r="G49" s="36">
        <v>0</v>
      </c>
      <c r="H49" s="36">
        <v>0</v>
      </c>
      <c r="I49" s="36">
        <v>0</v>
      </c>
      <c r="J49" s="37">
        <v>0</v>
      </c>
      <c r="K49" s="37">
        <v>0</v>
      </c>
      <c r="L49" s="37">
        <v>0</v>
      </c>
      <c r="M49" s="36">
        <v>0</v>
      </c>
      <c r="N49" s="36">
        <v>0</v>
      </c>
      <c r="O49" s="36">
        <v>0</v>
      </c>
      <c r="P49" s="36">
        <v>0</v>
      </c>
    </row>
    <row r="50" spans="1:16" ht="87.75" customHeight="1" x14ac:dyDescent="0.25">
      <c r="A50" s="90" t="s">
        <v>135</v>
      </c>
      <c r="B50" s="93" t="s">
        <v>252</v>
      </c>
      <c r="C50" s="96" t="s">
        <v>266</v>
      </c>
      <c r="D50" s="31" t="s">
        <v>120</v>
      </c>
      <c r="E50" s="36">
        <f t="shared" ref="E50" si="24">SUM(F50:P50)</f>
        <v>682.5</v>
      </c>
      <c r="F50" s="36">
        <f>F51+F52</f>
        <v>0</v>
      </c>
      <c r="G50" s="36">
        <f t="shared" ref="G50:P50" si="25">G51+G52</f>
        <v>55</v>
      </c>
      <c r="H50" s="36">
        <f t="shared" si="25"/>
        <v>58</v>
      </c>
      <c r="I50" s="36">
        <f t="shared" si="25"/>
        <v>61</v>
      </c>
      <c r="J50" s="37">
        <f t="shared" si="25"/>
        <v>64</v>
      </c>
      <c r="K50" s="37">
        <f t="shared" si="25"/>
        <v>67</v>
      </c>
      <c r="L50" s="37">
        <f t="shared" si="25"/>
        <v>69.7</v>
      </c>
      <c r="M50" s="36">
        <f t="shared" si="25"/>
        <v>72.5</v>
      </c>
      <c r="N50" s="36">
        <f t="shared" si="25"/>
        <v>75.400000000000006</v>
      </c>
      <c r="O50" s="36">
        <f t="shared" si="25"/>
        <v>78.400000000000006</v>
      </c>
      <c r="P50" s="36">
        <f t="shared" si="25"/>
        <v>81.5</v>
      </c>
    </row>
    <row r="51" spans="1:16" ht="23.25" customHeight="1" x14ac:dyDescent="0.25">
      <c r="A51" s="91"/>
      <c r="B51" s="94"/>
      <c r="C51" s="97"/>
      <c r="D51" s="31" t="s">
        <v>12</v>
      </c>
      <c r="E51" s="36">
        <f>SUM(F51:P51)</f>
        <v>682.5</v>
      </c>
      <c r="F51" s="36">
        <v>0</v>
      </c>
      <c r="G51" s="36">
        <v>55</v>
      </c>
      <c r="H51" s="36">
        <v>58</v>
      </c>
      <c r="I51" s="36">
        <v>61</v>
      </c>
      <c r="J51" s="37">
        <v>64</v>
      </c>
      <c r="K51" s="37">
        <v>67</v>
      </c>
      <c r="L51" s="37">
        <v>69.7</v>
      </c>
      <c r="M51" s="36">
        <v>72.5</v>
      </c>
      <c r="N51" s="36">
        <v>75.400000000000006</v>
      </c>
      <c r="O51" s="36">
        <v>78.400000000000006</v>
      </c>
      <c r="P51" s="36">
        <v>81.5</v>
      </c>
    </row>
    <row r="52" spans="1:16" ht="27.75" customHeight="1" x14ac:dyDescent="0.25">
      <c r="A52" s="92"/>
      <c r="B52" s="95"/>
      <c r="C52" s="98"/>
      <c r="D52" s="31" t="s">
        <v>11</v>
      </c>
      <c r="E52" s="36">
        <f>SUM(F52:P52)</f>
        <v>0</v>
      </c>
      <c r="F52" s="36">
        <v>0</v>
      </c>
      <c r="G52" s="36">
        <v>0</v>
      </c>
      <c r="H52" s="36">
        <v>0</v>
      </c>
      <c r="I52" s="36">
        <v>0</v>
      </c>
      <c r="J52" s="37">
        <v>0</v>
      </c>
      <c r="K52" s="37">
        <v>0</v>
      </c>
      <c r="L52" s="37">
        <v>0</v>
      </c>
      <c r="M52" s="36">
        <v>0</v>
      </c>
      <c r="N52" s="36">
        <v>0</v>
      </c>
      <c r="O52" s="36">
        <v>0</v>
      </c>
      <c r="P52" s="36">
        <v>0</v>
      </c>
    </row>
    <row r="53" spans="1:16" ht="78" customHeight="1" x14ac:dyDescent="0.25">
      <c r="A53" s="90" t="s">
        <v>136</v>
      </c>
      <c r="B53" s="93" t="s">
        <v>26</v>
      </c>
      <c r="C53" s="96" t="s">
        <v>266</v>
      </c>
      <c r="D53" s="31" t="s">
        <v>120</v>
      </c>
      <c r="E53" s="36">
        <f t="shared" ref="E53" si="26">SUM(F53:P53)</f>
        <v>133.30000000000001</v>
      </c>
      <c r="F53" s="36">
        <f>F54+F55</f>
        <v>53.3</v>
      </c>
      <c r="G53" s="36">
        <f t="shared" ref="G53:P53" si="27">G54+G55</f>
        <v>0</v>
      </c>
      <c r="H53" s="36">
        <f t="shared" si="27"/>
        <v>0</v>
      </c>
      <c r="I53" s="36">
        <f t="shared" si="27"/>
        <v>0</v>
      </c>
      <c r="J53" s="37">
        <f t="shared" si="27"/>
        <v>0</v>
      </c>
      <c r="K53" s="37">
        <f t="shared" si="27"/>
        <v>0</v>
      </c>
      <c r="L53" s="37">
        <f t="shared" si="27"/>
        <v>0</v>
      </c>
      <c r="M53" s="36">
        <f t="shared" si="27"/>
        <v>0</v>
      </c>
      <c r="N53" s="36">
        <f t="shared" si="27"/>
        <v>0</v>
      </c>
      <c r="O53" s="36">
        <f t="shared" si="27"/>
        <v>0</v>
      </c>
      <c r="P53" s="36">
        <f t="shared" si="27"/>
        <v>80</v>
      </c>
    </row>
    <row r="54" spans="1:16" ht="26.25" customHeight="1" x14ac:dyDescent="0.25">
      <c r="A54" s="91"/>
      <c r="B54" s="94"/>
      <c r="C54" s="97"/>
      <c r="D54" s="31" t="s">
        <v>12</v>
      </c>
      <c r="E54" s="36">
        <f>SUM(F54:P54)</f>
        <v>133.30000000000001</v>
      </c>
      <c r="F54" s="36">
        <f>105-51.7</f>
        <v>53.3</v>
      </c>
      <c r="G54" s="36">
        <v>0</v>
      </c>
      <c r="H54" s="36">
        <v>0</v>
      </c>
      <c r="I54" s="36">
        <v>0</v>
      </c>
      <c r="J54" s="37">
        <v>0</v>
      </c>
      <c r="K54" s="37">
        <f>60-60</f>
        <v>0</v>
      </c>
      <c r="L54" s="37">
        <v>0</v>
      </c>
      <c r="M54" s="36">
        <v>0</v>
      </c>
      <c r="N54" s="36">
        <v>0</v>
      </c>
      <c r="O54" s="36">
        <v>0</v>
      </c>
      <c r="P54" s="36">
        <v>80</v>
      </c>
    </row>
    <row r="55" spans="1:16" ht="27" customHeight="1" x14ac:dyDescent="0.25">
      <c r="A55" s="92"/>
      <c r="B55" s="95"/>
      <c r="C55" s="98"/>
      <c r="D55" s="31" t="s">
        <v>11</v>
      </c>
      <c r="E55" s="36">
        <f>SUM(F55:P55)</f>
        <v>0</v>
      </c>
      <c r="F55" s="36">
        <v>0</v>
      </c>
      <c r="G55" s="36">
        <v>0</v>
      </c>
      <c r="H55" s="36">
        <v>0</v>
      </c>
      <c r="I55" s="36">
        <v>0</v>
      </c>
      <c r="J55" s="37">
        <v>0</v>
      </c>
      <c r="K55" s="37">
        <v>0</v>
      </c>
      <c r="L55" s="37">
        <v>0</v>
      </c>
      <c r="M55" s="36">
        <v>0</v>
      </c>
      <c r="N55" s="36">
        <v>0</v>
      </c>
      <c r="O55" s="36">
        <v>0</v>
      </c>
      <c r="P55" s="36">
        <v>0</v>
      </c>
    </row>
    <row r="56" spans="1:16" ht="67.5" customHeight="1" x14ac:dyDescent="0.25">
      <c r="A56" s="90" t="s">
        <v>137</v>
      </c>
      <c r="B56" s="93" t="s">
        <v>27</v>
      </c>
      <c r="C56" s="96" t="s">
        <v>266</v>
      </c>
      <c r="D56" s="31" t="s">
        <v>120</v>
      </c>
      <c r="E56" s="36">
        <f t="shared" ref="E56" si="28">SUM(F56:P56)</f>
        <v>579</v>
      </c>
      <c r="F56" s="36">
        <f>F57+F58</f>
        <v>73</v>
      </c>
      <c r="G56" s="36">
        <f t="shared" ref="G56:P56" si="29">G57+G58</f>
        <v>77</v>
      </c>
      <c r="H56" s="36">
        <f t="shared" si="29"/>
        <v>81</v>
      </c>
      <c r="I56" s="36">
        <f t="shared" si="29"/>
        <v>84</v>
      </c>
      <c r="J56" s="36">
        <f t="shared" si="29"/>
        <v>0</v>
      </c>
      <c r="K56" s="37">
        <f t="shared" si="29"/>
        <v>68</v>
      </c>
      <c r="L56" s="36">
        <f t="shared" si="29"/>
        <v>96</v>
      </c>
      <c r="M56" s="36">
        <f t="shared" si="29"/>
        <v>100</v>
      </c>
      <c r="N56" s="36">
        <f t="shared" si="29"/>
        <v>0</v>
      </c>
      <c r="O56" s="36">
        <f t="shared" si="29"/>
        <v>0</v>
      </c>
      <c r="P56" s="36">
        <f t="shared" si="29"/>
        <v>0</v>
      </c>
    </row>
    <row r="57" spans="1:16" ht="27.75" customHeight="1" x14ac:dyDescent="0.25">
      <c r="A57" s="91"/>
      <c r="B57" s="94"/>
      <c r="C57" s="97"/>
      <c r="D57" s="31" t="s">
        <v>12</v>
      </c>
      <c r="E57" s="36">
        <f>SUM(F57:P57)</f>
        <v>579</v>
      </c>
      <c r="F57" s="36">
        <v>73</v>
      </c>
      <c r="G57" s="36">
        <v>77</v>
      </c>
      <c r="H57" s="36">
        <v>81</v>
      </c>
      <c r="I57" s="36">
        <v>84</v>
      </c>
      <c r="J57" s="37">
        <v>0</v>
      </c>
      <c r="K57" s="37">
        <v>68</v>
      </c>
      <c r="L57" s="37">
        <v>96</v>
      </c>
      <c r="M57" s="36">
        <v>100</v>
      </c>
      <c r="N57" s="36">
        <v>0</v>
      </c>
      <c r="O57" s="36">
        <f t="shared" ref="O57" si="30">N57+(N57/100*4)</f>
        <v>0</v>
      </c>
      <c r="P57" s="36">
        <f t="shared" ref="P57" si="31">O57+(O57/100*4)</f>
        <v>0</v>
      </c>
    </row>
    <row r="58" spans="1:16" ht="33.75" customHeight="1" x14ac:dyDescent="0.25">
      <c r="A58" s="92"/>
      <c r="B58" s="95"/>
      <c r="C58" s="98"/>
      <c r="D58" s="31" t="s">
        <v>11</v>
      </c>
      <c r="E58" s="36">
        <f>SUM(F58:P58)</f>
        <v>0</v>
      </c>
      <c r="F58" s="36">
        <v>0</v>
      </c>
      <c r="G58" s="36">
        <v>0</v>
      </c>
      <c r="H58" s="36">
        <v>0</v>
      </c>
      <c r="I58" s="36">
        <v>0</v>
      </c>
      <c r="J58" s="37">
        <v>0</v>
      </c>
      <c r="K58" s="37">
        <v>0</v>
      </c>
      <c r="L58" s="37">
        <v>0</v>
      </c>
      <c r="M58" s="36">
        <v>0</v>
      </c>
      <c r="N58" s="36">
        <v>0</v>
      </c>
      <c r="O58" s="36">
        <v>0</v>
      </c>
      <c r="P58" s="36">
        <v>0</v>
      </c>
    </row>
    <row r="59" spans="1:16" ht="61.5" customHeight="1" x14ac:dyDescent="0.25">
      <c r="A59" s="90" t="s">
        <v>138</v>
      </c>
      <c r="B59" s="93" t="s">
        <v>267</v>
      </c>
      <c r="C59" s="96" t="s">
        <v>266</v>
      </c>
      <c r="D59" s="31" t="s">
        <v>120</v>
      </c>
      <c r="E59" s="36">
        <f t="shared" ref="E59" si="32">SUM(F59:P59)</f>
        <v>191</v>
      </c>
      <c r="F59" s="36">
        <f>F60+F61</f>
        <v>0</v>
      </c>
      <c r="G59" s="36">
        <f t="shared" ref="G59:P59" si="33">G60+G61</f>
        <v>55</v>
      </c>
      <c r="H59" s="36">
        <f t="shared" si="33"/>
        <v>0</v>
      </c>
      <c r="I59" s="36">
        <f t="shared" si="33"/>
        <v>0</v>
      </c>
      <c r="J59" s="37">
        <f t="shared" si="33"/>
        <v>0</v>
      </c>
      <c r="K59" s="37">
        <f t="shared" si="33"/>
        <v>0</v>
      </c>
      <c r="L59" s="37">
        <f t="shared" si="33"/>
        <v>0</v>
      </c>
      <c r="M59" s="36">
        <f t="shared" si="33"/>
        <v>66</v>
      </c>
      <c r="N59" s="36">
        <f t="shared" si="33"/>
        <v>0</v>
      </c>
      <c r="O59" s="36">
        <f t="shared" si="33"/>
        <v>0</v>
      </c>
      <c r="P59" s="36">
        <f t="shared" si="33"/>
        <v>70</v>
      </c>
    </row>
    <row r="60" spans="1:16" ht="33" customHeight="1" x14ac:dyDescent="0.25">
      <c r="A60" s="91"/>
      <c r="B60" s="94"/>
      <c r="C60" s="97"/>
      <c r="D60" s="31" t="s">
        <v>12</v>
      </c>
      <c r="E60" s="36">
        <f>SUM(F60:P60)</f>
        <v>191</v>
      </c>
      <c r="F60" s="36">
        <v>0</v>
      </c>
      <c r="G60" s="36">
        <v>55</v>
      </c>
      <c r="H60" s="36">
        <v>0</v>
      </c>
      <c r="I60" s="36">
        <v>0</v>
      </c>
      <c r="J60" s="37">
        <v>0</v>
      </c>
      <c r="K60" s="37">
        <v>0</v>
      </c>
      <c r="L60" s="37">
        <v>0</v>
      </c>
      <c r="M60" s="36">
        <v>66</v>
      </c>
      <c r="N60" s="36">
        <v>0</v>
      </c>
      <c r="O60" s="36">
        <v>0</v>
      </c>
      <c r="P60" s="36">
        <v>70</v>
      </c>
    </row>
    <row r="61" spans="1:16" ht="50.25" customHeight="1" x14ac:dyDescent="0.25">
      <c r="A61" s="92"/>
      <c r="B61" s="95"/>
      <c r="C61" s="98"/>
      <c r="D61" s="31" t="s">
        <v>11</v>
      </c>
      <c r="E61" s="36">
        <f>SUM(F61:P61)</f>
        <v>0</v>
      </c>
      <c r="F61" s="36">
        <v>0</v>
      </c>
      <c r="G61" s="36">
        <v>0</v>
      </c>
      <c r="H61" s="36">
        <v>0</v>
      </c>
      <c r="I61" s="36">
        <v>0</v>
      </c>
      <c r="J61" s="37">
        <v>0</v>
      </c>
      <c r="K61" s="37">
        <v>0</v>
      </c>
      <c r="L61" s="37">
        <v>0</v>
      </c>
      <c r="M61" s="36">
        <v>0</v>
      </c>
      <c r="N61" s="36">
        <v>0</v>
      </c>
      <c r="O61" s="36">
        <v>0</v>
      </c>
      <c r="P61" s="36">
        <v>0</v>
      </c>
    </row>
    <row r="62" spans="1:16" ht="98.25" customHeight="1" x14ac:dyDescent="0.25">
      <c r="A62" s="90" t="s">
        <v>139</v>
      </c>
      <c r="B62" s="93" t="s">
        <v>259</v>
      </c>
      <c r="C62" s="96" t="s">
        <v>266</v>
      </c>
      <c r="D62" s="31" t="s">
        <v>120</v>
      </c>
      <c r="E62" s="36">
        <f t="shared" ref="E62" si="34">SUM(F62:P62)</f>
        <v>1742.8</v>
      </c>
      <c r="F62" s="39">
        <f>F63+F64</f>
        <v>742.8</v>
      </c>
      <c r="G62" s="39">
        <f t="shared" ref="G62:P62" si="35">G63+G64</f>
        <v>0</v>
      </c>
      <c r="H62" s="39">
        <f t="shared" si="35"/>
        <v>0</v>
      </c>
      <c r="I62" s="39">
        <f t="shared" si="35"/>
        <v>0</v>
      </c>
      <c r="J62" s="40">
        <f t="shared" si="35"/>
        <v>0</v>
      </c>
      <c r="K62" s="40">
        <v>0</v>
      </c>
      <c r="L62" s="40">
        <f t="shared" si="35"/>
        <v>0</v>
      </c>
      <c r="M62" s="39">
        <f t="shared" si="35"/>
        <v>0</v>
      </c>
      <c r="N62" s="39">
        <f t="shared" si="35"/>
        <v>0</v>
      </c>
      <c r="O62" s="39">
        <f t="shared" si="35"/>
        <v>0</v>
      </c>
      <c r="P62" s="39">
        <f t="shared" si="35"/>
        <v>1000</v>
      </c>
    </row>
    <row r="63" spans="1:16" ht="30" customHeight="1" x14ac:dyDescent="0.25">
      <c r="A63" s="91"/>
      <c r="B63" s="94"/>
      <c r="C63" s="97"/>
      <c r="D63" s="31" t="s">
        <v>12</v>
      </c>
      <c r="E63" s="36">
        <f>SUM(F63:P63)</f>
        <v>1742.8</v>
      </c>
      <c r="F63" s="39">
        <f>732+10.8</f>
        <v>742.8</v>
      </c>
      <c r="G63" s="39">
        <v>0</v>
      </c>
      <c r="H63" s="39">
        <v>0</v>
      </c>
      <c r="I63" s="39">
        <v>0</v>
      </c>
      <c r="J63" s="40">
        <v>0</v>
      </c>
      <c r="K63" s="40">
        <f>735-735</f>
        <v>0</v>
      </c>
      <c r="L63" s="37">
        <v>0</v>
      </c>
      <c r="M63" s="36">
        <v>0</v>
      </c>
      <c r="N63" s="36">
        <f t="shared" ref="N63" si="36">M63+(M63/100*4)</f>
        <v>0</v>
      </c>
      <c r="O63" s="36">
        <f t="shared" ref="O63" si="37">N63+(N63/100*4)</f>
        <v>0</v>
      </c>
      <c r="P63" s="36">
        <v>1000</v>
      </c>
    </row>
    <row r="64" spans="1:16" ht="33" customHeight="1" x14ac:dyDescent="0.25">
      <c r="A64" s="92"/>
      <c r="B64" s="95"/>
      <c r="C64" s="98"/>
      <c r="D64" s="31" t="s">
        <v>11</v>
      </c>
      <c r="E64" s="36">
        <f>SUM(F64:P64)</f>
        <v>0</v>
      </c>
      <c r="F64" s="36">
        <v>0</v>
      </c>
      <c r="G64" s="36">
        <v>0</v>
      </c>
      <c r="H64" s="36">
        <v>0</v>
      </c>
      <c r="I64" s="36">
        <v>0</v>
      </c>
      <c r="J64" s="37">
        <v>0</v>
      </c>
      <c r="K64" s="37">
        <v>0</v>
      </c>
      <c r="L64" s="37">
        <v>0</v>
      </c>
      <c r="M64" s="36">
        <v>0</v>
      </c>
      <c r="N64" s="36">
        <v>0</v>
      </c>
      <c r="O64" s="36">
        <v>0</v>
      </c>
      <c r="P64" s="36">
        <v>0</v>
      </c>
    </row>
    <row r="65" spans="1:19" ht="84.75" customHeight="1" x14ac:dyDescent="0.25">
      <c r="A65" s="90" t="s">
        <v>140</v>
      </c>
      <c r="B65" s="93" t="s">
        <v>202</v>
      </c>
      <c r="C65" s="96" t="s">
        <v>266</v>
      </c>
      <c r="D65" s="31" t="s">
        <v>120</v>
      </c>
      <c r="E65" s="36">
        <f t="shared" ref="E65" si="38">SUM(F65:P65)</f>
        <v>927.80000000000007</v>
      </c>
      <c r="F65" s="39">
        <f>F66+F67</f>
        <v>450</v>
      </c>
      <c r="G65" s="39">
        <f t="shared" ref="G65:I65" si="39">G66+G67</f>
        <v>0</v>
      </c>
      <c r="H65" s="39">
        <f t="shared" si="39"/>
        <v>0</v>
      </c>
      <c r="I65" s="39">
        <f t="shared" si="39"/>
        <v>0</v>
      </c>
      <c r="J65" s="40">
        <f>J66</f>
        <v>70</v>
      </c>
      <c r="K65" s="40">
        <f>K66</f>
        <v>99.7</v>
      </c>
      <c r="L65" s="40">
        <f t="shared" ref="L65:P65" si="40">L66</f>
        <v>77.5</v>
      </c>
      <c r="M65" s="40">
        <f t="shared" si="40"/>
        <v>80.599999999999994</v>
      </c>
      <c r="N65" s="40">
        <f t="shared" si="40"/>
        <v>50</v>
      </c>
      <c r="O65" s="40">
        <f t="shared" si="40"/>
        <v>50</v>
      </c>
      <c r="P65" s="40">
        <f t="shared" si="40"/>
        <v>50</v>
      </c>
    </row>
    <row r="66" spans="1:19" ht="27.75" customHeight="1" x14ac:dyDescent="0.25">
      <c r="A66" s="91"/>
      <c r="B66" s="94"/>
      <c r="C66" s="97"/>
      <c r="D66" s="31" t="s">
        <v>12</v>
      </c>
      <c r="E66" s="36">
        <f>SUM(F66:P66)</f>
        <v>927.80000000000007</v>
      </c>
      <c r="F66" s="36">
        <v>450</v>
      </c>
      <c r="G66" s="36">
        <v>0</v>
      </c>
      <c r="H66" s="36">
        <v>0</v>
      </c>
      <c r="I66" s="36">
        <v>0</v>
      </c>
      <c r="J66" s="37">
        <v>70</v>
      </c>
      <c r="K66" s="37">
        <v>99.7</v>
      </c>
      <c r="L66" s="37">
        <v>77.5</v>
      </c>
      <c r="M66" s="36">
        <v>80.599999999999994</v>
      </c>
      <c r="N66" s="36">
        <v>50</v>
      </c>
      <c r="O66" s="36">
        <v>50</v>
      </c>
      <c r="P66" s="36">
        <v>50</v>
      </c>
    </row>
    <row r="67" spans="1:19" ht="25.5" customHeight="1" x14ac:dyDescent="0.25">
      <c r="A67" s="92"/>
      <c r="B67" s="95"/>
      <c r="C67" s="98"/>
      <c r="D67" s="31" t="s">
        <v>11</v>
      </c>
      <c r="E67" s="36">
        <f>SUM(F67:P67)</f>
        <v>0</v>
      </c>
      <c r="F67" s="36">
        <v>0</v>
      </c>
      <c r="G67" s="36">
        <v>0</v>
      </c>
      <c r="H67" s="36">
        <v>0</v>
      </c>
      <c r="I67" s="36">
        <v>0</v>
      </c>
      <c r="J67" s="37">
        <v>0</v>
      </c>
      <c r="K67" s="37">
        <v>0</v>
      </c>
      <c r="L67" s="37">
        <v>0</v>
      </c>
      <c r="M67" s="36">
        <v>0</v>
      </c>
      <c r="N67" s="36">
        <v>0</v>
      </c>
      <c r="O67" s="36">
        <v>0</v>
      </c>
      <c r="P67" s="36">
        <v>0</v>
      </c>
      <c r="S67" s="29"/>
    </row>
    <row r="68" spans="1:19" ht="41.25" customHeight="1" x14ac:dyDescent="0.25">
      <c r="A68" s="90" t="s">
        <v>141</v>
      </c>
      <c r="B68" s="93" t="s">
        <v>28</v>
      </c>
      <c r="C68" s="96" t="s">
        <v>29</v>
      </c>
      <c r="D68" s="31" t="s">
        <v>120</v>
      </c>
      <c r="E68" s="36">
        <f t="shared" ref="E68" si="41">SUM(F68:P68)</f>
        <v>81</v>
      </c>
      <c r="F68" s="36">
        <f>F69+F70</f>
        <v>0</v>
      </c>
      <c r="G68" s="36">
        <f t="shared" ref="G68:P68" si="42">G69+G70</f>
        <v>61</v>
      </c>
      <c r="H68" s="36">
        <f t="shared" si="42"/>
        <v>0</v>
      </c>
      <c r="I68" s="36">
        <f t="shared" si="42"/>
        <v>0</v>
      </c>
      <c r="J68" s="37">
        <f t="shared" si="42"/>
        <v>0</v>
      </c>
      <c r="K68" s="37">
        <f t="shared" si="42"/>
        <v>0</v>
      </c>
      <c r="L68" s="37">
        <f t="shared" si="42"/>
        <v>0</v>
      </c>
      <c r="M68" s="36">
        <f t="shared" si="42"/>
        <v>0</v>
      </c>
      <c r="N68" s="36">
        <f t="shared" si="42"/>
        <v>20</v>
      </c>
      <c r="O68" s="36">
        <f t="shared" si="42"/>
        <v>0</v>
      </c>
      <c r="P68" s="36">
        <f t="shared" si="42"/>
        <v>0</v>
      </c>
    </row>
    <row r="69" spans="1:19" ht="15" customHeight="1" x14ac:dyDescent="0.25">
      <c r="A69" s="91"/>
      <c r="B69" s="94"/>
      <c r="C69" s="97"/>
      <c r="D69" s="31" t="s">
        <v>12</v>
      </c>
      <c r="E69" s="36">
        <f>SUM(F69:P69)</f>
        <v>81</v>
      </c>
      <c r="F69" s="36">
        <v>0</v>
      </c>
      <c r="G69" s="36">
        <v>61</v>
      </c>
      <c r="H69" s="36">
        <v>0</v>
      </c>
      <c r="I69" s="36">
        <v>0</v>
      </c>
      <c r="J69" s="37">
        <v>0</v>
      </c>
      <c r="K69" s="37">
        <v>0</v>
      </c>
      <c r="L69" s="37">
        <v>0</v>
      </c>
      <c r="M69" s="36">
        <v>0</v>
      </c>
      <c r="N69" s="36">
        <v>20</v>
      </c>
      <c r="O69" s="36">
        <v>0</v>
      </c>
      <c r="P69" s="36">
        <v>0</v>
      </c>
    </row>
    <row r="70" spans="1:19" ht="15" customHeight="1" x14ac:dyDescent="0.25">
      <c r="A70" s="92"/>
      <c r="B70" s="95"/>
      <c r="C70" s="98"/>
      <c r="D70" s="31" t="s">
        <v>11</v>
      </c>
      <c r="E70" s="36">
        <f>SUM(F70:P70)</f>
        <v>0</v>
      </c>
      <c r="F70" s="36">
        <v>0</v>
      </c>
      <c r="G70" s="36">
        <v>0</v>
      </c>
      <c r="H70" s="36">
        <v>0</v>
      </c>
      <c r="I70" s="36">
        <v>0</v>
      </c>
      <c r="J70" s="37">
        <v>0</v>
      </c>
      <c r="K70" s="37">
        <v>0</v>
      </c>
      <c r="L70" s="37">
        <v>0</v>
      </c>
      <c r="M70" s="36">
        <v>0</v>
      </c>
      <c r="N70" s="36">
        <v>0</v>
      </c>
      <c r="O70" s="36">
        <v>0</v>
      </c>
      <c r="P70" s="36">
        <v>0</v>
      </c>
    </row>
    <row r="71" spans="1:19" ht="92.25" customHeight="1" x14ac:dyDescent="0.25">
      <c r="A71" s="104" t="s">
        <v>308</v>
      </c>
      <c r="B71" s="107" t="s">
        <v>312</v>
      </c>
      <c r="C71" s="101" t="s">
        <v>266</v>
      </c>
      <c r="D71" s="58" t="s">
        <v>120</v>
      </c>
      <c r="E71" s="37">
        <f>E72+E73</f>
        <v>12.9</v>
      </c>
      <c r="F71" s="37">
        <f t="shared" ref="F71:P71" si="43">F72+F73</f>
        <v>0</v>
      </c>
      <c r="G71" s="37">
        <f t="shared" si="43"/>
        <v>0</v>
      </c>
      <c r="H71" s="37">
        <f t="shared" si="43"/>
        <v>0</v>
      </c>
      <c r="I71" s="37">
        <f t="shared" si="43"/>
        <v>0</v>
      </c>
      <c r="J71" s="37">
        <f t="shared" si="43"/>
        <v>0</v>
      </c>
      <c r="K71" s="37">
        <f>K72+K73</f>
        <v>12.9</v>
      </c>
      <c r="L71" s="36">
        <f t="shared" si="43"/>
        <v>0</v>
      </c>
      <c r="M71" s="36">
        <f t="shared" si="43"/>
        <v>0</v>
      </c>
      <c r="N71" s="36">
        <f t="shared" si="43"/>
        <v>0</v>
      </c>
      <c r="O71" s="36">
        <f t="shared" si="43"/>
        <v>0</v>
      </c>
      <c r="P71" s="36">
        <f t="shared" si="43"/>
        <v>0</v>
      </c>
    </row>
    <row r="72" spans="1:19" ht="20.25" customHeight="1" x14ac:dyDescent="0.25">
      <c r="A72" s="105"/>
      <c r="B72" s="107"/>
      <c r="C72" s="102"/>
      <c r="D72" s="58" t="s">
        <v>12</v>
      </c>
      <c r="E72" s="37">
        <f>SUM(F72:P72)</f>
        <v>12.9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12.9</v>
      </c>
      <c r="L72" s="37">
        <v>0</v>
      </c>
      <c r="M72" s="36">
        <v>0</v>
      </c>
      <c r="N72" s="36">
        <v>0</v>
      </c>
      <c r="O72" s="36">
        <v>0</v>
      </c>
      <c r="P72" s="36">
        <v>0</v>
      </c>
    </row>
    <row r="73" spans="1:19" ht="18.75" customHeight="1" x14ac:dyDescent="0.25">
      <c r="A73" s="106"/>
      <c r="B73" s="107"/>
      <c r="C73" s="103"/>
      <c r="D73" s="58" t="s">
        <v>11</v>
      </c>
      <c r="E73" s="37">
        <f>SUM(F73:P73)</f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6">
        <v>0</v>
      </c>
      <c r="N73" s="36">
        <v>0</v>
      </c>
      <c r="O73" s="36">
        <v>0</v>
      </c>
      <c r="P73" s="36">
        <v>0</v>
      </c>
    </row>
    <row r="74" spans="1:19" ht="0.75" hidden="1" customHeight="1" x14ac:dyDescent="0.25">
      <c r="A74" s="90"/>
      <c r="B74" s="144"/>
      <c r="C74" s="141"/>
      <c r="D74" s="60" t="s">
        <v>120</v>
      </c>
      <c r="E74" s="37">
        <f>E75+E76</f>
        <v>0</v>
      </c>
      <c r="F74" s="37">
        <f t="shared" ref="F74:P74" si="44">F75+F76</f>
        <v>0</v>
      </c>
      <c r="G74" s="37">
        <f t="shared" si="44"/>
        <v>0</v>
      </c>
      <c r="H74" s="37">
        <f t="shared" si="44"/>
        <v>0</v>
      </c>
      <c r="I74" s="37">
        <f t="shared" si="44"/>
        <v>0</v>
      </c>
      <c r="J74" s="37">
        <f t="shared" si="44"/>
        <v>0</v>
      </c>
      <c r="K74" s="37">
        <v>0</v>
      </c>
      <c r="L74" s="37">
        <f t="shared" si="44"/>
        <v>0</v>
      </c>
      <c r="M74" s="37">
        <f t="shared" si="44"/>
        <v>0</v>
      </c>
      <c r="N74" s="37">
        <f t="shared" si="44"/>
        <v>0</v>
      </c>
      <c r="O74" s="37">
        <f t="shared" si="44"/>
        <v>0</v>
      </c>
      <c r="P74" s="37">
        <f t="shared" si="44"/>
        <v>0</v>
      </c>
    </row>
    <row r="75" spans="1:19" ht="27" hidden="1" customHeight="1" x14ac:dyDescent="0.25">
      <c r="A75" s="91"/>
      <c r="B75" s="145"/>
      <c r="C75" s="142"/>
      <c r="D75" s="60" t="s">
        <v>12</v>
      </c>
      <c r="E75" s="37">
        <f>F75+G75+H75+I75+J75+K75+L75+M75+N75+O75+P75</f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6">
        <v>0</v>
      </c>
      <c r="N75" s="36">
        <v>0</v>
      </c>
      <c r="O75" s="36">
        <v>0</v>
      </c>
      <c r="P75" s="36">
        <v>0</v>
      </c>
    </row>
    <row r="76" spans="1:19" ht="0.75" customHeight="1" x14ac:dyDescent="0.25">
      <c r="A76" s="92"/>
      <c r="B76" s="146"/>
      <c r="C76" s="143"/>
      <c r="D76" s="60"/>
      <c r="E76" s="37"/>
      <c r="F76" s="37"/>
      <c r="G76" s="37"/>
      <c r="H76" s="37"/>
      <c r="I76" s="37"/>
      <c r="J76" s="37"/>
      <c r="K76" s="37"/>
      <c r="L76" s="37"/>
      <c r="M76" s="36"/>
      <c r="N76" s="36"/>
      <c r="O76" s="36"/>
      <c r="P76" s="36"/>
    </row>
    <row r="77" spans="1:19" ht="36" customHeight="1" x14ac:dyDescent="0.25">
      <c r="A77" s="120" t="s">
        <v>194</v>
      </c>
      <c r="B77" s="121"/>
      <c r="C77" s="122"/>
      <c r="D77" s="31" t="s">
        <v>120</v>
      </c>
      <c r="E77" s="36">
        <f>E78+E79</f>
        <v>136405.9</v>
      </c>
      <c r="F77" s="36">
        <f>F78+F79</f>
        <v>9417.5999999999985</v>
      </c>
      <c r="G77" s="36">
        <f t="shared" ref="G77:P77" si="45">G78+G79</f>
        <v>8891.5999999999985</v>
      </c>
      <c r="H77" s="36">
        <f t="shared" si="45"/>
        <v>9984.1</v>
      </c>
      <c r="I77" s="36">
        <f t="shared" si="45"/>
        <v>11201</v>
      </c>
      <c r="J77" s="36">
        <f t="shared" si="45"/>
        <v>13744.699999999999</v>
      </c>
      <c r="K77" s="37">
        <f t="shared" si="45"/>
        <v>13924.500000000002</v>
      </c>
      <c r="L77" s="36">
        <f t="shared" si="45"/>
        <v>14002.300000000001</v>
      </c>
      <c r="M77" s="36">
        <f t="shared" si="45"/>
        <v>14043.9</v>
      </c>
      <c r="N77" s="36">
        <f t="shared" si="45"/>
        <v>12850.2</v>
      </c>
      <c r="O77" s="36">
        <f t="shared" si="45"/>
        <v>13276</v>
      </c>
      <c r="P77" s="36">
        <f t="shared" si="45"/>
        <v>15069.999999999998</v>
      </c>
      <c r="R77" s="29"/>
    </row>
    <row r="78" spans="1:19" ht="15" customHeight="1" x14ac:dyDescent="0.25">
      <c r="A78" s="123"/>
      <c r="B78" s="124"/>
      <c r="C78" s="125"/>
      <c r="D78" s="31" t="s">
        <v>12</v>
      </c>
      <c r="E78" s="36">
        <f t="shared" ref="E78:E79" si="46">SUM(F78:P78)</f>
        <v>136405.9</v>
      </c>
      <c r="F78" s="36">
        <f t="shared" ref="F78:P78" si="47">F15+F18+F23+F27+F30+F33+F36+F39+F42+F45+F48+F51+F54+F57+F60+F63+F66+F69+F72+F75</f>
        <v>9417.5999999999985</v>
      </c>
      <c r="G78" s="36">
        <f t="shared" si="47"/>
        <v>8891.5999999999985</v>
      </c>
      <c r="H78" s="36">
        <f t="shared" si="47"/>
        <v>9984.1</v>
      </c>
      <c r="I78" s="36">
        <f t="shared" si="47"/>
        <v>11201</v>
      </c>
      <c r="J78" s="36">
        <f t="shared" si="47"/>
        <v>13744.699999999999</v>
      </c>
      <c r="K78" s="37">
        <f t="shared" si="47"/>
        <v>13924.500000000002</v>
      </c>
      <c r="L78" s="36">
        <f t="shared" si="47"/>
        <v>14002.300000000001</v>
      </c>
      <c r="M78" s="36">
        <f t="shared" si="47"/>
        <v>14043.9</v>
      </c>
      <c r="N78" s="36">
        <f t="shared" si="47"/>
        <v>12850.2</v>
      </c>
      <c r="O78" s="36">
        <f t="shared" si="47"/>
        <v>13276</v>
      </c>
      <c r="P78" s="36">
        <f t="shared" si="47"/>
        <v>15069.999999999998</v>
      </c>
    </row>
    <row r="79" spans="1:19" ht="15" customHeight="1" x14ac:dyDescent="0.25">
      <c r="A79" s="126"/>
      <c r="B79" s="127"/>
      <c r="C79" s="128"/>
      <c r="D79" s="31" t="s">
        <v>11</v>
      </c>
      <c r="E79" s="36">
        <f t="shared" si="46"/>
        <v>0</v>
      </c>
      <c r="F79" s="36">
        <v>0</v>
      </c>
      <c r="G79" s="36">
        <v>0</v>
      </c>
      <c r="H79" s="36">
        <v>0</v>
      </c>
      <c r="I79" s="36">
        <v>0</v>
      </c>
      <c r="J79" s="37">
        <v>0</v>
      </c>
      <c r="K79" s="37">
        <v>0</v>
      </c>
      <c r="L79" s="37">
        <v>0</v>
      </c>
      <c r="M79" s="36">
        <v>0</v>
      </c>
      <c r="N79" s="36">
        <v>0</v>
      </c>
      <c r="O79" s="36">
        <v>0</v>
      </c>
      <c r="P79" s="36">
        <v>0</v>
      </c>
      <c r="Q79" s="29"/>
    </row>
    <row r="80" spans="1:19" ht="35.25" customHeight="1" x14ac:dyDescent="0.25">
      <c r="A80" s="129" t="s">
        <v>279</v>
      </c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</row>
    <row r="81" spans="1:16" ht="113.25" customHeight="1" x14ac:dyDescent="0.25">
      <c r="A81" s="90" t="s">
        <v>142</v>
      </c>
      <c r="B81" s="93" t="s">
        <v>46</v>
      </c>
      <c r="C81" s="96" t="s">
        <v>314</v>
      </c>
      <c r="D81" s="31" t="s">
        <v>120</v>
      </c>
      <c r="E81" s="36">
        <f t="shared" ref="E81:E83" si="48">SUM(F81:P81)</f>
        <v>3917.1</v>
      </c>
      <c r="F81" s="41">
        <f>F82+F83</f>
        <v>280</v>
      </c>
      <c r="G81" s="41">
        <f t="shared" ref="G81:P81" si="49">G82+G83</f>
        <v>294</v>
      </c>
      <c r="H81" s="41">
        <f t="shared" si="49"/>
        <v>308.7</v>
      </c>
      <c r="I81" s="41">
        <f t="shared" si="49"/>
        <v>324.10000000000002</v>
      </c>
      <c r="J81" s="42">
        <f t="shared" si="49"/>
        <v>340.3</v>
      </c>
      <c r="K81" s="42">
        <f t="shared" si="49"/>
        <v>357.3</v>
      </c>
      <c r="L81" s="42">
        <f t="shared" si="49"/>
        <v>371.6</v>
      </c>
      <c r="M81" s="41">
        <f t="shared" si="49"/>
        <v>386.5</v>
      </c>
      <c r="N81" s="41">
        <f t="shared" si="49"/>
        <v>401.9</v>
      </c>
      <c r="O81" s="41">
        <f t="shared" si="49"/>
        <v>418</v>
      </c>
      <c r="P81" s="41">
        <f t="shared" si="49"/>
        <v>434.7</v>
      </c>
    </row>
    <row r="82" spans="1:16" ht="38.25" customHeight="1" x14ac:dyDescent="0.25">
      <c r="A82" s="91"/>
      <c r="B82" s="94"/>
      <c r="C82" s="97"/>
      <c r="D82" s="31" t="s">
        <v>12</v>
      </c>
      <c r="E82" s="36">
        <f t="shared" si="48"/>
        <v>3917.1</v>
      </c>
      <c r="F82" s="36">
        <v>280</v>
      </c>
      <c r="G82" s="36">
        <v>294</v>
      </c>
      <c r="H82" s="36">
        <v>308.7</v>
      </c>
      <c r="I82" s="36">
        <v>324.10000000000002</v>
      </c>
      <c r="J82" s="37">
        <v>340.3</v>
      </c>
      <c r="K82" s="37">
        <v>357.3</v>
      </c>
      <c r="L82" s="37">
        <v>371.6</v>
      </c>
      <c r="M82" s="36">
        <v>386.5</v>
      </c>
      <c r="N82" s="36">
        <v>401.9</v>
      </c>
      <c r="O82" s="36">
        <v>418</v>
      </c>
      <c r="P82" s="36">
        <v>434.7</v>
      </c>
    </row>
    <row r="83" spans="1:16" ht="41.25" customHeight="1" x14ac:dyDescent="0.25">
      <c r="A83" s="92"/>
      <c r="B83" s="95"/>
      <c r="C83" s="98"/>
      <c r="D83" s="31" t="s">
        <v>11</v>
      </c>
      <c r="E83" s="36">
        <f t="shared" si="48"/>
        <v>0</v>
      </c>
      <c r="F83" s="36">
        <v>0</v>
      </c>
      <c r="G83" s="36">
        <v>0</v>
      </c>
      <c r="H83" s="36">
        <v>0</v>
      </c>
      <c r="I83" s="36">
        <v>0</v>
      </c>
      <c r="J83" s="37">
        <v>0</v>
      </c>
      <c r="K83" s="37">
        <v>0</v>
      </c>
      <c r="L83" s="37">
        <v>0</v>
      </c>
      <c r="M83" s="36">
        <v>0</v>
      </c>
      <c r="N83" s="36">
        <v>0</v>
      </c>
      <c r="O83" s="36">
        <v>0</v>
      </c>
      <c r="P83" s="36">
        <v>0</v>
      </c>
    </row>
    <row r="84" spans="1:16" ht="151.5" customHeight="1" x14ac:dyDescent="0.25">
      <c r="A84" s="90" t="s">
        <v>143</v>
      </c>
      <c r="B84" s="93" t="s">
        <v>47</v>
      </c>
      <c r="C84" s="96" t="s">
        <v>314</v>
      </c>
      <c r="D84" s="31" t="s">
        <v>120</v>
      </c>
      <c r="E84" s="36">
        <f t="shared" ref="D84:P87" si="50">SUM(F84:P84)</f>
        <v>2099.7999999999997</v>
      </c>
      <c r="F84" s="36">
        <f>F85+F86</f>
        <v>150</v>
      </c>
      <c r="G84" s="36">
        <f t="shared" ref="G84:P84" si="51">G85+G86</f>
        <v>157.5</v>
      </c>
      <c r="H84" s="36">
        <f t="shared" si="51"/>
        <v>165.4</v>
      </c>
      <c r="I84" s="36">
        <f t="shared" si="51"/>
        <v>173.7</v>
      </c>
      <c r="J84" s="37">
        <f t="shared" si="51"/>
        <v>182.4</v>
      </c>
      <c r="K84" s="37">
        <f t="shared" si="51"/>
        <v>191.6</v>
      </c>
      <c r="L84" s="37">
        <f t="shared" si="51"/>
        <v>199.3</v>
      </c>
      <c r="M84" s="36">
        <f t="shared" si="51"/>
        <v>207.2</v>
      </c>
      <c r="N84" s="36">
        <f t="shared" si="51"/>
        <v>215.5</v>
      </c>
      <c r="O84" s="36">
        <f t="shared" si="51"/>
        <v>224.1</v>
      </c>
      <c r="P84" s="36">
        <f t="shared" si="51"/>
        <v>233.1</v>
      </c>
    </row>
    <row r="85" spans="1:16" ht="51.75" customHeight="1" x14ac:dyDescent="0.25">
      <c r="A85" s="91"/>
      <c r="B85" s="94"/>
      <c r="C85" s="97"/>
      <c r="D85" s="31" t="s">
        <v>12</v>
      </c>
      <c r="E85" s="36">
        <f t="shared" si="50"/>
        <v>2099.7999999999997</v>
      </c>
      <c r="F85" s="36">
        <v>150</v>
      </c>
      <c r="G85" s="36">
        <v>157.5</v>
      </c>
      <c r="H85" s="36">
        <v>165.4</v>
      </c>
      <c r="I85" s="36">
        <v>173.7</v>
      </c>
      <c r="J85" s="37">
        <v>182.4</v>
      </c>
      <c r="K85" s="37">
        <v>191.6</v>
      </c>
      <c r="L85" s="37">
        <v>199.3</v>
      </c>
      <c r="M85" s="36">
        <v>207.2</v>
      </c>
      <c r="N85" s="36">
        <v>215.5</v>
      </c>
      <c r="O85" s="36">
        <v>224.1</v>
      </c>
      <c r="P85" s="36">
        <v>233.1</v>
      </c>
    </row>
    <row r="86" spans="1:16" ht="51" customHeight="1" x14ac:dyDescent="0.25">
      <c r="A86" s="92"/>
      <c r="B86" s="95"/>
      <c r="C86" s="98"/>
      <c r="D86" s="31" t="s">
        <v>11</v>
      </c>
      <c r="E86" s="36">
        <f t="shared" si="50"/>
        <v>0</v>
      </c>
      <c r="F86" s="36">
        <v>0</v>
      </c>
      <c r="G86" s="36">
        <v>0</v>
      </c>
      <c r="H86" s="36">
        <v>0</v>
      </c>
      <c r="I86" s="36">
        <v>0</v>
      </c>
      <c r="J86" s="37">
        <v>0</v>
      </c>
      <c r="K86" s="37">
        <v>0</v>
      </c>
      <c r="L86" s="37">
        <v>0</v>
      </c>
      <c r="M86" s="36">
        <v>0</v>
      </c>
      <c r="N86" s="36">
        <v>0</v>
      </c>
      <c r="O86" s="36">
        <v>0</v>
      </c>
      <c r="P86" s="36">
        <v>0</v>
      </c>
    </row>
    <row r="87" spans="1:16" ht="78" customHeight="1" x14ac:dyDescent="0.25">
      <c r="A87" s="28" t="s">
        <v>144</v>
      </c>
      <c r="B87" s="49" t="s">
        <v>291</v>
      </c>
      <c r="C87" s="44" t="s">
        <v>314</v>
      </c>
      <c r="D87" s="36">
        <f t="shared" si="50"/>
        <v>0</v>
      </c>
      <c r="E87" s="36">
        <f t="shared" si="50"/>
        <v>0</v>
      </c>
      <c r="F87" s="36">
        <f t="shared" si="50"/>
        <v>0</v>
      </c>
      <c r="G87" s="36">
        <f t="shared" si="50"/>
        <v>0</v>
      </c>
      <c r="H87" s="36">
        <f t="shared" si="50"/>
        <v>0</v>
      </c>
      <c r="I87" s="36">
        <f t="shared" si="50"/>
        <v>0</v>
      </c>
      <c r="J87" s="36">
        <f t="shared" si="50"/>
        <v>0</v>
      </c>
      <c r="K87" s="37">
        <f t="shared" si="50"/>
        <v>0</v>
      </c>
      <c r="L87" s="36">
        <f t="shared" si="50"/>
        <v>0</v>
      </c>
      <c r="M87" s="36">
        <f t="shared" si="50"/>
        <v>0</v>
      </c>
      <c r="N87" s="36">
        <f t="shared" si="50"/>
        <v>0</v>
      </c>
      <c r="O87" s="36">
        <f t="shared" si="50"/>
        <v>0</v>
      </c>
      <c r="P87" s="36">
        <f t="shared" si="50"/>
        <v>0</v>
      </c>
    </row>
    <row r="88" spans="1:16" ht="45.75" customHeight="1" x14ac:dyDescent="0.25">
      <c r="A88" s="90" t="s">
        <v>145</v>
      </c>
      <c r="B88" s="93" t="s">
        <v>48</v>
      </c>
      <c r="C88" s="96" t="s">
        <v>314</v>
      </c>
      <c r="D88" s="31" t="s">
        <v>120</v>
      </c>
      <c r="E88" s="36">
        <f t="shared" ref="E88:E111" si="52">SUM(F88:P88)</f>
        <v>351.69699999999995</v>
      </c>
      <c r="F88" s="36">
        <f>F89+F90</f>
        <v>25</v>
      </c>
      <c r="G88" s="36">
        <f t="shared" ref="G88:P88" si="53">G89+G90</f>
        <v>23.597000000000001</v>
      </c>
      <c r="H88" s="36">
        <f t="shared" si="53"/>
        <v>28</v>
      </c>
      <c r="I88" s="36">
        <f t="shared" si="53"/>
        <v>29.4</v>
      </c>
      <c r="J88" s="37">
        <f t="shared" si="53"/>
        <v>30.9</v>
      </c>
      <c r="K88" s="37">
        <f t="shared" si="53"/>
        <v>32.4</v>
      </c>
      <c r="L88" s="37">
        <f t="shared" si="53"/>
        <v>33.700000000000003</v>
      </c>
      <c r="M88" s="36">
        <f t="shared" si="53"/>
        <v>35</v>
      </c>
      <c r="N88" s="36">
        <f t="shared" si="53"/>
        <v>36.4</v>
      </c>
      <c r="O88" s="36">
        <f t="shared" si="53"/>
        <v>37.9</v>
      </c>
      <c r="P88" s="36">
        <f t="shared" si="53"/>
        <v>39.4</v>
      </c>
    </row>
    <row r="89" spans="1:16" ht="97.5" customHeight="1" x14ac:dyDescent="0.25">
      <c r="A89" s="91"/>
      <c r="B89" s="94"/>
      <c r="C89" s="97"/>
      <c r="D89" s="31" t="s">
        <v>12</v>
      </c>
      <c r="E89" s="36">
        <f t="shared" si="52"/>
        <v>351.69699999999995</v>
      </c>
      <c r="F89" s="36">
        <v>25</v>
      </c>
      <c r="G89" s="36">
        <f>26.6-3.003</f>
        <v>23.597000000000001</v>
      </c>
      <c r="H89" s="36">
        <v>28</v>
      </c>
      <c r="I89" s="36">
        <v>29.4</v>
      </c>
      <c r="J89" s="37">
        <v>30.9</v>
      </c>
      <c r="K89" s="37">
        <v>32.4</v>
      </c>
      <c r="L89" s="37">
        <v>33.700000000000003</v>
      </c>
      <c r="M89" s="36">
        <v>35</v>
      </c>
      <c r="N89" s="36">
        <v>36.4</v>
      </c>
      <c r="O89" s="36">
        <v>37.9</v>
      </c>
      <c r="P89" s="36">
        <v>39.4</v>
      </c>
    </row>
    <row r="90" spans="1:16" ht="60.75" customHeight="1" x14ac:dyDescent="0.25">
      <c r="A90" s="92"/>
      <c r="B90" s="95"/>
      <c r="C90" s="98"/>
      <c r="D90" s="31" t="s">
        <v>11</v>
      </c>
      <c r="E90" s="36">
        <f t="shared" si="52"/>
        <v>0</v>
      </c>
      <c r="F90" s="36">
        <v>0</v>
      </c>
      <c r="G90" s="36">
        <v>0</v>
      </c>
      <c r="H90" s="36">
        <v>0</v>
      </c>
      <c r="I90" s="36">
        <v>0</v>
      </c>
      <c r="J90" s="37">
        <v>0</v>
      </c>
      <c r="K90" s="37">
        <v>0</v>
      </c>
      <c r="L90" s="37">
        <v>0</v>
      </c>
      <c r="M90" s="36">
        <v>0</v>
      </c>
      <c r="N90" s="36">
        <v>0</v>
      </c>
      <c r="O90" s="36">
        <v>0</v>
      </c>
      <c r="P90" s="36">
        <v>0</v>
      </c>
    </row>
    <row r="91" spans="1:16" ht="63.75" customHeight="1" x14ac:dyDescent="0.25">
      <c r="A91" s="90" t="s">
        <v>146</v>
      </c>
      <c r="B91" s="93" t="s">
        <v>49</v>
      </c>
      <c r="C91" s="96" t="s">
        <v>314</v>
      </c>
      <c r="D91" s="31" t="s">
        <v>120</v>
      </c>
      <c r="E91" s="36">
        <f t="shared" si="52"/>
        <v>2099.1999999999998</v>
      </c>
      <c r="F91" s="36">
        <f>F92+F93</f>
        <v>150</v>
      </c>
      <c r="G91" s="36">
        <f t="shared" ref="G91:P91" si="54">G92+G93</f>
        <v>157.5</v>
      </c>
      <c r="H91" s="36">
        <f t="shared" si="54"/>
        <v>165.4</v>
      </c>
      <c r="I91" s="36">
        <f t="shared" si="54"/>
        <v>173.7</v>
      </c>
      <c r="J91" s="37">
        <f t="shared" si="54"/>
        <v>182.4</v>
      </c>
      <c r="K91" s="37">
        <f t="shared" si="54"/>
        <v>191.5</v>
      </c>
      <c r="L91" s="37">
        <f t="shared" si="54"/>
        <v>199.2</v>
      </c>
      <c r="M91" s="36">
        <f t="shared" si="54"/>
        <v>207.1</v>
      </c>
      <c r="N91" s="36">
        <f t="shared" si="54"/>
        <v>215.4</v>
      </c>
      <c r="O91" s="36">
        <f t="shared" si="54"/>
        <v>224</v>
      </c>
      <c r="P91" s="36">
        <f t="shared" si="54"/>
        <v>233</v>
      </c>
    </row>
    <row r="92" spans="1:16" ht="33.75" customHeight="1" x14ac:dyDescent="0.25">
      <c r="A92" s="91"/>
      <c r="B92" s="94"/>
      <c r="C92" s="97"/>
      <c r="D92" s="31" t="s">
        <v>12</v>
      </c>
      <c r="E92" s="36">
        <f t="shared" si="52"/>
        <v>2099.1999999999998</v>
      </c>
      <c r="F92" s="36">
        <v>150</v>
      </c>
      <c r="G92" s="36">
        <v>157.5</v>
      </c>
      <c r="H92" s="36">
        <v>165.4</v>
      </c>
      <c r="I92" s="36">
        <v>173.7</v>
      </c>
      <c r="J92" s="37">
        <v>182.4</v>
      </c>
      <c r="K92" s="37">
        <v>191.5</v>
      </c>
      <c r="L92" s="37">
        <v>199.2</v>
      </c>
      <c r="M92" s="36">
        <v>207.1</v>
      </c>
      <c r="N92" s="36">
        <v>215.4</v>
      </c>
      <c r="O92" s="36">
        <v>224</v>
      </c>
      <c r="P92" s="36">
        <v>233</v>
      </c>
    </row>
    <row r="93" spans="1:16" ht="75" customHeight="1" x14ac:dyDescent="0.25">
      <c r="A93" s="92"/>
      <c r="B93" s="95"/>
      <c r="C93" s="98"/>
      <c r="D93" s="31" t="s">
        <v>11</v>
      </c>
      <c r="E93" s="36">
        <f t="shared" si="52"/>
        <v>0</v>
      </c>
      <c r="F93" s="36">
        <v>0</v>
      </c>
      <c r="G93" s="36">
        <v>0</v>
      </c>
      <c r="H93" s="36">
        <v>0</v>
      </c>
      <c r="I93" s="36">
        <v>0</v>
      </c>
      <c r="J93" s="37">
        <v>0</v>
      </c>
      <c r="K93" s="37">
        <v>0</v>
      </c>
      <c r="L93" s="37">
        <v>0</v>
      </c>
      <c r="M93" s="36">
        <v>0</v>
      </c>
      <c r="N93" s="36">
        <v>0</v>
      </c>
      <c r="O93" s="36">
        <v>0</v>
      </c>
      <c r="P93" s="36">
        <v>0</v>
      </c>
    </row>
    <row r="94" spans="1:16" ht="99.75" customHeight="1" x14ac:dyDescent="0.25">
      <c r="A94" s="90" t="s">
        <v>147</v>
      </c>
      <c r="B94" s="93" t="s">
        <v>50</v>
      </c>
      <c r="C94" s="96" t="s">
        <v>203</v>
      </c>
      <c r="D94" s="31" t="s">
        <v>120</v>
      </c>
      <c r="E94" s="36">
        <f t="shared" si="52"/>
        <v>140.19999999999999</v>
      </c>
      <c r="F94" s="36">
        <f>F95+F96</f>
        <v>10</v>
      </c>
      <c r="G94" s="36">
        <f t="shared" ref="G94:P94" si="55">G95+G96</f>
        <v>10.5</v>
      </c>
      <c r="H94" s="36">
        <f t="shared" si="55"/>
        <v>11</v>
      </c>
      <c r="I94" s="36">
        <f t="shared" si="55"/>
        <v>11.6</v>
      </c>
      <c r="J94" s="37">
        <f t="shared" si="55"/>
        <v>12.2</v>
      </c>
      <c r="K94" s="37">
        <f t="shared" si="55"/>
        <v>12.8</v>
      </c>
      <c r="L94" s="37">
        <f t="shared" si="55"/>
        <v>13.3</v>
      </c>
      <c r="M94" s="36">
        <f t="shared" si="55"/>
        <v>13.8</v>
      </c>
      <c r="N94" s="36">
        <f t="shared" si="55"/>
        <v>14.4</v>
      </c>
      <c r="O94" s="36">
        <f t="shared" si="55"/>
        <v>15</v>
      </c>
      <c r="P94" s="36">
        <f t="shared" si="55"/>
        <v>15.6</v>
      </c>
    </row>
    <row r="95" spans="1:16" ht="30" customHeight="1" x14ac:dyDescent="0.25">
      <c r="A95" s="91"/>
      <c r="B95" s="94"/>
      <c r="C95" s="97"/>
      <c r="D95" s="31" t="s">
        <v>12</v>
      </c>
      <c r="E95" s="36">
        <f t="shared" si="52"/>
        <v>140.19999999999999</v>
      </c>
      <c r="F95" s="36">
        <v>10</v>
      </c>
      <c r="G95" s="36">
        <v>10.5</v>
      </c>
      <c r="H95" s="36">
        <v>11</v>
      </c>
      <c r="I95" s="36">
        <v>11.6</v>
      </c>
      <c r="J95" s="37">
        <v>12.2</v>
      </c>
      <c r="K95" s="37">
        <v>12.8</v>
      </c>
      <c r="L95" s="37">
        <v>13.3</v>
      </c>
      <c r="M95" s="36">
        <v>13.8</v>
      </c>
      <c r="N95" s="36">
        <v>14.4</v>
      </c>
      <c r="O95" s="36">
        <v>15</v>
      </c>
      <c r="P95" s="36">
        <v>15.6</v>
      </c>
    </row>
    <row r="96" spans="1:16" ht="35.25" customHeight="1" x14ac:dyDescent="0.25">
      <c r="A96" s="92"/>
      <c r="B96" s="95"/>
      <c r="C96" s="98"/>
      <c r="D96" s="31" t="s">
        <v>11</v>
      </c>
      <c r="E96" s="36">
        <f t="shared" si="52"/>
        <v>0</v>
      </c>
      <c r="F96" s="36">
        <v>0</v>
      </c>
      <c r="G96" s="36">
        <v>0</v>
      </c>
      <c r="H96" s="36">
        <v>0</v>
      </c>
      <c r="I96" s="36">
        <v>0</v>
      </c>
      <c r="J96" s="37">
        <v>0</v>
      </c>
      <c r="K96" s="37">
        <v>0</v>
      </c>
      <c r="L96" s="37">
        <v>0</v>
      </c>
      <c r="M96" s="36">
        <v>0</v>
      </c>
      <c r="N96" s="36">
        <v>0</v>
      </c>
      <c r="O96" s="36">
        <v>0</v>
      </c>
      <c r="P96" s="36">
        <v>0</v>
      </c>
    </row>
    <row r="97" spans="1:16" ht="53.25" customHeight="1" x14ac:dyDescent="0.25">
      <c r="A97" s="90" t="s">
        <v>148</v>
      </c>
      <c r="B97" s="93" t="s">
        <v>292</v>
      </c>
      <c r="C97" s="96" t="s">
        <v>314</v>
      </c>
      <c r="D97" s="31" t="s">
        <v>120</v>
      </c>
      <c r="E97" s="36">
        <f t="shared" si="52"/>
        <v>140.19999999999999</v>
      </c>
      <c r="F97" s="36">
        <f>F98+F99</f>
        <v>10</v>
      </c>
      <c r="G97" s="36">
        <f t="shared" ref="G97:P97" si="56">G98+G99</f>
        <v>10.5</v>
      </c>
      <c r="H97" s="36">
        <f t="shared" si="56"/>
        <v>11</v>
      </c>
      <c r="I97" s="36">
        <f t="shared" si="56"/>
        <v>11.6</v>
      </c>
      <c r="J97" s="37">
        <v>12.2</v>
      </c>
      <c r="K97" s="37">
        <v>12.8</v>
      </c>
      <c r="L97" s="37">
        <f t="shared" si="56"/>
        <v>13.3</v>
      </c>
      <c r="M97" s="36">
        <f t="shared" si="56"/>
        <v>13.8</v>
      </c>
      <c r="N97" s="36">
        <f t="shared" si="56"/>
        <v>14.4</v>
      </c>
      <c r="O97" s="36">
        <f t="shared" si="56"/>
        <v>15</v>
      </c>
      <c r="P97" s="36">
        <f t="shared" si="56"/>
        <v>15.6</v>
      </c>
    </row>
    <row r="98" spans="1:16" ht="21.75" customHeight="1" x14ac:dyDescent="0.25">
      <c r="A98" s="91"/>
      <c r="B98" s="94"/>
      <c r="C98" s="97"/>
      <c r="D98" s="31" t="s">
        <v>12</v>
      </c>
      <c r="E98" s="36">
        <f t="shared" si="52"/>
        <v>140.19999999999999</v>
      </c>
      <c r="F98" s="36">
        <v>10</v>
      </c>
      <c r="G98" s="36">
        <v>10.5</v>
      </c>
      <c r="H98" s="36">
        <v>11</v>
      </c>
      <c r="I98" s="36">
        <v>11.6</v>
      </c>
      <c r="J98" s="37">
        <v>12.2</v>
      </c>
      <c r="K98" s="37">
        <v>12.8</v>
      </c>
      <c r="L98" s="37">
        <v>13.3</v>
      </c>
      <c r="M98" s="36">
        <v>13.8</v>
      </c>
      <c r="N98" s="36">
        <v>14.4</v>
      </c>
      <c r="O98" s="36">
        <v>15</v>
      </c>
      <c r="P98" s="36">
        <v>15.6</v>
      </c>
    </row>
    <row r="99" spans="1:16" ht="21.75" customHeight="1" x14ac:dyDescent="0.25">
      <c r="A99" s="92"/>
      <c r="B99" s="95"/>
      <c r="C99" s="98"/>
      <c r="D99" s="31" t="s">
        <v>11</v>
      </c>
      <c r="E99" s="36">
        <f t="shared" si="52"/>
        <v>0</v>
      </c>
      <c r="F99" s="36">
        <v>0</v>
      </c>
      <c r="G99" s="36">
        <v>0</v>
      </c>
      <c r="H99" s="36">
        <v>0</v>
      </c>
      <c r="I99" s="36">
        <v>0</v>
      </c>
      <c r="J99" s="37">
        <v>0</v>
      </c>
      <c r="K99" s="37">
        <v>0</v>
      </c>
      <c r="L99" s="37">
        <v>0</v>
      </c>
      <c r="M99" s="36">
        <v>0</v>
      </c>
      <c r="N99" s="36">
        <v>0</v>
      </c>
      <c r="O99" s="36">
        <v>0</v>
      </c>
      <c r="P99" s="36">
        <v>0</v>
      </c>
    </row>
    <row r="100" spans="1:16" ht="56.25" customHeight="1" x14ac:dyDescent="0.25">
      <c r="A100" s="90" t="s">
        <v>149</v>
      </c>
      <c r="B100" s="93" t="s">
        <v>51</v>
      </c>
      <c r="C100" s="96" t="s">
        <v>268</v>
      </c>
      <c r="D100" s="31" t="s">
        <v>120</v>
      </c>
      <c r="E100" s="36">
        <f t="shared" si="52"/>
        <v>669</v>
      </c>
      <c r="F100" s="36">
        <f>F101+F102</f>
        <v>669</v>
      </c>
      <c r="G100" s="36">
        <f t="shared" ref="G100:P100" si="57">G101+G102</f>
        <v>0</v>
      </c>
      <c r="H100" s="36">
        <f t="shared" si="57"/>
        <v>0</v>
      </c>
      <c r="I100" s="36">
        <f t="shared" si="57"/>
        <v>0</v>
      </c>
      <c r="J100" s="37">
        <f t="shared" si="57"/>
        <v>0</v>
      </c>
      <c r="K100" s="37">
        <f t="shared" si="57"/>
        <v>0</v>
      </c>
      <c r="L100" s="37">
        <f t="shared" si="57"/>
        <v>0</v>
      </c>
      <c r="M100" s="36">
        <f t="shared" si="57"/>
        <v>0</v>
      </c>
      <c r="N100" s="36">
        <f t="shared" si="57"/>
        <v>0</v>
      </c>
      <c r="O100" s="36">
        <f t="shared" si="57"/>
        <v>0</v>
      </c>
      <c r="P100" s="36">
        <f t="shared" si="57"/>
        <v>0</v>
      </c>
    </row>
    <row r="101" spans="1:16" ht="21.75" customHeight="1" x14ac:dyDescent="0.25">
      <c r="A101" s="91"/>
      <c r="B101" s="94"/>
      <c r="C101" s="97"/>
      <c r="D101" s="31" t="s">
        <v>12</v>
      </c>
      <c r="E101" s="36">
        <f t="shared" si="52"/>
        <v>669</v>
      </c>
      <c r="F101" s="36">
        <v>669</v>
      </c>
      <c r="G101" s="36">
        <v>0</v>
      </c>
      <c r="H101" s="36">
        <v>0</v>
      </c>
      <c r="I101" s="36">
        <v>0</v>
      </c>
      <c r="J101" s="37">
        <v>0</v>
      </c>
      <c r="K101" s="37">
        <v>0</v>
      </c>
      <c r="L101" s="37">
        <v>0</v>
      </c>
      <c r="M101" s="36">
        <v>0</v>
      </c>
      <c r="N101" s="36">
        <v>0</v>
      </c>
      <c r="O101" s="36">
        <v>0</v>
      </c>
      <c r="P101" s="36">
        <v>0</v>
      </c>
    </row>
    <row r="102" spans="1:16" ht="23.25" customHeight="1" x14ac:dyDescent="0.25">
      <c r="A102" s="92"/>
      <c r="B102" s="95"/>
      <c r="C102" s="98"/>
      <c r="D102" s="31" t="s">
        <v>11</v>
      </c>
      <c r="E102" s="36">
        <f t="shared" si="52"/>
        <v>0</v>
      </c>
      <c r="F102" s="36">
        <v>0</v>
      </c>
      <c r="G102" s="36">
        <v>0</v>
      </c>
      <c r="H102" s="36">
        <v>0</v>
      </c>
      <c r="I102" s="36">
        <v>0</v>
      </c>
      <c r="J102" s="37">
        <v>0</v>
      </c>
      <c r="K102" s="37">
        <v>0</v>
      </c>
      <c r="L102" s="37">
        <v>0</v>
      </c>
      <c r="M102" s="36">
        <v>0</v>
      </c>
      <c r="N102" s="36">
        <v>0</v>
      </c>
      <c r="O102" s="36">
        <v>0</v>
      </c>
      <c r="P102" s="36">
        <v>0</v>
      </c>
    </row>
    <row r="103" spans="1:16" ht="69.75" customHeight="1" x14ac:dyDescent="0.25">
      <c r="A103" s="90" t="s">
        <v>150</v>
      </c>
      <c r="B103" s="93" t="s">
        <v>269</v>
      </c>
      <c r="C103" s="96" t="s">
        <v>268</v>
      </c>
      <c r="D103" s="31" t="s">
        <v>120</v>
      </c>
      <c r="E103" s="36">
        <f t="shared" si="52"/>
        <v>1026</v>
      </c>
      <c r="F103" s="36">
        <f>F105+F104</f>
        <v>1026</v>
      </c>
      <c r="G103" s="36">
        <f t="shared" ref="G103:P103" si="58">G105+G104</f>
        <v>0</v>
      </c>
      <c r="H103" s="36">
        <f t="shared" si="58"/>
        <v>0</v>
      </c>
      <c r="I103" s="36">
        <f t="shared" si="58"/>
        <v>0</v>
      </c>
      <c r="J103" s="37">
        <f t="shared" si="58"/>
        <v>0</v>
      </c>
      <c r="K103" s="37">
        <f t="shared" si="58"/>
        <v>0</v>
      </c>
      <c r="L103" s="37">
        <f t="shared" si="58"/>
        <v>0</v>
      </c>
      <c r="M103" s="36">
        <f t="shared" si="58"/>
        <v>0</v>
      </c>
      <c r="N103" s="36">
        <f t="shared" si="58"/>
        <v>0</v>
      </c>
      <c r="O103" s="36">
        <f t="shared" si="58"/>
        <v>0</v>
      </c>
      <c r="P103" s="36">
        <f t="shared" si="58"/>
        <v>0</v>
      </c>
    </row>
    <row r="104" spans="1:16" ht="15" customHeight="1" x14ac:dyDescent="0.25">
      <c r="A104" s="91"/>
      <c r="B104" s="94"/>
      <c r="C104" s="97"/>
      <c r="D104" s="31" t="s">
        <v>12</v>
      </c>
      <c r="E104" s="36">
        <f t="shared" si="52"/>
        <v>1026</v>
      </c>
      <c r="F104" s="36">
        <v>1026</v>
      </c>
      <c r="G104" s="36">
        <v>0</v>
      </c>
      <c r="H104" s="36">
        <v>0</v>
      </c>
      <c r="I104" s="36">
        <v>0</v>
      </c>
      <c r="J104" s="37">
        <v>0</v>
      </c>
      <c r="K104" s="37">
        <v>0</v>
      </c>
      <c r="L104" s="37">
        <v>0</v>
      </c>
      <c r="M104" s="36">
        <v>0</v>
      </c>
      <c r="N104" s="36">
        <f t="shared" ref="N104" si="59">M104+(M104/100*4)</f>
        <v>0</v>
      </c>
      <c r="O104" s="36">
        <f t="shared" ref="O104" si="60">N104+(N104/100*4)</f>
        <v>0</v>
      </c>
      <c r="P104" s="36">
        <f t="shared" ref="P104" si="61">O104+(O104/100*4)</f>
        <v>0</v>
      </c>
    </row>
    <row r="105" spans="1:16" ht="21.75" customHeight="1" x14ac:dyDescent="0.25">
      <c r="A105" s="92"/>
      <c r="B105" s="95"/>
      <c r="C105" s="98"/>
      <c r="D105" s="31" t="s">
        <v>11</v>
      </c>
      <c r="E105" s="36">
        <f t="shared" si="52"/>
        <v>0</v>
      </c>
      <c r="F105" s="36">
        <v>0</v>
      </c>
      <c r="G105" s="36">
        <v>0</v>
      </c>
      <c r="H105" s="36">
        <v>0</v>
      </c>
      <c r="I105" s="36">
        <v>0</v>
      </c>
      <c r="J105" s="37">
        <v>0</v>
      </c>
      <c r="K105" s="37">
        <v>0</v>
      </c>
      <c r="L105" s="37">
        <v>0</v>
      </c>
      <c r="M105" s="36">
        <v>0</v>
      </c>
      <c r="N105" s="36">
        <v>0</v>
      </c>
      <c r="O105" s="36">
        <v>0</v>
      </c>
      <c r="P105" s="36">
        <v>0</v>
      </c>
    </row>
    <row r="106" spans="1:16" ht="68.25" customHeight="1" x14ac:dyDescent="0.25">
      <c r="A106" s="90" t="s">
        <v>151</v>
      </c>
      <c r="B106" s="93" t="s">
        <v>330</v>
      </c>
      <c r="C106" s="101" t="s">
        <v>322</v>
      </c>
      <c r="D106" s="31" t="s">
        <v>120</v>
      </c>
      <c r="E106" s="36">
        <f t="shared" si="52"/>
        <v>1311</v>
      </c>
      <c r="F106" s="36">
        <f>F107+F108</f>
        <v>0</v>
      </c>
      <c r="G106" s="36">
        <f t="shared" ref="G106:P106" si="62">G107+G108</f>
        <v>0</v>
      </c>
      <c r="H106" s="36">
        <f t="shared" si="62"/>
        <v>0</v>
      </c>
      <c r="I106" s="36">
        <f t="shared" si="62"/>
        <v>0</v>
      </c>
      <c r="J106" s="37">
        <f t="shared" si="62"/>
        <v>0</v>
      </c>
      <c r="K106" s="37">
        <f t="shared" si="62"/>
        <v>1311</v>
      </c>
      <c r="L106" s="37">
        <f t="shared" si="62"/>
        <v>0</v>
      </c>
      <c r="M106" s="36">
        <f t="shared" si="62"/>
        <v>0</v>
      </c>
      <c r="N106" s="36">
        <f t="shared" si="62"/>
        <v>0</v>
      </c>
      <c r="O106" s="36">
        <f t="shared" si="62"/>
        <v>0</v>
      </c>
      <c r="P106" s="36">
        <f t="shared" si="62"/>
        <v>0</v>
      </c>
    </row>
    <row r="107" spans="1:16" ht="15" customHeight="1" x14ac:dyDescent="0.25">
      <c r="A107" s="91"/>
      <c r="B107" s="94"/>
      <c r="C107" s="102"/>
      <c r="D107" s="31" t="s">
        <v>12</v>
      </c>
      <c r="E107" s="36">
        <f t="shared" si="52"/>
        <v>1311</v>
      </c>
      <c r="F107" s="36">
        <v>0</v>
      </c>
      <c r="G107" s="36">
        <v>0</v>
      </c>
      <c r="H107" s="36">
        <v>0</v>
      </c>
      <c r="I107" s="36">
        <v>0</v>
      </c>
      <c r="J107" s="37">
        <v>0</v>
      </c>
      <c r="K107" s="37">
        <v>1311</v>
      </c>
      <c r="L107" s="37">
        <v>0</v>
      </c>
      <c r="M107" s="36">
        <v>0</v>
      </c>
      <c r="N107" s="36">
        <v>0</v>
      </c>
      <c r="O107" s="36">
        <f t="shared" ref="O107" si="63">N107+(N107/100*4)</f>
        <v>0</v>
      </c>
      <c r="P107" s="36">
        <f t="shared" ref="P107" si="64">O107+(O107/100*4)</f>
        <v>0</v>
      </c>
    </row>
    <row r="108" spans="1:16" ht="15" customHeight="1" x14ac:dyDescent="0.25">
      <c r="A108" s="92"/>
      <c r="B108" s="95"/>
      <c r="C108" s="103"/>
      <c r="D108" s="31" t="s">
        <v>11</v>
      </c>
      <c r="E108" s="36">
        <f t="shared" si="52"/>
        <v>0</v>
      </c>
      <c r="F108" s="36">
        <v>0</v>
      </c>
      <c r="G108" s="36">
        <v>0</v>
      </c>
      <c r="H108" s="36">
        <v>0</v>
      </c>
      <c r="I108" s="36">
        <v>0</v>
      </c>
      <c r="J108" s="37">
        <v>0</v>
      </c>
      <c r="K108" s="37">
        <v>0</v>
      </c>
      <c r="L108" s="37">
        <v>0</v>
      </c>
      <c r="M108" s="36">
        <v>0</v>
      </c>
      <c r="N108" s="36">
        <v>0</v>
      </c>
      <c r="O108" s="36">
        <v>0</v>
      </c>
      <c r="P108" s="36">
        <v>0</v>
      </c>
    </row>
    <row r="109" spans="1:16" ht="99.75" customHeight="1" x14ac:dyDescent="0.25">
      <c r="A109" s="90" t="s">
        <v>152</v>
      </c>
      <c r="B109" s="93" t="s">
        <v>254</v>
      </c>
      <c r="C109" s="96" t="s">
        <v>314</v>
      </c>
      <c r="D109" s="31" t="s">
        <v>120</v>
      </c>
      <c r="E109" s="36">
        <f t="shared" si="52"/>
        <v>303.00299999999999</v>
      </c>
      <c r="F109" s="36">
        <f>F110+F111</f>
        <v>0</v>
      </c>
      <c r="G109" s="36">
        <f t="shared" ref="G109:P109" si="65">G110+G111</f>
        <v>303.00299999999999</v>
      </c>
      <c r="H109" s="36">
        <f t="shared" si="65"/>
        <v>0</v>
      </c>
      <c r="I109" s="36">
        <f t="shared" si="65"/>
        <v>0</v>
      </c>
      <c r="J109" s="37">
        <f t="shared" si="65"/>
        <v>0</v>
      </c>
      <c r="K109" s="37">
        <f t="shared" si="65"/>
        <v>0</v>
      </c>
      <c r="L109" s="37">
        <f t="shared" si="65"/>
        <v>0</v>
      </c>
      <c r="M109" s="36">
        <f t="shared" si="65"/>
        <v>0</v>
      </c>
      <c r="N109" s="36">
        <f t="shared" si="65"/>
        <v>0</v>
      </c>
      <c r="O109" s="36">
        <f t="shared" si="65"/>
        <v>0</v>
      </c>
      <c r="P109" s="36">
        <f t="shared" si="65"/>
        <v>0</v>
      </c>
    </row>
    <row r="110" spans="1:16" ht="15" customHeight="1" x14ac:dyDescent="0.25">
      <c r="A110" s="91"/>
      <c r="B110" s="94"/>
      <c r="C110" s="97"/>
      <c r="D110" s="31" t="s">
        <v>12</v>
      </c>
      <c r="E110" s="36">
        <f t="shared" si="52"/>
        <v>3.0030000000000001</v>
      </c>
      <c r="F110" s="36">
        <v>0</v>
      </c>
      <c r="G110" s="36">
        <v>3.0030000000000001</v>
      </c>
      <c r="H110" s="36">
        <v>0</v>
      </c>
      <c r="I110" s="36">
        <v>0</v>
      </c>
      <c r="J110" s="37">
        <v>0</v>
      </c>
      <c r="K110" s="37">
        <v>0</v>
      </c>
      <c r="L110" s="37">
        <v>0</v>
      </c>
      <c r="M110" s="36">
        <v>0</v>
      </c>
      <c r="N110" s="36">
        <v>0</v>
      </c>
      <c r="O110" s="36">
        <v>0</v>
      </c>
      <c r="P110" s="36">
        <v>0</v>
      </c>
    </row>
    <row r="111" spans="1:16" ht="15" customHeight="1" x14ac:dyDescent="0.25">
      <c r="A111" s="92"/>
      <c r="B111" s="95"/>
      <c r="C111" s="98"/>
      <c r="D111" s="31" t="s">
        <v>11</v>
      </c>
      <c r="E111" s="36">
        <f t="shared" si="52"/>
        <v>300</v>
      </c>
      <c r="F111" s="36">
        <v>0</v>
      </c>
      <c r="G111" s="36">
        <v>300</v>
      </c>
      <c r="H111" s="36">
        <v>0</v>
      </c>
      <c r="I111" s="36">
        <v>0</v>
      </c>
      <c r="J111" s="37">
        <v>0</v>
      </c>
      <c r="K111" s="37">
        <v>0</v>
      </c>
      <c r="L111" s="37">
        <v>0</v>
      </c>
      <c r="M111" s="36">
        <v>0</v>
      </c>
      <c r="N111" s="36">
        <v>0</v>
      </c>
      <c r="O111" s="36">
        <v>0</v>
      </c>
      <c r="P111" s="36">
        <f t="shared" ref="P111" si="66">O111+(O111/100*4)</f>
        <v>0</v>
      </c>
    </row>
    <row r="112" spans="1:16" ht="29.25" customHeight="1" x14ac:dyDescent="0.25">
      <c r="A112" s="90" t="s">
        <v>153</v>
      </c>
      <c r="B112" s="93" t="s">
        <v>52</v>
      </c>
      <c r="C112" s="96" t="s">
        <v>314</v>
      </c>
      <c r="D112" s="31" t="s">
        <v>120</v>
      </c>
      <c r="E112" s="36">
        <f t="shared" ref="E112" si="67">SUM(F112:P112)</f>
        <v>24.3</v>
      </c>
      <c r="F112" s="36">
        <f>F113+F114</f>
        <v>0</v>
      </c>
      <c r="G112" s="36">
        <f t="shared" ref="G112:P112" si="68">G113+G114</f>
        <v>24.3</v>
      </c>
      <c r="H112" s="36">
        <f t="shared" si="68"/>
        <v>0</v>
      </c>
      <c r="I112" s="36">
        <f t="shared" si="68"/>
        <v>0</v>
      </c>
      <c r="J112" s="37">
        <f t="shared" si="68"/>
        <v>0</v>
      </c>
      <c r="K112" s="37">
        <f t="shared" si="68"/>
        <v>0</v>
      </c>
      <c r="L112" s="37">
        <f t="shared" si="68"/>
        <v>0</v>
      </c>
      <c r="M112" s="36">
        <f t="shared" si="68"/>
        <v>0</v>
      </c>
      <c r="N112" s="36">
        <f t="shared" si="68"/>
        <v>0</v>
      </c>
      <c r="O112" s="36">
        <f t="shared" si="68"/>
        <v>0</v>
      </c>
      <c r="P112" s="36">
        <f t="shared" si="68"/>
        <v>0</v>
      </c>
    </row>
    <row r="113" spans="1:18" ht="15" customHeight="1" x14ac:dyDescent="0.25">
      <c r="A113" s="91"/>
      <c r="B113" s="94"/>
      <c r="C113" s="97"/>
      <c r="D113" s="31" t="s">
        <v>13</v>
      </c>
      <c r="E113" s="36">
        <f>F113+G113+H113+I113+J113+K113+L113+M113+N113+O113+P113</f>
        <v>24.3</v>
      </c>
      <c r="F113" s="36">
        <v>0</v>
      </c>
      <c r="G113" s="36">
        <v>24.3</v>
      </c>
      <c r="H113" s="36">
        <v>0</v>
      </c>
      <c r="I113" s="36">
        <v>0</v>
      </c>
      <c r="J113" s="37">
        <v>0</v>
      </c>
      <c r="K113" s="37">
        <v>0</v>
      </c>
      <c r="L113" s="37">
        <v>0</v>
      </c>
      <c r="M113" s="36">
        <v>0</v>
      </c>
      <c r="N113" s="36">
        <v>0</v>
      </c>
      <c r="O113" s="36">
        <v>0</v>
      </c>
      <c r="P113" s="36">
        <v>0</v>
      </c>
    </row>
    <row r="114" spans="1:18" ht="15" customHeight="1" x14ac:dyDescent="0.25">
      <c r="A114" s="91"/>
      <c r="B114" s="94"/>
      <c r="C114" s="97"/>
      <c r="D114" s="31" t="s">
        <v>12</v>
      </c>
      <c r="E114" s="36">
        <f t="shared" ref="E114:E116" si="69">SUM(F114:P114)</f>
        <v>0</v>
      </c>
      <c r="F114" s="36">
        <v>0</v>
      </c>
      <c r="G114" s="36">
        <v>0</v>
      </c>
      <c r="H114" s="36">
        <v>0</v>
      </c>
      <c r="I114" s="36">
        <v>0</v>
      </c>
      <c r="J114" s="37">
        <v>0</v>
      </c>
      <c r="K114" s="37">
        <v>0</v>
      </c>
      <c r="L114" s="37">
        <v>0</v>
      </c>
      <c r="M114" s="36">
        <v>0</v>
      </c>
      <c r="N114" s="36">
        <v>0</v>
      </c>
      <c r="O114" s="36">
        <v>0</v>
      </c>
      <c r="P114" s="36">
        <v>0</v>
      </c>
    </row>
    <row r="115" spans="1:18" ht="15" customHeight="1" x14ac:dyDescent="0.25">
      <c r="A115" s="92"/>
      <c r="B115" s="95"/>
      <c r="C115" s="98"/>
      <c r="D115" s="31" t="s">
        <v>11</v>
      </c>
      <c r="E115" s="36">
        <f t="shared" si="69"/>
        <v>0</v>
      </c>
      <c r="F115" s="36">
        <v>0</v>
      </c>
      <c r="G115" s="36">
        <v>0</v>
      </c>
      <c r="H115" s="36">
        <v>0</v>
      </c>
      <c r="I115" s="36">
        <v>0</v>
      </c>
      <c r="J115" s="37">
        <v>0</v>
      </c>
      <c r="K115" s="37">
        <v>0</v>
      </c>
      <c r="L115" s="37">
        <v>0</v>
      </c>
      <c r="M115" s="36">
        <v>0</v>
      </c>
      <c r="N115" s="36">
        <v>0</v>
      </c>
      <c r="O115" s="36">
        <v>0</v>
      </c>
      <c r="P115" s="36">
        <v>0</v>
      </c>
    </row>
    <row r="116" spans="1:18" ht="34.5" customHeight="1" x14ac:dyDescent="0.25">
      <c r="A116" s="90" t="s">
        <v>154</v>
      </c>
      <c r="B116" s="93" t="s">
        <v>294</v>
      </c>
      <c r="C116" s="96" t="s">
        <v>314</v>
      </c>
      <c r="D116" s="31" t="s">
        <v>120</v>
      </c>
      <c r="E116" s="36">
        <f t="shared" si="69"/>
        <v>18.3</v>
      </c>
      <c r="F116" s="36">
        <f>F117+F118+F119</f>
        <v>0</v>
      </c>
      <c r="G116" s="36">
        <f t="shared" ref="G116:P116" si="70">G117+G118+G119</f>
        <v>18.3</v>
      </c>
      <c r="H116" s="36">
        <f t="shared" si="70"/>
        <v>0</v>
      </c>
      <c r="I116" s="36">
        <f t="shared" si="70"/>
        <v>0</v>
      </c>
      <c r="J116" s="37">
        <f t="shared" si="70"/>
        <v>0</v>
      </c>
      <c r="K116" s="37">
        <f t="shared" si="70"/>
        <v>0</v>
      </c>
      <c r="L116" s="37">
        <f t="shared" si="70"/>
        <v>0</v>
      </c>
      <c r="M116" s="36">
        <f t="shared" si="70"/>
        <v>0</v>
      </c>
      <c r="N116" s="36">
        <f t="shared" si="70"/>
        <v>0</v>
      </c>
      <c r="O116" s="36">
        <f t="shared" si="70"/>
        <v>0</v>
      </c>
      <c r="P116" s="36">
        <f t="shared" si="70"/>
        <v>0</v>
      </c>
    </row>
    <row r="117" spans="1:18" ht="15" customHeight="1" x14ac:dyDescent="0.25">
      <c r="A117" s="91"/>
      <c r="B117" s="94"/>
      <c r="C117" s="97"/>
      <c r="D117" s="31" t="s">
        <v>13</v>
      </c>
      <c r="E117" s="36">
        <f>SUM(F117:P117)</f>
        <v>18.3</v>
      </c>
      <c r="F117" s="36">
        <v>0</v>
      </c>
      <c r="G117" s="36">
        <f>20.8-2.5</f>
        <v>18.3</v>
      </c>
      <c r="H117" s="36">
        <v>0</v>
      </c>
      <c r="I117" s="36">
        <v>0</v>
      </c>
      <c r="J117" s="37">
        <v>0</v>
      </c>
      <c r="K117" s="37">
        <v>0</v>
      </c>
      <c r="L117" s="37">
        <v>0</v>
      </c>
      <c r="M117" s="36">
        <v>0</v>
      </c>
      <c r="N117" s="36">
        <v>0</v>
      </c>
      <c r="O117" s="36">
        <v>0</v>
      </c>
      <c r="P117" s="36">
        <v>0</v>
      </c>
    </row>
    <row r="118" spans="1:18" ht="15" customHeight="1" x14ac:dyDescent="0.25">
      <c r="A118" s="91"/>
      <c r="B118" s="94"/>
      <c r="C118" s="97"/>
      <c r="D118" s="31" t="s">
        <v>12</v>
      </c>
      <c r="E118" s="36">
        <f t="shared" ref="E118:E123" si="71">SUM(F118:P118)</f>
        <v>0</v>
      </c>
      <c r="F118" s="36">
        <v>0</v>
      </c>
      <c r="G118" s="36">
        <v>0</v>
      </c>
      <c r="H118" s="36">
        <v>0</v>
      </c>
      <c r="I118" s="36">
        <v>0</v>
      </c>
      <c r="J118" s="37">
        <v>0</v>
      </c>
      <c r="K118" s="37">
        <v>0</v>
      </c>
      <c r="L118" s="37">
        <v>0</v>
      </c>
      <c r="M118" s="36">
        <v>0</v>
      </c>
      <c r="N118" s="36">
        <v>0</v>
      </c>
      <c r="O118" s="36">
        <v>0</v>
      </c>
      <c r="P118" s="36">
        <v>0</v>
      </c>
    </row>
    <row r="119" spans="1:18" ht="29.25" customHeight="1" x14ac:dyDescent="0.25">
      <c r="A119" s="92"/>
      <c r="B119" s="95"/>
      <c r="C119" s="98"/>
      <c r="D119" s="31" t="s">
        <v>11</v>
      </c>
      <c r="E119" s="36">
        <f t="shared" si="71"/>
        <v>0</v>
      </c>
      <c r="F119" s="36">
        <v>0</v>
      </c>
      <c r="G119" s="36">
        <v>0</v>
      </c>
      <c r="H119" s="36">
        <v>0</v>
      </c>
      <c r="I119" s="36">
        <v>0</v>
      </c>
      <c r="J119" s="37">
        <v>0</v>
      </c>
      <c r="K119" s="37">
        <v>0</v>
      </c>
      <c r="L119" s="37">
        <v>0</v>
      </c>
      <c r="M119" s="36">
        <v>0</v>
      </c>
      <c r="N119" s="36">
        <v>0</v>
      </c>
      <c r="O119" s="36">
        <v>0</v>
      </c>
      <c r="P119" s="36">
        <v>0</v>
      </c>
    </row>
    <row r="120" spans="1:18" ht="39" customHeight="1" x14ac:dyDescent="0.25">
      <c r="A120" s="90" t="s">
        <v>155</v>
      </c>
      <c r="B120" s="93" t="s">
        <v>53</v>
      </c>
      <c r="C120" s="96" t="s">
        <v>314</v>
      </c>
      <c r="D120" s="31" t="s">
        <v>120</v>
      </c>
      <c r="E120" s="36">
        <f t="shared" si="71"/>
        <v>484037.7</v>
      </c>
      <c r="F120" s="36">
        <f>F121+F122</f>
        <v>31451.3</v>
      </c>
      <c r="G120" s="36">
        <f t="shared" ref="G120:P120" si="72">G121+G122</f>
        <v>33032.199999999997</v>
      </c>
      <c r="H120" s="36">
        <f t="shared" si="72"/>
        <v>37326.199999999997</v>
      </c>
      <c r="I120" s="36">
        <f t="shared" si="72"/>
        <v>40067.5</v>
      </c>
      <c r="J120" s="36">
        <f>J121+J122</f>
        <v>47581.4</v>
      </c>
      <c r="K120" s="37">
        <f t="shared" si="72"/>
        <v>49148</v>
      </c>
      <c r="L120" s="36">
        <f t="shared" si="72"/>
        <v>48186.2</v>
      </c>
      <c r="M120" s="36">
        <f t="shared" si="72"/>
        <v>48460.3</v>
      </c>
      <c r="N120" s="36">
        <f t="shared" si="72"/>
        <v>47663</v>
      </c>
      <c r="O120" s="36">
        <f t="shared" si="72"/>
        <v>49569.4</v>
      </c>
      <c r="P120" s="36">
        <f t="shared" si="72"/>
        <v>51552.2</v>
      </c>
    </row>
    <row r="121" spans="1:18" ht="15" customHeight="1" x14ac:dyDescent="0.25">
      <c r="A121" s="91"/>
      <c r="B121" s="94"/>
      <c r="C121" s="97"/>
      <c r="D121" s="31" t="s">
        <v>12</v>
      </c>
      <c r="E121" s="36">
        <f t="shared" si="71"/>
        <v>484037.7</v>
      </c>
      <c r="F121" s="36">
        <v>31451.3</v>
      </c>
      <c r="G121" s="36">
        <v>33032.199999999997</v>
      </c>
      <c r="H121" s="36">
        <v>37326.199999999997</v>
      </c>
      <c r="I121" s="36">
        <f>40042.7+24.8</f>
        <v>40067.5</v>
      </c>
      <c r="J121" s="37">
        <f>47581.4</f>
        <v>47581.4</v>
      </c>
      <c r="K121" s="37">
        <f>47922.7+1225.3</f>
        <v>49148</v>
      </c>
      <c r="L121" s="37">
        <v>48186.2</v>
      </c>
      <c r="M121" s="36">
        <v>48460.3</v>
      </c>
      <c r="N121" s="36">
        <v>47663</v>
      </c>
      <c r="O121" s="36">
        <v>49569.4</v>
      </c>
      <c r="P121" s="36">
        <v>51552.2</v>
      </c>
    </row>
    <row r="122" spans="1:18" ht="27" customHeight="1" x14ac:dyDescent="0.25">
      <c r="A122" s="92"/>
      <c r="B122" s="95"/>
      <c r="C122" s="98"/>
      <c r="D122" s="31" t="s">
        <v>11</v>
      </c>
      <c r="E122" s="36">
        <f t="shared" si="71"/>
        <v>0</v>
      </c>
      <c r="F122" s="36">
        <v>0</v>
      </c>
      <c r="G122" s="36">
        <v>0</v>
      </c>
      <c r="H122" s="36">
        <v>0</v>
      </c>
      <c r="I122" s="36">
        <v>0</v>
      </c>
      <c r="J122" s="37">
        <v>0</v>
      </c>
      <c r="K122" s="37">
        <v>0</v>
      </c>
      <c r="L122" s="37">
        <v>0</v>
      </c>
      <c r="M122" s="36">
        <v>0</v>
      </c>
      <c r="N122" s="36">
        <v>0</v>
      </c>
      <c r="O122" s="36">
        <v>0</v>
      </c>
      <c r="P122" s="36">
        <v>0</v>
      </c>
    </row>
    <row r="123" spans="1:18" ht="33" customHeight="1" x14ac:dyDescent="0.25">
      <c r="A123" s="120" t="s">
        <v>195</v>
      </c>
      <c r="B123" s="121"/>
      <c r="C123" s="122"/>
      <c r="D123" s="31" t="s">
        <v>120</v>
      </c>
      <c r="E123" s="36">
        <f t="shared" si="71"/>
        <v>496137.5</v>
      </c>
      <c r="F123" s="36">
        <f t="shared" ref="F123:I123" si="73">SUM(F124:F125)</f>
        <v>33771.300000000003</v>
      </c>
      <c r="G123" s="36">
        <v>34031.4</v>
      </c>
      <c r="H123" s="36">
        <f t="shared" si="73"/>
        <v>38015.699999999997</v>
      </c>
      <c r="I123" s="36">
        <f t="shared" si="73"/>
        <v>40791.599999999991</v>
      </c>
      <c r="J123" s="37">
        <f>J124+J125+J126</f>
        <v>48341.8</v>
      </c>
      <c r="K123" s="37">
        <f t="shared" ref="K123:P123" si="74">K124+K125+K126</f>
        <v>51257.400000000009</v>
      </c>
      <c r="L123" s="37">
        <f t="shared" si="74"/>
        <v>49016.6</v>
      </c>
      <c r="M123" s="36">
        <f t="shared" si="74"/>
        <v>49323.700000000004</v>
      </c>
      <c r="N123" s="36">
        <f t="shared" si="74"/>
        <v>48561.000000000007</v>
      </c>
      <c r="O123" s="36">
        <f t="shared" si="74"/>
        <v>50503.4</v>
      </c>
      <c r="P123" s="36">
        <f t="shared" si="74"/>
        <v>52523.599999999991</v>
      </c>
      <c r="R123" s="29"/>
    </row>
    <row r="124" spans="1:18" ht="14.25" customHeight="1" x14ac:dyDescent="0.25">
      <c r="A124" s="123"/>
      <c r="B124" s="124"/>
      <c r="C124" s="125"/>
      <c r="D124" s="31" t="s">
        <v>13</v>
      </c>
      <c r="E124" s="36">
        <f>SUM(F124:P124)</f>
        <v>42.6</v>
      </c>
      <c r="F124" s="36">
        <f>F117+F113</f>
        <v>0</v>
      </c>
      <c r="G124" s="36">
        <f t="shared" ref="G124:P124" si="75">G117+G113</f>
        <v>42.6</v>
      </c>
      <c r="H124" s="36">
        <f t="shared" si="75"/>
        <v>0</v>
      </c>
      <c r="I124" s="36">
        <f t="shared" si="75"/>
        <v>0</v>
      </c>
      <c r="J124" s="37">
        <f>J117+J113</f>
        <v>0</v>
      </c>
      <c r="K124" s="37">
        <f t="shared" si="75"/>
        <v>0</v>
      </c>
      <c r="L124" s="37">
        <f t="shared" si="75"/>
        <v>0</v>
      </c>
      <c r="M124" s="36">
        <f t="shared" si="75"/>
        <v>0</v>
      </c>
      <c r="N124" s="36">
        <f t="shared" si="75"/>
        <v>0</v>
      </c>
      <c r="O124" s="36">
        <f t="shared" si="75"/>
        <v>0</v>
      </c>
      <c r="P124" s="36">
        <f t="shared" si="75"/>
        <v>0</v>
      </c>
    </row>
    <row r="125" spans="1:18" ht="15" customHeight="1" x14ac:dyDescent="0.25">
      <c r="A125" s="123"/>
      <c r="B125" s="124"/>
      <c r="C125" s="125"/>
      <c r="D125" s="31" t="s">
        <v>12</v>
      </c>
      <c r="E125" s="36">
        <f t="shared" ref="E125:E126" si="76">SUM(F125:P125)</f>
        <v>495794.9</v>
      </c>
      <c r="F125" s="36">
        <f>F121+F118+F114+F110+F107+F104+F101+F98+F95+F92+F89+F85+F82</f>
        <v>33771.300000000003</v>
      </c>
      <c r="G125" s="36">
        <f t="shared" ref="G125:P125" si="77">G121+G118+G114+G110+G107+G104+G101+G98+G95+G92+G89+G85+G82</f>
        <v>33688.799999999996</v>
      </c>
      <c r="H125" s="36">
        <f t="shared" si="77"/>
        <v>38015.699999999997</v>
      </c>
      <c r="I125" s="36">
        <f t="shared" si="77"/>
        <v>40791.599999999991</v>
      </c>
      <c r="J125" s="37">
        <f t="shared" si="77"/>
        <v>48341.8</v>
      </c>
      <c r="K125" s="37">
        <f t="shared" si="77"/>
        <v>51257.400000000009</v>
      </c>
      <c r="L125" s="37">
        <f t="shared" si="77"/>
        <v>49016.6</v>
      </c>
      <c r="M125" s="36">
        <f t="shared" si="77"/>
        <v>49323.700000000004</v>
      </c>
      <c r="N125" s="36">
        <f t="shared" si="77"/>
        <v>48561.000000000007</v>
      </c>
      <c r="O125" s="36">
        <f t="shared" si="77"/>
        <v>50503.4</v>
      </c>
      <c r="P125" s="36">
        <f t="shared" si="77"/>
        <v>52523.599999999991</v>
      </c>
      <c r="R125" s="29"/>
    </row>
    <row r="126" spans="1:18" ht="15" customHeight="1" x14ac:dyDescent="0.25">
      <c r="A126" s="126"/>
      <c r="B126" s="127"/>
      <c r="C126" s="128"/>
      <c r="D126" s="31" t="s">
        <v>11</v>
      </c>
      <c r="E126" s="36">
        <f t="shared" si="76"/>
        <v>300</v>
      </c>
      <c r="F126" s="36">
        <f>F122+F119+F115+F111+F108+F105+F102+F99+F96+F93+F90+F86+F83</f>
        <v>0</v>
      </c>
      <c r="G126" s="36">
        <f t="shared" ref="G126:P126" si="78">G122+G119+G115+G111+G108+G105+G102+G99+G96+G93+G90+G86+G83</f>
        <v>300</v>
      </c>
      <c r="H126" s="36">
        <f t="shared" si="78"/>
        <v>0</v>
      </c>
      <c r="I126" s="36">
        <f t="shared" si="78"/>
        <v>0</v>
      </c>
      <c r="J126" s="37">
        <f t="shared" si="78"/>
        <v>0</v>
      </c>
      <c r="K126" s="37">
        <f t="shared" si="78"/>
        <v>0</v>
      </c>
      <c r="L126" s="37">
        <f t="shared" si="78"/>
        <v>0</v>
      </c>
      <c r="M126" s="36">
        <f t="shared" si="78"/>
        <v>0</v>
      </c>
      <c r="N126" s="36">
        <f t="shared" si="78"/>
        <v>0</v>
      </c>
      <c r="O126" s="36">
        <f t="shared" si="78"/>
        <v>0</v>
      </c>
      <c r="P126" s="36">
        <f t="shared" si="78"/>
        <v>0</v>
      </c>
    </row>
    <row r="127" spans="1:18" ht="18.75" customHeight="1" x14ac:dyDescent="0.25">
      <c r="A127" s="130" t="s">
        <v>58</v>
      </c>
      <c r="B127" s="130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P127" s="130"/>
    </row>
    <row r="128" spans="1:18" ht="46.5" customHeight="1" x14ac:dyDescent="0.25">
      <c r="A128" s="90" t="s">
        <v>156</v>
      </c>
      <c r="B128" s="93" t="s">
        <v>288</v>
      </c>
      <c r="C128" s="96" t="s">
        <v>315</v>
      </c>
      <c r="D128" s="31" t="s">
        <v>120</v>
      </c>
      <c r="E128" s="36">
        <f t="shared" ref="E128:E142" si="79">SUM(F128:P128)</f>
        <v>557.09999999999991</v>
      </c>
      <c r="F128" s="41">
        <f>F129+F130</f>
        <v>0</v>
      </c>
      <c r="G128" s="41">
        <f t="shared" ref="G128:P128" si="80">G129+G130</f>
        <v>50</v>
      </c>
      <c r="H128" s="41">
        <f t="shared" si="80"/>
        <v>0</v>
      </c>
      <c r="I128" s="41">
        <f t="shared" si="80"/>
        <v>55.1</v>
      </c>
      <c r="J128" s="41">
        <f t="shared" si="80"/>
        <v>0</v>
      </c>
      <c r="K128" s="42">
        <f t="shared" si="80"/>
        <v>111.5</v>
      </c>
      <c r="L128" s="41">
        <f t="shared" si="80"/>
        <v>62.9</v>
      </c>
      <c r="M128" s="41">
        <f t="shared" si="80"/>
        <v>65.400000000000006</v>
      </c>
      <c r="N128" s="41">
        <f t="shared" si="80"/>
        <v>68</v>
      </c>
      <c r="O128" s="41">
        <f t="shared" si="80"/>
        <v>70.7</v>
      </c>
      <c r="P128" s="41">
        <f t="shared" si="80"/>
        <v>73.5</v>
      </c>
    </row>
    <row r="129" spans="1:18" x14ac:dyDescent="0.25">
      <c r="A129" s="91"/>
      <c r="B129" s="94"/>
      <c r="C129" s="97"/>
      <c r="D129" s="31" t="s">
        <v>12</v>
      </c>
      <c r="E129" s="36">
        <f t="shared" si="79"/>
        <v>557.09999999999991</v>
      </c>
      <c r="F129" s="36">
        <v>0</v>
      </c>
      <c r="G129" s="36">
        <v>50</v>
      </c>
      <c r="H129" s="36">
        <v>0</v>
      </c>
      <c r="I129" s="36">
        <v>55.1</v>
      </c>
      <c r="J129" s="37">
        <v>0</v>
      </c>
      <c r="K129" s="37">
        <f>60.5+51</f>
        <v>111.5</v>
      </c>
      <c r="L129" s="37">
        <v>62.9</v>
      </c>
      <c r="M129" s="36">
        <v>65.400000000000006</v>
      </c>
      <c r="N129" s="36">
        <v>68</v>
      </c>
      <c r="O129" s="36">
        <v>70.7</v>
      </c>
      <c r="P129" s="36">
        <v>73.5</v>
      </c>
    </row>
    <row r="130" spans="1:18" ht="20.25" customHeight="1" x14ac:dyDescent="0.25">
      <c r="A130" s="92"/>
      <c r="B130" s="95"/>
      <c r="C130" s="98"/>
      <c r="D130" s="31" t="s">
        <v>11</v>
      </c>
      <c r="E130" s="36">
        <f t="shared" si="79"/>
        <v>0</v>
      </c>
      <c r="F130" s="36">
        <v>0</v>
      </c>
      <c r="G130" s="36">
        <v>0</v>
      </c>
      <c r="H130" s="36">
        <v>0</v>
      </c>
      <c r="I130" s="36">
        <v>0</v>
      </c>
      <c r="J130" s="37">
        <v>0</v>
      </c>
      <c r="K130" s="37">
        <v>0</v>
      </c>
      <c r="L130" s="37">
        <v>0</v>
      </c>
      <c r="M130" s="36">
        <v>0</v>
      </c>
      <c r="N130" s="36">
        <v>0</v>
      </c>
      <c r="O130" s="36">
        <v>0</v>
      </c>
      <c r="P130" s="36">
        <v>0</v>
      </c>
    </row>
    <row r="131" spans="1:18" ht="126.75" customHeight="1" x14ac:dyDescent="0.25">
      <c r="A131" s="90" t="s">
        <v>157</v>
      </c>
      <c r="B131" s="93" t="s">
        <v>287</v>
      </c>
      <c r="C131" s="96" t="s">
        <v>315</v>
      </c>
      <c r="D131" s="31" t="s">
        <v>120</v>
      </c>
      <c r="E131" s="36">
        <f t="shared" si="79"/>
        <v>508.00000000000006</v>
      </c>
      <c r="F131" s="36">
        <f>F132+F133</f>
        <v>40</v>
      </c>
      <c r="G131" s="36">
        <f t="shared" ref="G131:P131" si="81">G132+G133</f>
        <v>42</v>
      </c>
      <c r="H131" s="36">
        <f t="shared" si="81"/>
        <v>44.1</v>
      </c>
      <c r="I131" s="36">
        <f t="shared" si="81"/>
        <v>46.3</v>
      </c>
      <c r="J131" s="36">
        <f t="shared" si="81"/>
        <v>48.6</v>
      </c>
      <c r="K131" s="37">
        <f t="shared" si="81"/>
        <v>0</v>
      </c>
      <c r="L131" s="36">
        <f t="shared" si="81"/>
        <v>53</v>
      </c>
      <c r="M131" s="36">
        <f t="shared" si="81"/>
        <v>55.1</v>
      </c>
      <c r="N131" s="36">
        <f t="shared" si="81"/>
        <v>57.3</v>
      </c>
      <c r="O131" s="36">
        <f t="shared" si="81"/>
        <v>59.6</v>
      </c>
      <c r="P131" s="36">
        <f t="shared" si="81"/>
        <v>62</v>
      </c>
    </row>
    <row r="132" spans="1:18" ht="44.25" customHeight="1" x14ac:dyDescent="0.25">
      <c r="A132" s="91"/>
      <c r="B132" s="94"/>
      <c r="C132" s="97"/>
      <c r="D132" s="31" t="s">
        <v>12</v>
      </c>
      <c r="E132" s="36">
        <f t="shared" si="79"/>
        <v>508.00000000000006</v>
      </c>
      <c r="F132" s="36">
        <v>40</v>
      </c>
      <c r="G132" s="36">
        <v>42</v>
      </c>
      <c r="H132" s="36">
        <v>44.1</v>
      </c>
      <c r="I132" s="36">
        <v>46.3</v>
      </c>
      <c r="J132" s="37">
        <v>48.6</v>
      </c>
      <c r="K132" s="37">
        <f>51-51</f>
        <v>0</v>
      </c>
      <c r="L132" s="37">
        <v>53</v>
      </c>
      <c r="M132" s="36">
        <v>55.1</v>
      </c>
      <c r="N132" s="36">
        <v>57.3</v>
      </c>
      <c r="O132" s="36">
        <v>59.6</v>
      </c>
      <c r="P132" s="36">
        <v>62</v>
      </c>
    </row>
    <row r="133" spans="1:18" ht="30" customHeight="1" x14ac:dyDescent="0.25">
      <c r="A133" s="92"/>
      <c r="B133" s="95"/>
      <c r="C133" s="98"/>
      <c r="D133" s="31" t="s">
        <v>11</v>
      </c>
      <c r="E133" s="36">
        <f t="shared" si="79"/>
        <v>0</v>
      </c>
      <c r="F133" s="36">
        <v>0</v>
      </c>
      <c r="G133" s="36">
        <v>0</v>
      </c>
      <c r="H133" s="36">
        <v>0</v>
      </c>
      <c r="I133" s="36">
        <v>0</v>
      </c>
      <c r="J133" s="37">
        <v>0</v>
      </c>
      <c r="K133" s="37">
        <v>0</v>
      </c>
      <c r="L133" s="37">
        <v>0</v>
      </c>
      <c r="M133" s="36">
        <v>0</v>
      </c>
      <c r="N133" s="36">
        <v>0</v>
      </c>
      <c r="O133" s="36">
        <v>0</v>
      </c>
      <c r="P133" s="36">
        <v>0</v>
      </c>
    </row>
    <row r="134" spans="1:18" ht="32.25" customHeight="1" x14ac:dyDescent="0.25">
      <c r="A134" s="90" t="s">
        <v>158</v>
      </c>
      <c r="B134" s="93" t="s">
        <v>59</v>
      </c>
      <c r="C134" s="96" t="s">
        <v>315</v>
      </c>
      <c r="D134" s="31" t="s">
        <v>120</v>
      </c>
      <c r="E134" s="36">
        <f t="shared" si="79"/>
        <v>279.5</v>
      </c>
      <c r="F134" s="36">
        <f>F135+F136</f>
        <v>20</v>
      </c>
      <c r="G134" s="36">
        <f t="shared" ref="G134:P134" si="82">G135+G136</f>
        <v>21</v>
      </c>
      <c r="H134" s="36">
        <f t="shared" si="82"/>
        <v>22</v>
      </c>
      <c r="I134" s="36">
        <f t="shared" si="82"/>
        <v>23.1</v>
      </c>
      <c r="J134" s="37">
        <f t="shared" si="82"/>
        <v>24.3</v>
      </c>
      <c r="K134" s="37">
        <f t="shared" si="82"/>
        <v>25.5</v>
      </c>
      <c r="L134" s="37">
        <f t="shared" si="82"/>
        <v>26.5</v>
      </c>
      <c r="M134" s="36">
        <f t="shared" si="82"/>
        <v>27.6</v>
      </c>
      <c r="N134" s="36">
        <f t="shared" si="82"/>
        <v>28.7</v>
      </c>
      <c r="O134" s="36">
        <f t="shared" si="82"/>
        <v>29.8</v>
      </c>
      <c r="P134" s="36">
        <f t="shared" si="82"/>
        <v>31</v>
      </c>
    </row>
    <row r="135" spans="1:18" x14ac:dyDescent="0.25">
      <c r="A135" s="91"/>
      <c r="B135" s="94"/>
      <c r="C135" s="97"/>
      <c r="D135" s="31" t="s">
        <v>12</v>
      </c>
      <c r="E135" s="36">
        <f t="shared" si="79"/>
        <v>279.5</v>
      </c>
      <c r="F135" s="36">
        <v>20</v>
      </c>
      <c r="G135" s="36">
        <v>21</v>
      </c>
      <c r="H135" s="36">
        <v>22</v>
      </c>
      <c r="I135" s="36">
        <v>23.1</v>
      </c>
      <c r="J135" s="37">
        <v>24.3</v>
      </c>
      <c r="K135" s="37">
        <v>25.5</v>
      </c>
      <c r="L135" s="37">
        <v>26.5</v>
      </c>
      <c r="M135" s="36">
        <v>27.6</v>
      </c>
      <c r="N135" s="36">
        <v>28.7</v>
      </c>
      <c r="O135" s="36">
        <v>29.8</v>
      </c>
      <c r="P135" s="36">
        <v>31</v>
      </c>
    </row>
    <row r="136" spans="1:18" ht="34.5" customHeight="1" x14ac:dyDescent="0.25">
      <c r="A136" s="92"/>
      <c r="B136" s="95"/>
      <c r="C136" s="98"/>
      <c r="D136" s="31" t="s">
        <v>11</v>
      </c>
      <c r="E136" s="36">
        <f t="shared" si="79"/>
        <v>0</v>
      </c>
      <c r="F136" s="36">
        <v>0</v>
      </c>
      <c r="G136" s="36">
        <v>0</v>
      </c>
      <c r="H136" s="36">
        <v>0</v>
      </c>
      <c r="I136" s="36">
        <v>0</v>
      </c>
      <c r="J136" s="37">
        <v>0</v>
      </c>
      <c r="K136" s="37">
        <v>0</v>
      </c>
      <c r="L136" s="37">
        <v>0</v>
      </c>
      <c r="M136" s="36">
        <v>0</v>
      </c>
      <c r="N136" s="36">
        <v>0</v>
      </c>
      <c r="O136" s="36">
        <v>0</v>
      </c>
      <c r="P136" s="36">
        <v>0</v>
      </c>
    </row>
    <row r="137" spans="1:18" ht="114" customHeight="1" x14ac:dyDescent="0.25">
      <c r="A137" s="90" t="s">
        <v>159</v>
      </c>
      <c r="B137" s="93" t="s">
        <v>286</v>
      </c>
      <c r="C137" s="96" t="s">
        <v>315</v>
      </c>
      <c r="D137" s="31" t="s">
        <v>120</v>
      </c>
      <c r="E137" s="36">
        <f t="shared" si="79"/>
        <v>418.7</v>
      </c>
      <c r="F137" s="36">
        <f>F138+F139</f>
        <v>30</v>
      </c>
      <c r="G137" s="36">
        <f t="shared" ref="G137:P137" si="83">G138+G139</f>
        <v>31.5</v>
      </c>
      <c r="H137" s="36">
        <f t="shared" si="83"/>
        <v>33</v>
      </c>
      <c r="I137" s="36">
        <f t="shared" si="83"/>
        <v>34.700000000000003</v>
      </c>
      <c r="J137" s="37">
        <f t="shared" si="83"/>
        <v>36.4</v>
      </c>
      <c r="K137" s="37">
        <f t="shared" si="83"/>
        <v>38.200000000000003</v>
      </c>
      <c r="L137" s="37">
        <f t="shared" si="83"/>
        <v>39.700000000000003</v>
      </c>
      <c r="M137" s="36">
        <f t="shared" si="83"/>
        <v>41.3</v>
      </c>
      <c r="N137" s="36">
        <f t="shared" si="83"/>
        <v>42.9</v>
      </c>
      <c r="O137" s="36">
        <f t="shared" si="83"/>
        <v>44.6</v>
      </c>
      <c r="P137" s="36">
        <f t="shared" si="83"/>
        <v>46.4</v>
      </c>
    </row>
    <row r="138" spans="1:18" ht="45" customHeight="1" x14ac:dyDescent="0.25">
      <c r="A138" s="91"/>
      <c r="B138" s="94"/>
      <c r="C138" s="97"/>
      <c r="D138" s="31" t="s">
        <v>12</v>
      </c>
      <c r="E138" s="36">
        <f t="shared" si="79"/>
        <v>418.7</v>
      </c>
      <c r="F138" s="36">
        <v>30</v>
      </c>
      <c r="G138" s="36">
        <v>31.5</v>
      </c>
      <c r="H138" s="36">
        <v>33</v>
      </c>
      <c r="I138" s="36">
        <v>34.700000000000003</v>
      </c>
      <c r="J138" s="37">
        <v>36.4</v>
      </c>
      <c r="K138" s="37">
        <v>38.200000000000003</v>
      </c>
      <c r="L138" s="37">
        <v>39.700000000000003</v>
      </c>
      <c r="M138" s="36">
        <v>41.3</v>
      </c>
      <c r="N138" s="36">
        <v>42.9</v>
      </c>
      <c r="O138" s="36">
        <v>44.6</v>
      </c>
      <c r="P138" s="36">
        <v>46.4</v>
      </c>
    </row>
    <row r="139" spans="1:18" ht="30" customHeight="1" x14ac:dyDescent="0.25">
      <c r="A139" s="92"/>
      <c r="B139" s="95"/>
      <c r="C139" s="98"/>
      <c r="D139" s="31" t="s">
        <v>11</v>
      </c>
      <c r="E139" s="36">
        <f t="shared" si="79"/>
        <v>0</v>
      </c>
      <c r="F139" s="36">
        <v>0</v>
      </c>
      <c r="G139" s="36">
        <v>0</v>
      </c>
      <c r="H139" s="36">
        <v>0</v>
      </c>
      <c r="I139" s="36">
        <v>0</v>
      </c>
      <c r="J139" s="37">
        <v>0</v>
      </c>
      <c r="K139" s="37">
        <v>0</v>
      </c>
      <c r="L139" s="37">
        <v>0</v>
      </c>
      <c r="M139" s="36">
        <v>0</v>
      </c>
      <c r="N139" s="36">
        <v>0</v>
      </c>
      <c r="O139" s="36">
        <v>0</v>
      </c>
      <c r="P139" s="36">
        <v>0</v>
      </c>
    </row>
    <row r="140" spans="1:18" ht="32.25" customHeight="1" x14ac:dyDescent="0.25">
      <c r="A140" s="90" t="s">
        <v>160</v>
      </c>
      <c r="B140" s="93" t="s">
        <v>60</v>
      </c>
      <c r="C140" s="96" t="s">
        <v>315</v>
      </c>
      <c r="D140" s="31" t="s">
        <v>120</v>
      </c>
      <c r="E140" s="36">
        <f t="shared" si="79"/>
        <v>3538.6</v>
      </c>
      <c r="F140" s="36">
        <f>F141+F142</f>
        <v>500</v>
      </c>
      <c r="G140" s="36">
        <f t="shared" ref="G140:O140" si="84">G141+G142</f>
        <v>0</v>
      </c>
      <c r="H140" s="36">
        <f t="shared" si="84"/>
        <v>551.20000000000005</v>
      </c>
      <c r="I140" s="36">
        <f t="shared" si="84"/>
        <v>0</v>
      </c>
      <c r="J140" s="37">
        <f t="shared" si="84"/>
        <v>607.4</v>
      </c>
      <c r="K140" s="37">
        <f t="shared" si="84"/>
        <v>0</v>
      </c>
      <c r="L140" s="37">
        <f t="shared" si="84"/>
        <v>610</v>
      </c>
      <c r="M140" s="36">
        <f t="shared" si="84"/>
        <v>0</v>
      </c>
      <c r="N140" s="36">
        <f t="shared" si="84"/>
        <v>620</v>
      </c>
      <c r="O140" s="36">
        <f t="shared" si="84"/>
        <v>0</v>
      </c>
      <c r="P140" s="36">
        <v>650</v>
      </c>
    </row>
    <row r="141" spans="1:18" x14ac:dyDescent="0.25">
      <c r="A141" s="91"/>
      <c r="B141" s="94"/>
      <c r="C141" s="97"/>
      <c r="D141" s="31" t="s">
        <v>12</v>
      </c>
      <c r="E141" s="36">
        <f t="shared" si="79"/>
        <v>3538.6</v>
      </c>
      <c r="F141" s="36">
        <v>500</v>
      </c>
      <c r="G141" s="36">
        <v>0</v>
      </c>
      <c r="H141" s="36">
        <v>551.20000000000005</v>
      </c>
      <c r="I141" s="36">
        <v>0</v>
      </c>
      <c r="J141" s="37">
        <v>607.4</v>
      </c>
      <c r="K141" s="37">
        <v>0</v>
      </c>
      <c r="L141" s="37">
        <v>610</v>
      </c>
      <c r="M141" s="36">
        <v>0</v>
      </c>
      <c r="N141" s="36">
        <v>620</v>
      </c>
      <c r="O141" s="36">
        <v>0</v>
      </c>
      <c r="P141" s="36">
        <v>650</v>
      </c>
    </row>
    <row r="142" spans="1:18" ht="32.25" customHeight="1" x14ac:dyDescent="0.25">
      <c r="A142" s="92"/>
      <c r="B142" s="95"/>
      <c r="C142" s="98"/>
      <c r="D142" s="31" t="s">
        <v>11</v>
      </c>
      <c r="E142" s="36">
        <f t="shared" si="79"/>
        <v>0</v>
      </c>
      <c r="F142" s="36">
        <v>0</v>
      </c>
      <c r="G142" s="36">
        <v>0</v>
      </c>
      <c r="H142" s="36">
        <v>0</v>
      </c>
      <c r="I142" s="36">
        <v>0</v>
      </c>
      <c r="J142" s="37">
        <v>0</v>
      </c>
      <c r="K142" s="37">
        <v>0</v>
      </c>
      <c r="L142" s="37">
        <v>0</v>
      </c>
      <c r="M142" s="36">
        <v>0</v>
      </c>
      <c r="N142" s="36">
        <v>0</v>
      </c>
      <c r="O142" s="36">
        <v>0</v>
      </c>
      <c r="P142" s="36">
        <v>0</v>
      </c>
    </row>
    <row r="143" spans="1:18" ht="34.5" customHeight="1" x14ac:dyDescent="0.25">
      <c r="A143" s="120" t="s">
        <v>196</v>
      </c>
      <c r="B143" s="121"/>
      <c r="C143" s="122"/>
      <c r="D143" s="31" t="s">
        <v>120</v>
      </c>
      <c r="E143" s="36">
        <f>F143+G143+H143+I143+J143+K143+L143+M143+N143+O143+P143</f>
        <v>5301.8999999999987</v>
      </c>
      <c r="F143" s="36">
        <f t="shared" ref="F143:K143" si="85">SUM(F144:F145)</f>
        <v>590</v>
      </c>
      <c r="G143" s="36">
        <f t="shared" si="85"/>
        <v>144.5</v>
      </c>
      <c r="H143" s="36">
        <v>650.29999999999995</v>
      </c>
      <c r="I143" s="36">
        <f t="shared" si="85"/>
        <v>159.19999999999999</v>
      </c>
      <c r="J143" s="37">
        <f t="shared" si="85"/>
        <v>716.69999999999993</v>
      </c>
      <c r="K143" s="37">
        <f t="shared" si="85"/>
        <v>175.2</v>
      </c>
      <c r="L143" s="37">
        <f>L144+L145</f>
        <v>792.1</v>
      </c>
      <c r="M143" s="37">
        <f t="shared" ref="M143:P143" si="86">M144+M145</f>
        <v>189.4</v>
      </c>
      <c r="N143" s="37">
        <f t="shared" si="86"/>
        <v>816.9</v>
      </c>
      <c r="O143" s="37">
        <f t="shared" si="86"/>
        <v>204.7</v>
      </c>
      <c r="P143" s="37">
        <f t="shared" si="86"/>
        <v>862.9</v>
      </c>
      <c r="R143" s="29"/>
    </row>
    <row r="144" spans="1:18" ht="15" customHeight="1" x14ac:dyDescent="0.25">
      <c r="A144" s="123"/>
      <c r="B144" s="124"/>
      <c r="C144" s="125"/>
      <c r="D144" s="31" t="s">
        <v>12</v>
      </c>
      <c r="E144" s="36">
        <f>SUM(F144:P144)</f>
        <v>5301.9</v>
      </c>
      <c r="F144" s="36">
        <f>F141+F138+F135+F132+F129</f>
        <v>590</v>
      </c>
      <c r="G144" s="36">
        <f t="shared" ref="G144:O144" si="87">G141+G138+G135+G132+G129</f>
        <v>144.5</v>
      </c>
      <c r="H144" s="36">
        <f t="shared" si="87"/>
        <v>650.30000000000007</v>
      </c>
      <c r="I144" s="36">
        <f t="shared" si="87"/>
        <v>159.19999999999999</v>
      </c>
      <c r="J144" s="37">
        <f t="shared" si="87"/>
        <v>716.69999999999993</v>
      </c>
      <c r="K144" s="37">
        <f t="shared" si="87"/>
        <v>175.2</v>
      </c>
      <c r="L144" s="37">
        <f>L141+L138+L135+L132+L129</f>
        <v>792.1</v>
      </c>
      <c r="M144" s="36">
        <f t="shared" si="87"/>
        <v>189.4</v>
      </c>
      <c r="N144" s="36">
        <f t="shared" si="87"/>
        <v>816.9</v>
      </c>
      <c r="O144" s="36">
        <f t="shared" si="87"/>
        <v>204.7</v>
      </c>
      <c r="P144" s="36">
        <v>862.9</v>
      </c>
      <c r="R144" s="29"/>
    </row>
    <row r="145" spans="1:16" ht="15" customHeight="1" x14ac:dyDescent="0.25">
      <c r="A145" s="126"/>
      <c r="B145" s="127"/>
      <c r="C145" s="128"/>
      <c r="D145" s="31" t="s">
        <v>11</v>
      </c>
      <c r="E145" s="36">
        <f t="shared" ref="E145" si="88">F145+G145+H145+I145+J145+K145+L145+M145+N145+O145+P145</f>
        <v>0</v>
      </c>
      <c r="F145" s="36">
        <f>F142+F139+F136+F133+F130</f>
        <v>0</v>
      </c>
      <c r="G145" s="36">
        <f t="shared" ref="G145:P145" si="89">G142+G139+G136+G133+G130</f>
        <v>0</v>
      </c>
      <c r="H145" s="36">
        <f t="shared" si="89"/>
        <v>0</v>
      </c>
      <c r="I145" s="36">
        <f t="shared" si="89"/>
        <v>0</v>
      </c>
      <c r="J145" s="37">
        <f t="shared" si="89"/>
        <v>0</v>
      </c>
      <c r="K145" s="37">
        <f t="shared" si="89"/>
        <v>0</v>
      </c>
      <c r="L145" s="37">
        <f t="shared" si="89"/>
        <v>0</v>
      </c>
      <c r="M145" s="36">
        <f t="shared" si="89"/>
        <v>0</v>
      </c>
      <c r="N145" s="36">
        <f t="shared" si="89"/>
        <v>0</v>
      </c>
      <c r="O145" s="36">
        <f t="shared" si="89"/>
        <v>0</v>
      </c>
      <c r="P145" s="36">
        <f t="shared" si="89"/>
        <v>0</v>
      </c>
    </row>
    <row r="146" spans="1:16" ht="18.75" customHeight="1" x14ac:dyDescent="0.25">
      <c r="A146" s="130" t="s">
        <v>63</v>
      </c>
      <c r="B146" s="130"/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130"/>
    </row>
    <row r="147" spans="1:16" ht="38.25" customHeight="1" x14ac:dyDescent="0.25">
      <c r="A147" s="90" t="s">
        <v>161</v>
      </c>
      <c r="B147" s="93" t="s">
        <v>293</v>
      </c>
      <c r="C147" s="96" t="s">
        <v>316</v>
      </c>
      <c r="D147" s="31" t="s">
        <v>120</v>
      </c>
      <c r="E147" s="36">
        <f>F147+G147+H147+I147+J147+K147+L147+M147+N147+O147+P147</f>
        <v>309.60000000000002</v>
      </c>
      <c r="F147" s="41">
        <f>F148+F149</f>
        <v>0</v>
      </c>
      <c r="G147" s="41">
        <f t="shared" ref="G147:P147" si="90">G148+G149</f>
        <v>50</v>
      </c>
      <c r="H147" s="41">
        <f t="shared" si="90"/>
        <v>0</v>
      </c>
      <c r="I147" s="41">
        <f t="shared" si="90"/>
        <v>57.9</v>
      </c>
      <c r="J147" s="42">
        <f t="shared" si="90"/>
        <v>0</v>
      </c>
      <c r="K147" s="42">
        <f>K148+K149</f>
        <v>0</v>
      </c>
      <c r="L147" s="42">
        <f t="shared" si="90"/>
        <v>0</v>
      </c>
      <c r="M147" s="41">
        <f t="shared" si="90"/>
        <v>65</v>
      </c>
      <c r="N147" s="41">
        <f t="shared" si="90"/>
        <v>0</v>
      </c>
      <c r="O147" s="41">
        <f t="shared" si="90"/>
        <v>67</v>
      </c>
      <c r="P147" s="41">
        <f t="shared" si="90"/>
        <v>69.7</v>
      </c>
    </row>
    <row r="148" spans="1:16" x14ac:dyDescent="0.25">
      <c r="A148" s="91"/>
      <c r="B148" s="94"/>
      <c r="C148" s="97"/>
      <c r="D148" s="31" t="s">
        <v>12</v>
      </c>
      <c r="E148" s="36">
        <f t="shared" ref="E148:E149" si="91">F148+G148+H148+I148+J148+K148+L148+M148+N148+O148+P148</f>
        <v>309.60000000000002</v>
      </c>
      <c r="F148" s="36">
        <v>0</v>
      </c>
      <c r="G148" s="36">
        <v>50</v>
      </c>
      <c r="H148" s="36">
        <v>0</v>
      </c>
      <c r="I148" s="36">
        <v>57.9</v>
      </c>
      <c r="J148" s="37">
        <v>0</v>
      </c>
      <c r="K148" s="37">
        <f>63.8-63.8</f>
        <v>0</v>
      </c>
      <c r="L148" s="37">
        <v>0</v>
      </c>
      <c r="M148" s="36">
        <v>65</v>
      </c>
      <c r="N148" s="36">
        <v>0</v>
      </c>
      <c r="O148" s="36">
        <v>67</v>
      </c>
      <c r="P148" s="36">
        <v>69.7</v>
      </c>
    </row>
    <row r="149" spans="1:16" ht="34.5" customHeight="1" x14ac:dyDescent="0.25">
      <c r="A149" s="92"/>
      <c r="B149" s="95"/>
      <c r="C149" s="98"/>
      <c r="D149" s="31" t="s">
        <v>11</v>
      </c>
      <c r="E149" s="36">
        <f t="shared" si="91"/>
        <v>0</v>
      </c>
      <c r="F149" s="36">
        <v>0</v>
      </c>
      <c r="G149" s="36">
        <v>0</v>
      </c>
      <c r="H149" s="36">
        <v>0</v>
      </c>
      <c r="I149" s="36">
        <v>0</v>
      </c>
      <c r="J149" s="37">
        <v>0</v>
      </c>
      <c r="K149" s="37">
        <v>0</v>
      </c>
      <c r="L149" s="37">
        <v>0</v>
      </c>
      <c r="M149" s="36">
        <v>0</v>
      </c>
      <c r="N149" s="36">
        <v>0</v>
      </c>
      <c r="O149" s="36">
        <v>0</v>
      </c>
      <c r="P149" s="36">
        <v>0</v>
      </c>
    </row>
    <row r="150" spans="1:16" ht="33.75" customHeight="1" x14ac:dyDescent="0.25">
      <c r="A150" s="90" t="s">
        <v>162</v>
      </c>
      <c r="B150" s="93" t="s">
        <v>65</v>
      </c>
      <c r="C150" s="96" t="s">
        <v>316</v>
      </c>
      <c r="D150" s="31" t="s">
        <v>120</v>
      </c>
      <c r="E150" s="36">
        <f>F150+G150+H150+I150+J150+K150+L150+M150+N150+O150+P150</f>
        <v>1538.6</v>
      </c>
      <c r="F150" s="36">
        <f>F151+F152</f>
        <v>370</v>
      </c>
      <c r="G150" s="36">
        <f t="shared" ref="G150:P150" si="92">G151+G152</f>
        <v>94.5</v>
      </c>
      <c r="H150" s="36">
        <f t="shared" si="92"/>
        <v>99.2</v>
      </c>
      <c r="I150" s="36">
        <f t="shared" si="92"/>
        <v>104.1</v>
      </c>
      <c r="J150" s="37">
        <f t="shared" si="92"/>
        <v>109.3</v>
      </c>
      <c r="K150" s="37">
        <f t="shared" si="92"/>
        <v>114.8</v>
      </c>
      <c r="L150" s="37">
        <f t="shared" si="92"/>
        <v>119.4</v>
      </c>
      <c r="M150" s="36">
        <f t="shared" si="92"/>
        <v>124.2</v>
      </c>
      <c r="N150" s="36">
        <f t="shared" si="92"/>
        <v>129.1</v>
      </c>
      <c r="O150" s="36">
        <f t="shared" si="92"/>
        <v>134.30000000000001</v>
      </c>
      <c r="P150" s="36">
        <f t="shared" si="92"/>
        <v>139.69999999999999</v>
      </c>
    </row>
    <row r="151" spans="1:16" x14ac:dyDescent="0.25">
      <c r="A151" s="91"/>
      <c r="B151" s="94"/>
      <c r="C151" s="97"/>
      <c r="D151" s="31" t="s">
        <v>12</v>
      </c>
      <c r="E151" s="36">
        <f t="shared" ref="E151:E152" si="93">F151+G151+H151+I151+J151+K151+L151+M151+N151+O151+P151</f>
        <v>1538.6</v>
      </c>
      <c r="F151" s="36">
        <v>370</v>
      </c>
      <c r="G151" s="36">
        <v>94.5</v>
      </c>
      <c r="H151" s="36">
        <v>99.2</v>
      </c>
      <c r="I151" s="36">
        <v>104.1</v>
      </c>
      <c r="J151" s="37">
        <v>109.3</v>
      </c>
      <c r="K151" s="37">
        <v>114.8</v>
      </c>
      <c r="L151" s="37">
        <v>119.4</v>
      </c>
      <c r="M151" s="36">
        <v>124.2</v>
      </c>
      <c r="N151" s="36">
        <v>129.1</v>
      </c>
      <c r="O151" s="36">
        <v>134.30000000000001</v>
      </c>
      <c r="P151" s="36">
        <v>139.69999999999999</v>
      </c>
    </row>
    <row r="152" spans="1:16" ht="26.25" customHeight="1" x14ac:dyDescent="0.25">
      <c r="A152" s="92"/>
      <c r="B152" s="95"/>
      <c r="C152" s="98"/>
      <c r="D152" s="31" t="s">
        <v>11</v>
      </c>
      <c r="E152" s="36">
        <f t="shared" si="93"/>
        <v>0</v>
      </c>
      <c r="F152" s="36">
        <v>0</v>
      </c>
      <c r="G152" s="36">
        <v>0</v>
      </c>
      <c r="H152" s="36">
        <v>0</v>
      </c>
      <c r="I152" s="36">
        <v>0</v>
      </c>
      <c r="J152" s="37">
        <v>0</v>
      </c>
      <c r="K152" s="37">
        <v>0</v>
      </c>
      <c r="L152" s="37">
        <v>0</v>
      </c>
      <c r="M152" s="36">
        <v>0</v>
      </c>
      <c r="N152" s="36">
        <v>0</v>
      </c>
      <c r="O152" s="36">
        <v>0</v>
      </c>
      <c r="P152" s="36">
        <v>0</v>
      </c>
    </row>
    <row r="153" spans="1:16" ht="43.5" customHeight="1" x14ac:dyDescent="0.25">
      <c r="A153" s="90" t="s">
        <v>163</v>
      </c>
      <c r="B153" s="117" t="s">
        <v>296</v>
      </c>
      <c r="C153" s="96" t="s">
        <v>316</v>
      </c>
      <c r="D153" s="31" t="s">
        <v>120</v>
      </c>
      <c r="E153" s="36">
        <f>F153+G153+H153+I153+J153+K153+L153+M153+N153+O153+P153</f>
        <v>279.5</v>
      </c>
      <c r="F153" s="36">
        <f>F154+F155</f>
        <v>20</v>
      </c>
      <c r="G153" s="36">
        <f t="shared" ref="G153:P153" si="94">G154+G155</f>
        <v>21</v>
      </c>
      <c r="H153" s="36">
        <f t="shared" si="94"/>
        <v>22</v>
      </c>
      <c r="I153" s="36">
        <f t="shared" si="94"/>
        <v>23.1</v>
      </c>
      <c r="J153" s="37">
        <f t="shared" si="94"/>
        <v>24.3</v>
      </c>
      <c r="K153" s="37">
        <f t="shared" si="94"/>
        <v>25.5</v>
      </c>
      <c r="L153" s="37">
        <f t="shared" si="94"/>
        <v>26.5</v>
      </c>
      <c r="M153" s="36">
        <f t="shared" si="94"/>
        <v>27.6</v>
      </c>
      <c r="N153" s="36">
        <f t="shared" si="94"/>
        <v>28.7</v>
      </c>
      <c r="O153" s="36">
        <f t="shared" si="94"/>
        <v>29.8</v>
      </c>
      <c r="P153" s="36">
        <f t="shared" si="94"/>
        <v>31</v>
      </c>
    </row>
    <row r="154" spans="1:16" ht="15" customHeight="1" x14ac:dyDescent="0.25">
      <c r="A154" s="91"/>
      <c r="B154" s="118"/>
      <c r="C154" s="97"/>
      <c r="D154" s="31" t="s">
        <v>12</v>
      </c>
      <c r="E154" s="36">
        <f t="shared" ref="E154:E170" si="95">F154+G154+H154+I154+J154+K154+L154+M154+N154+O154+P154</f>
        <v>279.5</v>
      </c>
      <c r="F154" s="36">
        <v>20</v>
      </c>
      <c r="G154" s="36">
        <v>21</v>
      </c>
      <c r="H154" s="36">
        <v>22</v>
      </c>
      <c r="I154" s="36">
        <v>23.1</v>
      </c>
      <c r="J154" s="37">
        <v>24.3</v>
      </c>
      <c r="K154" s="37">
        <v>25.5</v>
      </c>
      <c r="L154" s="37">
        <v>26.5</v>
      </c>
      <c r="M154" s="36">
        <v>27.6</v>
      </c>
      <c r="N154" s="36">
        <v>28.7</v>
      </c>
      <c r="O154" s="36">
        <v>29.8</v>
      </c>
      <c r="P154" s="36">
        <v>31</v>
      </c>
    </row>
    <row r="155" spans="1:16" ht="21.75" customHeight="1" x14ac:dyDescent="0.25">
      <c r="A155" s="92"/>
      <c r="B155" s="119"/>
      <c r="C155" s="98"/>
      <c r="D155" s="31" t="s">
        <v>11</v>
      </c>
      <c r="E155" s="36">
        <f t="shared" si="95"/>
        <v>0</v>
      </c>
      <c r="F155" s="36">
        <v>0</v>
      </c>
      <c r="G155" s="36">
        <v>0</v>
      </c>
      <c r="H155" s="36">
        <v>0</v>
      </c>
      <c r="I155" s="36">
        <v>0</v>
      </c>
      <c r="J155" s="37">
        <v>0</v>
      </c>
      <c r="K155" s="37">
        <v>0</v>
      </c>
      <c r="L155" s="37">
        <v>0</v>
      </c>
      <c r="M155" s="36">
        <v>0</v>
      </c>
      <c r="N155" s="36">
        <v>0</v>
      </c>
      <c r="O155" s="36">
        <v>0</v>
      </c>
      <c r="P155" s="36">
        <v>0</v>
      </c>
    </row>
    <row r="156" spans="1:16" ht="98.25" customHeight="1" x14ac:dyDescent="0.25">
      <c r="A156" s="90" t="s">
        <v>164</v>
      </c>
      <c r="B156" s="93" t="s">
        <v>66</v>
      </c>
      <c r="C156" s="96" t="s">
        <v>316</v>
      </c>
      <c r="D156" s="31" t="s">
        <v>120</v>
      </c>
      <c r="E156" s="36">
        <f t="shared" si="95"/>
        <v>1258.5999999999999</v>
      </c>
      <c r="F156" s="36">
        <f>F157+F158</f>
        <v>90</v>
      </c>
      <c r="G156" s="36">
        <f t="shared" ref="G156:O156" si="96">G157+G158</f>
        <v>94.5</v>
      </c>
      <c r="H156" s="36">
        <f t="shared" si="96"/>
        <v>99.2</v>
      </c>
      <c r="I156" s="36">
        <f t="shared" si="96"/>
        <v>104.2</v>
      </c>
      <c r="J156" s="37">
        <f t="shared" si="96"/>
        <v>109.4</v>
      </c>
      <c r="K156" s="37">
        <f t="shared" si="96"/>
        <v>114.8</v>
      </c>
      <c r="L156" s="37">
        <f t="shared" si="96"/>
        <v>119.4</v>
      </c>
      <c r="M156" s="36">
        <v>124.1</v>
      </c>
      <c r="N156" s="36">
        <f t="shared" si="96"/>
        <v>129.1</v>
      </c>
      <c r="O156" s="36">
        <f t="shared" si="96"/>
        <v>134.30000000000001</v>
      </c>
      <c r="P156" s="36">
        <v>139.6</v>
      </c>
    </row>
    <row r="157" spans="1:16" ht="19.5" customHeight="1" x14ac:dyDescent="0.25">
      <c r="A157" s="91"/>
      <c r="B157" s="94"/>
      <c r="C157" s="97"/>
      <c r="D157" s="31" t="s">
        <v>12</v>
      </c>
      <c r="E157" s="36">
        <f t="shared" si="95"/>
        <v>1258.5999999999999</v>
      </c>
      <c r="F157" s="36">
        <v>90</v>
      </c>
      <c r="G157" s="36">
        <v>94.5</v>
      </c>
      <c r="H157" s="36">
        <v>99.2</v>
      </c>
      <c r="I157" s="36">
        <v>104.2</v>
      </c>
      <c r="J157" s="37">
        <v>109.4</v>
      </c>
      <c r="K157" s="37">
        <v>114.8</v>
      </c>
      <c r="L157" s="37">
        <v>119.4</v>
      </c>
      <c r="M157" s="36">
        <v>124.1</v>
      </c>
      <c r="N157" s="36">
        <v>129.1</v>
      </c>
      <c r="O157" s="36">
        <v>134.30000000000001</v>
      </c>
      <c r="P157" s="36">
        <v>139.6</v>
      </c>
    </row>
    <row r="158" spans="1:16" ht="20.25" customHeight="1" x14ac:dyDescent="0.25">
      <c r="A158" s="92"/>
      <c r="B158" s="95"/>
      <c r="C158" s="98"/>
      <c r="D158" s="31" t="s">
        <v>11</v>
      </c>
      <c r="E158" s="36">
        <f t="shared" si="95"/>
        <v>0</v>
      </c>
      <c r="F158" s="36">
        <v>0</v>
      </c>
      <c r="G158" s="36">
        <v>0</v>
      </c>
      <c r="H158" s="36">
        <v>0</v>
      </c>
      <c r="I158" s="36">
        <v>0</v>
      </c>
      <c r="J158" s="37">
        <v>0</v>
      </c>
      <c r="K158" s="37">
        <v>0</v>
      </c>
      <c r="L158" s="37">
        <v>0</v>
      </c>
      <c r="M158" s="36">
        <v>0</v>
      </c>
      <c r="N158" s="36">
        <v>0</v>
      </c>
      <c r="O158" s="36">
        <v>0</v>
      </c>
      <c r="P158" s="36">
        <v>0</v>
      </c>
    </row>
    <row r="159" spans="1:16" ht="37.5" customHeight="1" x14ac:dyDescent="0.25">
      <c r="A159" s="90" t="s">
        <v>165</v>
      </c>
      <c r="B159" s="93" t="s">
        <v>67</v>
      </c>
      <c r="C159" s="96" t="s">
        <v>316</v>
      </c>
      <c r="D159" s="31" t="s">
        <v>120</v>
      </c>
      <c r="E159" s="36">
        <f t="shared" si="95"/>
        <v>419</v>
      </c>
      <c r="F159" s="36">
        <f>F160+F161</f>
        <v>30</v>
      </c>
      <c r="G159" s="36">
        <f t="shared" ref="G159:P159" si="97">G160+G161</f>
        <v>31.5</v>
      </c>
      <c r="H159" s="36">
        <f t="shared" si="97"/>
        <v>33</v>
      </c>
      <c r="I159" s="36">
        <f t="shared" si="97"/>
        <v>34.700000000000003</v>
      </c>
      <c r="J159" s="37">
        <f t="shared" si="97"/>
        <v>36.4</v>
      </c>
      <c r="K159" s="37">
        <f t="shared" si="97"/>
        <v>38.200000000000003</v>
      </c>
      <c r="L159" s="37">
        <f t="shared" si="97"/>
        <v>39.700000000000003</v>
      </c>
      <c r="M159" s="36">
        <f t="shared" si="97"/>
        <v>41.3</v>
      </c>
      <c r="N159" s="36">
        <f t="shared" si="97"/>
        <v>43</v>
      </c>
      <c r="O159" s="36">
        <f t="shared" si="97"/>
        <v>44.7</v>
      </c>
      <c r="P159" s="36">
        <f t="shared" si="97"/>
        <v>46.5</v>
      </c>
    </row>
    <row r="160" spans="1:16" x14ac:dyDescent="0.25">
      <c r="A160" s="91"/>
      <c r="B160" s="94"/>
      <c r="C160" s="97"/>
      <c r="D160" s="31" t="s">
        <v>12</v>
      </c>
      <c r="E160" s="36">
        <f t="shared" si="95"/>
        <v>419</v>
      </c>
      <c r="F160" s="36">
        <v>30</v>
      </c>
      <c r="G160" s="36">
        <v>31.5</v>
      </c>
      <c r="H160" s="36">
        <v>33</v>
      </c>
      <c r="I160" s="36">
        <v>34.700000000000003</v>
      </c>
      <c r="J160" s="37">
        <v>36.4</v>
      </c>
      <c r="K160" s="37">
        <v>38.200000000000003</v>
      </c>
      <c r="L160" s="37">
        <v>39.700000000000003</v>
      </c>
      <c r="M160" s="36">
        <v>41.3</v>
      </c>
      <c r="N160" s="36">
        <v>43</v>
      </c>
      <c r="O160" s="36">
        <v>44.7</v>
      </c>
      <c r="P160" s="36">
        <v>46.5</v>
      </c>
    </row>
    <row r="161" spans="1:18" ht="27.75" customHeight="1" x14ac:dyDescent="0.25">
      <c r="A161" s="92"/>
      <c r="B161" s="95"/>
      <c r="C161" s="98"/>
      <c r="D161" s="31" t="s">
        <v>11</v>
      </c>
      <c r="E161" s="36">
        <f t="shared" si="95"/>
        <v>0</v>
      </c>
      <c r="F161" s="36">
        <v>0</v>
      </c>
      <c r="G161" s="36">
        <v>0</v>
      </c>
      <c r="H161" s="36">
        <v>0</v>
      </c>
      <c r="I161" s="36">
        <v>0</v>
      </c>
      <c r="J161" s="37">
        <v>0</v>
      </c>
      <c r="K161" s="37">
        <v>0</v>
      </c>
      <c r="L161" s="37">
        <v>0</v>
      </c>
      <c r="M161" s="36">
        <v>0</v>
      </c>
      <c r="N161" s="36">
        <v>0</v>
      </c>
      <c r="O161" s="36">
        <v>0</v>
      </c>
      <c r="P161" s="36">
        <v>0</v>
      </c>
    </row>
    <row r="162" spans="1:18" ht="30.75" customHeight="1" x14ac:dyDescent="0.25">
      <c r="A162" s="90" t="s">
        <v>166</v>
      </c>
      <c r="B162" s="93" t="s">
        <v>68</v>
      </c>
      <c r="C162" s="96" t="s">
        <v>316</v>
      </c>
      <c r="D162" s="31" t="s">
        <v>120</v>
      </c>
      <c r="E162" s="36">
        <f t="shared" si="95"/>
        <v>635.70000000000005</v>
      </c>
      <c r="F162" s="36">
        <f>F163+F164</f>
        <v>50</v>
      </c>
      <c r="G162" s="36">
        <f t="shared" ref="G162:P162" si="98">G163+G164</f>
        <v>52.5</v>
      </c>
      <c r="H162" s="36">
        <f t="shared" si="98"/>
        <v>55.1</v>
      </c>
      <c r="I162" s="36">
        <f t="shared" si="98"/>
        <v>57.9</v>
      </c>
      <c r="J162" s="37">
        <f t="shared" si="98"/>
        <v>60.8</v>
      </c>
      <c r="K162" s="37">
        <f>K163+K164</f>
        <v>0</v>
      </c>
      <c r="L162" s="37">
        <f t="shared" si="98"/>
        <v>66.400000000000006</v>
      </c>
      <c r="M162" s="36">
        <f t="shared" si="98"/>
        <v>69</v>
      </c>
      <c r="N162" s="36">
        <f t="shared" si="98"/>
        <v>71.8</v>
      </c>
      <c r="O162" s="36">
        <f t="shared" si="98"/>
        <v>74.599999999999994</v>
      </c>
      <c r="P162" s="36">
        <f t="shared" si="98"/>
        <v>77.599999999999994</v>
      </c>
    </row>
    <row r="163" spans="1:18" ht="15" customHeight="1" x14ac:dyDescent="0.25">
      <c r="A163" s="91"/>
      <c r="B163" s="94"/>
      <c r="C163" s="97"/>
      <c r="D163" s="31" t="s">
        <v>12</v>
      </c>
      <c r="E163" s="36">
        <f t="shared" si="95"/>
        <v>635.70000000000005</v>
      </c>
      <c r="F163" s="36">
        <v>50</v>
      </c>
      <c r="G163" s="36">
        <v>52.5</v>
      </c>
      <c r="H163" s="36">
        <v>55.1</v>
      </c>
      <c r="I163" s="36">
        <v>57.9</v>
      </c>
      <c r="J163" s="37">
        <v>60.8</v>
      </c>
      <c r="K163" s="37">
        <f>63.8-63.8</f>
        <v>0</v>
      </c>
      <c r="L163" s="37">
        <v>66.400000000000006</v>
      </c>
      <c r="M163" s="36">
        <v>69</v>
      </c>
      <c r="N163" s="36">
        <v>71.8</v>
      </c>
      <c r="O163" s="36">
        <v>74.599999999999994</v>
      </c>
      <c r="P163" s="36">
        <v>77.599999999999994</v>
      </c>
    </row>
    <row r="164" spans="1:18" ht="30.75" customHeight="1" x14ac:dyDescent="0.25">
      <c r="A164" s="92"/>
      <c r="B164" s="95"/>
      <c r="C164" s="98"/>
      <c r="D164" s="31" t="s">
        <v>11</v>
      </c>
      <c r="E164" s="36">
        <f t="shared" si="95"/>
        <v>0</v>
      </c>
      <c r="F164" s="36">
        <v>0</v>
      </c>
      <c r="G164" s="36">
        <v>0</v>
      </c>
      <c r="H164" s="36">
        <v>0</v>
      </c>
      <c r="I164" s="36">
        <v>0</v>
      </c>
      <c r="J164" s="37">
        <v>0</v>
      </c>
      <c r="K164" s="37">
        <v>0</v>
      </c>
      <c r="L164" s="37">
        <v>0</v>
      </c>
      <c r="M164" s="36">
        <v>0</v>
      </c>
      <c r="N164" s="36">
        <v>0</v>
      </c>
      <c r="O164" s="36">
        <v>0</v>
      </c>
      <c r="P164" s="36">
        <v>0</v>
      </c>
    </row>
    <row r="165" spans="1:18" ht="46.5" customHeight="1" x14ac:dyDescent="0.25">
      <c r="A165" s="90" t="s">
        <v>167</v>
      </c>
      <c r="B165" s="93" t="s">
        <v>69</v>
      </c>
      <c r="C165" s="96" t="s">
        <v>316</v>
      </c>
      <c r="D165" s="31" t="s">
        <v>120</v>
      </c>
      <c r="E165" s="36">
        <f t="shared" si="95"/>
        <v>12388.3</v>
      </c>
      <c r="F165" s="36">
        <f>F166+F167</f>
        <v>0</v>
      </c>
      <c r="G165" s="36">
        <f t="shared" ref="G165:P165" si="99">G166+G167</f>
        <v>0</v>
      </c>
      <c r="H165" s="36">
        <f t="shared" si="99"/>
        <v>2925.9</v>
      </c>
      <c r="I165" s="36">
        <f>I166+I167</f>
        <v>3491.7</v>
      </c>
      <c r="J165" s="37">
        <f t="shared" si="99"/>
        <v>880.3</v>
      </c>
      <c r="K165" s="37">
        <v>2293.6999999999998</v>
      </c>
      <c r="L165" s="37">
        <f t="shared" si="99"/>
        <v>1370.9</v>
      </c>
      <c r="M165" s="37">
        <f t="shared" si="99"/>
        <v>1425.8</v>
      </c>
      <c r="N165" s="37">
        <f t="shared" si="99"/>
        <v>0</v>
      </c>
      <c r="O165" s="37">
        <f t="shared" si="99"/>
        <v>0</v>
      </c>
      <c r="P165" s="37">
        <f t="shared" si="99"/>
        <v>0</v>
      </c>
    </row>
    <row r="166" spans="1:18" ht="17.25" customHeight="1" x14ac:dyDescent="0.25">
      <c r="A166" s="91"/>
      <c r="B166" s="94"/>
      <c r="C166" s="97"/>
      <c r="D166" s="31" t="s">
        <v>12</v>
      </c>
      <c r="E166" s="36">
        <f t="shared" si="95"/>
        <v>12388.3</v>
      </c>
      <c r="F166" s="36">
        <v>0</v>
      </c>
      <c r="G166" s="36">
        <v>0</v>
      </c>
      <c r="H166" s="36">
        <f>810+2115.9</f>
        <v>2925.9</v>
      </c>
      <c r="I166" s="36">
        <f>3241.7+250</f>
        <v>3491.7</v>
      </c>
      <c r="J166" s="37">
        <v>880.3</v>
      </c>
      <c r="K166" s="37">
        <v>2293.6999999999998</v>
      </c>
      <c r="L166" s="37">
        <v>1370.9</v>
      </c>
      <c r="M166" s="36">
        <v>1425.8</v>
      </c>
      <c r="N166" s="36">
        <v>0</v>
      </c>
      <c r="O166" s="36">
        <v>0</v>
      </c>
      <c r="P166" s="36">
        <v>0</v>
      </c>
    </row>
    <row r="167" spans="1:18" ht="33" customHeight="1" x14ac:dyDescent="0.25">
      <c r="A167" s="92"/>
      <c r="B167" s="95"/>
      <c r="C167" s="98"/>
      <c r="D167" s="31" t="s">
        <v>11</v>
      </c>
      <c r="E167" s="36">
        <f t="shared" si="95"/>
        <v>0</v>
      </c>
      <c r="F167" s="36">
        <v>0</v>
      </c>
      <c r="G167" s="36">
        <v>0</v>
      </c>
      <c r="H167" s="36">
        <v>0</v>
      </c>
      <c r="I167" s="36">
        <v>0</v>
      </c>
      <c r="J167" s="37">
        <v>0</v>
      </c>
      <c r="K167" s="37">
        <v>0</v>
      </c>
      <c r="L167" s="37">
        <v>0</v>
      </c>
      <c r="M167" s="36">
        <v>0</v>
      </c>
      <c r="N167" s="36">
        <v>0</v>
      </c>
      <c r="O167" s="36">
        <v>0</v>
      </c>
      <c r="P167" s="36">
        <v>0</v>
      </c>
    </row>
    <row r="168" spans="1:18" ht="67.5" customHeight="1" x14ac:dyDescent="0.25">
      <c r="A168" s="90" t="s">
        <v>168</v>
      </c>
      <c r="B168" s="93" t="s">
        <v>70</v>
      </c>
      <c r="C168" s="96" t="s">
        <v>316</v>
      </c>
      <c r="D168" s="31" t="s">
        <v>120</v>
      </c>
      <c r="E168" s="36">
        <f>E169</f>
        <v>497906.94999999995</v>
      </c>
      <c r="F168" s="36">
        <f t="shared" ref="F168:P168" si="100">F169</f>
        <v>31755.200000000001</v>
      </c>
      <c r="G168" s="36">
        <f t="shared" si="100"/>
        <v>34288.800000000003</v>
      </c>
      <c r="H168" s="36">
        <f t="shared" si="100"/>
        <v>37250.949999999997</v>
      </c>
      <c r="I168" s="36">
        <f t="shared" si="100"/>
        <v>41602</v>
      </c>
      <c r="J168" s="36">
        <f t="shared" si="100"/>
        <v>49348.800000000003</v>
      </c>
      <c r="K168" s="37">
        <f t="shared" si="100"/>
        <v>52654.600000000006</v>
      </c>
      <c r="L168" s="36">
        <f t="shared" si="100"/>
        <v>51453.5</v>
      </c>
      <c r="M168" s="36">
        <f t="shared" si="100"/>
        <v>51644.6</v>
      </c>
      <c r="N168" s="36">
        <f t="shared" si="100"/>
        <v>47382.3</v>
      </c>
      <c r="O168" s="36">
        <f t="shared" si="100"/>
        <v>49277.5</v>
      </c>
      <c r="P168" s="36">
        <f t="shared" si="100"/>
        <v>51248.7</v>
      </c>
    </row>
    <row r="169" spans="1:18" x14ac:dyDescent="0.25">
      <c r="A169" s="91"/>
      <c r="B169" s="94"/>
      <c r="C169" s="97"/>
      <c r="D169" s="31" t="s">
        <v>12</v>
      </c>
      <c r="E169" s="36">
        <f>SUM(F169:P169)</f>
        <v>497906.94999999995</v>
      </c>
      <c r="F169" s="36">
        <v>31755.200000000001</v>
      </c>
      <c r="G169" s="36">
        <v>34288.800000000003</v>
      </c>
      <c r="H169" s="36">
        <v>37250.949999999997</v>
      </c>
      <c r="I169" s="36">
        <v>41602</v>
      </c>
      <c r="J169" s="37">
        <v>49348.800000000003</v>
      </c>
      <c r="K169" s="37">
        <f>51269.8+1384.8</f>
        <v>52654.600000000006</v>
      </c>
      <c r="L169" s="37">
        <v>51453.5</v>
      </c>
      <c r="M169" s="36">
        <v>51644.6</v>
      </c>
      <c r="N169" s="36">
        <v>47382.3</v>
      </c>
      <c r="O169" s="36">
        <v>49277.5</v>
      </c>
      <c r="P169" s="36">
        <v>51248.7</v>
      </c>
    </row>
    <row r="170" spans="1:18" x14ac:dyDescent="0.25">
      <c r="A170" s="92"/>
      <c r="B170" s="95"/>
      <c r="C170" s="98"/>
      <c r="D170" s="31" t="s">
        <v>11</v>
      </c>
      <c r="E170" s="36">
        <f t="shared" si="95"/>
        <v>0</v>
      </c>
      <c r="F170" s="36">
        <v>0</v>
      </c>
      <c r="G170" s="36">
        <v>0</v>
      </c>
      <c r="H170" s="36">
        <v>0</v>
      </c>
      <c r="I170" s="36">
        <v>0</v>
      </c>
      <c r="J170" s="37">
        <v>0</v>
      </c>
      <c r="K170" s="37">
        <v>0</v>
      </c>
      <c r="L170" s="37">
        <v>0</v>
      </c>
      <c r="M170" s="36">
        <v>0</v>
      </c>
      <c r="N170" s="36">
        <v>0</v>
      </c>
      <c r="O170" s="36">
        <v>0</v>
      </c>
      <c r="P170" s="36">
        <v>0</v>
      </c>
    </row>
    <row r="171" spans="1:18" ht="30.75" customHeight="1" x14ac:dyDescent="0.25">
      <c r="A171" s="120" t="s">
        <v>198</v>
      </c>
      <c r="B171" s="121"/>
      <c r="C171" s="122"/>
      <c r="D171" s="31" t="s">
        <v>120</v>
      </c>
      <c r="E171" s="36">
        <f>SUM(F171:P171)</f>
        <v>514736.25</v>
      </c>
      <c r="F171" s="36">
        <f>F172+F173</f>
        <v>32315.200000000001</v>
      </c>
      <c r="G171" s="36">
        <f t="shared" ref="G171:P171" si="101">G172+G173</f>
        <v>34632.800000000003</v>
      </c>
      <c r="H171" s="36">
        <f t="shared" si="101"/>
        <v>40485.349999999991</v>
      </c>
      <c r="I171" s="36">
        <f t="shared" si="101"/>
        <v>45475.599999999991</v>
      </c>
      <c r="J171" s="37">
        <f t="shared" si="101"/>
        <v>50569.300000000017</v>
      </c>
      <c r="K171" s="37">
        <f t="shared" si="101"/>
        <v>55241.600000000006</v>
      </c>
      <c r="L171" s="37">
        <f t="shared" si="101"/>
        <v>53195.8</v>
      </c>
      <c r="M171" s="36">
        <f t="shared" si="101"/>
        <v>53521.599999999999</v>
      </c>
      <c r="N171" s="36">
        <f t="shared" si="101"/>
        <v>47784</v>
      </c>
      <c r="O171" s="36">
        <f t="shared" si="101"/>
        <v>49762.2</v>
      </c>
      <c r="P171" s="36">
        <f t="shared" si="101"/>
        <v>51752.799999999988</v>
      </c>
      <c r="R171" s="29"/>
    </row>
    <row r="172" spans="1:18" ht="21" customHeight="1" x14ac:dyDescent="0.25">
      <c r="A172" s="123"/>
      <c r="B172" s="124"/>
      <c r="C172" s="125"/>
      <c r="D172" s="31" t="s">
        <v>12</v>
      </c>
      <c r="E172" s="36">
        <f>SUM(F172:P172)</f>
        <v>514736.25</v>
      </c>
      <c r="F172" s="36">
        <f>F169+F166+F163+F160+F157+F154+F151+F148</f>
        <v>32315.200000000001</v>
      </c>
      <c r="G172" s="36">
        <f t="shared" ref="G172:P172" si="102">G169+G166+G163+G160+G157+G154+G151+G148</f>
        <v>34632.800000000003</v>
      </c>
      <c r="H172" s="36">
        <f t="shared" si="102"/>
        <v>40485.349999999991</v>
      </c>
      <c r="I172" s="36">
        <f t="shared" si="102"/>
        <v>45475.599999999991</v>
      </c>
      <c r="J172" s="37">
        <f t="shared" si="102"/>
        <v>50569.300000000017</v>
      </c>
      <c r="K172" s="37">
        <f t="shared" si="102"/>
        <v>55241.600000000006</v>
      </c>
      <c r="L172" s="37">
        <f t="shared" si="102"/>
        <v>53195.8</v>
      </c>
      <c r="M172" s="36">
        <f t="shared" si="102"/>
        <v>53521.599999999999</v>
      </c>
      <c r="N172" s="36">
        <f t="shared" si="102"/>
        <v>47784</v>
      </c>
      <c r="O172" s="36">
        <f>O148+O151+O154+O157+O160+O163+O169</f>
        <v>49762.2</v>
      </c>
      <c r="P172" s="36">
        <f t="shared" si="102"/>
        <v>51752.799999999988</v>
      </c>
      <c r="R172" s="29"/>
    </row>
    <row r="173" spans="1:18" ht="21" customHeight="1" x14ac:dyDescent="0.25">
      <c r="A173" s="126"/>
      <c r="B173" s="127"/>
      <c r="C173" s="128"/>
      <c r="D173" s="31" t="s">
        <v>11</v>
      </c>
      <c r="E173" s="36">
        <f t="shared" ref="E173" si="103">F173+G173+H173+I173+J173+K173+L173+M173+N173+O173+P173</f>
        <v>0</v>
      </c>
      <c r="F173" s="36">
        <f>F170+F167+F164+F161+F158+F155+F152+F149</f>
        <v>0</v>
      </c>
      <c r="G173" s="36">
        <f t="shared" ref="G173:P173" si="104">G170+G167+G164+G161+G158+G155+G152+G149</f>
        <v>0</v>
      </c>
      <c r="H173" s="36">
        <f t="shared" si="104"/>
        <v>0</v>
      </c>
      <c r="I173" s="36">
        <f t="shared" si="104"/>
        <v>0</v>
      </c>
      <c r="J173" s="37">
        <f t="shared" si="104"/>
        <v>0</v>
      </c>
      <c r="K173" s="37">
        <f t="shared" si="104"/>
        <v>0</v>
      </c>
      <c r="L173" s="37">
        <f t="shared" si="104"/>
        <v>0</v>
      </c>
      <c r="M173" s="36">
        <f t="shared" si="104"/>
        <v>0</v>
      </c>
      <c r="N173" s="36">
        <f t="shared" si="104"/>
        <v>0</v>
      </c>
      <c r="O173" s="36">
        <f t="shared" si="104"/>
        <v>0</v>
      </c>
      <c r="P173" s="36">
        <f t="shared" si="104"/>
        <v>0</v>
      </c>
      <c r="Q173" s="29"/>
      <c r="R173" s="29"/>
    </row>
    <row r="174" spans="1:18" ht="16.5" customHeight="1" x14ac:dyDescent="0.25">
      <c r="A174" s="130" t="s">
        <v>317</v>
      </c>
      <c r="B174" s="130"/>
      <c r="C174" s="130"/>
      <c r="D174" s="130"/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  <c r="O174" s="130"/>
      <c r="P174" s="130"/>
    </row>
    <row r="175" spans="1:18" ht="123.75" customHeight="1" x14ac:dyDescent="0.25">
      <c r="A175" s="90" t="s">
        <v>169</v>
      </c>
      <c r="B175" s="93" t="s">
        <v>75</v>
      </c>
      <c r="C175" s="96" t="s">
        <v>79</v>
      </c>
      <c r="D175" s="31" t="s">
        <v>120</v>
      </c>
      <c r="E175" s="36">
        <f>F175+G175+H175+I175+J175+K175+L175+M175+N175+O175+P175</f>
        <v>3418.7</v>
      </c>
      <c r="F175" s="36">
        <f>F176+F177</f>
        <v>600</v>
      </c>
      <c r="G175" s="36">
        <f t="shared" ref="G175:P175" si="105">G176+G177</f>
        <v>630</v>
      </c>
      <c r="H175" s="36">
        <f t="shared" si="105"/>
        <v>661.5</v>
      </c>
      <c r="I175" s="36">
        <f t="shared" si="105"/>
        <v>27.2</v>
      </c>
      <c r="J175" s="36">
        <f t="shared" si="105"/>
        <v>0</v>
      </c>
      <c r="K175" s="37">
        <v>0</v>
      </c>
      <c r="L175" s="37">
        <f t="shared" si="105"/>
        <v>0</v>
      </c>
      <c r="M175" s="36">
        <f t="shared" si="105"/>
        <v>0</v>
      </c>
      <c r="N175" s="36">
        <f t="shared" si="105"/>
        <v>500</v>
      </c>
      <c r="O175" s="36">
        <f t="shared" si="105"/>
        <v>500</v>
      </c>
      <c r="P175" s="36">
        <f t="shared" si="105"/>
        <v>500</v>
      </c>
    </row>
    <row r="176" spans="1:18" ht="37.5" customHeight="1" x14ac:dyDescent="0.25">
      <c r="A176" s="91"/>
      <c r="B176" s="94"/>
      <c r="C176" s="97"/>
      <c r="D176" s="31" t="s">
        <v>12</v>
      </c>
      <c r="E176" s="36">
        <f t="shared" ref="E176:E177" si="106">F176+G176+H176+I176+J176+K176+L176+M176+N176+O176+P176</f>
        <v>3418.7</v>
      </c>
      <c r="F176" s="36">
        <v>600</v>
      </c>
      <c r="G176" s="36">
        <v>630</v>
      </c>
      <c r="H176" s="36">
        <v>661.5</v>
      </c>
      <c r="I176" s="36">
        <v>27.2</v>
      </c>
      <c r="J176" s="37">
        <v>0</v>
      </c>
      <c r="K176" s="37">
        <v>0</v>
      </c>
      <c r="L176" s="37">
        <v>0</v>
      </c>
      <c r="M176" s="36">
        <v>0</v>
      </c>
      <c r="N176" s="36">
        <v>500</v>
      </c>
      <c r="O176" s="36">
        <v>500</v>
      </c>
      <c r="P176" s="36">
        <v>500</v>
      </c>
    </row>
    <row r="177" spans="1:16" ht="19.5" customHeight="1" x14ac:dyDescent="0.25">
      <c r="A177" s="92"/>
      <c r="B177" s="95"/>
      <c r="C177" s="98"/>
      <c r="D177" s="31" t="s">
        <v>11</v>
      </c>
      <c r="E177" s="36">
        <f t="shared" si="106"/>
        <v>0</v>
      </c>
      <c r="F177" s="36">
        <v>0</v>
      </c>
      <c r="G177" s="36">
        <v>0</v>
      </c>
      <c r="H177" s="36">
        <v>0</v>
      </c>
      <c r="I177" s="36">
        <v>0</v>
      </c>
      <c r="J177" s="37">
        <v>0</v>
      </c>
      <c r="K177" s="37">
        <v>0</v>
      </c>
      <c r="L177" s="37">
        <v>0</v>
      </c>
      <c r="M177" s="36">
        <v>0</v>
      </c>
      <c r="N177" s="36">
        <v>0</v>
      </c>
      <c r="O177" s="36">
        <v>0</v>
      </c>
      <c r="P177" s="36">
        <v>0</v>
      </c>
    </row>
    <row r="178" spans="1:16" ht="39" customHeight="1" x14ac:dyDescent="0.25">
      <c r="A178" s="100" t="s">
        <v>170</v>
      </c>
      <c r="B178" s="131" t="s">
        <v>76</v>
      </c>
      <c r="C178" s="88" t="s">
        <v>316</v>
      </c>
      <c r="D178" s="31" t="s">
        <v>120</v>
      </c>
      <c r="E178" s="36">
        <f>F178+G178+H178+I178+J178+K178+L178+M178+N178+O178+P178</f>
        <v>4198</v>
      </c>
      <c r="F178" s="36">
        <f>F179+F180</f>
        <v>4198</v>
      </c>
      <c r="G178" s="36">
        <f t="shared" ref="G178:P178" si="107">G179+G180</f>
        <v>0</v>
      </c>
      <c r="H178" s="36">
        <f t="shared" si="107"/>
        <v>0</v>
      </c>
      <c r="I178" s="36">
        <f t="shared" si="107"/>
        <v>0</v>
      </c>
      <c r="J178" s="37">
        <f>J179</f>
        <v>0</v>
      </c>
      <c r="K178" s="37">
        <f t="shared" ref="K178:L178" si="108">K179</f>
        <v>0</v>
      </c>
      <c r="L178" s="37">
        <f t="shared" si="108"/>
        <v>0</v>
      </c>
      <c r="M178" s="36">
        <f t="shared" si="107"/>
        <v>0</v>
      </c>
      <c r="N178" s="36">
        <f t="shared" si="107"/>
        <v>0</v>
      </c>
      <c r="O178" s="36">
        <f t="shared" si="107"/>
        <v>0</v>
      </c>
      <c r="P178" s="36">
        <f t="shared" si="107"/>
        <v>0</v>
      </c>
    </row>
    <row r="179" spans="1:16" x14ac:dyDescent="0.25">
      <c r="A179" s="100"/>
      <c r="B179" s="131"/>
      <c r="C179" s="88"/>
      <c r="D179" s="31" t="s">
        <v>12</v>
      </c>
      <c r="E179" s="36">
        <f t="shared" ref="E179:E180" si="109">F179+G179+H179+I179+J179+K179+L179+M179+N179+O179+P179</f>
        <v>480</v>
      </c>
      <c r="F179" s="36">
        <v>480</v>
      </c>
      <c r="G179" s="36">
        <v>0</v>
      </c>
      <c r="H179" s="36">
        <v>0</v>
      </c>
      <c r="I179" s="36">
        <v>0</v>
      </c>
      <c r="J179" s="37">
        <v>0</v>
      </c>
      <c r="K179" s="37">
        <v>0</v>
      </c>
      <c r="L179" s="37">
        <v>0</v>
      </c>
      <c r="M179" s="36">
        <v>0</v>
      </c>
      <c r="N179" s="36">
        <v>0</v>
      </c>
      <c r="O179" s="36">
        <v>0</v>
      </c>
      <c r="P179" s="36">
        <v>0</v>
      </c>
    </row>
    <row r="180" spans="1:16" ht="17.25" customHeight="1" x14ac:dyDescent="0.25">
      <c r="A180" s="100"/>
      <c r="B180" s="131"/>
      <c r="C180" s="88"/>
      <c r="D180" s="31" t="s">
        <v>11</v>
      </c>
      <c r="E180" s="36">
        <f t="shared" si="109"/>
        <v>3718</v>
      </c>
      <c r="F180" s="36">
        <v>3718</v>
      </c>
      <c r="G180" s="36">
        <v>0</v>
      </c>
      <c r="H180" s="36">
        <v>0</v>
      </c>
      <c r="I180" s="36">
        <v>0</v>
      </c>
      <c r="J180" s="37">
        <v>0</v>
      </c>
      <c r="K180" s="37">
        <v>0</v>
      </c>
      <c r="L180" s="37">
        <v>0</v>
      </c>
      <c r="M180" s="36">
        <v>0</v>
      </c>
      <c r="N180" s="36">
        <v>0</v>
      </c>
      <c r="O180" s="36">
        <v>0</v>
      </c>
      <c r="P180" s="36">
        <v>0</v>
      </c>
    </row>
    <row r="181" spans="1:16" ht="36" customHeight="1" x14ac:dyDescent="0.25">
      <c r="A181" s="90" t="s">
        <v>171</v>
      </c>
      <c r="B181" s="93" t="s">
        <v>77</v>
      </c>
      <c r="C181" s="96" t="s">
        <v>316</v>
      </c>
      <c r="D181" s="31" t="s">
        <v>120</v>
      </c>
      <c r="E181" s="36">
        <f>F181+G181+H181+I181+J181+K181+L181+M181+N181+O181+P181</f>
        <v>1306.4000000000001</v>
      </c>
      <c r="F181" s="36">
        <f>F182+F183</f>
        <v>0</v>
      </c>
      <c r="G181" s="36">
        <f t="shared" ref="G181:P181" si="110">G182+G183</f>
        <v>50.5</v>
      </c>
      <c r="H181" s="36">
        <f t="shared" si="110"/>
        <v>0</v>
      </c>
      <c r="I181" s="36">
        <f t="shared" si="110"/>
        <v>462.9</v>
      </c>
      <c r="J181" s="37">
        <f t="shared" si="110"/>
        <v>793</v>
      </c>
      <c r="K181" s="37">
        <v>0</v>
      </c>
      <c r="L181" s="37">
        <f t="shared" si="110"/>
        <v>0</v>
      </c>
      <c r="M181" s="36">
        <f>M182</f>
        <v>0</v>
      </c>
      <c r="N181" s="36">
        <f t="shared" si="110"/>
        <v>0</v>
      </c>
      <c r="O181" s="36">
        <f t="shared" si="110"/>
        <v>0</v>
      </c>
      <c r="P181" s="36">
        <f t="shared" si="110"/>
        <v>0</v>
      </c>
    </row>
    <row r="182" spans="1:16" x14ac:dyDescent="0.25">
      <c r="A182" s="91"/>
      <c r="B182" s="94"/>
      <c r="C182" s="97"/>
      <c r="D182" s="31" t="s">
        <v>12</v>
      </c>
      <c r="E182" s="36">
        <f t="shared" ref="E182:E183" si="111">F182+G182+H182+I182+J182+K182+L182+M182+N182+O182+P182</f>
        <v>1306.4000000000001</v>
      </c>
      <c r="F182" s="36">
        <v>0</v>
      </c>
      <c r="G182" s="36">
        <v>50.5</v>
      </c>
      <c r="H182" s="36">
        <v>0</v>
      </c>
      <c r="I182" s="36">
        <v>462.9</v>
      </c>
      <c r="J182" s="37">
        <v>793</v>
      </c>
      <c r="K182" s="37">
        <v>0</v>
      </c>
      <c r="L182" s="37">
        <v>0</v>
      </c>
      <c r="M182" s="36">
        <v>0</v>
      </c>
      <c r="N182" s="36">
        <v>0</v>
      </c>
      <c r="O182" s="36">
        <v>0</v>
      </c>
      <c r="P182" s="36">
        <v>0</v>
      </c>
    </row>
    <row r="183" spans="1:16" ht="18" customHeight="1" x14ac:dyDescent="0.25">
      <c r="A183" s="92"/>
      <c r="B183" s="95"/>
      <c r="C183" s="98"/>
      <c r="D183" s="31" t="s">
        <v>11</v>
      </c>
      <c r="E183" s="36">
        <f t="shared" si="111"/>
        <v>0</v>
      </c>
      <c r="F183" s="36">
        <v>0</v>
      </c>
      <c r="G183" s="36">
        <v>0</v>
      </c>
      <c r="H183" s="36">
        <v>0</v>
      </c>
      <c r="I183" s="36">
        <v>0</v>
      </c>
      <c r="J183" s="37">
        <v>0</v>
      </c>
      <c r="K183" s="37">
        <v>0</v>
      </c>
      <c r="L183" s="37">
        <v>0</v>
      </c>
      <c r="M183" s="36">
        <v>0</v>
      </c>
      <c r="N183" s="36">
        <v>0</v>
      </c>
      <c r="O183" s="36">
        <v>0</v>
      </c>
      <c r="P183" s="36">
        <v>0</v>
      </c>
    </row>
    <row r="184" spans="1:16" ht="33.75" customHeight="1" x14ac:dyDescent="0.25">
      <c r="A184" s="90" t="s">
        <v>172</v>
      </c>
      <c r="B184" s="93" t="s">
        <v>305</v>
      </c>
      <c r="C184" s="96" t="s">
        <v>318</v>
      </c>
      <c r="D184" s="31" t="s">
        <v>120</v>
      </c>
      <c r="E184" s="36">
        <f>F184+G184+H184+I184+J184+K184+L184+M184+N184+O184+P184</f>
        <v>50</v>
      </c>
      <c r="F184" s="36">
        <f>F185+F186</f>
        <v>0</v>
      </c>
      <c r="G184" s="36">
        <f t="shared" ref="G184:P184" si="112">G185+G186</f>
        <v>0</v>
      </c>
      <c r="H184" s="36">
        <f t="shared" si="112"/>
        <v>50</v>
      </c>
      <c r="I184" s="36">
        <f t="shared" si="112"/>
        <v>0</v>
      </c>
      <c r="J184" s="37">
        <f t="shared" si="112"/>
        <v>0</v>
      </c>
      <c r="K184" s="37">
        <v>0</v>
      </c>
      <c r="L184" s="37">
        <v>0</v>
      </c>
      <c r="M184" s="36">
        <f t="shared" si="112"/>
        <v>0</v>
      </c>
      <c r="N184" s="36">
        <f t="shared" si="112"/>
        <v>0</v>
      </c>
      <c r="O184" s="36">
        <f t="shared" si="112"/>
        <v>0</v>
      </c>
      <c r="P184" s="36">
        <f t="shared" si="112"/>
        <v>0</v>
      </c>
    </row>
    <row r="185" spans="1:16" x14ac:dyDescent="0.25">
      <c r="A185" s="91"/>
      <c r="B185" s="94"/>
      <c r="C185" s="97"/>
      <c r="D185" s="31" t="s">
        <v>12</v>
      </c>
      <c r="E185" s="36">
        <f t="shared" ref="E185:E186" si="113">F185+G185+H185+I185+J185+K185+L185+M185+N185+O185+P185</f>
        <v>50</v>
      </c>
      <c r="F185" s="36">
        <v>0</v>
      </c>
      <c r="G185" s="36">
        <v>0</v>
      </c>
      <c r="H185" s="36">
        <v>50</v>
      </c>
      <c r="I185" s="36">
        <v>0</v>
      </c>
      <c r="J185" s="37">
        <v>0</v>
      </c>
      <c r="K185" s="37">
        <v>0</v>
      </c>
      <c r="L185" s="37">
        <v>0</v>
      </c>
      <c r="M185" s="36">
        <v>0</v>
      </c>
      <c r="N185" s="36">
        <v>0</v>
      </c>
      <c r="O185" s="36">
        <v>0</v>
      </c>
      <c r="P185" s="36">
        <v>0</v>
      </c>
    </row>
    <row r="186" spans="1:16" ht="25.5" customHeight="1" x14ac:dyDescent="0.25">
      <c r="A186" s="92"/>
      <c r="B186" s="95"/>
      <c r="C186" s="98"/>
      <c r="D186" s="31" t="s">
        <v>11</v>
      </c>
      <c r="E186" s="36">
        <f t="shared" si="113"/>
        <v>0</v>
      </c>
      <c r="F186" s="36">
        <v>0</v>
      </c>
      <c r="G186" s="36">
        <v>0</v>
      </c>
      <c r="H186" s="41">
        <v>0</v>
      </c>
      <c r="I186" s="36">
        <v>0</v>
      </c>
      <c r="J186" s="37">
        <v>0</v>
      </c>
      <c r="K186" s="37">
        <v>0</v>
      </c>
      <c r="L186" s="37">
        <v>0</v>
      </c>
      <c r="M186" s="36">
        <v>0</v>
      </c>
      <c r="N186" s="36">
        <v>0</v>
      </c>
      <c r="O186" s="36">
        <v>0</v>
      </c>
      <c r="P186" s="36">
        <v>0</v>
      </c>
    </row>
    <row r="187" spans="1:16" ht="86.25" customHeight="1" x14ac:dyDescent="0.25">
      <c r="A187" s="90" t="s">
        <v>173</v>
      </c>
      <c r="B187" s="93" t="s">
        <v>300</v>
      </c>
      <c r="C187" s="96" t="s">
        <v>318</v>
      </c>
      <c r="D187" s="31" t="s">
        <v>120</v>
      </c>
      <c r="E187" s="36">
        <f>F187+G187+H187+I187+J187+K187+L187+M187+N187+O187+P187</f>
        <v>0</v>
      </c>
      <c r="F187" s="36">
        <f>F188+F189</f>
        <v>0</v>
      </c>
      <c r="G187" s="36">
        <f t="shared" ref="G187:P187" si="114">G188+G189</f>
        <v>0</v>
      </c>
      <c r="H187" s="36">
        <v>0</v>
      </c>
      <c r="I187" s="36">
        <f t="shared" si="114"/>
        <v>0</v>
      </c>
      <c r="J187" s="37">
        <f t="shared" si="114"/>
        <v>0</v>
      </c>
      <c r="K187" s="37">
        <v>0</v>
      </c>
      <c r="L187" s="37">
        <v>0</v>
      </c>
      <c r="M187" s="36">
        <f t="shared" si="114"/>
        <v>0</v>
      </c>
      <c r="N187" s="36">
        <f t="shared" si="114"/>
        <v>0</v>
      </c>
      <c r="O187" s="36">
        <f t="shared" si="114"/>
        <v>0</v>
      </c>
      <c r="P187" s="36">
        <f t="shared" si="114"/>
        <v>0</v>
      </c>
    </row>
    <row r="188" spans="1:16" ht="33.75" customHeight="1" x14ac:dyDescent="0.25">
      <c r="A188" s="91"/>
      <c r="B188" s="94"/>
      <c r="C188" s="97"/>
      <c r="D188" s="31" t="s">
        <v>12</v>
      </c>
      <c r="E188" s="36">
        <f t="shared" ref="E188:E189" si="115">F188+G188+H188+I188+J188+K188+L188+M188+N188+O188+P188</f>
        <v>0</v>
      </c>
      <c r="F188" s="36">
        <v>0</v>
      </c>
      <c r="G188" s="36">
        <v>0</v>
      </c>
      <c r="H188" s="36">
        <v>0</v>
      </c>
      <c r="I188" s="36">
        <v>0</v>
      </c>
      <c r="J188" s="37">
        <v>0</v>
      </c>
      <c r="K188" s="37">
        <v>0</v>
      </c>
      <c r="L188" s="37">
        <v>0</v>
      </c>
      <c r="M188" s="36">
        <v>0</v>
      </c>
      <c r="N188" s="36">
        <v>0</v>
      </c>
      <c r="O188" s="36">
        <v>0</v>
      </c>
      <c r="P188" s="36">
        <v>0</v>
      </c>
    </row>
    <row r="189" spans="1:16" ht="42" customHeight="1" x14ac:dyDescent="0.25">
      <c r="A189" s="92"/>
      <c r="B189" s="95"/>
      <c r="C189" s="98"/>
      <c r="D189" s="31" t="s">
        <v>11</v>
      </c>
      <c r="E189" s="36">
        <f t="shared" si="115"/>
        <v>0</v>
      </c>
      <c r="F189" s="36">
        <v>0</v>
      </c>
      <c r="G189" s="36">
        <v>0</v>
      </c>
      <c r="H189" s="41">
        <v>0</v>
      </c>
      <c r="I189" s="36">
        <v>0</v>
      </c>
      <c r="J189" s="37">
        <v>0</v>
      </c>
      <c r="K189" s="37">
        <v>0</v>
      </c>
      <c r="L189" s="37">
        <v>0</v>
      </c>
      <c r="M189" s="36">
        <v>0</v>
      </c>
      <c r="N189" s="36">
        <v>0</v>
      </c>
      <c r="O189" s="36">
        <v>0</v>
      </c>
      <c r="P189" s="36">
        <v>0</v>
      </c>
    </row>
    <row r="190" spans="1:16" ht="40.5" customHeight="1" x14ac:dyDescent="0.25">
      <c r="A190" s="90" t="s">
        <v>174</v>
      </c>
      <c r="B190" s="93" t="s">
        <v>264</v>
      </c>
      <c r="C190" s="96" t="s">
        <v>203</v>
      </c>
      <c r="D190" s="31" t="s">
        <v>120</v>
      </c>
      <c r="E190" s="36">
        <f>F190+G190+H190+I190+J190+K190+L190+M190+N190+O190+P190</f>
        <v>500</v>
      </c>
      <c r="F190" s="36">
        <f>F191+F192</f>
        <v>0</v>
      </c>
      <c r="G190" s="36">
        <f t="shared" ref="G190:O190" si="116">G191+G192</f>
        <v>0</v>
      </c>
      <c r="H190" s="36">
        <v>0</v>
      </c>
      <c r="I190" s="36">
        <f t="shared" si="116"/>
        <v>0</v>
      </c>
      <c r="J190" s="37">
        <f t="shared" si="116"/>
        <v>0</v>
      </c>
      <c r="K190" s="37">
        <f t="shared" si="116"/>
        <v>0</v>
      </c>
      <c r="L190" s="37">
        <v>0</v>
      </c>
      <c r="M190" s="36">
        <f t="shared" si="116"/>
        <v>0</v>
      </c>
      <c r="N190" s="36">
        <f t="shared" si="116"/>
        <v>0</v>
      </c>
      <c r="O190" s="36">
        <f t="shared" si="116"/>
        <v>0</v>
      </c>
      <c r="P190" s="36">
        <v>500</v>
      </c>
    </row>
    <row r="191" spans="1:16" ht="24" customHeight="1" x14ac:dyDescent="0.25">
      <c r="A191" s="91"/>
      <c r="B191" s="94"/>
      <c r="C191" s="97"/>
      <c r="D191" s="31" t="s">
        <v>12</v>
      </c>
      <c r="E191" s="36">
        <f t="shared" ref="E191:E192" si="117">F191+G191+H191+I191+J191+K191+L191+M191+N191+O191+P191</f>
        <v>500</v>
      </c>
      <c r="F191" s="36">
        <v>0</v>
      </c>
      <c r="G191" s="36">
        <v>0</v>
      </c>
      <c r="H191" s="36">
        <v>0</v>
      </c>
      <c r="I191" s="36">
        <v>0</v>
      </c>
      <c r="J191" s="37">
        <v>0</v>
      </c>
      <c r="K191" s="37">
        <v>0</v>
      </c>
      <c r="L191" s="37">
        <v>0</v>
      </c>
      <c r="M191" s="36">
        <v>0</v>
      </c>
      <c r="N191" s="36">
        <v>0</v>
      </c>
      <c r="O191" s="36">
        <v>0</v>
      </c>
      <c r="P191" s="36">
        <v>500</v>
      </c>
    </row>
    <row r="192" spans="1:16" ht="88.5" customHeight="1" x14ac:dyDescent="0.25">
      <c r="A192" s="92"/>
      <c r="B192" s="95"/>
      <c r="C192" s="98"/>
      <c r="D192" s="31" t="s">
        <v>11</v>
      </c>
      <c r="E192" s="36">
        <f t="shared" si="117"/>
        <v>0</v>
      </c>
      <c r="F192" s="36">
        <v>0</v>
      </c>
      <c r="G192" s="36">
        <v>0</v>
      </c>
      <c r="H192" s="41">
        <v>0</v>
      </c>
      <c r="I192" s="36">
        <v>0</v>
      </c>
      <c r="J192" s="37">
        <v>0</v>
      </c>
      <c r="K192" s="37">
        <v>0</v>
      </c>
      <c r="L192" s="37">
        <v>0</v>
      </c>
      <c r="M192" s="36">
        <v>0</v>
      </c>
      <c r="N192" s="36">
        <v>0</v>
      </c>
      <c r="O192" s="36">
        <v>0</v>
      </c>
      <c r="P192" s="36">
        <v>0</v>
      </c>
    </row>
    <row r="193" spans="1:18" ht="33.75" customHeight="1" x14ac:dyDescent="0.25">
      <c r="A193" s="90" t="s">
        <v>175</v>
      </c>
      <c r="B193" s="93" t="s">
        <v>301</v>
      </c>
      <c r="C193" s="96" t="s">
        <v>204</v>
      </c>
      <c r="D193" s="31" t="s">
        <v>120</v>
      </c>
      <c r="E193" s="36">
        <f>F193+G193+H193+I193+J193+K193+L193+M193+N193+O193+P193</f>
        <v>1000</v>
      </c>
      <c r="F193" s="36">
        <f>F194+F195</f>
        <v>0</v>
      </c>
      <c r="G193" s="36">
        <f t="shared" ref="G193:O193" si="118">G194+G195</f>
        <v>0</v>
      </c>
      <c r="H193" s="36">
        <f t="shared" si="118"/>
        <v>0</v>
      </c>
      <c r="I193" s="36">
        <f t="shared" si="118"/>
        <v>0</v>
      </c>
      <c r="J193" s="37">
        <f t="shared" si="118"/>
        <v>0</v>
      </c>
      <c r="K193" s="37">
        <v>0</v>
      </c>
      <c r="L193" s="37">
        <f t="shared" si="118"/>
        <v>0</v>
      </c>
      <c r="M193" s="36">
        <f t="shared" si="118"/>
        <v>0</v>
      </c>
      <c r="N193" s="36">
        <v>500</v>
      </c>
      <c r="O193" s="36">
        <f t="shared" si="118"/>
        <v>0</v>
      </c>
      <c r="P193" s="36">
        <v>500</v>
      </c>
    </row>
    <row r="194" spans="1:18" ht="21.75" customHeight="1" x14ac:dyDescent="0.25">
      <c r="A194" s="91"/>
      <c r="B194" s="94"/>
      <c r="C194" s="97"/>
      <c r="D194" s="31" t="s">
        <v>12</v>
      </c>
      <c r="E194" s="36">
        <f t="shared" ref="E194:E195" si="119">F194+G194+H194+I194+J194+K194+L194+M194+N194+O194+P194</f>
        <v>1000</v>
      </c>
      <c r="F194" s="36">
        <v>0</v>
      </c>
      <c r="G194" s="36">
        <v>0</v>
      </c>
      <c r="H194" s="41">
        <v>0</v>
      </c>
      <c r="I194" s="36">
        <v>0</v>
      </c>
      <c r="J194" s="37">
        <v>0</v>
      </c>
      <c r="K194" s="37">
        <v>0</v>
      </c>
      <c r="L194" s="37">
        <v>0</v>
      </c>
      <c r="M194" s="36">
        <v>0</v>
      </c>
      <c r="N194" s="36">
        <v>500</v>
      </c>
      <c r="O194" s="36">
        <v>0</v>
      </c>
      <c r="P194" s="36">
        <v>500</v>
      </c>
    </row>
    <row r="195" spans="1:18" ht="27.75" customHeight="1" x14ac:dyDescent="0.25">
      <c r="A195" s="92"/>
      <c r="B195" s="95"/>
      <c r="C195" s="98"/>
      <c r="D195" s="31" t="s">
        <v>11</v>
      </c>
      <c r="E195" s="36">
        <f t="shared" si="119"/>
        <v>0</v>
      </c>
      <c r="F195" s="36">
        <v>0</v>
      </c>
      <c r="G195" s="36">
        <v>0</v>
      </c>
      <c r="H195" s="41">
        <v>0</v>
      </c>
      <c r="I195" s="36">
        <v>0</v>
      </c>
      <c r="J195" s="37">
        <v>0</v>
      </c>
      <c r="K195" s="37">
        <v>0</v>
      </c>
      <c r="L195" s="37">
        <v>0</v>
      </c>
      <c r="M195" s="36">
        <v>0</v>
      </c>
      <c r="N195" s="36">
        <v>0</v>
      </c>
      <c r="O195" s="36">
        <v>0</v>
      </c>
      <c r="P195" s="36">
        <v>0</v>
      </c>
    </row>
    <row r="196" spans="1:18" ht="33.75" customHeight="1" x14ac:dyDescent="0.25">
      <c r="A196" s="90" t="s">
        <v>176</v>
      </c>
      <c r="B196" s="93" t="s">
        <v>78</v>
      </c>
      <c r="C196" s="96" t="s">
        <v>281</v>
      </c>
      <c r="D196" s="31" t="s">
        <v>120</v>
      </c>
      <c r="E196" s="36">
        <f>F196+G196+H196+I196+J196+K196+L196+M196+N196+O196+P196</f>
        <v>0</v>
      </c>
      <c r="F196" s="36">
        <f>F197+F198</f>
        <v>0</v>
      </c>
      <c r="G196" s="36">
        <f t="shared" ref="G196:P196" si="120">G197+G198</f>
        <v>0</v>
      </c>
      <c r="H196" s="36">
        <f t="shared" si="120"/>
        <v>0</v>
      </c>
      <c r="I196" s="36">
        <f t="shared" si="120"/>
        <v>0</v>
      </c>
      <c r="J196" s="36">
        <f t="shared" si="120"/>
        <v>0</v>
      </c>
      <c r="K196" s="37">
        <f t="shared" si="120"/>
        <v>0</v>
      </c>
      <c r="L196" s="37">
        <f t="shared" si="120"/>
        <v>0</v>
      </c>
      <c r="M196" s="36">
        <f t="shared" si="120"/>
        <v>0</v>
      </c>
      <c r="N196" s="36">
        <f t="shared" si="120"/>
        <v>0</v>
      </c>
      <c r="O196" s="36">
        <f t="shared" si="120"/>
        <v>0</v>
      </c>
      <c r="P196" s="36">
        <f t="shared" si="120"/>
        <v>0</v>
      </c>
      <c r="R196" s="29"/>
    </row>
    <row r="197" spans="1:18" x14ac:dyDescent="0.25">
      <c r="A197" s="91"/>
      <c r="B197" s="94"/>
      <c r="C197" s="97"/>
      <c r="D197" s="31" t="s">
        <v>12</v>
      </c>
      <c r="E197" s="36">
        <f>F197+G197+H197+I197+J197+K197+L197+M197+N197+O197+P197</f>
        <v>0</v>
      </c>
      <c r="F197" s="36">
        <v>0</v>
      </c>
      <c r="G197" s="36">
        <v>0</v>
      </c>
      <c r="H197" s="41">
        <v>0</v>
      </c>
      <c r="I197" s="36">
        <v>0</v>
      </c>
      <c r="J197" s="37">
        <v>0</v>
      </c>
      <c r="K197" s="37">
        <v>0</v>
      </c>
      <c r="L197" s="37">
        <v>0</v>
      </c>
      <c r="M197" s="36">
        <v>0</v>
      </c>
      <c r="N197" s="36">
        <v>0</v>
      </c>
      <c r="O197" s="36">
        <v>0</v>
      </c>
      <c r="P197" s="36">
        <v>0</v>
      </c>
    </row>
    <row r="198" spans="1:18" ht="18.75" customHeight="1" x14ac:dyDescent="0.25">
      <c r="A198" s="92"/>
      <c r="B198" s="95"/>
      <c r="C198" s="98"/>
      <c r="D198" s="31" t="s">
        <v>11</v>
      </c>
      <c r="E198" s="36">
        <f t="shared" ref="E198" si="121">F198+G198+H198+I198+J198+K198+L198+M198+N198+O198+P198</f>
        <v>0</v>
      </c>
      <c r="F198" s="36">
        <v>0</v>
      </c>
      <c r="G198" s="36">
        <v>0</v>
      </c>
      <c r="H198" s="41">
        <v>0</v>
      </c>
      <c r="I198" s="36">
        <v>0</v>
      </c>
      <c r="J198" s="37">
        <v>0</v>
      </c>
      <c r="K198" s="37">
        <v>0</v>
      </c>
      <c r="L198" s="37">
        <v>0</v>
      </c>
      <c r="M198" s="36">
        <v>0</v>
      </c>
      <c r="N198" s="36">
        <v>0</v>
      </c>
      <c r="O198" s="36">
        <v>0</v>
      </c>
      <c r="P198" s="36">
        <v>0</v>
      </c>
    </row>
    <row r="199" spans="1:18" ht="33.75" customHeight="1" x14ac:dyDescent="0.25">
      <c r="A199" s="90" t="s">
        <v>177</v>
      </c>
      <c r="B199" s="93" t="s">
        <v>327</v>
      </c>
      <c r="C199" s="96" t="s">
        <v>204</v>
      </c>
      <c r="D199" s="31" t="s">
        <v>120</v>
      </c>
      <c r="E199" s="36">
        <f>F199+G199+H199+I199+J199+K199+L199+M199+N199+O199+P199</f>
        <v>12929.7</v>
      </c>
      <c r="F199" s="36">
        <f>F200+F201</f>
        <v>8767.2000000000007</v>
      </c>
      <c r="G199" s="36">
        <f t="shared" ref="G199:O199" si="122">G200+G201</f>
        <v>1362.5</v>
      </c>
      <c r="H199" s="36">
        <f t="shared" si="122"/>
        <v>1300</v>
      </c>
      <c r="I199" s="36">
        <f t="shared" si="122"/>
        <v>0</v>
      </c>
      <c r="J199" s="37">
        <f t="shared" si="122"/>
        <v>0</v>
      </c>
      <c r="K199" s="37">
        <v>0</v>
      </c>
      <c r="L199" s="37">
        <f t="shared" si="122"/>
        <v>0</v>
      </c>
      <c r="M199" s="36">
        <f t="shared" si="122"/>
        <v>0</v>
      </c>
      <c r="N199" s="36">
        <v>1000</v>
      </c>
      <c r="O199" s="36">
        <f t="shared" si="122"/>
        <v>0</v>
      </c>
      <c r="P199" s="36">
        <v>500</v>
      </c>
    </row>
    <row r="200" spans="1:18" ht="15" customHeight="1" x14ac:dyDescent="0.25">
      <c r="A200" s="91"/>
      <c r="B200" s="94"/>
      <c r="C200" s="97"/>
      <c r="D200" s="31" t="s">
        <v>12</v>
      </c>
      <c r="E200" s="36">
        <f t="shared" ref="E200:E201" si="123">F200+G200+H200+I200+J200+K200+L200+M200+N200+O200+P200</f>
        <v>2932.5</v>
      </c>
      <c r="F200" s="36">
        <v>70</v>
      </c>
      <c r="G200" s="36">
        <v>62.5</v>
      </c>
      <c r="H200" s="36">
        <v>1300</v>
      </c>
      <c r="I200" s="36">
        <v>0</v>
      </c>
      <c r="J200" s="37">
        <v>0</v>
      </c>
      <c r="K200" s="37">
        <v>0</v>
      </c>
      <c r="L200" s="37">
        <v>0</v>
      </c>
      <c r="M200" s="36">
        <v>0</v>
      </c>
      <c r="N200" s="36">
        <v>1000</v>
      </c>
      <c r="O200" s="36">
        <v>0</v>
      </c>
      <c r="P200" s="36">
        <v>500</v>
      </c>
    </row>
    <row r="201" spans="1:18" ht="40.5" customHeight="1" x14ac:dyDescent="0.25">
      <c r="A201" s="92"/>
      <c r="B201" s="95"/>
      <c r="C201" s="98"/>
      <c r="D201" s="31" t="s">
        <v>11</v>
      </c>
      <c r="E201" s="36">
        <f t="shared" si="123"/>
        <v>9997.2000000000007</v>
      </c>
      <c r="F201" s="36">
        <v>8697.2000000000007</v>
      </c>
      <c r="G201" s="36">
        <v>1300</v>
      </c>
      <c r="H201" s="36">
        <v>0</v>
      </c>
      <c r="I201" s="36">
        <v>0</v>
      </c>
      <c r="J201" s="37">
        <v>0</v>
      </c>
      <c r="K201" s="37">
        <v>0</v>
      </c>
      <c r="L201" s="37">
        <v>0</v>
      </c>
      <c r="M201" s="36">
        <v>0</v>
      </c>
      <c r="N201" s="36">
        <v>0</v>
      </c>
      <c r="O201" s="36">
        <v>0</v>
      </c>
      <c r="P201" s="36">
        <v>0</v>
      </c>
    </row>
    <row r="202" spans="1:18" ht="31.5" x14ac:dyDescent="0.25">
      <c r="A202" s="90" t="s">
        <v>178</v>
      </c>
      <c r="B202" s="93" t="s">
        <v>302</v>
      </c>
      <c r="C202" s="96" t="s">
        <v>303</v>
      </c>
      <c r="D202" s="31" t="s">
        <v>120</v>
      </c>
      <c r="E202" s="36">
        <f>F202+G202+H202+I202+J202+K202+L202+M202+N202+O202+P202</f>
        <v>949.9</v>
      </c>
      <c r="F202" s="36">
        <f>F203+F204</f>
        <v>949.9</v>
      </c>
      <c r="G202" s="36">
        <f t="shared" ref="G202:P202" si="124">G203+G204</f>
        <v>0</v>
      </c>
      <c r="H202" s="36">
        <f t="shared" si="124"/>
        <v>0</v>
      </c>
      <c r="I202" s="36">
        <f t="shared" si="124"/>
        <v>0</v>
      </c>
      <c r="J202" s="37">
        <f t="shared" si="124"/>
        <v>0</v>
      </c>
      <c r="K202" s="37">
        <f t="shared" si="124"/>
        <v>0</v>
      </c>
      <c r="L202" s="37">
        <f t="shared" si="124"/>
        <v>0</v>
      </c>
      <c r="M202" s="37">
        <f t="shared" si="124"/>
        <v>0</v>
      </c>
      <c r="N202" s="36">
        <f t="shared" si="124"/>
        <v>0</v>
      </c>
      <c r="O202" s="36">
        <f t="shared" si="124"/>
        <v>0</v>
      </c>
      <c r="P202" s="36">
        <f t="shared" si="124"/>
        <v>0</v>
      </c>
    </row>
    <row r="203" spans="1:18" x14ac:dyDescent="0.25">
      <c r="A203" s="91"/>
      <c r="B203" s="94"/>
      <c r="C203" s="97"/>
      <c r="D203" s="31" t="s">
        <v>12</v>
      </c>
      <c r="E203" s="36">
        <f t="shared" ref="E203:E204" si="125">F203+G203+H203+I203+J203+K203+L203+M203+N203+O203+P203</f>
        <v>0</v>
      </c>
      <c r="F203" s="36">
        <v>0</v>
      </c>
      <c r="G203" s="36">
        <v>0</v>
      </c>
      <c r="H203" s="36">
        <v>0</v>
      </c>
      <c r="I203" s="36">
        <v>0</v>
      </c>
      <c r="J203" s="37">
        <v>0</v>
      </c>
      <c r="K203" s="37">
        <v>0</v>
      </c>
      <c r="L203" s="37">
        <v>0</v>
      </c>
      <c r="M203" s="37">
        <v>0</v>
      </c>
      <c r="N203" s="36">
        <v>0</v>
      </c>
      <c r="O203" s="36">
        <v>0</v>
      </c>
      <c r="P203" s="36">
        <v>0</v>
      </c>
    </row>
    <row r="204" spans="1:18" ht="26.25" customHeight="1" x14ac:dyDescent="0.25">
      <c r="A204" s="92"/>
      <c r="B204" s="95"/>
      <c r="C204" s="98"/>
      <c r="D204" s="31" t="s">
        <v>11</v>
      </c>
      <c r="E204" s="36">
        <f t="shared" si="125"/>
        <v>949.9</v>
      </c>
      <c r="F204" s="36">
        <v>949.9</v>
      </c>
      <c r="G204" s="36">
        <v>0</v>
      </c>
      <c r="H204" s="36">
        <v>0</v>
      </c>
      <c r="I204" s="36">
        <v>0</v>
      </c>
      <c r="J204" s="37">
        <v>0</v>
      </c>
      <c r="K204" s="37">
        <v>0</v>
      </c>
      <c r="L204" s="37">
        <v>0</v>
      </c>
      <c r="M204" s="36">
        <v>0</v>
      </c>
      <c r="N204" s="36">
        <v>0</v>
      </c>
      <c r="O204" s="36">
        <v>0</v>
      </c>
      <c r="P204" s="36">
        <v>0</v>
      </c>
    </row>
    <row r="205" spans="1:18" ht="34.5" customHeight="1" x14ac:dyDescent="0.25">
      <c r="A205" s="90" t="s">
        <v>179</v>
      </c>
      <c r="B205" s="93" t="s">
        <v>260</v>
      </c>
      <c r="C205" s="96" t="s">
        <v>270</v>
      </c>
      <c r="D205" s="31" t="s">
        <v>120</v>
      </c>
      <c r="E205" s="36">
        <f>E206+E207</f>
        <v>1386.7</v>
      </c>
      <c r="F205" s="36">
        <f>F206+F207</f>
        <v>1386.7</v>
      </c>
      <c r="G205" s="36">
        <f t="shared" ref="G205:P205" si="126">G206+G207</f>
        <v>0</v>
      </c>
      <c r="H205" s="36">
        <f t="shared" si="126"/>
        <v>0</v>
      </c>
      <c r="I205" s="36">
        <f t="shared" si="126"/>
        <v>0</v>
      </c>
      <c r="J205" s="37">
        <f t="shared" si="126"/>
        <v>0</v>
      </c>
      <c r="K205" s="37">
        <f t="shared" si="126"/>
        <v>0</v>
      </c>
      <c r="L205" s="37">
        <v>0</v>
      </c>
      <c r="M205" s="36">
        <v>300</v>
      </c>
      <c r="N205" s="36">
        <f t="shared" si="126"/>
        <v>0</v>
      </c>
      <c r="O205" s="36">
        <f t="shared" si="126"/>
        <v>0</v>
      </c>
      <c r="P205" s="36">
        <f t="shared" si="126"/>
        <v>0</v>
      </c>
    </row>
    <row r="206" spans="1:18" ht="18.75" customHeight="1" x14ac:dyDescent="0.25">
      <c r="A206" s="91"/>
      <c r="B206" s="94"/>
      <c r="C206" s="97"/>
      <c r="D206" s="31" t="s">
        <v>12</v>
      </c>
      <c r="E206" s="36">
        <f t="shared" ref="E206:E207" si="127">F206+G206+H206+I206+J206+K206+L206+M206+N206+O206+P206</f>
        <v>186.7</v>
      </c>
      <c r="F206" s="36">
        <v>186.7</v>
      </c>
      <c r="G206" s="36">
        <v>0</v>
      </c>
      <c r="H206" s="36">
        <v>0</v>
      </c>
      <c r="I206" s="36">
        <v>0</v>
      </c>
      <c r="J206" s="37">
        <v>0</v>
      </c>
      <c r="K206" s="37">
        <v>0</v>
      </c>
      <c r="L206" s="37">
        <v>0</v>
      </c>
      <c r="M206" s="37">
        <v>0</v>
      </c>
      <c r="N206" s="36">
        <v>0</v>
      </c>
      <c r="O206" s="36">
        <v>0</v>
      </c>
      <c r="P206" s="36">
        <v>0</v>
      </c>
    </row>
    <row r="207" spans="1:18" ht="19.5" customHeight="1" x14ac:dyDescent="0.25">
      <c r="A207" s="92"/>
      <c r="B207" s="95"/>
      <c r="C207" s="98"/>
      <c r="D207" s="31" t="s">
        <v>11</v>
      </c>
      <c r="E207" s="36">
        <f t="shared" si="127"/>
        <v>1200</v>
      </c>
      <c r="F207" s="36">
        <v>1200</v>
      </c>
      <c r="G207" s="36">
        <v>0</v>
      </c>
      <c r="H207" s="36">
        <v>0</v>
      </c>
      <c r="I207" s="36">
        <v>0</v>
      </c>
      <c r="J207" s="37">
        <v>0</v>
      </c>
      <c r="K207" s="37">
        <v>0</v>
      </c>
      <c r="L207" s="37">
        <v>0</v>
      </c>
      <c r="M207" s="36">
        <v>0</v>
      </c>
      <c r="N207" s="36">
        <v>0</v>
      </c>
      <c r="O207" s="36">
        <v>0</v>
      </c>
      <c r="P207" s="36">
        <v>0</v>
      </c>
    </row>
    <row r="208" spans="1:18" ht="37.5" customHeight="1" x14ac:dyDescent="0.25">
      <c r="A208" s="90" t="s">
        <v>180</v>
      </c>
      <c r="B208" s="93" t="s">
        <v>275</v>
      </c>
      <c r="C208" s="96" t="s">
        <v>268</v>
      </c>
      <c r="D208" s="31" t="s">
        <v>120</v>
      </c>
      <c r="E208" s="36">
        <f>F208+G208+H208+I208+J208+K208+L208+M208+N208+O208+P208</f>
        <v>5419.4</v>
      </c>
      <c r="F208" s="36">
        <f>F209+F210</f>
        <v>0</v>
      </c>
      <c r="G208" s="36">
        <f>G209+G210</f>
        <v>0</v>
      </c>
      <c r="H208" s="36">
        <f t="shared" ref="H208:P208" si="128">H209+H210</f>
        <v>5419.4</v>
      </c>
      <c r="I208" s="36">
        <f t="shared" si="128"/>
        <v>0</v>
      </c>
      <c r="J208" s="37">
        <f t="shared" si="128"/>
        <v>0</v>
      </c>
      <c r="K208" s="37">
        <f t="shared" si="128"/>
        <v>0</v>
      </c>
      <c r="L208" s="37">
        <f t="shared" si="128"/>
        <v>0</v>
      </c>
      <c r="M208" s="36">
        <f t="shared" si="128"/>
        <v>0</v>
      </c>
      <c r="N208" s="36">
        <f t="shared" si="128"/>
        <v>0</v>
      </c>
      <c r="O208" s="36">
        <f t="shared" si="128"/>
        <v>0</v>
      </c>
      <c r="P208" s="36">
        <f t="shared" si="128"/>
        <v>0</v>
      </c>
    </row>
    <row r="209" spans="1:18" ht="15" customHeight="1" x14ac:dyDescent="0.25">
      <c r="A209" s="91"/>
      <c r="B209" s="94"/>
      <c r="C209" s="97"/>
      <c r="D209" s="31" t="s">
        <v>12</v>
      </c>
      <c r="E209" s="36">
        <f t="shared" ref="E209:E210" si="129">F209+G209+H209+I209+J209+K209+L209+M209+N209+O209+P209</f>
        <v>5419.4</v>
      </c>
      <c r="F209" s="36">
        <v>0</v>
      </c>
      <c r="G209" s="36">
        <v>0</v>
      </c>
      <c r="H209" s="36">
        <v>5419.4</v>
      </c>
      <c r="I209" s="36">
        <v>0</v>
      </c>
      <c r="J209" s="37">
        <v>0</v>
      </c>
      <c r="K209" s="37">
        <v>0</v>
      </c>
      <c r="L209" s="37">
        <v>0</v>
      </c>
      <c r="M209" s="36">
        <v>0</v>
      </c>
      <c r="N209" s="36">
        <v>0</v>
      </c>
      <c r="O209" s="36">
        <v>0</v>
      </c>
      <c r="P209" s="36">
        <v>0</v>
      </c>
    </row>
    <row r="210" spans="1:18" ht="38.25" customHeight="1" x14ac:dyDescent="0.25">
      <c r="A210" s="92"/>
      <c r="B210" s="95"/>
      <c r="C210" s="98"/>
      <c r="D210" s="31" t="s">
        <v>11</v>
      </c>
      <c r="E210" s="36">
        <f t="shared" si="129"/>
        <v>0</v>
      </c>
      <c r="F210" s="36">
        <v>0</v>
      </c>
      <c r="G210" s="36">
        <v>0</v>
      </c>
      <c r="H210" s="36">
        <v>0</v>
      </c>
      <c r="I210" s="36">
        <v>0</v>
      </c>
      <c r="J210" s="37">
        <v>0</v>
      </c>
      <c r="K210" s="37">
        <v>0</v>
      </c>
      <c r="L210" s="37">
        <v>0</v>
      </c>
      <c r="M210" s="36">
        <v>0</v>
      </c>
      <c r="N210" s="36">
        <v>0</v>
      </c>
      <c r="O210" s="36">
        <v>0</v>
      </c>
      <c r="P210" s="36">
        <v>0</v>
      </c>
    </row>
    <row r="211" spans="1:18" ht="34.5" customHeight="1" x14ac:dyDescent="0.25">
      <c r="A211" s="90" t="s">
        <v>237</v>
      </c>
      <c r="B211" s="93" t="s">
        <v>276</v>
      </c>
      <c r="C211" s="96" t="s">
        <v>320</v>
      </c>
      <c r="D211" s="31" t="s">
        <v>120</v>
      </c>
      <c r="E211" s="36">
        <f>F211+G211+H211+I211+J211+K211+L211+M211+N211+O211+P211</f>
        <v>1507.8000000000002</v>
      </c>
      <c r="F211" s="36">
        <f>F212+F213</f>
        <v>0</v>
      </c>
      <c r="G211" s="36">
        <f>G212+G213</f>
        <v>0</v>
      </c>
      <c r="H211" s="36">
        <f t="shared" ref="H211:P211" si="130">H212+H213</f>
        <v>0</v>
      </c>
      <c r="I211" s="36">
        <f t="shared" si="130"/>
        <v>0</v>
      </c>
      <c r="J211" s="37">
        <f t="shared" si="130"/>
        <v>972.6</v>
      </c>
      <c r="K211" s="37">
        <f t="shared" si="130"/>
        <v>535.20000000000005</v>
      </c>
      <c r="L211" s="37">
        <f t="shared" si="130"/>
        <v>0</v>
      </c>
      <c r="M211" s="36">
        <f t="shared" si="130"/>
        <v>0</v>
      </c>
      <c r="N211" s="36">
        <f t="shared" si="130"/>
        <v>0</v>
      </c>
      <c r="O211" s="36">
        <f t="shared" si="130"/>
        <v>0</v>
      </c>
      <c r="P211" s="36">
        <f t="shared" si="130"/>
        <v>0</v>
      </c>
    </row>
    <row r="212" spans="1:18" x14ac:dyDescent="0.25">
      <c r="A212" s="91"/>
      <c r="B212" s="94"/>
      <c r="C212" s="97"/>
      <c r="D212" s="31" t="s">
        <v>12</v>
      </c>
      <c r="E212" s="36">
        <f t="shared" ref="E212:E213" si="131">F212+G212+H212+I212+J212+K212+L212+M212+N212+O212+P212</f>
        <v>1507.8000000000002</v>
      </c>
      <c r="F212" s="36">
        <v>0</v>
      </c>
      <c r="G212" s="36">
        <v>0</v>
      </c>
      <c r="H212" s="36">
        <v>0</v>
      </c>
      <c r="I212" s="36">
        <v>0</v>
      </c>
      <c r="J212" s="37">
        <v>972.6</v>
      </c>
      <c r="K212" s="37">
        <f>129.2+406</f>
        <v>535.20000000000005</v>
      </c>
      <c r="L212" s="37">
        <v>0</v>
      </c>
      <c r="M212" s="36">
        <v>0</v>
      </c>
      <c r="N212" s="36">
        <v>0</v>
      </c>
      <c r="O212" s="36">
        <v>0</v>
      </c>
      <c r="P212" s="36">
        <v>0</v>
      </c>
    </row>
    <row r="213" spans="1:18" ht="18" customHeight="1" x14ac:dyDescent="0.25">
      <c r="A213" s="92"/>
      <c r="B213" s="95"/>
      <c r="C213" s="98"/>
      <c r="D213" s="31" t="s">
        <v>11</v>
      </c>
      <c r="E213" s="36">
        <f t="shared" si="131"/>
        <v>0</v>
      </c>
      <c r="F213" s="36">
        <v>0</v>
      </c>
      <c r="G213" s="36">
        <v>0</v>
      </c>
      <c r="H213" s="36">
        <v>0</v>
      </c>
      <c r="I213" s="36">
        <v>0</v>
      </c>
      <c r="J213" s="37">
        <v>0</v>
      </c>
      <c r="K213" s="37">
        <v>0</v>
      </c>
      <c r="L213" s="37">
        <v>0</v>
      </c>
      <c r="M213" s="36">
        <v>0</v>
      </c>
      <c r="N213" s="36">
        <v>0</v>
      </c>
      <c r="O213" s="36">
        <v>0</v>
      </c>
      <c r="P213" s="36">
        <v>0</v>
      </c>
    </row>
    <row r="214" spans="1:18" ht="37.5" customHeight="1" x14ac:dyDescent="0.25">
      <c r="A214" s="90" t="s">
        <v>238</v>
      </c>
      <c r="B214" s="93" t="s">
        <v>298</v>
      </c>
      <c r="C214" s="96" t="s">
        <v>318</v>
      </c>
      <c r="D214" s="31" t="s">
        <v>120</v>
      </c>
      <c r="E214" s="36">
        <f>F214+G214+H214+I214+J214+K214+L214+M214+N214+O214+P214</f>
        <v>1760.4</v>
      </c>
      <c r="F214" s="36">
        <f>F215+F216</f>
        <v>0</v>
      </c>
      <c r="G214" s="36">
        <f>G215+G216</f>
        <v>0</v>
      </c>
      <c r="H214" s="36">
        <f t="shared" ref="H214:P214" si="132">H215+H216</f>
        <v>0</v>
      </c>
      <c r="I214" s="36">
        <f t="shared" si="132"/>
        <v>0</v>
      </c>
      <c r="J214" s="37">
        <f t="shared" si="132"/>
        <v>371.7</v>
      </c>
      <c r="K214" s="37">
        <f t="shared" si="132"/>
        <v>1388.7</v>
      </c>
      <c r="L214" s="37">
        <f t="shared" si="132"/>
        <v>0</v>
      </c>
      <c r="M214" s="36">
        <f t="shared" si="132"/>
        <v>0</v>
      </c>
      <c r="N214" s="36">
        <f t="shared" si="132"/>
        <v>0</v>
      </c>
      <c r="O214" s="36">
        <f t="shared" si="132"/>
        <v>0</v>
      </c>
      <c r="P214" s="36">
        <f t="shared" si="132"/>
        <v>0</v>
      </c>
    </row>
    <row r="215" spans="1:18" x14ac:dyDescent="0.25">
      <c r="A215" s="91"/>
      <c r="B215" s="94"/>
      <c r="C215" s="97"/>
      <c r="D215" s="31" t="s">
        <v>12</v>
      </c>
      <c r="E215" s="36">
        <f t="shared" ref="E215:E216" si="133">F215+G215+H215+I215+J215+K215+L215+M215+N215+O215+P215</f>
        <v>1760.4</v>
      </c>
      <c r="F215" s="36">
        <v>0</v>
      </c>
      <c r="G215" s="36">
        <v>0</v>
      </c>
      <c r="H215" s="36">
        <v>0</v>
      </c>
      <c r="I215" s="36">
        <v>0</v>
      </c>
      <c r="J215" s="37">
        <v>371.7</v>
      </c>
      <c r="K215" s="37">
        <v>1388.7</v>
      </c>
      <c r="L215" s="37">
        <v>0</v>
      </c>
      <c r="M215" s="36">
        <v>0</v>
      </c>
      <c r="N215" s="36">
        <v>0</v>
      </c>
      <c r="O215" s="36">
        <v>0</v>
      </c>
      <c r="P215" s="36">
        <v>0</v>
      </c>
    </row>
    <row r="216" spans="1:18" ht="18.75" customHeight="1" x14ac:dyDescent="0.25">
      <c r="A216" s="92"/>
      <c r="B216" s="95"/>
      <c r="C216" s="98"/>
      <c r="D216" s="31" t="s">
        <v>11</v>
      </c>
      <c r="E216" s="36">
        <f t="shared" si="133"/>
        <v>0</v>
      </c>
      <c r="F216" s="36">
        <v>0</v>
      </c>
      <c r="G216" s="36">
        <v>0</v>
      </c>
      <c r="H216" s="36">
        <v>0</v>
      </c>
      <c r="I216" s="36">
        <v>0</v>
      </c>
      <c r="J216" s="37">
        <v>0</v>
      </c>
      <c r="K216" s="37">
        <v>0</v>
      </c>
      <c r="L216" s="37">
        <v>0</v>
      </c>
      <c r="M216" s="36">
        <v>0</v>
      </c>
      <c r="N216" s="36">
        <v>0</v>
      </c>
      <c r="O216" s="36">
        <v>0</v>
      </c>
      <c r="P216" s="36">
        <v>0</v>
      </c>
    </row>
    <row r="217" spans="1:18" ht="33.75" customHeight="1" x14ac:dyDescent="0.25">
      <c r="A217" s="90" t="s">
        <v>239</v>
      </c>
      <c r="B217" s="93" t="s">
        <v>277</v>
      </c>
      <c r="C217" s="96" t="s">
        <v>311</v>
      </c>
      <c r="D217" s="31" t="s">
        <v>120</v>
      </c>
      <c r="E217" s="36">
        <f>F217+G217+H217+I217+J217+K217+L217+M217+N217+O217+P217</f>
        <v>362</v>
      </c>
      <c r="F217" s="36">
        <f>F218+F219</f>
        <v>0</v>
      </c>
      <c r="G217" s="36">
        <f>G218+G219</f>
        <v>0</v>
      </c>
      <c r="H217" s="36">
        <f t="shared" ref="H217:P217" si="134">H218+H219</f>
        <v>0</v>
      </c>
      <c r="I217" s="36">
        <f t="shared" si="134"/>
        <v>0</v>
      </c>
      <c r="J217" s="37">
        <f t="shared" si="134"/>
        <v>362</v>
      </c>
      <c r="K217" s="37">
        <f t="shared" si="134"/>
        <v>0</v>
      </c>
      <c r="L217" s="37">
        <f t="shared" si="134"/>
        <v>0</v>
      </c>
      <c r="M217" s="36">
        <f t="shared" si="134"/>
        <v>0</v>
      </c>
      <c r="N217" s="36">
        <f t="shared" si="134"/>
        <v>0</v>
      </c>
      <c r="O217" s="36">
        <f t="shared" si="134"/>
        <v>0</v>
      </c>
      <c r="P217" s="36">
        <f t="shared" si="134"/>
        <v>0</v>
      </c>
    </row>
    <row r="218" spans="1:18" x14ac:dyDescent="0.25">
      <c r="A218" s="91"/>
      <c r="B218" s="94"/>
      <c r="C218" s="97"/>
      <c r="D218" s="31" t="s">
        <v>12</v>
      </c>
      <c r="E218" s="36">
        <f t="shared" ref="E218:E219" si="135">F218+G218+H218+I218+J218+K218+L218+M218+N218+O218+P218</f>
        <v>362</v>
      </c>
      <c r="F218" s="36">
        <v>0</v>
      </c>
      <c r="G218" s="36">
        <v>0</v>
      </c>
      <c r="H218" s="36">
        <v>0</v>
      </c>
      <c r="I218" s="36">
        <v>0</v>
      </c>
      <c r="J218" s="37">
        <v>362</v>
      </c>
      <c r="K218" s="37">
        <v>0</v>
      </c>
      <c r="L218" s="37">
        <v>0</v>
      </c>
      <c r="M218" s="36">
        <v>0</v>
      </c>
      <c r="N218" s="36">
        <v>0</v>
      </c>
      <c r="O218" s="36">
        <v>0</v>
      </c>
      <c r="P218" s="36">
        <v>0</v>
      </c>
    </row>
    <row r="219" spans="1:18" x14ac:dyDescent="0.25">
      <c r="A219" s="91"/>
      <c r="B219" s="94"/>
      <c r="C219" s="97"/>
      <c r="D219" s="51" t="s">
        <v>11</v>
      </c>
      <c r="E219" s="54">
        <f t="shared" si="135"/>
        <v>0</v>
      </c>
      <c r="F219" s="54">
        <v>0</v>
      </c>
      <c r="G219" s="54">
        <v>0</v>
      </c>
      <c r="H219" s="54">
        <v>0</v>
      </c>
      <c r="I219" s="54">
        <v>0</v>
      </c>
      <c r="J219" s="55">
        <v>0</v>
      </c>
      <c r="K219" s="55">
        <v>0</v>
      </c>
      <c r="L219" s="55">
        <v>0</v>
      </c>
      <c r="M219" s="54">
        <v>0</v>
      </c>
      <c r="N219" s="54">
        <v>0</v>
      </c>
      <c r="O219" s="54">
        <v>0</v>
      </c>
      <c r="P219" s="54">
        <v>0</v>
      </c>
    </row>
    <row r="220" spans="1:18" s="56" customFormat="1" ht="31.5" x14ac:dyDescent="0.25">
      <c r="A220" s="100" t="s">
        <v>309</v>
      </c>
      <c r="B220" s="88" t="s">
        <v>319</v>
      </c>
      <c r="C220" s="88" t="s">
        <v>316</v>
      </c>
      <c r="D220" s="53" t="s">
        <v>120</v>
      </c>
      <c r="E220" s="36">
        <f>E221+E222</f>
        <v>2800</v>
      </c>
      <c r="F220" s="36">
        <f t="shared" ref="F220:P220" si="136">F221+F222</f>
        <v>0</v>
      </c>
      <c r="G220" s="36">
        <f t="shared" si="136"/>
        <v>0</v>
      </c>
      <c r="H220" s="36">
        <f t="shared" si="136"/>
        <v>0</v>
      </c>
      <c r="I220" s="36">
        <f t="shared" si="136"/>
        <v>0</v>
      </c>
      <c r="J220" s="36">
        <f t="shared" si="136"/>
        <v>0</v>
      </c>
      <c r="K220" s="37">
        <f t="shared" si="136"/>
        <v>2800</v>
      </c>
      <c r="L220" s="36">
        <f t="shared" si="136"/>
        <v>0</v>
      </c>
      <c r="M220" s="36">
        <f t="shared" si="136"/>
        <v>0</v>
      </c>
      <c r="N220" s="36">
        <f t="shared" si="136"/>
        <v>0</v>
      </c>
      <c r="O220" s="36">
        <f t="shared" si="136"/>
        <v>0</v>
      </c>
      <c r="P220" s="36">
        <f t="shared" si="136"/>
        <v>0</v>
      </c>
    </row>
    <row r="221" spans="1:18" s="56" customFormat="1" x14ac:dyDescent="0.25">
      <c r="A221" s="100"/>
      <c r="B221" s="88"/>
      <c r="C221" s="88"/>
      <c r="D221" s="53" t="s">
        <v>12</v>
      </c>
      <c r="E221" s="36">
        <f>SUM(F221:O221)</f>
        <v>2800</v>
      </c>
      <c r="F221" s="36">
        <v>0</v>
      </c>
      <c r="G221" s="36">
        <v>0</v>
      </c>
      <c r="H221" s="36">
        <v>0</v>
      </c>
      <c r="I221" s="36">
        <v>0</v>
      </c>
      <c r="J221" s="37">
        <v>0</v>
      </c>
      <c r="K221" s="37">
        <v>2800</v>
      </c>
      <c r="L221" s="37">
        <v>0</v>
      </c>
      <c r="M221" s="36">
        <v>0</v>
      </c>
      <c r="N221" s="36">
        <v>0</v>
      </c>
      <c r="O221" s="36">
        <v>0</v>
      </c>
      <c r="P221" s="36">
        <v>0</v>
      </c>
    </row>
    <row r="222" spans="1:18" s="56" customFormat="1" x14ac:dyDescent="0.25">
      <c r="A222" s="100"/>
      <c r="B222" s="88"/>
      <c r="C222" s="88"/>
      <c r="D222" s="53" t="s">
        <v>11</v>
      </c>
      <c r="E222" s="36">
        <f>SUM(F222:O222)</f>
        <v>0</v>
      </c>
      <c r="F222" s="36">
        <v>0</v>
      </c>
      <c r="G222" s="36">
        <v>0</v>
      </c>
      <c r="H222" s="36">
        <v>0</v>
      </c>
      <c r="I222" s="36">
        <v>0</v>
      </c>
      <c r="J222" s="37">
        <v>0</v>
      </c>
      <c r="K222" s="37">
        <v>0</v>
      </c>
      <c r="L222" s="37">
        <v>0</v>
      </c>
      <c r="M222" s="36">
        <v>0</v>
      </c>
      <c r="N222" s="36">
        <v>0</v>
      </c>
      <c r="O222" s="36">
        <v>0</v>
      </c>
      <c r="P222" s="36">
        <v>0</v>
      </c>
    </row>
    <row r="223" spans="1:18" ht="30" customHeight="1" x14ac:dyDescent="0.25">
      <c r="A223" s="123" t="s">
        <v>197</v>
      </c>
      <c r="B223" s="124"/>
      <c r="C223" s="125"/>
      <c r="D223" s="52" t="s">
        <v>120</v>
      </c>
      <c r="E223" s="39">
        <f>F223+G223+H223+I223+J223+K223+L223+M223+N223+O223+P223</f>
        <v>37589</v>
      </c>
      <c r="F223" s="39">
        <f>F224+F225</f>
        <v>15901.800000000001</v>
      </c>
      <c r="G223" s="39">
        <f t="shared" ref="G223:P223" si="137">G224+G225</f>
        <v>2043</v>
      </c>
      <c r="H223" s="39">
        <f t="shared" si="137"/>
        <v>7430.9</v>
      </c>
      <c r="I223" s="39">
        <f t="shared" si="137"/>
        <v>490.09999999999997</v>
      </c>
      <c r="J223" s="40">
        <f t="shared" si="137"/>
        <v>2499.2999999999997</v>
      </c>
      <c r="K223" s="40">
        <f t="shared" si="137"/>
        <v>4723.8999999999996</v>
      </c>
      <c r="L223" s="40">
        <f t="shared" si="137"/>
        <v>0</v>
      </c>
      <c r="M223" s="39">
        <f t="shared" si="137"/>
        <v>0</v>
      </c>
      <c r="N223" s="39">
        <f t="shared" si="137"/>
        <v>2000</v>
      </c>
      <c r="O223" s="39">
        <f t="shared" si="137"/>
        <v>500</v>
      </c>
      <c r="P223" s="39">
        <f t="shared" si="137"/>
        <v>2000</v>
      </c>
      <c r="R223" s="29"/>
    </row>
    <row r="224" spans="1:18" ht="15" customHeight="1" x14ac:dyDescent="0.25">
      <c r="A224" s="123"/>
      <c r="B224" s="124"/>
      <c r="C224" s="125"/>
      <c r="D224" s="31" t="s">
        <v>12</v>
      </c>
      <c r="E224" s="36">
        <f t="shared" ref="E224:E225" si="138">F224+G224+H224+I224+J224+K224+L224+M224+N224+O224+P224</f>
        <v>21723.899999999998</v>
      </c>
      <c r="F224" s="36">
        <f t="shared" ref="F224:I225" si="139">F218+F206+F203+F200+F197+F194+F191+F188+F185+F182+F179+F176</f>
        <v>1336.7</v>
      </c>
      <c r="G224" s="36">
        <f t="shared" si="139"/>
        <v>743</v>
      </c>
      <c r="H224" s="36">
        <f>H218+H206+H203+H200+H197+H194+H191+H188+H185+H182+H179+H176+H208</f>
        <v>7430.9</v>
      </c>
      <c r="I224" s="36">
        <f>I218+I206+I203+I200+I197+I194+I191+I188+I185+I182+I179+I176</f>
        <v>490.09999999999997</v>
      </c>
      <c r="J224" s="37">
        <f>J182+J212+J215+J218</f>
        <v>2499.2999999999997</v>
      </c>
      <c r="K224" s="37">
        <f>K182+K212+K215+K218+K221</f>
        <v>4723.8999999999996</v>
      </c>
      <c r="L224" s="37">
        <f t="shared" ref="L224:P224" si="140">L218+L206+L203+L200+L197+L194+L191+L188+L185+L182+L179+L176+L209+L213+L216</f>
        <v>0</v>
      </c>
      <c r="M224" s="36">
        <f t="shared" si="140"/>
        <v>0</v>
      </c>
      <c r="N224" s="36">
        <f t="shared" si="140"/>
        <v>2000</v>
      </c>
      <c r="O224" s="36">
        <f t="shared" si="140"/>
        <v>500</v>
      </c>
      <c r="P224" s="36">
        <f t="shared" si="140"/>
        <v>2000</v>
      </c>
      <c r="R224" s="29"/>
    </row>
    <row r="225" spans="1:18" ht="15" customHeight="1" x14ac:dyDescent="0.25">
      <c r="A225" s="126"/>
      <c r="B225" s="127"/>
      <c r="C225" s="128"/>
      <c r="D225" s="31" t="s">
        <v>11</v>
      </c>
      <c r="E225" s="36">
        <f t="shared" si="138"/>
        <v>15865.1</v>
      </c>
      <c r="F225" s="36">
        <f t="shared" si="139"/>
        <v>14565.1</v>
      </c>
      <c r="G225" s="36">
        <f t="shared" si="139"/>
        <v>1300</v>
      </c>
      <c r="H225" s="36">
        <f t="shared" si="139"/>
        <v>0</v>
      </c>
      <c r="I225" s="36">
        <f t="shared" si="139"/>
        <v>0</v>
      </c>
      <c r="J225" s="37">
        <f>J219+J207+J204+J201+J198+J195+J192+J189+J186+J183+J180+J177+J210</f>
        <v>0</v>
      </c>
      <c r="K225" s="37">
        <f t="shared" ref="K225:P225" si="141">K219+K207+K204+K201+K198+K195+K192+K189+K186+K183+K180+K177+K210</f>
        <v>0</v>
      </c>
      <c r="L225" s="37">
        <f t="shared" si="141"/>
        <v>0</v>
      </c>
      <c r="M225" s="36">
        <f t="shared" si="141"/>
        <v>0</v>
      </c>
      <c r="N225" s="36">
        <f t="shared" si="141"/>
        <v>0</v>
      </c>
      <c r="O225" s="36">
        <f t="shared" si="141"/>
        <v>0</v>
      </c>
      <c r="P225" s="36">
        <f t="shared" si="141"/>
        <v>0</v>
      </c>
    </row>
    <row r="226" spans="1:18" x14ac:dyDescent="0.25">
      <c r="A226" s="130" t="s">
        <v>85</v>
      </c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  <c r="O226" s="147"/>
      <c r="P226" s="147"/>
    </row>
    <row r="227" spans="1:18" ht="48.75" customHeight="1" x14ac:dyDescent="0.25">
      <c r="A227" s="90" t="s">
        <v>181</v>
      </c>
      <c r="B227" s="93" t="s">
        <v>306</v>
      </c>
      <c r="C227" s="96" t="s">
        <v>321</v>
      </c>
      <c r="D227" s="31" t="s">
        <v>120</v>
      </c>
      <c r="E227" s="36">
        <f>F227+G227+H227+I227+J227+K227+L227+M227+N227+O227+P227</f>
        <v>2007.3000000000002</v>
      </c>
      <c r="F227" s="36">
        <f>F228+F229</f>
        <v>550</v>
      </c>
      <c r="G227" s="36">
        <f t="shared" ref="G227:P227" si="142">G228+G229</f>
        <v>577.5</v>
      </c>
      <c r="H227" s="36">
        <f t="shared" si="142"/>
        <v>606.4</v>
      </c>
      <c r="I227" s="36">
        <f t="shared" si="142"/>
        <v>0</v>
      </c>
      <c r="J227" s="37">
        <f t="shared" si="142"/>
        <v>0</v>
      </c>
      <c r="K227" s="37">
        <f t="shared" si="142"/>
        <v>153.4</v>
      </c>
      <c r="L227" s="37">
        <v>0</v>
      </c>
      <c r="M227" s="36">
        <v>60</v>
      </c>
      <c r="N227" s="36">
        <f t="shared" si="142"/>
        <v>0</v>
      </c>
      <c r="O227" s="36">
        <v>60</v>
      </c>
      <c r="P227" s="36">
        <f t="shared" si="142"/>
        <v>0</v>
      </c>
    </row>
    <row r="228" spans="1:18" x14ac:dyDescent="0.25">
      <c r="A228" s="91"/>
      <c r="B228" s="94"/>
      <c r="C228" s="97"/>
      <c r="D228" s="31" t="s">
        <v>12</v>
      </c>
      <c r="E228" s="36">
        <f t="shared" ref="E228:E229" si="143">F228+G228+H228+I228+J228+K228+L228+M228+N228+O228+P228</f>
        <v>2007.3000000000002</v>
      </c>
      <c r="F228" s="36">
        <v>550</v>
      </c>
      <c r="G228" s="36">
        <v>577.5</v>
      </c>
      <c r="H228" s="36">
        <v>606.4</v>
      </c>
      <c r="I228" s="36">
        <v>0</v>
      </c>
      <c r="J228" s="37">
        <v>0</v>
      </c>
      <c r="K228" s="37">
        <v>153.4</v>
      </c>
      <c r="L228" s="37">
        <v>0</v>
      </c>
      <c r="M228" s="36">
        <v>60</v>
      </c>
      <c r="N228" s="36">
        <v>0</v>
      </c>
      <c r="O228" s="36">
        <v>60</v>
      </c>
      <c r="P228" s="36">
        <v>0</v>
      </c>
    </row>
    <row r="229" spans="1:18" ht="33" customHeight="1" x14ac:dyDescent="0.25">
      <c r="A229" s="92"/>
      <c r="B229" s="95"/>
      <c r="C229" s="98"/>
      <c r="D229" s="31" t="s">
        <v>11</v>
      </c>
      <c r="E229" s="36">
        <f t="shared" si="143"/>
        <v>0</v>
      </c>
      <c r="F229" s="36">
        <v>0</v>
      </c>
      <c r="G229" s="36">
        <v>0</v>
      </c>
      <c r="H229" s="36">
        <v>0</v>
      </c>
      <c r="I229" s="36">
        <v>0</v>
      </c>
      <c r="J229" s="37">
        <v>0</v>
      </c>
      <c r="K229" s="37">
        <v>0</v>
      </c>
      <c r="L229" s="37">
        <v>0</v>
      </c>
      <c r="M229" s="36">
        <v>0</v>
      </c>
      <c r="N229" s="36">
        <v>0</v>
      </c>
      <c r="O229" s="36">
        <v>0</v>
      </c>
      <c r="P229" s="36">
        <v>0</v>
      </c>
    </row>
    <row r="230" spans="1:18" ht="36.75" customHeight="1" x14ac:dyDescent="0.25">
      <c r="A230" s="120" t="s">
        <v>199</v>
      </c>
      <c r="B230" s="121"/>
      <c r="C230" s="122"/>
      <c r="D230" s="31" t="s">
        <v>120</v>
      </c>
      <c r="E230" s="36">
        <f>F230+G230+H230+I230+J230+K230+L230+M230+N230+O230+P230</f>
        <v>2007.3000000000002</v>
      </c>
      <c r="F230" s="36">
        <f>F231+F232</f>
        <v>550</v>
      </c>
      <c r="G230" s="36">
        <f t="shared" ref="G230:P230" si="144">G231+G232</f>
        <v>577.5</v>
      </c>
      <c r="H230" s="36">
        <f t="shared" si="144"/>
        <v>606.4</v>
      </c>
      <c r="I230" s="36">
        <f t="shared" si="144"/>
        <v>0</v>
      </c>
      <c r="J230" s="37">
        <f t="shared" si="144"/>
        <v>0</v>
      </c>
      <c r="K230" s="37">
        <f t="shared" si="144"/>
        <v>153.4</v>
      </c>
      <c r="L230" s="37">
        <f t="shared" si="144"/>
        <v>0</v>
      </c>
      <c r="M230" s="36">
        <v>60</v>
      </c>
      <c r="N230" s="36">
        <f t="shared" si="144"/>
        <v>0</v>
      </c>
      <c r="O230" s="36">
        <f t="shared" si="144"/>
        <v>60</v>
      </c>
      <c r="P230" s="36">
        <f t="shared" si="144"/>
        <v>0</v>
      </c>
      <c r="R230" s="29"/>
    </row>
    <row r="231" spans="1:18" ht="15" customHeight="1" x14ac:dyDescent="0.25">
      <c r="A231" s="123"/>
      <c r="B231" s="124"/>
      <c r="C231" s="125"/>
      <c r="D231" s="31" t="s">
        <v>12</v>
      </c>
      <c r="E231" s="36">
        <f t="shared" ref="E231:E232" si="145">F231+G231+H231+I231+J231+K231+L231+M231+N231+O231+P231</f>
        <v>2007.3000000000002</v>
      </c>
      <c r="F231" s="36">
        <f>F228</f>
        <v>550</v>
      </c>
      <c r="G231" s="36">
        <f t="shared" ref="G231:P231" si="146">G228</f>
        <v>577.5</v>
      </c>
      <c r="H231" s="36">
        <f t="shared" si="146"/>
        <v>606.4</v>
      </c>
      <c r="I231" s="36">
        <f t="shared" si="146"/>
        <v>0</v>
      </c>
      <c r="J231" s="37">
        <f t="shared" si="146"/>
        <v>0</v>
      </c>
      <c r="K231" s="37">
        <f t="shared" si="146"/>
        <v>153.4</v>
      </c>
      <c r="L231" s="37">
        <v>0</v>
      </c>
      <c r="M231" s="36">
        <v>60</v>
      </c>
      <c r="N231" s="36">
        <f t="shared" si="146"/>
        <v>0</v>
      </c>
      <c r="O231" s="36">
        <v>60</v>
      </c>
      <c r="P231" s="36">
        <f t="shared" si="146"/>
        <v>0</v>
      </c>
    </row>
    <row r="232" spans="1:18" ht="15" customHeight="1" x14ac:dyDescent="0.25">
      <c r="A232" s="126"/>
      <c r="B232" s="127"/>
      <c r="C232" s="128"/>
      <c r="D232" s="31" t="s">
        <v>11</v>
      </c>
      <c r="E232" s="36">
        <f t="shared" si="145"/>
        <v>0</v>
      </c>
      <c r="F232" s="36">
        <f>F229</f>
        <v>0</v>
      </c>
      <c r="G232" s="36">
        <f t="shared" ref="G232:P232" si="147">G229</f>
        <v>0</v>
      </c>
      <c r="H232" s="36">
        <f t="shared" si="147"/>
        <v>0</v>
      </c>
      <c r="I232" s="36">
        <f t="shared" si="147"/>
        <v>0</v>
      </c>
      <c r="J232" s="37">
        <f t="shared" si="147"/>
        <v>0</v>
      </c>
      <c r="K232" s="37">
        <f t="shared" si="147"/>
        <v>0</v>
      </c>
      <c r="L232" s="37">
        <v>0</v>
      </c>
      <c r="M232" s="36">
        <v>0</v>
      </c>
      <c r="N232" s="36">
        <f t="shared" si="147"/>
        <v>0</v>
      </c>
      <c r="O232" s="36">
        <v>0</v>
      </c>
      <c r="P232" s="36">
        <f t="shared" si="147"/>
        <v>0</v>
      </c>
    </row>
    <row r="233" spans="1:18" x14ac:dyDescent="0.25">
      <c r="A233" s="130" t="s">
        <v>87</v>
      </c>
      <c r="B233" s="130"/>
      <c r="C233" s="130"/>
      <c r="D233" s="130"/>
      <c r="E233" s="130"/>
      <c r="F233" s="130"/>
      <c r="G233" s="130"/>
      <c r="H233" s="130"/>
      <c r="I233" s="130"/>
      <c r="J233" s="130"/>
      <c r="K233" s="130"/>
      <c r="L233" s="130"/>
      <c r="M233" s="130"/>
      <c r="N233" s="130"/>
      <c r="O233" s="130"/>
      <c r="P233" s="130"/>
    </row>
    <row r="234" spans="1:18" ht="78" customHeight="1" x14ac:dyDescent="0.25">
      <c r="A234" s="90" t="s">
        <v>182</v>
      </c>
      <c r="B234" s="93" t="s">
        <v>88</v>
      </c>
      <c r="C234" s="96" t="s">
        <v>322</v>
      </c>
      <c r="D234" s="31" t="s">
        <v>120</v>
      </c>
      <c r="E234" s="36">
        <f>F234+G234+H234+I234+J234+K234+L234+M234+N234+O234+P234</f>
        <v>1269.4000000000003</v>
      </c>
      <c r="F234" s="36">
        <f>F235+F236</f>
        <v>100</v>
      </c>
      <c r="G234" s="36">
        <f t="shared" ref="G234" si="148">G235+G236</f>
        <v>105</v>
      </c>
      <c r="H234" s="36">
        <f t="shared" ref="H234" si="149">H235+H236</f>
        <v>60.3</v>
      </c>
      <c r="I234" s="36">
        <f t="shared" ref="I234" si="150">I235+I236</f>
        <v>115.8</v>
      </c>
      <c r="J234" s="37">
        <f t="shared" ref="J234" si="151">J235+J236</f>
        <v>41.3</v>
      </c>
      <c r="K234" s="37">
        <f t="shared" ref="K234" si="152">K235+K236</f>
        <v>127.7</v>
      </c>
      <c r="L234" s="37">
        <f t="shared" ref="L234" si="153">L235+L236</f>
        <v>132.80000000000001</v>
      </c>
      <c r="M234" s="36">
        <f t="shared" ref="M234" si="154">M235+M236</f>
        <v>138.1</v>
      </c>
      <c r="N234" s="36">
        <f t="shared" ref="N234" si="155">N235+N236</f>
        <v>143.6</v>
      </c>
      <c r="O234" s="36">
        <f t="shared" ref="O234" si="156">O235+O236</f>
        <v>149.4</v>
      </c>
      <c r="P234" s="36">
        <f t="shared" ref="P234" si="157">P235+P236</f>
        <v>155.4</v>
      </c>
      <c r="R234" s="29"/>
    </row>
    <row r="235" spans="1:18" ht="43.5" customHeight="1" x14ac:dyDescent="0.25">
      <c r="A235" s="91"/>
      <c r="B235" s="94"/>
      <c r="C235" s="97"/>
      <c r="D235" s="31" t="s">
        <v>12</v>
      </c>
      <c r="E235" s="36">
        <f t="shared" ref="E235:E236" si="158">F235+G235+H235+I235+J235+K235+L235+M235+N235+O235+P235</f>
        <v>1269.4000000000003</v>
      </c>
      <c r="F235" s="36">
        <v>100</v>
      </c>
      <c r="G235" s="36">
        <v>105</v>
      </c>
      <c r="H235" s="36">
        <v>60.3</v>
      </c>
      <c r="I235" s="36">
        <v>115.8</v>
      </c>
      <c r="J235" s="37">
        <v>41.3</v>
      </c>
      <c r="K235" s="37">
        <v>127.7</v>
      </c>
      <c r="L235" s="37">
        <v>132.80000000000001</v>
      </c>
      <c r="M235" s="36">
        <v>138.1</v>
      </c>
      <c r="N235" s="36">
        <v>143.6</v>
      </c>
      <c r="O235" s="36">
        <v>149.4</v>
      </c>
      <c r="P235" s="36">
        <v>155.4</v>
      </c>
    </row>
    <row r="236" spans="1:18" ht="54.75" customHeight="1" x14ac:dyDescent="0.25">
      <c r="A236" s="92"/>
      <c r="B236" s="95"/>
      <c r="C236" s="98"/>
      <c r="D236" s="31" t="s">
        <v>11</v>
      </c>
      <c r="E236" s="36">
        <f t="shared" si="158"/>
        <v>0</v>
      </c>
      <c r="F236" s="36">
        <v>0</v>
      </c>
      <c r="G236" s="36">
        <v>0</v>
      </c>
      <c r="H236" s="36">
        <v>0</v>
      </c>
      <c r="I236" s="36">
        <v>0</v>
      </c>
      <c r="J236" s="37">
        <v>0</v>
      </c>
      <c r="K236" s="37">
        <v>0</v>
      </c>
      <c r="L236" s="37">
        <v>0</v>
      </c>
      <c r="M236" s="36">
        <v>0</v>
      </c>
      <c r="N236" s="36">
        <v>0</v>
      </c>
      <c r="O236" s="36">
        <v>0</v>
      </c>
      <c r="P236" s="36">
        <v>0</v>
      </c>
    </row>
    <row r="237" spans="1:18" ht="96" customHeight="1" x14ac:dyDescent="0.25">
      <c r="A237" s="28" t="s">
        <v>183</v>
      </c>
      <c r="B237" s="49" t="s">
        <v>290</v>
      </c>
      <c r="C237" s="44" t="s">
        <v>321</v>
      </c>
      <c r="D237" s="59" t="s">
        <v>12</v>
      </c>
      <c r="E237" s="36">
        <f t="shared" ref="E237" si="159">F237+G237+H237+I237+J237+K237+L237+M237+N237+O237+P237</f>
        <v>0</v>
      </c>
      <c r="F237" s="36">
        <v>0</v>
      </c>
      <c r="G237" s="36">
        <v>0</v>
      </c>
      <c r="H237" s="36">
        <v>0</v>
      </c>
      <c r="I237" s="36">
        <v>0</v>
      </c>
      <c r="J237" s="37">
        <v>0</v>
      </c>
      <c r="K237" s="37">
        <v>0</v>
      </c>
      <c r="L237" s="37">
        <v>0</v>
      </c>
      <c r="M237" s="36">
        <v>0</v>
      </c>
      <c r="N237" s="36">
        <v>0</v>
      </c>
      <c r="O237" s="36">
        <v>0</v>
      </c>
      <c r="P237" s="36">
        <v>0</v>
      </c>
    </row>
    <row r="238" spans="1:18" ht="101.25" customHeight="1" x14ac:dyDescent="0.25">
      <c r="A238" s="28" t="s">
        <v>184</v>
      </c>
      <c r="B238" s="49" t="s">
        <v>89</v>
      </c>
      <c r="C238" s="44" t="s">
        <v>271</v>
      </c>
      <c r="D238" s="59" t="s">
        <v>12</v>
      </c>
      <c r="E238" s="36">
        <f t="shared" ref="E238" si="160">F238+G238+H238+I238+J238+K238+L238+M238+N238+O238+P238</f>
        <v>0</v>
      </c>
      <c r="F238" s="36">
        <v>0</v>
      </c>
      <c r="G238" s="36">
        <v>0</v>
      </c>
      <c r="H238" s="36">
        <v>0</v>
      </c>
      <c r="I238" s="36">
        <v>0</v>
      </c>
      <c r="J238" s="37">
        <v>0</v>
      </c>
      <c r="K238" s="37">
        <v>0</v>
      </c>
      <c r="L238" s="37">
        <v>0</v>
      </c>
      <c r="M238" s="36">
        <v>0</v>
      </c>
      <c r="N238" s="36">
        <v>0</v>
      </c>
      <c r="O238" s="36">
        <v>0</v>
      </c>
      <c r="P238" s="36">
        <v>0</v>
      </c>
    </row>
    <row r="239" spans="1:18" ht="43.5" customHeight="1" x14ac:dyDescent="0.25">
      <c r="A239" s="90" t="s">
        <v>185</v>
      </c>
      <c r="B239" s="93" t="s">
        <v>90</v>
      </c>
      <c r="C239" s="96" t="s">
        <v>323</v>
      </c>
      <c r="D239" s="31" t="s">
        <v>120</v>
      </c>
      <c r="E239" s="36">
        <f>F239+G239+H239+I239+J239+K239+L239+M239+N239+O239+P239</f>
        <v>557.20000000000005</v>
      </c>
      <c r="F239" s="36">
        <f>F240+F241</f>
        <v>40</v>
      </c>
      <c r="G239" s="36">
        <f t="shared" ref="G239:P239" si="161">G240+G241</f>
        <v>42</v>
      </c>
      <c r="H239" s="36">
        <f t="shared" si="161"/>
        <v>44.1</v>
      </c>
      <c r="I239" s="36">
        <f t="shared" si="161"/>
        <v>46.3</v>
      </c>
      <c r="J239" s="37">
        <f t="shared" si="161"/>
        <v>48.6</v>
      </c>
      <c r="K239" s="37">
        <f t="shared" si="161"/>
        <v>51</v>
      </c>
      <c r="L239" s="37">
        <f t="shared" si="161"/>
        <v>53</v>
      </c>
      <c r="M239" s="36">
        <f t="shared" si="161"/>
        <v>55.2</v>
      </c>
      <c r="N239" s="36">
        <f t="shared" si="161"/>
        <v>57</v>
      </c>
      <c r="O239" s="36">
        <f t="shared" si="161"/>
        <v>59</v>
      </c>
      <c r="P239" s="36">
        <f t="shared" si="161"/>
        <v>61</v>
      </c>
      <c r="R239" s="29"/>
    </row>
    <row r="240" spans="1:18" x14ac:dyDescent="0.25">
      <c r="A240" s="91"/>
      <c r="B240" s="94"/>
      <c r="C240" s="97"/>
      <c r="D240" s="31" t="s">
        <v>12</v>
      </c>
      <c r="E240" s="36">
        <f t="shared" ref="E240:E244" si="162">F240+G240+H240+I240+J240+K240+L240+M240+N240+O240+P240</f>
        <v>557.20000000000005</v>
      </c>
      <c r="F240" s="36">
        <v>40</v>
      </c>
      <c r="G240" s="36">
        <v>42</v>
      </c>
      <c r="H240" s="36">
        <v>44.1</v>
      </c>
      <c r="I240" s="36">
        <v>46.3</v>
      </c>
      <c r="J240" s="37">
        <v>48.6</v>
      </c>
      <c r="K240" s="37">
        <v>51</v>
      </c>
      <c r="L240" s="37">
        <v>53</v>
      </c>
      <c r="M240" s="36">
        <v>55.2</v>
      </c>
      <c r="N240" s="36">
        <v>57</v>
      </c>
      <c r="O240" s="36">
        <v>59</v>
      </c>
      <c r="P240" s="36">
        <v>61</v>
      </c>
    </row>
    <row r="241" spans="1:18" ht="18.75" customHeight="1" x14ac:dyDescent="0.25">
      <c r="A241" s="92"/>
      <c r="B241" s="95"/>
      <c r="C241" s="98"/>
      <c r="D241" s="31" t="s">
        <v>11</v>
      </c>
      <c r="E241" s="36">
        <f t="shared" si="162"/>
        <v>0</v>
      </c>
      <c r="F241" s="36">
        <v>0</v>
      </c>
      <c r="G241" s="36">
        <v>0</v>
      </c>
      <c r="H241" s="36">
        <v>0</v>
      </c>
      <c r="I241" s="36">
        <v>0</v>
      </c>
      <c r="J241" s="37">
        <v>0</v>
      </c>
      <c r="K241" s="37">
        <v>0</v>
      </c>
      <c r="L241" s="37">
        <v>0</v>
      </c>
      <c r="M241" s="36">
        <v>0</v>
      </c>
      <c r="N241" s="36">
        <v>0</v>
      </c>
      <c r="O241" s="36">
        <v>0</v>
      </c>
      <c r="P241" s="36">
        <v>0</v>
      </c>
    </row>
    <row r="242" spans="1:18" ht="73.5" customHeight="1" x14ac:dyDescent="0.25">
      <c r="A242" s="28" t="s">
        <v>186</v>
      </c>
      <c r="B242" s="49" t="s">
        <v>91</v>
      </c>
      <c r="C242" s="44" t="s">
        <v>322</v>
      </c>
      <c r="D242" s="59" t="s">
        <v>12</v>
      </c>
      <c r="E242" s="36">
        <f t="shared" si="162"/>
        <v>0</v>
      </c>
      <c r="F242" s="36">
        <v>0</v>
      </c>
      <c r="G242" s="36">
        <v>0</v>
      </c>
      <c r="H242" s="36">
        <v>0</v>
      </c>
      <c r="I242" s="36">
        <v>0</v>
      </c>
      <c r="J242" s="37">
        <v>0</v>
      </c>
      <c r="K242" s="37">
        <v>0</v>
      </c>
      <c r="L242" s="37">
        <v>0</v>
      </c>
      <c r="M242" s="36">
        <v>0</v>
      </c>
      <c r="N242" s="36">
        <v>0</v>
      </c>
      <c r="O242" s="36">
        <v>0</v>
      </c>
      <c r="P242" s="36">
        <v>0</v>
      </c>
    </row>
    <row r="243" spans="1:18" ht="75" customHeight="1" x14ac:dyDescent="0.25">
      <c r="A243" s="28" t="s">
        <v>187</v>
      </c>
      <c r="B243" s="49" t="s">
        <v>92</v>
      </c>
      <c r="C243" s="44" t="s">
        <v>324</v>
      </c>
      <c r="D243" s="59" t="s">
        <v>12</v>
      </c>
      <c r="E243" s="36">
        <f t="shared" si="162"/>
        <v>0</v>
      </c>
      <c r="F243" s="36">
        <v>0</v>
      </c>
      <c r="G243" s="36">
        <v>0</v>
      </c>
      <c r="H243" s="36">
        <v>0</v>
      </c>
      <c r="I243" s="36">
        <v>0</v>
      </c>
      <c r="J243" s="37">
        <v>0</v>
      </c>
      <c r="K243" s="37">
        <v>0</v>
      </c>
      <c r="L243" s="37">
        <v>0</v>
      </c>
      <c r="M243" s="36">
        <v>0</v>
      </c>
      <c r="N243" s="36">
        <v>0</v>
      </c>
      <c r="O243" s="36">
        <v>0</v>
      </c>
      <c r="P243" s="36">
        <v>0</v>
      </c>
    </row>
    <row r="244" spans="1:18" ht="85.5" customHeight="1" x14ac:dyDescent="0.25">
      <c r="A244" s="28" t="s">
        <v>188</v>
      </c>
      <c r="B244" s="49" t="s">
        <v>93</v>
      </c>
      <c r="C244" s="44" t="s">
        <v>205</v>
      </c>
      <c r="D244" s="59" t="s">
        <v>12</v>
      </c>
      <c r="E244" s="36">
        <f t="shared" si="162"/>
        <v>0</v>
      </c>
      <c r="F244" s="36">
        <v>0</v>
      </c>
      <c r="G244" s="36">
        <v>0</v>
      </c>
      <c r="H244" s="36">
        <v>0</v>
      </c>
      <c r="I244" s="36">
        <v>0</v>
      </c>
      <c r="J244" s="37">
        <v>0</v>
      </c>
      <c r="K244" s="37">
        <v>0</v>
      </c>
      <c r="L244" s="37">
        <v>0</v>
      </c>
      <c r="M244" s="36">
        <v>0</v>
      </c>
      <c r="N244" s="36">
        <v>0</v>
      </c>
      <c r="O244" s="36">
        <v>0</v>
      </c>
      <c r="P244" s="36">
        <v>0</v>
      </c>
    </row>
    <row r="245" spans="1:18" ht="61.5" customHeight="1" x14ac:dyDescent="0.25">
      <c r="A245" s="90" t="s">
        <v>189</v>
      </c>
      <c r="B245" s="93" t="s">
        <v>94</v>
      </c>
      <c r="C245" s="96" t="s">
        <v>325</v>
      </c>
      <c r="D245" s="31" t="s">
        <v>120</v>
      </c>
      <c r="E245" s="36">
        <f>F245+G245+H245+I245+J245+K245+L245+M245+N245+O245+P245</f>
        <v>744.73</v>
      </c>
      <c r="F245" s="36">
        <f>F246+F247</f>
        <v>38</v>
      </c>
      <c r="G245" s="36">
        <f t="shared" ref="G245:P245" si="163">G246+G247</f>
        <v>7.63</v>
      </c>
      <c r="H245" s="36">
        <f t="shared" si="163"/>
        <v>57</v>
      </c>
      <c r="I245" s="36">
        <f t="shared" si="163"/>
        <v>96.3</v>
      </c>
      <c r="J245" s="37">
        <f t="shared" si="163"/>
        <v>35</v>
      </c>
      <c r="K245" s="37">
        <f t="shared" si="163"/>
        <v>0</v>
      </c>
      <c r="L245" s="37">
        <f t="shared" si="163"/>
        <v>95</v>
      </c>
      <c r="M245" s="36">
        <f t="shared" si="163"/>
        <v>95</v>
      </c>
      <c r="N245" s="36">
        <f t="shared" si="163"/>
        <v>102.8</v>
      </c>
      <c r="O245" s="36">
        <f t="shared" si="163"/>
        <v>106.9</v>
      </c>
      <c r="P245" s="36">
        <f t="shared" si="163"/>
        <v>111.1</v>
      </c>
      <c r="R245" s="29"/>
    </row>
    <row r="246" spans="1:18" ht="18" customHeight="1" x14ac:dyDescent="0.25">
      <c r="A246" s="91"/>
      <c r="B246" s="94"/>
      <c r="C246" s="97"/>
      <c r="D246" s="31" t="s">
        <v>12</v>
      </c>
      <c r="E246" s="36">
        <f t="shared" ref="E246:E247" si="164">F246+G246+H246+I246+J246+K246+L246+M246+N246+O246+P246</f>
        <v>0</v>
      </c>
      <c r="F246" s="36">
        <v>0</v>
      </c>
      <c r="G246" s="36">
        <v>0</v>
      </c>
      <c r="H246" s="36">
        <v>0</v>
      </c>
      <c r="I246" s="36">
        <v>0</v>
      </c>
      <c r="J246" s="37">
        <v>0</v>
      </c>
      <c r="K246" s="37">
        <v>0</v>
      </c>
      <c r="L246" s="37">
        <v>0</v>
      </c>
      <c r="M246" s="36">
        <v>0</v>
      </c>
      <c r="N246" s="36">
        <v>0</v>
      </c>
      <c r="O246" s="36">
        <v>0</v>
      </c>
      <c r="P246" s="36">
        <v>0</v>
      </c>
    </row>
    <row r="247" spans="1:18" ht="18.75" customHeight="1" x14ac:dyDescent="0.25">
      <c r="A247" s="92"/>
      <c r="B247" s="95"/>
      <c r="C247" s="98"/>
      <c r="D247" s="31" t="s">
        <v>11</v>
      </c>
      <c r="E247" s="36">
        <f t="shared" si="164"/>
        <v>744.73</v>
      </c>
      <c r="F247" s="36">
        <v>38</v>
      </c>
      <c r="G247" s="36">
        <v>7.63</v>
      </c>
      <c r="H247" s="36">
        <v>57</v>
      </c>
      <c r="I247" s="36">
        <v>96.3</v>
      </c>
      <c r="J247" s="37">
        <v>35</v>
      </c>
      <c r="K247" s="37">
        <v>0</v>
      </c>
      <c r="L247" s="37">
        <v>95</v>
      </c>
      <c r="M247" s="36">
        <v>95</v>
      </c>
      <c r="N247" s="36">
        <v>102.8</v>
      </c>
      <c r="O247" s="36">
        <v>106.9</v>
      </c>
      <c r="P247" s="36">
        <v>111.1</v>
      </c>
    </row>
    <row r="248" spans="1:18" ht="41.25" customHeight="1" x14ac:dyDescent="0.25">
      <c r="A248" s="90" t="s">
        <v>190</v>
      </c>
      <c r="B248" s="93" t="s">
        <v>95</v>
      </c>
      <c r="C248" s="96" t="s">
        <v>325</v>
      </c>
      <c r="D248" s="31" t="s">
        <v>120</v>
      </c>
      <c r="E248" s="36">
        <f>F248+G248+H248+I248+J248+K248+L248+M248+N248+O248+P248</f>
        <v>2164.8000000000002</v>
      </c>
      <c r="F248" s="36">
        <f>F249+F250</f>
        <v>0</v>
      </c>
      <c r="G248" s="36">
        <f t="shared" ref="G248" si="165">G249+G250</f>
        <v>209.8</v>
      </c>
      <c r="H248" s="36">
        <f t="shared" ref="H248" si="166">H249+H250</f>
        <v>218.2</v>
      </c>
      <c r="I248" s="36">
        <v>127.3</v>
      </c>
      <c r="J248" s="37">
        <f t="shared" ref="J248" si="167">J249+J250</f>
        <v>218.2</v>
      </c>
      <c r="K248" s="37">
        <f t="shared" ref="K248" si="168">K249+K250</f>
        <v>218.2</v>
      </c>
      <c r="L248" s="37">
        <f t="shared" ref="L248" si="169">L249+L250</f>
        <v>218.2</v>
      </c>
      <c r="M248" s="36">
        <f t="shared" ref="M248" si="170">M249+M250</f>
        <v>218.2</v>
      </c>
      <c r="N248" s="36">
        <f t="shared" ref="N248" si="171">N249+N250</f>
        <v>236</v>
      </c>
      <c r="O248" s="36">
        <f t="shared" ref="O248" si="172">O249+O250</f>
        <v>245.4</v>
      </c>
      <c r="P248" s="36">
        <f t="shared" ref="P248" si="173">P249+P250</f>
        <v>255.3</v>
      </c>
      <c r="R248" s="29"/>
    </row>
    <row r="249" spans="1:18" x14ac:dyDescent="0.25">
      <c r="A249" s="91"/>
      <c r="B249" s="94"/>
      <c r="C249" s="97"/>
      <c r="D249" s="31" t="s">
        <v>12</v>
      </c>
      <c r="E249" s="36">
        <f t="shared" ref="E249:E250" si="174">F249+G249+H249+I249+J249+K249+L249+M249+N249+O249+P249</f>
        <v>0</v>
      </c>
      <c r="F249" s="36">
        <v>0</v>
      </c>
      <c r="G249" s="36">
        <v>0</v>
      </c>
      <c r="H249" s="36">
        <v>0</v>
      </c>
      <c r="I249" s="36">
        <v>0</v>
      </c>
      <c r="J249" s="37">
        <v>0</v>
      </c>
      <c r="K249" s="37">
        <v>0</v>
      </c>
      <c r="L249" s="37">
        <v>0</v>
      </c>
      <c r="M249" s="36">
        <v>0</v>
      </c>
      <c r="N249" s="36">
        <v>0</v>
      </c>
      <c r="O249" s="36">
        <v>0</v>
      </c>
      <c r="P249" s="36">
        <v>0</v>
      </c>
    </row>
    <row r="250" spans="1:18" ht="12.75" customHeight="1" x14ac:dyDescent="0.25">
      <c r="A250" s="92"/>
      <c r="B250" s="95"/>
      <c r="C250" s="98"/>
      <c r="D250" s="31" t="s">
        <v>11</v>
      </c>
      <c r="E250" s="36">
        <f t="shared" si="174"/>
        <v>2164.8000000000002</v>
      </c>
      <c r="F250" s="36">
        <v>0</v>
      </c>
      <c r="G250" s="36">
        <v>209.8</v>
      </c>
      <c r="H250" s="36">
        <v>218.2</v>
      </c>
      <c r="I250" s="36">
        <v>127.3</v>
      </c>
      <c r="J250" s="37">
        <v>218.2</v>
      </c>
      <c r="K250" s="37">
        <v>218.2</v>
      </c>
      <c r="L250" s="37">
        <v>218.2</v>
      </c>
      <c r="M250" s="36">
        <v>218.2</v>
      </c>
      <c r="N250" s="36">
        <v>236</v>
      </c>
      <c r="O250" s="36">
        <v>245.4</v>
      </c>
      <c r="P250" s="36">
        <v>255.3</v>
      </c>
    </row>
    <row r="251" spans="1:18" ht="135.75" customHeight="1" x14ac:dyDescent="0.25">
      <c r="A251" s="90" t="s">
        <v>191</v>
      </c>
      <c r="B251" s="93" t="s">
        <v>255</v>
      </c>
      <c r="C251" s="96" t="s">
        <v>326</v>
      </c>
      <c r="D251" s="31" t="s">
        <v>120</v>
      </c>
      <c r="E251" s="36">
        <f>F251+G251+H251+I251+J251+K251+L251+M251+N251+O251+P251</f>
        <v>22695.4</v>
      </c>
      <c r="F251" s="36">
        <f>F252+F253</f>
        <v>0</v>
      </c>
      <c r="G251" s="36">
        <f t="shared" ref="G251" si="175">G252+G253</f>
        <v>1773.8</v>
      </c>
      <c r="H251" s="36">
        <f t="shared" ref="H251" si="176">H252+H253</f>
        <v>2177.9</v>
      </c>
      <c r="I251" s="36">
        <f t="shared" ref="I251" si="177">I252+I253</f>
        <v>1806.3</v>
      </c>
      <c r="J251" s="37">
        <f t="shared" ref="J251" si="178">J252+J253</f>
        <v>1693</v>
      </c>
      <c r="K251" s="37">
        <f t="shared" ref="K251" si="179">K252+K253</f>
        <v>2297</v>
      </c>
      <c r="L251" s="37">
        <f t="shared" ref="L251" si="180">L252+L253</f>
        <v>2388.1999999999998</v>
      </c>
      <c r="M251" s="36">
        <f t="shared" ref="M251" si="181">M252+M253</f>
        <v>2483.6999999999998</v>
      </c>
      <c r="N251" s="36">
        <f t="shared" ref="N251" si="182">N252+N253</f>
        <v>2587</v>
      </c>
      <c r="O251" s="36">
        <f t="shared" ref="O251" si="183">O252+O253</f>
        <v>2690.4</v>
      </c>
      <c r="P251" s="36">
        <f t="shared" ref="P251" si="184">P252+P253</f>
        <v>2798.1</v>
      </c>
      <c r="R251" s="29"/>
    </row>
    <row r="252" spans="1:18" ht="18.75" customHeight="1" x14ac:dyDescent="0.25">
      <c r="A252" s="91"/>
      <c r="B252" s="94"/>
      <c r="C252" s="97"/>
      <c r="D252" s="31" t="s">
        <v>12</v>
      </c>
      <c r="E252" s="36">
        <f t="shared" ref="E252:E253" si="185">F252+G252+H252+I252+J252+K252+L252+M252+N252+O252+P252</f>
        <v>22695.4</v>
      </c>
      <c r="F252" s="36">
        <v>0</v>
      </c>
      <c r="G252" s="36">
        <v>1773.8</v>
      </c>
      <c r="H252" s="36">
        <v>2177.9</v>
      </c>
      <c r="I252" s="36">
        <v>1806.3</v>
      </c>
      <c r="J252" s="37">
        <v>1693</v>
      </c>
      <c r="K252" s="37">
        <v>2297</v>
      </c>
      <c r="L252" s="37">
        <v>2388.1999999999998</v>
      </c>
      <c r="M252" s="36">
        <v>2483.6999999999998</v>
      </c>
      <c r="N252" s="36">
        <v>2587</v>
      </c>
      <c r="O252" s="36">
        <v>2690.4</v>
      </c>
      <c r="P252" s="36">
        <v>2798.1</v>
      </c>
    </row>
    <row r="253" spans="1:18" ht="20.25" customHeight="1" x14ac:dyDescent="0.25">
      <c r="A253" s="92"/>
      <c r="B253" s="95"/>
      <c r="C253" s="98"/>
      <c r="D253" s="31" t="s">
        <v>11</v>
      </c>
      <c r="E253" s="36">
        <f t="shared" si="185"/>
        <v>0</v>
      </c>
      <c r="F253" s="36">
        <v>0</v>
      </c>
      <c r="G253" s="36">
        <v>0</v>
      </c>
      <c r="H253" s="36">
        <v>0</v>
      </c>
      <c r="I253" s="36">
        <v>0</v>
      </c>
      <c r="J253" s="37">
        <v>0</v>
      </c>
      <c r="K253" s="37">
        <v>0</v>
      </c>
      <c r="L253" s="37">
        <v>0</v>
      </c>
      <c r="M253" s="36">
        <v>0</v>
      </c>
      <c r="N253" s="36">
        <v>0</v>
      </c>
      <c r="O253" s="36">
        <v>0</v>
      </c>
      <c r="P253" s="36">
        <v>0</v>
      </c>
    </row>
    <row r="254" spans="1:18" ht="57" customHeight="1" x14ac:dyDescent="0.25">
      <c r="A254" s="90" t="s">
        <v>192</v>
      </c>
      <c r="B254" s="93" t="s">
        <v>304</v>
      </c>
      <c r="C254" s="96" t="s">
        <v>29</v>
      </c>
      <c r="D254" s="31" t="s">
        <v>120</v>
      </c>
      <c r="E254" s="36">
        <f>F254+G254+H254+I254+J254+K254+L254+M254+N254+O254+P254</f>
        <v>1455.9</v>
      </c>
      <c r="F254" s="36">
        <f>F255+F256</f>
        <v>0</v>
      </c>
      <c r="G254" s="36">
        <f t="shared" ref="G254" si="186">G255+G256</f>
        <v>0</v>
      </c>
      <c r="H254" s="36">
        <f t="shared" ref="H254" si="187">H255+H256</f>
        <v>95.6</v>
      </c>
      <c r="I254" s="36">
        <f t="shared" ref="I254:J254" si="188">I255+I256</f>
        <v>0</v>
      </c>
      <c r="J254" s="36">
        <f t="shared" si="188"/>
        <v>80.3</v>
      </c>
      <c r="K254" s="37">
        <f t="shared" ref="K254" si="189">K255+K256</f>
        <v>0</v>
      </c>
      <c r="L254" s="37">
        <f t="shared" ref="L254" si="190">L255+L256</f>
        <v>0</v>
      </c>
      <c r="M254" s="36">
        <f t="shared" ref="M254" si="191">M255+M256</f>
        <v>630</v>
      </c>
      <c r="N254" s="36">
        <f t="shared" ref="N254" si="192">N255+N256</f>
        <v>0</v>
      </c>
      <c r="O254" s="36">
        <f t="shared" ref="O254" si="193">O255+O256</f>
        <v>0</v>
      </c>
      <c r="P254" s="36">
        <f t="shared" ref="P254" si="194">P255+P256</f>
        <v>650</v>
      </c>
      <c r="R254" s="29"/>
    </row>
    <row r="255" spans="1:18" ht="15" customHeight="1" x14ac:dyDescent="0.25">
      <c r="A255" s="91"/>
      <c r="B255" s="94"/>
      <c r="C255" s="97"/>
      <c r="D255" s="31" t="s">
        <v>12</v>
      </c>
      <c r="E255" s="36">
        <f t="shared" ref="E255:E256" si="195">F255+G255+H255+I255+J255+K255+L255+M255+N255+O255+P255</f>
        <v>1455.9</v>
      </c>
      <c r="F255" s="36">
        <v>0</v>
      </c>
      <c r="G255" s="36">
        <v>0</v>
      </c>
      <c r="H255" s="36">
        <v>95.6</v>
      </c>
      <c r="I255" s="36">
        <v>0</v>
      </c>
      <c r="J255" s="37">
        <v>80.3</v>
      </c>
      <c r="K255" s="37">
        <v>0</v>
      </c>
      <c r="L255" s="37">
        <v>0</v>
      </c>
      <c r="M255" s="36">
        <v>630</v>
      </c>
      <c r="N255" s="36">
        <v>0</v>
      </c>
      <c r="O255" s="36">
        <v>0</v>
      </c>
      <c r="P255" s="36">
        <v>650</v>
      </c>
    </row>
    <row r="256" spans="1:18" ht="15" customHeight="1" x14ac:dyDescent="0.25">
      <c r="A256" s="92"/>
      <c r="B256" s="95"/>
      <c r="C256" s="98"/>
      <c r="D256" s="31" t="s">
        <v>11</v>
      </c>
      <c r="E256" s="36">
        <f t="shared" si="195"/>
        <v>0</v>
      </c>
      <c r="F256" s="36">
        <v>0</v>
      </c>
      <c r="G256" s="36">
        <v>0</v>
      </c>
      <c r="H256" s="36">
        <v>0</v>
      </c>
      <c r="I256" s="36">
        <v>0</v>
      </c>
      <c r="J256" s="37">
        <v>0</v>
      </c>
      <c r="K256" s="37">
        <v>0</v>
      </c>
      <c r="L256" s="37">
        <v>0</v>
      </c>
      <c r="M256" s="36">
        <v>0</v>
      </c>
      <c r="N256" s="36">
        <v>0</v>
      </c>
      <c r="O256" s="36">
        <v>0</v>
      </c>
      <c r="P256" s="36">
        <v>0</v>
      </c>
    </row>
    <row r="257" spans="1:18" ht="30" customHeight="1" x14ac:dyDescent="0.25">
      <c r="A257" s="120" t="s">
        <v>200</v>
      </c>
      <c r="B257" s="121"/>
      <c r="C257" s="122"/>
      <c r="D257" s="31" t="s">
        <v>120</v>
      </c>
      <c r="E257" s="36">
        <f>F257+G257+H257+I257+J257+K257+L257+M257+N257+O257+P257</f>
        <v>28887.43</v>
      </c>
      <c r="F257" s="36">
        <f>F258+F259</f>
        <v>178</v>
      </c>
      <c r="G257" s="36">
        <f t="shared" ref="G257:I257" si="196">G258+G259</f>
        <v>2138.23</v>
      </c>
      <c r="H257" s="36">
        <f t="shared" si="196"/>
        <v>2653.1</v>
      </c>
      <c r="I257" s="36">
        <f t="shared" si="196"/>
        <v>2192</v>
      </c>
      <c r="J257" s="37">
        <f>J258+J259</f>
        <v>2116.4</v>
      </c>
      <c r="K257" s="37">
        <f t="shared" ref="K257:P257" si="197">K258+K259</f>
        <v>2693.8999999999996</v>
      </c>
      <c r="L257" s="37">
        <f t="shared" si="197"/>
        <v>2887.2</v>
      </c>
      <c r="M257" s="36">
        <f t="shared" si="197"/>
        <v>3620.2</v>
      </c>
      <c r="N257" s="36">
        <f t="shared" si="197"/>
        <v>3126.4</v>
      </c>
      <c r="O257" s="36">
        <f t="shared" si="197"/>
        <v>3251.1000000000004</v>
      </c>
      <c r="P257" s="36">
        <f t="shared" si="197"/>
        <v>4030.9</v>
      </c>
      <c r="R257" s="29"/>
    </row>
    <row r="258" spans="1:18" ht="15" customHeight="1" x14ac:dyDescent="0.25">
      <c r="A258" s="123"/>
      <c r="B258" s="124"/>
      <c r="C258" s="125"/>
      <c r="D258" s="31" t="s">
        <v>12</v>
      </c>
      <c r="E258" s="36">
        <f t="shared" ref="E258:E259" si="198">F258+G258+H258+I258+J258+K258+L258+M258+N258+O258+P258</f>
        <v>25977.899999999998</v>
      </c>
      <c r="F258" s="36">
        <f>F255+F252+F249+F246+F240+F235</f>
        <v>140</v>
      </c>
      <c r="G258" s="36">
        <f t="shared" ref="G258:I258" si="199">G255+G252+G249+G246+G240+G235</f>
        <v>1920.8</v>
      </c>
      <c r="H258" s="36">
        <f t="shared" si="199"/>
        <v>2377.9</v>
      </c>
      <c r="I258" s="36">
        <f t="shared" si="199"/>
        <v>1968.3999999999999</v>
      </c>
      <c r="J258" s="37">
        <f>J235+J240+J246+J249+J252+J255</f>
        <v>1863.2</v>
      </c>
      <c r="K258" s="37">
        <f t="shared" ref="K258:P258" si="200">K235+K240+K246+K249+K252+K255</f>
        <v>2475.6999999999998</v>
      </c>
      <c r="L258" s="37">
        <f t="shared" si="200"/>
        <v>2574</v>
      </c>
      <c r="M258" s="36">
        <f t="shared" si="200"/>
        <v>3307</v>
      </c>
      <c r="N258" s="36">
        <f t="shared" si="200"/>
        <v>2787.6</v>
      </c>
      <c r="O258" s="36">
        <f t="shared" si="200"/>
        <v>2898.8</v>
      </c>
      <c r="P258" s="36">
        <f t="shared" si="200"/>
        <v>3664.5</v>
      </c>
    </row>
    <row r="259" spans="1:18" ht="15" customHeight="1" x14ac:dyDescent="0.25">
      <c r="A259" s="126"/>
      <c r="B259" s="127"/>
      <c r="C259" s="128"/>
      <c r="D259" s="31" t="s">
        <v>11</v>
      </c>
      <c r="E259" s="36">
        <f t="shared" si="198"/>
        <v>2909.5300000000007</v>
      </c>
      <c r="F259" s="36">
        <f>F256+F253+F250+F247+F241+F236</f>
        <v>38</v>
      </c>
      <c r="G259" s="36">
        <f t="shared" ref="G259:P259" si="201">G256+G253+G250+G247+G241+G236</f>
        <v>217.43</v>
      </c>
      <c r="H259" s="36">
        <f t="shared" si="201"/>
        <v>275.2</v>
      </c>
      <c r="I259" s="36">
        <f t="shared" si="201"/>
        <v>223.6</v>
      </c>
      <c r="J259" s="37">
        <f t="shared" si="201"/>
        <v>253.2</v>
      </c>
      <c r="K259" s="37">
        <f t="shared" si="201"/>
        <v>218.2</v>
      </c>
      <c r="L259" s="37">
        <f t="shared" si="201"/>
        <v>313.2</v>
      </c>
      <c r="M259" s="36">
        <f t="shared" si="201"/>
        <v>313.2</v>
      </c>
      <c r="N259" s="36">
        <f t="shared" si="201"/>
        <v>338.8</v>
      </c>
      <c r="O259" s="36">
        <f t="shared" si="201"/>
        <v>352.3</v>
      </c>
      <c r="P259" s="36">
        <f t="shared" si="201"/>
        <v>366.4</v>
      </c>
      <c r="R259" s="29"/>
    </row>
    <row r="260" spans="1:18" ht="32.25" customHeight="1" x14ac:dyDescent="0.25">
      <c r="A260" s="132" t="s">
        <v>193</v>
      </c>
      <c r="B260" s="133"/>
      <c r="C260" s="134"/>
      <c r="D260" s="62" t="s">
        <v>120</v>
      </c>
      <c r="E260" s="36">
        <f>SUM(F260:P260)</f>
        <v>1221065.28</v>
      </c>
      <c r="F260" s="36">
        <f>F261+F262+F263</f>
        <v>92723.900000000023</v>
      </c>
      <c r="G260" s="36">
        <f t="shared" ref="G260:P260" si="202">G261+G262+G263</f>
        <v>82459.03</v>
      </c>
      <c r="H260" s="36">
        <f t="shared" si="202"/>
        <v>99825.849999999991</v>
      </c>
      <c r="I260" s="36">
        <f t="shared" si="202"/>
        <v>100309.49999999999</v>
      </c>
      <c r="J260" s="36">
        <f t="shared" si="202"/>
        <v>117988.20000000001</v>
      </c>
      <c r="K260" s="36">
        <f t="shared" si="202"/>
        <v>128169.90000000001</v>
      </c>
      <c r="L260" s="36">
        <f t="shared" si="202"/>
        <v>119894</v>
      </c>
      <c r="M260" s="36">
        <f t="shared" si="202"/>
        <v>120758.8</v>
      </c>
      <c r="N260" s="36">
        <f t="shared" si="202"/>
        <v>115138.5</v>
      </c>
      <c r="O260" s="36">
        <f t="shared" si="202"/>
        <v>117557.40000000001</v>
      </c>
      <c r="P260" s="36">
        <f t="shared" si="202"/>
        <v>126240.19999999998</v>
      </c>
      <c r="R260" s="29"/>
    </row>
    <row r="261" spans="1:18" ht="15" customHeight="1" x14ac:dyDescent="0.25">
      <c r="A261" s="135"/>
      <c r="B261" s="136"/>
      <c r="C261" s="137"/>
      <c r="D261" s="62" t="s">
        <v>13</v>
      </c>
      <c r="E261" s="36">
        <f t="shared" ref="E261" si="203">SUM(F261:P261)</f>
        <v>42.6</v>
      </c>
      <c r="F261" s="36">
        <f>F124</f>
        <v>0</v>
      </c>
      <c r="G261" s="36">
        <f t="shared" ref="G261:P261" si="204">G124</f>
        <v>42.6</v>
      </c>
      <c r="H261" s="36">
        <f t="shared" si="204"/>
        <v>0</v>
      </c>
      <c r="I261" s="36">
        <f t="shared" si="204"/>
        <v>0</v>
      </c>
      <c r="J261" s="36">
        <f t="shared" si="204"/>
        <v>0</v>
      </c>
      <c r="K261" s="36">
        <f t="shared" si="204"/>
        <v>0</v>
      </c>
      <c r="L261" s="36">
        <f t="shared" si="204"/>
        <v>0</v>
      </c>
      <c r="M261" s="36">
        <f t="shared" si="204"/>
        <v>0</v>
      </c>
      <c r="N261" s="36">
        <f t="shared" si="204"/>
        <v>0</v>
      </c>
      <c r="O261" s="36">
        <f t="shared" si="204"/>
        <v>0</v>
      </c>
      <c r="P261" s="36">
        <f t="shared" si="204"/>
        <v>0</v>
      </c>
      <c r="R261" s="29"/>
    </row>
    <row r="262" spans="1:18" ht="15" customHeight="1" x14ac:dyDescent="0.25">
      <c r="A262" s="135"/>
      <c r="B262" s="136"/>
      <c r="C262" s="137"/>
      <c r="D262" s="62" t="s">
        <v>12</v>
      </c>
      <c r="E262" s="36">
        <f>SUM(F262:P262)</f>
        <v>1201948.05</v>
      </c>
      <c r="F262" s="36">
        <f t="shared" ref="F262:P262" si="205">F258+F231+F224+F172+F144+F125+F78</f>
        <v>78120.800000000017</v>
      </c>
      <c r="G262" s="36">
        <f t="shared" si="205"/>
        <v>80599</v>
      </c>
      <c r="H262" s="36">
        <f t="shared" si="205"/>
        <v>99550.65</v>
      </c>
      <c r="I262" s="36">
        <f t="shared" si="205"/>
        <v>100085.89999999998</v>
      </c>
      <c r="J262" s="36">
        <f t="shared" si="205"/>
        <v>117735.00000000001</v>
      </c>
      <c r="K262" s="36">
        <f>K258+K231+K224+K172+K144+K125+K78</f>
        <v>127951.70000000001</v>
      </c>
      <c r="L262" s="36">
        <f t="shared" si="205"/>
        <v>119580.8</v>
      </c>
      <c r="M262" s="36">
        <f t="shared" si="205"/>
        <v>120445.6</v>
      </c>
      <c r="N262" s="36">
        <f t="shared" si="205"/>
        <v>114799.7</v>
      </c>
      <c r="O262" s="36">
        <f t="shared" si="205"/>
        <v>117205.1</v>
      </c>
      <c r="P262" s="36">
        <f t="shared" si="205"/>
        <v>125873.79999999999</v>
      </c>
      <c r="Q262" s="29"/>
      <c r="R262" s="29"/>
    </row>
    <row r="263" spans="1:18" ht="15" customHeight="1" x14ac:dyDescent="0.25">
      <c r="A263" s="138"/>
      <c r="B263" s="139"/>
      <c r="C263" s="140"/>
      <c r="D263" s="62" t="s">
        <v>11</v>
      </c>
      <c r="E263" s="36">
        <f>SUM(F263:P263)</f>
        <v>19074.63</v>
      </c>
      <c r="F263" s="36">
        <f>F259+F232+F225+F173+F145+F126+F79</f>
        <v>14603.1</v>
      </c>
      <c r="G263" s="36">
        <f t="shared" ref="G263:P263" si="206">G259+G232+G225+G173+G145+G126+G79</f>
        <v>1817.43</v>
      </c>
      <c r="H263" s="36">
        <f t="shared" si="206"/>
        <v>275.2</v>
      </c>
      <c r="I263" s="36">
        <f t="shared" si="206"/>
        <v>223.6</v>
      </c>
      <c r="J263" s="36">
        <f t="shared" si="206"/>
        <v>253.2</v>
      </c>
      <c r="K263" s="36">
        <f t="shared" si="206"/>
        <v>218.2</v>
      </c>
      <c r="L263" s="36">
        <f t="shared" si="206"/>
        <v>313.2</v>
      </c>
      <c r="M263" s="36">
        <f t="shared" si="206"/>
        <v>313.2</v>
      </c>
      <c r="N263" s="36">
        <f t="shared" si="206"/>
        <v>338.8</v>
      </c>
      <c r="O263" s="36">
        <f t="shared" si="206"/>
        <v>352.3</v>
      </c>
      <c r="P263" s="36">
        <f t="shared" si="206"/>
        <v>366.4</v>
      </c>
      <c r="Q263" s="29" t="s">
        <v>253</v>
      </c>
    </row>
    <row r="264" spans="1:18" ht="15" customHeight="1" x14ac:dyDescent="0.25">
      <c r="A264" s="35"/>
      <c r="B264" s="35"/>
      <c r="C264" s="35"/>
      <c r="D264" s="35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4" t="s">
        <v>334</v>
      </c>
      <c r="Q264" s="29"/>
    </row>
    <row r="265" spans="1:18" ht="15" customHeight="1" x14ac:dyDescent="0.25">
      <c r="A265" s="35"/>
      <c r="B265" s="35"/>
      <c r="C265" s="35"/>
      <c r="D265" s="35"/>
      <c r="E265" s="63"/>
      <c r="F265" s="63"/>
      <c r="G265" s="63"/>
      <c r="H265" s="63"/>
      <c r="I265" s="63"/>
      <c r="J265" s="63"/>
      <c r="K265" s="63"/>
      <c r="L265" s="63"/>
      <c r="M265" s="63"/>
      <c r="N265" s="63"/>
      <c r="O265" s="63"/>
      <c r="P265" s="63"/>
      <c r="Q265" s="29"/>
    </row>
  </sheetData>
  <mergeCells count="233">
    <mergeCell ref="C74:C76"/>
    <mergeCell ref="B74:B76"/>
    <mergeCell ref="A74:A76"/>
    <mergeCell ref="A220:A222"/>
    <mergeCell ref="B220:B222"/>
    <mergeCell ref="C220:C222"/>
    <mergeCell ref="A226:P226"/>
    <mergeCell ref="A233:P233"/>
    <mergeCell ref="A230:C232"/>
    <mergeCell ref="A199:A201"/>
    <mergeCell ref="B199:B201"/>
    <mergeCell ref="C199:C201"/>
    <mergeCell ref="A202:A204"/>
    <mergeCell ref="B202:B204"/>
    <mergeCell ref="C202:C204"/>
    <mergeCell ref="A227:A229"/>
    <mergeCell ref="B227:B229"/>
    <mergeCell ref="C227:C229"/>
    <mergeCell ref="A223:C225"/>
    <mergeCell ref="A205:A207"/>
    <mergeCell ref="B205:B207"/>
    <mergeCell ref="C205:C207"/>
    <mergeCell ref="A217:A219"/>
    <mergeCell ref="B217:B219"/>
    <mergeCell ref="A260:C263"/>
    <mergeCell ref="A257:C259"/>
    <mergeCell ref="A234:A236"/>
    <mergeCell ref="B234:B236"/>
    <mergeCell ref="C234:C236"/>
    <mergeCell ref="B251:B253"/>
    <mergeCell ref="C251:C253"/>
    <mergeCell ref="A254:A256"/>
    <mergeCell ref="B254:B256"/>
    <mergeCell ref="C254:C256"/>
    <mergeCell ref="A239:A241"/>
    <mergeCell ref="B239:B241"/>
    <mergeCell ref="C239:C241"/>
    <mergeCell ref="A248:A250"/>
    <mergeCell ref="B248:B250"/>
    <mergeCell ref="C248:C250"/>
    <mergeCell ref="A251:A253"/>
    <mergeCell ref="A245:A247"/>
    <mergeCell ref="B245:B247"/>
    <mergeCell ref="C245:C247"/>
    <mergeCell ref="C217:C219"/>
    <mergeCell ref="A208:A210"/>
    <mergeCell ref="B208:B210"/>
    <mergeCell ref="C208:C210"/>
    <mergeCell ref="A211:A213"/>
    <mergeCell ref="B211:B213"/>
    <mergeCell ref="C211:C213"/>
    <mergeCell ref="A214:A216"/>
    <mergeCell ref="B214:B216"/>
    <mergeCell ref="C214:C216"/>
    <mergeCell ref="A193:A195"/>
    <mergeCell ref="B193:B195"/>
    <mergeCell ref="C193:C195"/>
    <mergeCell ref="A196:A198"/>
    <mergeCell ref="B196:B198"/>
    <mergeCell ref="C196:C198"/>
    <mergeCell ref="A187:A189"/>
    <mergeCell ref="B187:B189"/>
    <mergeCell ref="C187:C189"/>
    <mergeCell ref="A190:A192"/>
    <mergeCell ref="B190:B192"/>
    <mergeCell ref="C190:C192"/>
    <mergeCell ref="A184:A186"/>
    <mergeCell ref="B184:B186"/>
    <mergeCell ref="C184:C186"/>
    <mergeCell ref="A168:A170"/>
    <mergeCell ref="B168:B170"/>
    <mergeCell ref="C168:C170"/>
    <mergeCell ref="A171:C173"/>
    <mergeCell ref="A175:A177"/>
    <mergeCell ref="B175:B177"/>
    <mergeCell ref="C175:C177"/>
    <mergeCell ref="B165:B167"/>
    <mergeCell ref="C165:C167"/>
    <mergeCell ref="A156:A158"/>
    <mergeCell ref="B156:B158"/>
    <mergeCell ref="C156:C158"/>
    <mergeCell ref="A159:A161"/>
    <mergeCell ref="B159:B161"/>
    <mergeCell ref="C159:C161"/>
    <mergeCell ref="A181:A183"/>
    <mergeCell ref="B181:B183"/>
    <mergeCell ref="C181:C183"/>
    <mergeCell ref="A174:P174"/>
    <mergeCell ref="A178:A180"/>
    <mergeCell ref="B178:B180"/>
    <mergeCell ref="C178:C180"/>
    <mergeCell ref="A165:A167"/>
    <mergeCell ref="A162:A164"/>
    <mergeCell ref="B162:B164"/>
    <mergeCell ref="C162:C164"/>
    <mergeCell ref="A120:A122"/>
    <mergeCell ref="B120:B122"/>
    <mergeCell ref="C120:C122"/>
    <mergeCell ref="A123:C126"/>
    <mergeCell ref="A128:A130"/>
    <mergeCell ref="B128:B130"/>
    <mergeCell ref="C128:C130"/>
    <mergeCell ref="A150:A152"/>
    <mergeCell ref="B150:B152"/>
    <mergeCell ref="C150:C152"/>
    <mergeCell ref="A140:A142"/>
    <mergeCell ref="B140:B142"/>
    <mergeCell ref="C140:C142"/>
    <mergeCell ref="A143:C145"/>
    <mergeCell ref="A147:A149"/>
    <mergeCell ref="B147:B149"/>
    <mergeCell ref="C147:C149"/>
    <mergeCell ref="A127:P127"/>
    <mergeCell ref="A146:P146"/>
    <mergeCell ref="A131:A133"/>
    <mergeCell ref="B131:B133"/>
    <mergeCell ref="C131:C133"/>
    <mergeCell ref="A134:A136"/>
    <mergeCell ref="B134:B136"/>
    <mergeCell ref="A112:A115"/>
    <mergeCell ref="B112:B115"/>
    <mergeCell ref="C112:C115"/>
    <mergeCell ref="A116:A119"/>
    <mergeCell ref="B116:B119"/>
    <mergeCell ref="C116:C119"/>
    <mergeCell ref="A106:A108"/>
    <mergeCell ref="B106:B108"/>
    <mergeCell ref="C106:C108"/>
    <mergeCell ref="A109:A111"/>
    <mergeCell ref="B109:B111"/>
    <mergeCell ref="C109:C111"/>
    <mergeCell ref="A100:A102"/>
    <mergeCell ref="B100:B102"/>
    <mergeCell ref="C100:C102"/>
    <mergeCell ref="A103:A105"/>
    <mergeCell ref="B103:B105"/>
    <mergeCell ref="C103:C105"/>
    <mergeCell ref="A94:A96"/>
    <mergeCell ref="B94:B96"/>
    <mergeCell ref="C94:C96"/>
    <mergeCell ref="A97:A99"/>
    <mergeCell ref="B97:B99"/>
    <mergeCell ref="C97:C99"/>
    <mergeCell ref="A91:A93"/>
    <mergeCell ref="B91:B93"/>
    <mergeCell ref="C91:C93"/>
    <mergeCell ref="A77:C79"/>
    <mergeCell ref="A81:A83"/>
    <mergeCell ref="B81:B83"/>
    <mergeCell ref="C81:C83"/>
    <mergeCell ref="A84:A86"/>
    <mergeCell ref="B84:B86"/>
    <mergeCell ref="C84:C86"/>
    <mergeCell ref="A88:A90"/>
    <mergeCell ref="B88:B90"/>
    <mergeCell ref="C88:C90"/>
    <mergeCell ref="A80:P80"/>
    <mergeCell ref="C134:C136"/>
    <mergeCell ref="A137:A139"/>
    <mergeCell ref="B137:B139"/>
    <mergeCell ref="C137:C139"/>
    <mergeCell ref="A153:A155"/>
    <mergeCell ref="B153:B155"/>
    <mergeCell ref="C153:C155"/>
    <mergeCell ref="A50:A52"/>
    <mergeCell ref="A41:A43"/>
    <mergeCell ref="B41:B43"/>
    <mergeCell ref="A65:A67"/>
    <mergeCell ref="B65:B67"/>
    <mergeCell ref="C65:C67"/>
    <mergeCell ref="A68:A70"/>
    <mergeCell ref="B68:B70"/>
    <mergeCell ref="C68:C70"/>
    <mergeCell ref="A59:A61"/>
    <mergeCell ref="B59:B61"/>
    <mergeCell ref="C59:C61"/>
    <mergeCell ref="A62:A64"/>
    <mergeCell ref="B62:B64"/>
    <mergeCell ref="C62:C64"/>
    <mergeCell ref="B53:B55"/>
    <mergeCell ref="A53:A55"/>
    <mergeCell ref="F8:P10"/>
    <mergeCell ref="C41:C43"/>
    <mergeCell ref="A44:A46"/>
    <mergeCell ref="B44:B46"/>
    <mergeCell ref="C44:C46"/>
    <mergeCell ref="A35:A37"/>
    <mergeCell ref="B35:B37"/>
    <mergeCell ref="C35:C37"/>
    <mergeCell ref="C38:C40"/>
    <mergeCell ref="B17:B19"/>
    <mergeCell ref="C17:C19"/>
    <mergeCell ref="A29:A31"/>
    <mergeCell ref="B29:B31"/>
    <mergeCell ref="C29:C31"/>
    <mergeCell ref="B47:B49"/>
    <mergeCell ref="C47:C49"/>
    <mergeCell ref="C50:C52"/>
    <mergeCell ref="B50:B52"/>
    <mergeCell ref="A38:A40"/>
    <mergeCell ref="B38:B40"/>
    <mergeCell ref="C71:C73"/>
    <mergeCell ref="A71:A73"/>
    <mergeCell ref="B71:B73"/>
    <mergeCell ref="C53:C55"/>
    <mergeCell ref="A56:A58"/>
    <mergeCell ref="B56:B58"/>
    <mergeCell ref="C56:C58"/>
    <mergeCell ref="A47:A49"/>
    <mergeCell ref="J2:P2"/>
    <mergeCell ref="J3:P3"/>
    <mergeCell ref="B5:P5"/>
    <mergeCell ref="B6:P6"/>
    <mergeCell ref="C8:C11"/>
    <mergeCell ref="D8:D11"/>
    <mergeCell ref="E8:E11"/>
    <mergeCell ref="A13:P13"/>
    <mergeCell ref="A32:A34"/>
    <mergeCell ref="B32:B34"/>
    <mergeCell ref="C32:C34"/>
    <mergeCell ref="A22:A24"/>
    <mergeCell ref="B22:B24"/>
    <mergeCell ref="C22:C24"/>
    <mergeCell ref="A26:A28"/>
    <mergeCell ref="B26:B28"/>
    <mergeCell ref="C26:C28"/>
    <mergeCell ref="B14:B16"/>
    <mergeCell ref="A14:A16"/>
    <mergeCell ref="C14:C16"/>
    <mergeCell ref="A17:A19"/>
    <mergeCell ref="B7:P7"/>
    <mergeCell ref="A8:A11"/>
    <mergeCell ref="B8:B11"/>
  </mergeCells>
  <pageMargins left="0.78740157480314965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rowBreaks count="7" manualBreakCount="7">
    <brk id="31" max="16" man="1"/>
    <brk id="49" max="16" man="1"/>
    <brk id="61" max="16" man="1"/>
    <brk id="80" max="16" man="1"/>
    <brk id="93" max="16" man="1"/>
    <brk id="192" max="16" man="1"/>
    <brk id="216" max="1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Анна А. Терехова</cp:lastModifiedBy>
  <cp:lastPrinted>2020-12-14T08:13:17Z</cp:lastPrinted>
  <dcterms:created xsi:type="dcterms:W3CDTF">2018-08-26T22:36:00Z</dcterms:created>
  <dcterms:modified xsi:type="dcterms:W3CDTF">2020-12-14T08:13:29Z</dcterms:modified>
</cp:coreProperties>
</file>