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 activeTab="3"/>
  </bookViews>
  <sheets>
    <sheet name="Паспорт" sheetId="2" r:id="rId1"/>
    <sheet name="Индикаторы" sheetId="3" r:id="rId2"/>
    <sheet name="Перечень мероприятий" sheetId="5" r:id="rId3"/>
    <sheet name="Ресурсное обеспечение" sheetId="6" r:id="rId4"/>
  </sheets>
  <definedNames>
    <definedName name="_xlnm.Print_Titles" localSheetId="1">Индикаторы!$7:$7</definedName>
    <definedName name="_xlnm.Print_Titles" localSheetId="3">'Ресурсное обеспечение'!$7:$7</definedName>
  </definedNames>
  <calcPr calcId="152511"/>
</workbook>
</file>

<file path=xl/calcChain.xml><?xml version="1.0" encoding="utf-8"?>
<calcChain xmlns="http://schemas.openxmlformats.org/spreadsheetml/2006/main">
  <c r="P84" i="6" l="1"/>
  <c r="O84" i="6" s="1"/>
  <c r="N84" i="6" s="1"/>
  <c r="M84" i="6" s="1"/>
  <c r="L84" i="6" s="1"/>
  <c r="K84" i="6" s="1"/>
  <c r="J84" i="6" s="1"/>
  <c r="H84" i="6" s="1"/>
  <c r="P85" i="6"/>
  <c r="O85" i="6" s="1"/>
  <c r="N85" i="6" s="1"/>
  <c r="M85" i="6" s="1"/>
  <c r="L85" i="6" s="1"/>
  <c r="K85" i="6" s="1"/>
  <c r="J85" i="6" s="1"/>
  <c r="P86" i="6"/>
  <c r="O86" i="6" s="1"/>
  <c r="N86" i="6" s="1"/>
  <c r="M86" i="6" s="1"/>
  <c r="L86" i="6" s="1"/>
  <c r="K86" i="6" s="1"/>
  <c r="J86" i="6" s="1"/>
  <c r="I86" i="6" s="1"/>
  <c r="H86" i="6" s="1"/>
  <c r="G86" i="6" s="1"/>
  <c r="F86" i="6" s="1"/>
  <c r="E89" i="6"/>
  <c r="E90" i="6"/>
  <c r="L19" i="3"/>
  <c r="M19" i="3"/>
  <c r="N19" i="3" s="1"/>
  <c r="O19" i="3" s="1"/>
  <c r="K19" i="3"/>
  <c r="I18" i="3" l="1"/>
  <c r="J18" i="3" s="1"/>
  <c r="K18" i="3" s="1"/>
  <c r="M14" i="3"/>
  <c r="L14" i="3"/>
  <c r="K14" i="3"/>
  <c r="J14" i="3"/>
  <c r="I14" i="3"/>
  <c r="N12" i="3"/>
  <c r="N14" i="3" s="1"/>
  <c r="H12" i="3"/>
  <c r="G12" i="3"/>
  <c r="F12" i="3"/>
  <c r="E12" i="3"/>
  <c r="D12" i="3"/>
  <c r="L18" i="3" l="1"/>
  <c r="M18" i="3" s="1"/>
  <c r="N18" i="3" s="1"/>
  <c r="O18" i="3" s="1"/>
  <c r="O12" i="3"/>
  <c r="O14" i="3" s="1"/>
  <c r="N43" i="6" l="1"/>
  <c r="E45" i="6"/>
  <c r="E44" i="6"/>
  <c r="P43" i="6"/>
  <c r="O43" i="6"/>
  <c r="J78" i="6" l="1"/>
  <c r="I9" i="6" l="1"/>
  <c r="J9" i="6"/>
  <c r="K9" i="6"/>
  <c r="L9" i="6"/>
  <c r="M9" i="6"/>
  <c r="N9" i="6"/>
  <c r="O9" i="6"/>
  <c r="P9" i="6"/>
  <c r="I10" i="6"/>
  <c r="J10" i="6"/>
  <c r="K10" i="6"/>
  <c r="L10" i="6"/>
  <c r="M10" i="6"/>
  <c r="I11" i="6"/>
  <c r="J11" i="6"/>
  <c r="K11" i="6"/>
  <c r="L11" i="6"/>
  <c r="M11" i="6"/>
  <c r="N11" i="6"/>
  <c r="O11" i="6"/>
  <c r="P11" i="6"/>
  <c r="I12" i="6"/>
  <c r="J12" i="6"/>
  <c r="K12" i="6"/>
  <c r="L12" i="6"/>
  <c r="M12" i="6"/>
  <c r="M8" i="6" s="1"/>
  <c r="N12" i="6"/>
  <c r="O12" i="6"/>
  <c r="P12" i="6"/>
  <c r="E72" i="6"/>
  <c r="E71" i="6"/>
  <c r="E70" i="6"/>
  <c r="E69" i="6"/>
  <c r="P68" i="6"/>
  <c r="O68" i="6"/>
  <c r="N68" i="6"/>
  <c r="M68" i="6"/>
  <c r="L68" i="6"/>
  <c r="K68" i="6"/>
  <c r="J68" i="6"/>
  <c r="I68" i="6"/>
  <c r="H68" i="6"/>
  <c r="G68" i="6"/>
  <c r="F68" i="6"/>
  <c r="E67" i="6"/>
  <c r="E66" i="6"/>
  <c r="E65" i="6"/>
  <c r="E64" i="6"/>
  <c r="P63" i="6"/>
  <c r="O63" i="6"/>
  <c r="N63" i="6"/>
  <c r="M63" i="6"/>
  <c r="L63" i="6"/>
  <c r="K63" i="6"/>
  <c r="J63" i="6"/>
  <c r="I63" i="6"/>
  <c r="H63" i="6"/>
  <c r="G63" i="6"/>
  <c r="F63" i="6"/>
  <c r="L8" i="6" l="1"/>
  <c r="I8" i="6"/>
  <c r="K8" i="6"/>
  <c r="J8" i="6"/>
  <c r="E68" i="6"/>
  <c r="E63" i="6"/>
  <c r="E62" i="6"/>
  <c r="E61" i="6"/>
  <c r="E60" i="6"/>
  <c r="E59" i="6"/>
  <c r="P58" i="6"/>
  <c r="O58" i="6"/>
  <c r="N58" i="6"/>
  <c r="M58" i="6"/>
  <c r="L58" i="6"/>
  <c r="K58" i="6"/>
  <c r="J58" i="6"/>
  <c r="I58" i="6"/>
  <c r="H58" i="6"/>
  <c r="G58" i="6"/>
  <c r="F58" i="6"/>
  <c r="E57" i="6"/>
  <c r="E56" i="6"/>
  <c r="P53" i="6"/>
  <c r="E55" i="6"/>
  <c r="E54" i="6"/>
  <c r="O53" i="6"/>
  <c r="M53" i="6"/>
  <c r="L53" i="6"/>
  <c r="K53" i="6"/>
  <c r="J53" i="6"/>
  <c r="I53" i="6"/>
  <c r="H53" i="6"/>
  <c r="G53" i="6"/>
  <c r="F53" i="6"/>
  <c r="E42" i="6"/>
  <c r="E41" i="6"/>
  <c r="E40" i="6"/>
  <c r="E39" i="6"/>
  <c r="P38" i="6"/>
  <c r="O38" i="6"/>
  <c r="N38" i="6"/>
  <c r="M38" i="6"/>
  <c r="L38" i="6"/>
  <c r="K38" i="6"/>
  <c r="J38" i="6"/>
  <c r="I38" i="6"/>
  <c r="H38" i="6"/>
  <c r="G38" i="6"/>
  <c r="F38" i="6"/>
  <c r="E37" i="6"/>
  <c r="E36" i="6"/>
  <c r="E35" i="6"/>
  <c r="E34" i="6"/>
  <c r="P33" i="6"/>
  <c r="O33" i="6"/>
  <c r="N33" i="6"/>
  <c r="M33" i="6"/>
  <c r="L33" i="6"/>
  <c r="K33" i="6"/>
  <c r="J33" i="6"/>
  <c r="I33" i="6"/>
  <c r="H33" i="6"/>
  <c r="G33" i="6"/>
  <c r="F33" i="6"/>
  <c r="G14" i="6"/>
  <c r="G9" i="6" s="1"/>
  <c r="H14" i="6"/>
  <c r="H9" i="6" s="1"/>
  <c r="G15" i="6"/>
  <c r="G10" i="6" s="1"/>
  <c r="H15" i="6"/>
  <c r="H10" i="6" s="1"/>
  <c r="G16" i="6"/>
  <c r="G11" i="6" s="1"/>
  <c r="H16" i="6"/>
  <c r="H11" i="6" s="1"/>
  <c r="G17" i="6"/>
  <c r="G12" i="6" s="1"/>
  <c r="H17" i="6"/>
  <c r="H12" i="6" s="1"/>
  <c r="F15" i="6"/>
  <c r="F10" i="6" s="1"/>
  <c r="F16" i="6"/>
  <c r="F11" i="6" s="1"/>
  <c r="F17" i="6"/>
  <c r="F12" i="6" s="1"/>
  <c r="F14" i="6"/>
  <c r="F9" i="6" s="1"/>
  <c r="E32" i="6"/>
  <c r="E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E25" i="6"/>
  <c r="E24" i="6"/>
  <c r="P23" i="6"/>
  <c r="O23" i="6"/>
  <c r="N23" i="6"/>
  <c r="M23" i="6"/>
  <c r="L23" i="6"/>
  <c r="K23" i="6"/>
  <c r="J23" i="6"/>
  <c r="I23" i="6"/>
  <c r="H23" i="6"/>
  <c r="G23" i="6"/>
  <c r="F23" i="6"/>
  <c r="E22" i="6"/>
  <c r="E21" i="6"/>
  <c r="O18" i="6"/>
  <c r="E19" i="6"/>
  <c r="P18" i="6"/>
  <c r="N18" i="6"/>
  <c r="M18" i="6"/>
  <c r="L18" i="6"/>
  <c r="K18" i="6"/>
  <c r="J18" i="6"/>
  <c r="I18" i="6"/>
  <c r="H18" i="6"/>
  <c r="G18" i="6"/>
  <c r="F18" i="6"/>
  <c r="G8" i="6" l="1"/>
  <c r="F8" i="6"/>
  <c r="H8" i="6"/>
  <c r="E58" i="6"/>
  <c r="E16" i="6"/>
  <c r="N53" i="6"/>
  <c r="E53" i="6" s="1"/>
  <c r="E38" i="6"/>
  <c r="E28" i="6"/>
  <c r="E33" i="6"/>
  <c r="E17" i="6"/>
  <c r="E14" i="6"/>
  <c r="E23" i="6"/>
  <c r="E18" i="6"/>
  <c r="E20" i="6"/>
  <c r="M78" i="6" l="1"/>
  <c r="N78" i="6"/>
  <c r="O78" i="6"/>
  <c r="P78" i="6"/>
  <c r="P10" i="6" l="1"/>
  <c r="P8" i="6" s="1"/>
  <c r="G74" i="6"/>
  <c r="G94" i="6" s="1"/>
  <c r="H74" i="6"/>
  <c r="H94" i="6" s="1"/>
  <c r="I74" i="6"/>
  <c r="I94" i="6" s="1"/>
  <c r="J74" i="6"/>
  <c r="J94" i="6" s="1"/>
  <c r="K74" i="6"/>
  <c r="K94" i="6" s="1"/>
  <c r="L74" i="6"/>
  <c r="L94" i="6" s="1"/>
  <c r="M74" i="6"/>
  <c r="M94" i="6" s="1"/>
  <c r="N74" i="6"/>
  <c r="N94" i="6" s="1"/>
  <c r="O74" i="6"/>
  <c r="O94" i="6" s="1"/>
  <c r="P74" i="6"/>
  <c r="P94" i="6" s="1"/>
  <c r="G75" i="6"/>
  <c r="G95" i="6" s="1"/>
  <c r="H75" i="6"/>
  <c r="H95" i="6" s="1"/>
  <c r="I75" i="6"/>
  <c r="I95" i="6" s="1"/>
  <c r="J75" i="6"/>
  <c r="J95" i="6" s="1"/>
  <c r="K75" i="6"/>
  <c r="K95" i="6" s="1"/>
  <c r="L75" i="6"/>
  <c r="L95" i="6" s="1"/>
  <c r="M75" i="6"/>
  <c r="M95" i="6" s="1"/>
  <c r="N75" i="6"/>
  <c r="O75" i="6"/>
  <c r="P75" i="6"/>
  <c r="P95" i="6" s="1"/>
  <c r="G76" i="6"/>
  <c r="H76" i="6"/>
  <c r="I76" i="6"/>
  <c r="J76" i="6"/>
  <c r="K76" i="6"/>
  <c r="L76" i="6"/>
  <c r="M76" i="6"/>
  <c r="N76" i="6"/>
  <c r="O76" i="6"/>
  <c r="P76" i="6"/>
  <c r="G77" i="6"/>
  <c r="H77" i="6"/>
  <c r="I77" i="6"/>
  <c r="J77" i="6"/>
  <c r="K77" i="6"/>
  <c r="L77" i="6"/>
  <c r="M77" i="6"/>
  <c r="N77" i="6"/>
  <c r="O77" i="6"/>
  <c r="P77" i="6"/>
  <c r="F75" i="6"/>
  <c r="F95" i="6" s="1"/>
  <c r="F76" i="6"/>
  <c r="F77" i="6"/>
  <c r="F74" i="6"/>
  <c r="F94" i="6" s="1"/>
  <c r="E87" i="6"/>
  <c r="E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82" i="6"/>
  <c r="E81" i="6"/>
  <c r="E80" i="6"/>
  <c r="E79" i="6"/>
  <c r="L78" i="6"/>
  <c r="K78" i="6"/>
  <c r="I78" i="6"/>
  <c r="H78" i="6"/>
  <c r="G78" i="6"/>
  <c r="F78" i="6"/>
  <c r="E52" i="6"/>
  <c r="E51" i="6"/>
  <c r="E49" i="6"/>
  <c r="P48" i="6"/>
  <c r="M48" i="6"/>
  <c r="L48" i="6"/>
  <c r="K48" i="6"/>
  <c r="J48" i="6"/>
  <c r="I48" i="6"/>
  <c r="H48" i="6"/>
  <c r="G48" i="6"/>
  <c r="F48" i="6"/>
  <c r="E47" i="6"/>
  <c r="E46" i="6"/>
  <c r="M43" i="6"/>
  <c r="L43" i="6"/>
  <c r="K43" i="6"/>
  <c r="J43" i="6"/>
  <c r="I43" i="6"/>
  <c r="H43" i="6"/>
  <c r="G43" i="6"/>
  <c r="F43" i="6"/>
  <c r="G13" i="6"/>
  <c r="H13" i="6"/>
  <c r="I13" i="6"/>
  <c r="J13" i="6"/>
  <c r="K13" i="6"/>
  <c r="L13" i="6"/>
  <c r="M13" i="6"/>
  <c r="N13" i="6"/>
  <c r="O13" i="6"/>
  <c r="P13" i="6"/>
  <c r="F13" i="6"/>
  <c r="E15" i="6"/>
  <c r="E43" i="6" l="1"/>
  <c r="E50" i="6"/>
  <c r="N10" i="6"/>
  <c r="N8" i="6" s="1"/>
  <c r="O48" i="6"/>
  <c r="O10" i="6"/>
  <c r="O8" i="6" s="1"/>
  <c r="C46" i="2"/>
  <c r="C40" i="2"/>
  <c r="C45" i="2"/>
  <c r="C39" i="2"/>
  <c r="E77" i="6"/>
  <c r="P97" i="6"/>
  <c r="L97" i="6"/>
  <c r="F97" i="6"/>
  <c r="O97" i="6"/>
  <c r="K97" i="6"/>
  <c r="G97" i="6"/>
  <c r="M96" i="6"/>
  <c r="I96" i="6"/>
  <c r="F96" i="6"/>
  <c r="N97" i="6"/>
  <c r="J97" i="6"/>
  <c r="P96" i="6"/>
  <c r="L96" i="6"/>
  <c r="H96" i="6"/>
  <c r="N48" i="6"/>
  <c r="C43" i="2"/>
  <c r="M97" i="6"/>
  <c r="I97" i="6"/>
  <c r="O96" i="6"/>
  <c r="K96" i="6"/>
  <c r="G96" i="6"/>
  <c r="C41" i="2"/>
  <c r="C38" i="2"/>
  <c r="N96" i="6"/>
  <c r="H97" i="6"/>
  <c r="J96" i="6"/>
  <c r="C48" i="2"/>
  <c r="C47" i="2"/>
  <c r="C44" i="2"/>
  <c r="J73" i="6"/>
  <c r="C42" i="2"/>
  <c r="I73" i="6"/>
  <c r="P73" i="6"/>
  <c r="L73" i="6"/>
  <c r="E12" i="6"/>
  <c r="E11" i="6"/>
  <c r="N73" i="6"/>
  <c r="E76" i="6"/>
  <c r="M73" i="6"/>
  <c r="H73" i="6"/>
  <c r="E83" i="6"/>
  <c r="O73" i="6"/>
  <c r="E74" i="6"/>
  <c r="E75" i="6"/>
  <c r="K73" i="6"/>
  <c r="E78" i="6"/>
  <c r="G73" i="6"/>
  <c r="E9" i="6"/>
  <c r="E13" i="6"/>
  <c r="F73" i="6"/>
  <c r="E48" i="6" l="1"/>
  <c r="N95" i="6"/>
  <c r="O95" i="6"/>
  <c r="C35" i="2" s="1"/>
  <c r="C22" i="2" s="1"/>
  <c r="C28" i="2"/>
  <c r="C15" i="2" s="1"/>
  <c r="H88" i="6"/>
  <c r="C36" i="2"/>
  <c r="C23" i="2" s="1"/>
  <c r="P88" i="6"/>
  <c r="C33" i="2"/>
  <c r="C20" i="2" s="1"/>
  <c r="M88" i="6"/>
  <c r="C30" i="2"/>
  <c r="C17" i="2" s="1"/>
  <c r="J88" i="6"/>
  <c r="C31" i="2"/>
  <c r="C18" i="2" s="1"/>
  <c r="K88" i="6"/>
  <c r="C29" i="2"/>
  <c r="C16" i="2" s="1"/>
  <c r="I88" i="6"/>
  <c r="E92" i="6"/>
  <c r="C26" i="2"/>
  <c r="C13" i="2" s="1"/>
  <c r="C27" i="2"/>
  <c r="C14" i="2" s="1"/>
  <c r="G88" i="6"/>
  <c r="E91" i="6"/>
  <c r="C32" i="2"/>
  <c r="C19" i="2" s="1"/>
  <c r="L88" i="6"/>
  <c r="O88" i="6"/>
  <c r="D37" i="2"/>
  <c r="E97" i="6"/>
  <c r="E96" i="6"/>
  <c r="L93" i="6"/>
  <c r="P93" i="6"/>
  <c r="K93" i="6"/>
  <c r="E10" i="6"/>
  <c r="E8" i="6" s="1"/>
  <c r="M93" i="6"/>
  <c r="N88" i="6"/>
  <c r="E94" i="6"/>
  <c r="I93" i="6"/>
  <c r="H93" i="6"/>
  <c r="G93" i="6"/>
  <c r="F93" i="6"/>
  <c r="J93" i="6"/>
  <c r="E73" i="6"/>
  <c r="F88" i="6" l="1"/>
  <c r="E88" i="6" s="1"/>
  <c r="O93" i="6"/>
  <c r="C34" i="2"/>
  <c r="N93" i="6"/>
  <c r="E95" i="6"/>
  <c r="E93" i="6" l="1"/>
  <c r="C21" i="2"/>
  <c r="D12" i="2" s="1"/>
  <c r="D25" i="2"/>
</calcChain>
</file>

<file path=xl/sharedStrings.xml><?xml version="1.0" encoding="utf-8"?>
<sst xmlns="http://schemas.openxmlformats.org/spreadsheetml/2006/main" count="378" uniqueCount="146">
  <si>
    <t>Основание для разработки программы</t>
  </si>
  <si>
    <t>Разработчик программы</t>
  </si>
  <si>
    <t>Заказчик  программы</t>
  </si>
  <si>
    <t>Отдел строительства и архитектуры</t>
  </si>
  <si>
    <t>Повышение уровня газификации муниципального образования «Городской округ Ногликский»</t>
  </si>
  <si>
    <t>Ответственный исполнитель программы</t>
  </si>
  <si>
    <t>Соисполнители программы</t>
  </si>
  <si>
    <t>Подпрограммы программы, ведомственные целевые программы  (при наличии)</t>
  </si>
  <si>
    <t>Цель программы</t>
  </si>
  <si>
    <t>Задачи  программы</t>
  </si>
  <si>
    <t>Объемы и источники финансирования программы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</si>
  <si>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админи-страции муниципального образования «Городской округ Ногликский» (далее – отдел строительства и архитектуры)</t>
  </si>
  <si>
    <t>2015 год -</t>
  </si>
  <si>
    <t>2016 год -</t>
  </si>
  <si>
    <t>2017 год -</t>
  </si>
  <si>
    <t>2018 год -</t>
  </si>
  <si>
    <t>2019 год -</t>
  </si>
  <si>
    <t>2020 год -</t>
  </si>
  <si>
    <t>2021 год -</t>
  </si>
  <si>
    <t>2022 год -</t>
  </si>
  <si>
    <t>2023 год -</t>
  </si>
  <si>
    <t>2024 год -</t>
  </si>
  <si>
    <t>2025 год -</t>
  </si>
  <si>
    <t>тыс. руб.</t>
  </si>
  <si>
    <t>Администрация муниципального образования «Городской округ Ногликский»</t>
  </si>
  <si>
    <t>Общий объем средств, направляемых на реализацию мероприятий, тыс. руб.</t>
  </si>
  <si>
    <t>Из них по источникам:</t>
  </si>
  <si>
    <t>Сроки и этапы реализации программы</t>
  </si>
  <si>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</si>
  <si>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</si>
  <si>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</si>
  <si>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</si>
  <si>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</si>
  <si>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</si>
  <si>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</si>
  <si>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</si>
  <si>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</si>
  <si>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</si>
  <si>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</si>
  <si>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</si>
  <si>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</si>
  <si>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</si>
  <si>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тыс. куб. м</t>
  </si>
  <si>
    <t>тыс. км</t>
  </si>
  <si>
    <t>шт.</t>
  </si>
  <si>
    <t>ед.</t>
  </si>
  <si>
    <t>Целевые показатели (индикаторы) программы</t>
  </si>
  <si>
    <t>городские</t>
  </si>
  <si>
    <t>сельские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</si>
  <si>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</si>
  <si>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</si>
  <si>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</si>
  <si>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</si>
  <si>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</si>
  <si>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Конечный результат от реализации мероприятия</t>
  </si>
  <si>
    <t>Срок реализации</t>
  </si>
  <si>
    <t>Мероприятие 1. Развитие систем газификации</t>
  </si>
  <si>
    <t>Мероприяти 2. Оказание мер поддержки потребителям при газификации жилого фонда</t>
  </si>
  <si>
    <t>Реконстркуция систем распределения и использования газа пгт. Ноглики (в том числе ПСД)</t>
  </si>
  <si>
    <t>Реконстркуция систем распределения и использования газа с. Вал (в том числе ПСД)</t>
  </si>
  <si>
    <t>Проектирование и строительство внутрипоселковых распределительных и подводящих газопроводов с. Горячие Ключи</t>
  </si>
  <si>
    <t>Оказание мер поддержки потребителям при газификации жилого фонда</t>
  </si>
  <si>
    <t>Подготовка жилья к приемке газа</t>
  </si>
  <si>
    <t>Отдел жилищно-коммунального и дорожного  хозяйства</t>
  </si>
  <si>
    <t>Замена изношенных металлических газопроводов на новые из ПВХ</t>
  </si>
  <si>
    <t>Газификация села</t>
  </si>
  <si>
    <t>Увеличение доли газифицированного жилого фонда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</si>
  <si>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</si>
  <si>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</si>
  <si>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</si>
  <si>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</si>
  <si>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</si>
  <si>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</si>
  <si>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ИТОГО, в т.ч.</t>
  </si>
  <si>
    <t>МБ</t>
  </si>
  <si>
    <t>ФБ</t>
  </si>
  <si>
    <t>ОБ</t>
  </si>
  <si>
    <t>ВНИ</t>
  </si>
  <si>
    <t>Всего по программе</t>
  </si>
  <si>
    <t>Подпрограммы отсутствуют</t>
  </si>
  <si>
    <t>1. Реконструкция существующей системы газоснабжения.
2. Газификация населенных пунктов, в которых отсутствует газоснабжение.</t>
  </si>
  <si>
    <t>км</t>
  </si>
  <si>
    <t>Администрация муниципального образования "Городской округ Ногликский"/Отдел строительства и архитектуры</t>
  </si>
  <si>
    <t>Администрация муниципального образования "Городской округ Ногликский"/Отдел жилищно-коммунального и дорожного хозяйства</t>
  </si>
  <si>
    <t>1.1.</t>
  </si>
  <si>
    <t>1.2.</t>
  </si>
  <si>
    <t>1.3.</t>
  </si>
  <si>
    <t>1.4.</t>
  </si>
  <si>
    <t>1.5.</t>
  </si>
  <si>
    <t>1.6.</t>
  </si>
  <si>
    <t>1.5.1.</t>
  </si>
  <si>
    <t>1.5.2.</t>
  </si>
  <si>
    <t>1.7.</t>
  </si>
  <si>
    <t>2.1.</t>
  </si>
  <si>
    <t>Мероприятие 2. Оказание мер поддержки потребителям при газификации жилого фонда</t>
  </si>
  <si>
    <t>х</t>
  </si>
  <si>
    <t>Протяженность внутригородских и сельских газовых сетей, в том числе (с наростающим итогом на конец года)</t>
  </si>
  <si>
    <t>2014 год (базовый)</t>
  </si>
  <si>
    <t>Реконстркуция систем распределения и использования газа (в том числе ПСД),  пгт. Ноглики (8 очередь)</t>
  </si>
  <si>
    <t>Реконстркуция систем распределения и использования газа (в том числе ПСД),  пгт. Ноглики (9 очередь)</t>
  </si>
  <si>
    <t>Осуществление авторского надзора за выполнением работ по объекту "реконструкция систем распределения и использования газа (в том числе ПСД)"</t>
  </si>
  <si>
    <t>Осуществление технического надзора за выполнением работ по объекту "реконструкция систем распределения и использования газа (в том числе ПСД)"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</si>
  <si>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</si>
  <si>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</si>
  <si>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Консервация объекта "Газификация котельных и строительство распределительных газопроводов в муниципальных образованиях (в том числе ПСД)". Газоснабжение источников теплоэлектрогенерации с. Ныш муниципального образования "Городской округ Ногликский"</t>
  </si>
  <si>
    <t>Техническое и аварийное обслуживание сетей газоснабжения в муниципальном образовании "Городской округ Ногликский"</t>
  </si>
  <si>
    <t>Объем потребления газа, всего (за год)</t>
  </si>
  <si>
    <t>Количество газовых котельных и промышленных установок (с нарастающим итогом на конец года)</t>
  </si>
  <si>
    <t>Потребление газа в газовых котельных и промышленных установках (за год)</t>
  </si>
  <si>
    <t>Рабочие места в газоснабжении и газификации (с нарастающим итогом на конец года)</t>
  </si>
  <si>
    <t>Газификация дизельных электростанций (с нарастающим итогом на конец года)</t>
  </si>
  <si>
    <t>Газификация домовладений (с нарастающим итогом на конец года)</t>
  </si>
  <si>
    <t>Реализация программы будет осуществляться в один этап с 2015-2025 годы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</si>
  <si>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 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</si>
  <si>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2.2.</t>
  </si>
  <si>
    <t>Газификация котельной и строительство распределительных газопроводов, газоснабжение источников теплоэлектрогенерации с. Ныш</t>
  </si>
  <si>
    <t>Проведение работ по техническому обслуживанию и аварийно-диспетчерскому обеспечению для бесперебойной и безаварийной работы сети газораспределения среднего давления общей протяженностью 14,9 км и сооружений на ней, включая ГРП-1 и ГРП-4</t>
  </si>
  <si>
    <t xml:space="preserve">Сохраность и содержание объекта "Газификация котельных и строительство распределительных газопроводов в муниципальных образованиях (в том числе ПСД)". </t>
  </si>
  <si>
    <t>Мероприятие 3. Количество автотранспортных средств на газомоторном топливе (с нарастающим итогом)</t>
  </si>
  <si>
    <t>Увеличение доли автотранспорта на газомоторном топливе</t>
  </si>
  <si>
    <t>1. Объем потребления газа – 25333,56 тыс. куб.м. (до 2025 г. включительно);
2. Количество газовых котельных и промышленных установок – 17 шт.;
3. Потребление газа в газовых котельных и промышленных установках – 13902,9 тыс. куб. м.  (до 2025 г. включительно);
4. Протяженность внутригородских и сельских газовых сетей – 0,1 тыс. км. в том числе: 
- городские сети - 62 км  (до 2025 г. включительно);
- сельские сети - 21,9 км  (до 2025 г. включительно);
5. Рабочие места в газоснабжении и газификации – 15 ед. (до 2025 г. включительно)
6. Газификация дизельных электростанций - 1  (до 2018 г. включительно).
7. Количество газифицированных домовладений – 4620.                                                                                  8. Количество автотранспортных средств на газомоторном топливе (с нарастающим итогом) – 10 ед.</t>
  </si>
  <si>
    <t>«Газификация муниципального образования «Городской округ Ногликский»</t>
  </si>
  <si>
    <t>Постановление Правительства Сахалинской области от 31.12.2013 № 808 «Об утверждении государственной программы Сахалинской области «Развитие промышленности в Сахалинской области на период до 2020 года».
Концепция муниципальной программы «Газификация муниципального образования «Городской округ Ногликский» на 2015-2020 годы».</t>
  </si>
  <si>
    <t>Отдел жилищно-коммунального и дорожного  хозяйства департамента экономического развития, строительства, жилищно-коммунального и дорожного хозяйства администрации муниципального образования «Городской округ Ногликский» (далее - Отдел жилищно-коммунального и дорожного  хозяйства)</t>
  </si>
  <si>
    <t>средства областного бюджета Сахалинской области, тыс. руб.</t>
  </si>
  <si>
    <t>средства местного бюджета, тыс. руб.</t>
  </si>
  <si>
    <t>1. Объем потребления газа
2. Количество газовых котельных и промышленных установок
3. Потребление газа в газовых котельных и промышленных установках
4. Протяженность внутригородских и сельских газовых сетей, в том числе городские и сельские сети
5. Рабочие места в газоснабжении и газификации
6. Газификация дизельных электростанций
7. Газифицированных домовладений                             
8. Количество автотранспортных средств на газомоторном топливе</t>
  </si>
  <si>
    <t xml:space="preserve">Ожидаемые результаты реализации программы </t>
  </si>
  <si>
    <t xml:space="preserve">"Приложение 1
к муниципальной программе
«Газификация муниципального образования
«Городской округ Ногликский»,
утвержденной постановлением администрации 
от 30.07.2014 № 502
</t>
  </si>
  <si>
    <t>2.</t>
  </si>
  <si>
    <t>3.</t>
  </si>
  <si>
    <t>1.</t>
  </si>
  <si>
    <t>"ПАСПОРТ МУНИЦИПАЛЬНОЙ ПРОГРАММЫ</t>
  </si>
  <si>
    <t>"</t>
  </si>
  <si>
    <t xml:space="preserve">"Приложение 2
к муниципальной программе
«Газификация муниципального образования
«Городской округ Ногликский»,
утвержденной постановлением администрации от 30.07.2014 № 502
</t>
  </si>
  <si>
    <t xml:space="preserve">Приложение 3
к муниципальной программе
«Газификация муниципального образования
«Городской округ Ногликский», 
утвержденной постановлением администрации
 от 30.07.2014 № 502
</t>
  </si>
  <si>
    <t>№ 
п/п</t>
  </si>
  <si>
    <t>1.1.1.</t>
  </si>
  <si>
    <t>1.1.2.</t>
  </si>
  <si>
    <t>1.1.3.</t>
  </si>
  <si>
    <t>1.8.</t>
  </si>
  <si>
    <t>1.9.</t>
  </si>
  <si>
    <t xml:space="preserve">ПРИЛОЖЕНИЕ 1
к постановлению администрации
муниципального образования 
"Городской округ Ногликский"
от 14 октября 2020 года № 503
</t>
  </si>
  <si>
    <r>
      <rPr>
        <sz val="14"/>
        <color theme="1"/>
        <rFont val="Times New Roman"/>
        <family val="1"/>
        <charset val="204"/>
      </rPr>
      <t>ПРИЛОЖЕНИЕ 2
к постановлению администрации
муниципального образования
"Городской округ Ногликский"
от 14 октября 2020 года № 503</t>
    </r>
    <r>
      <rPr>
        <sz val="12"/>
        <color theme="1"/>
        <rFont val="Times New Roman"/>
        <family val="1"/>
        <charset val="204"/>
      </rPr>
      <t xml:space="preserve">
</t>
    </r>
  </si>
  <si>
    <t xml:space="preserve">ПРИЛОЖЕНИЕ 4
к постановлению администрации
муниципального образования
"Городской округ Ногликский"
от 14 октября 2020 года № 503
</t>
  </si>
  <si>
    <t xml:space="preserve">ПРИЛОЖЕНИЕ 3
к постановлению администрации
муниципального образования
"Городской округ Ногликский"
от 14 октября 2020 года № 503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</si>
</sst>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0" borderId="5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left" vertical="center" wrapText="1" indent="1"/>
    </xf>
    <xf numFmtId="0" fontId="6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zoomScaleNormal="100" workbookViewId="0">
      <selection activeCell="C1" sqref="C1:D1"/>
    </sheetView>
  </sheetViews>
  <sheetFormatPr defaultRowHeight="15.75" x14ac:dyDescent="0.25"/>
  <cols>
    <col min="1" max="1" width="28.140625" style="1" customWidth="1"/>
    <col min="2" max="2" width="14.5703125" style="2" customWidth="1"/>
    <col min="3" max="3" width="25.7109375" style="1" customWidth="1"/>
    <col min="4" max="4" width="20.28515625" style="1" customWidth="1"/>
    <col min="5" max="5" width="3.140625" style="1" customWidth="1"/>
    <col min="6" max="16384" width="9.140625" style="1"/>
  </cols>
  <sheetData>
    <row r="1" spans="1:5" ht="123.75" customHeight="1" x14ac:dyDescent="0.3">
      <c r="B1" s="1"/>
      <c r="C1" s="64" t="s">
        <v>142</v>
      </c>
      <c r="D1" s="64"/>
    </row>
    <row r="2" spans="1:5" ht="18.75" x14ac:dyDescent="0.3">
      <c r="A2" s="64" t="s">
        <v>132</v>
      </c>
      <c r="B2" s="64"/>
      <c r="C2" s="64"/>
      <c r="D2" s="64"/>
    </row>
    <row r="3" spans="1:5" ht="21" customHeight="1" x14ac:dyDescent="0.25">
      <c r="A3" s="65" t="s">
        <v>121</v>
      </c>
      <c r="B3" s="65"/>
      <c r="C3" s="65"/>
      <c r="D3" s="65"/>
      <c r="E3" s="65"/>
    </row>
    <row r="4" spans="1:5" ht="126.75" customHeight="1" x14ac:dyDescent="0.25">
      <c r="A4" s="4" t="s">
        <v>0</v>
      </c>
      <c r="B4" s="71" t="s">
        <v>122</v>
      </c>
      <c r="C4" s="71"/>
      <c r="D4" s="71"/>
    </row>
    <row r="5" spans="1:5" ht="84.75" customHeight="1" x14ac:dyDescent="0.25">
      <c r="A5" s="4" t="s">
        <v>1</v>
      </c>
      <c r="B5" s="72" t="s">
        <v>11</v>
      </c>
      <c r="C5" s="72"/>
      <c r="D5" s="72"/>
    </row>
    <row r="6" spans="1:5" ht="39.75" customHeight="1" x14ac:dyDescent="0.25">
      <c r="A6" s="4" t="s">
        <v>2</v>
      </c>
      <c r="B6" s="72" t="s">
        <v>24</v>
      </c>
      <c r="C6" s="72"/>
      <c r="D6" s="72"/>
    </row>
    <row r="7" spans="1:5" ht="31.5" x14ac:dyDescent="0.25">
      <c r="A7" s="4" t="s">
        <v>5</v>
      </c>
      <c r="B7" s="72" t="s">
        <v>3</v>
      </c>
      <c r="C7" s="72"/>
      <c r="D7" s="72"/>
    </row>
    <row r="8" spans="1:5" ht="98.25" customHeight="1" x14ac:dyDescent="0.25">
      <c r="A8" s="4" t="s">
        <v>6</v>
      </c>
      <c r="B8" s="72" t="s">
        <v>123</v>
      </c>
      <c r="C8" s="72"/>
      <c r="D8" s="72"/>
    </row>
    <row r="9" spans="1:5" ht="63" x14ac:dyDescent="0.25">
      <c r="A9" s="4" t="s">
        <v>7</v>
      </c>
      <c r="B9" s="72" t="s">
        <v>79</v>
      </c>
      <c r="C9" s="72"/>
      <c r="D9" s="72"/>
    </row>
    <row r="10" spans="1:5" ht="40.5" customHeight="1" x14ac:dyDescent="0.25">
      <c r="A10" s="4" t="s">
        <v>8</v>
      </c>
      <c r="B10" s="72" t="s">
        <v>4</v>
      </c>
      <c r="C10" s="72"/>
      <c r="D10" s="72"/>
    </row>
    <row r="11" spans="1:5" ht="51.75" customHeight="1" x14ac:dyDescent="0.25">
      <c r="A11" s="4" t="s">
        <v>9</v>
      </c>
      <c r="B11" s="72" t="s">
        <v>80</v>
      </c>
      <c r="C11" s="72"/>
      <c r="D11" s="72"/>
    </row>
    <row r="12" spans="1:5" ht="33.75" customHeight="1" x14ac:dyDescent="0.25">
      <c r="A12" s="8" t="s">
        <v>10</v>
      </c>
      <c r="B12" s="73" t="s">
        <v>25</v>
      </c>
      <c r="C12" s="73"/>
      <c r="D12" s="35">
        <f>C13+C14+C15+C16+C17+C18+C19+C20+C21+C22+C23</f>
        <v>596850.22</v>
      </c>
    </row>
    <row r="13" spans="1:5" x14ac:dyDescent="0.25">
      <c r="A13" s="9"/>
      <c r="B13" s="3" t="s">
        <v>12</v>
      </c>
      <c r="C13" s="37">
        <f>C26+C38</f>
        <v>344729.49999999994</v>
      </c>
      <c r="D13" s="5" t="s">
        <v>23</v>
      </c>
    </row>
    <row r="14" spans="1:5" x14ac:dyDescent="0.25">
      <c r="A14" s="9"/>
      <c r="B14" s="3" t="s">
        <v>13</v>
      </c>
      <c r="C14" s="37">
        <f t="shared" ref="C14:C23" si="0">C27+C39</f>
        <v>96280.320000000007</v>
      </c>
      <c r="D14" s="5" t="s">
        <v>23</v>
      </c>
    </row>
    <row r="15" spans="1:5" x14ac:dyDescent="0.25">
      <c r="A15" s="9"/>
      <c r="B15" s="3" t="s">
        <v>14</v>
      </c>
      <c r="C15" s="37">
        <f>C28+C40</f>
        <v>13409.5</v>
      </c>
      <c r="D15" s="5" t="s">
        <v>23</v>
      </c>
    </row>
    <row r="16" spans="1:5" x14ac:dyDescent="0.25">
      <c r="A16" s="9"/>
      <c r="B16" s="3" t="s">
        <v>15</v>
      </c>
      <c r="C16" s="37">
        <f t="shared" si="0"/>
        <v>749.9</v>
      </c>
      <c r="D16" s="5" t="s">
        <v>23</v>
      </c>
    </row>
    <row r="17" spans="1:4" x14ac:dyDescent="0.25">
      <c r="A17" s="9"/>
      <c r="B17" s="3" t="s">
        <v>16</v>
      </c>
      <c r="C17" s="37">
        <f>C30+C42</f>
        <v>1414.2</v>
      </c>
      <c r="D17" s="5" t="s">
        <v>23</v>
      </c>
    </row>
    <row r="18" spans="1:4" x14ac:dyDescent="0.25">
      <c r="A18" s="9"/>
      <c r="B18" s="3" t="s">
        <v>17</v>
      </c>
      <c r="C18" s="37">
        <f t="shared" si="0"/>
        <v>1093.4000000000001</v>
      </c>
      <c r="D18" s="5" t="s">
        <v>23</v>
      </c>
    </row>
    <row r="19" spans="1:4" x14ac:dyDescent="0.25">
      <c r="A19" s="9"/>
      <c r="B19" s="3" t="s">
        <v>18</v>
      </c>
      <c r="C19" s="37">
        <f t="shared" si="0"/>
        <v>1093.4000000000001</v>
      </c>
      <c r="D19" s="5" t="s">
        <v>23</v>
      </c>
    </row>
    <row r="20" spans="1:4" x14ac:dyDescent="0.25">
      <c r="A20" s="9"/>
      <c r="B20" s="3" t="s">
        <v>19</v>
      </c>
      <c r="C20" s="37">
        <f t="shared" si="0"/>
        <v>1093.4000000000001</v>
      </c>
      <c r="D20" s="5" t="s">
        <v>23</v>
      </c>
    </row>
    <row r="21" spans="1:4" x14ac:dyDescent="0.25">
      <c r="A21" s="9"/>
      <c r="B21" s="3" t="s">
        <v>20</v>
      </c>
      <c r="C21" s="37">
        <f t="shared" si="0"/>
        <v>45662.2</v>
      </c>
      <c r="D21" s="5" t="s">
        <v>23</v>
      </c>
    </row>
    <row r="22" spans="1:4" x14ac:dyDescent="0.25">
      <c r="A22" s="9"/>
      <c r="B22" s="3" t="s">
        <v>21</v>
      </c>
      <c r="C22" s="37">
        <f t="shared" si="0"/>
        <v>45662.2</v>
      </c>
      <c r="D22" s="5" t="s">
        <v>23</v>
      </c>
    </row>
    <row r="23" spans="1:4" x14ac:dyDescent="0.25">
      <c r="A23" s="9"/>
      <c r="B23" s="3" t="s">
        <v>22</v>
      </c>
      <c r="C23" s="37">
        <f t="shared" si="0"/>
        <v>45662.2</v>
      </c>
      <c r="D23" s="5" t="s">
        <v>23</v>
      </c>
    </row>
    <row r="24" spans="1:4" x14ac:dyDescent="0.25">
      <c r="A24" s="9"/>
      <c r="B24" s="66" t="s">
        <v>26</v>
      </c>
      <c r="C24" s="66"/>
      <c r="D24" s="70"/>
    </row>
    <row r="25" spans="1:4" ht="31.5" customHeight="1" x14ac:dyDescent="0.25">
      <c r="A25" s="9"/>
      <c r="B25" s="66" t="s">
        <v>124</v>
      </c>
      <c r="C25" s="66"/>
      <c r="D25" s="36">
        <f>C26+C27+C28+C29+C30+C31+C32+C33+C34+C35+C36</f>
        <v>538567.80000000005</v>
      </c>
    </row>
    <row r="26" spans="1:4" x14ac:dyDescent="0.25">
      <c r="A26" s="9"/>
      <c r="B26" s="3" t="s">
        <v>12</v>
      </c>
      <c r="C26" s="37">
        <f>'Ресурсное обеспечение'!F95</f>
        <v>322735.39999999997</v>
      </c>
      <c r="D26" s="5" t="s">
        <v>23</v>
      </c>
    </row>
    <row r="27" spans="1:4" x14ac:dyDescent="0.25">
      <c r="A27" s="9"/>
      <c r="B27" s="3" t="s">
        <v>13</v>
      </c>
      <c r="C27" s="37">
        <f>'Ресурсное обеспечение'!G95</f>
        <v>91389.5</v>
      </c>
      <c r="D27" s="5" t="s">
        <v>23</v>
      </c>
    </row>
    <row r="28" spans="1:4" x14ac:dyDescent="0.25">
      <c r="A28" s="9"/>
      <c r="B28" s="3" t="s">
        <v>14</v>
      </c>
      <c r="C28" s="37">
        <f>'Ресурсное обеспечение'!H95</f>
        <v>12066.7</v>
      </c>
      <c r="D28" s="5" t="s">
        <v>23</v>
      </c>
    </row>
    <row r="29" spans="1:4" x14ac:dyDescent="0.25">
      <c r="A29" s="9"/>
      <c r="B29" s="3" t="s">
        <v>15</v>
      </c>
      <c r="C29" s="37">
        <f>'Ресурсное обеспечение'!I95</f>
        <v>742.4</v>
      </c>
      <c r="D29" s="5" t="s">
        <v>23</v>
      </c>
    </row>
    <row r="30" spans="1:4" x14ac:dyDescent="0.25">
      <c r="A30" s="9"/>
      <c r="B30" s="3" t="s">
        <v>16</v>
      </c>
      <c r="C30" s="37">
        <f>'Ресурсное обеспечение'!J95</f>
        <v>1400</v>
      </c>
      <c r="D30" s="5" t="s">
        <v>23</v>
      </c>
    </row>
    <row r="31" spans="1:4" x14ac:dyDescent="0.25">
      <c r="A31" s="9"/>
      <c r="B31" s="3" t="s">
        <v>17</v>
      </c>
      <c r="C31" s="37">
        <f>'Ресурсное обеспечение'!K95</f>
        <v>1082.4000000000001</v>
      </c>
      <c r="D31" s="5" t="s">
        <v>23</v>
      </c>
    </row>
    <row r="32" spans="1:4" x14ac:dyDescent="0.25">
      <c r="A32" s="9"/>
      <c r="B32" s="3" t="s">
        <v>18</v>
      </c>
      <c r="C32" s="37">
        <f>'Ресурсное обеспечение'!L95</f>
        <v>1082.4000000000001</v>
      </c>
      <c r="D32" s="5" t="s">
        <v>23</v>
      </c>
    </row>
    <row r="33" spans="1:4" x14ac:dyDescent="0.25">
      <c r="A33" s="9"/>
      <c r="B33" s="3" t="s">
        <v>19</v>
      </c>
      <c r="C33" s="37">
        <f>'Ресурсное обеспечение'!M95</f>
        <v>1082.4000000000001</v>
      </c>
      <c r="D33" s="5" t="s">
        <v>23</v>
      </c>
    </row>
    <row r="34" spans="1:4" x14ac:dyDescent="0.25">
      <c r="A34" s="9"/>
      <c r="B34" s="3" t="s">
        <v>20</v>
      </c>
      <c r="C34" s="37">
        <f>'Ресурсное обеспечение'!N95</f>
        <v>35662.199999999997</v>
      </c>
      <c r="D34" s="5" t="s">
        <v>23</v>
      </c>
    </row>
    <row r="35" spans="1:4" x14ac:dyDescent="0.25">
      <c r="A35" s="9"/>
      <c r="B35" s="3" t="s">
        <v>21</v>
      </c>
      <c r="C35" s="37">
        <f>'Ресурсное обеспечение'!O95</f>
        <v>35662.199999999997</v>
      </c>
      <c r="D35" s="5" t="s">
        <v>23</v>
      </c>
    </row>
    <row r="36" spans="1:4" x14ac:dyDescent="0.25">
      <c r="A36" s="9"/>
      <c r="B36" s="3" t="s">
        <v>22</v>
      </c>
      <c r="C36" s="37">
        <f>'Ресурсное обеспечение'!P95</f>
        <v>35662.199999999997</v>
      </c>
      <c r="D36" s="5" t="s">
        <v>23</v>
      </c>
    </row>
    <row r="37" spans="1:4" ht="17.25" customHeight="1" x14ac:dyDescent="0.25">
      <c r="A37" s="9"/>
      <c r="B37" s="66" t="s">
        <v>125</v>
      </c>
      <c r="C37" s="66"/>
      <c r="D37" s="36">
        <f>C38+C39+C40+C41+C42+C43+C44+C45+C46+C47+C48</f>
        <v>58282.42</v>
      </c>
    </row>
    <row r="38" spans="1:4" x14ac:dyDescent="0.25">
      <c r="A38" s="9"/>
      <c r="B38" s="3" t="s">
        <v>12</v>
      </c>
      <c r="C38" s="37">
        <f>'Ресурсное обеспечение'!F94</f>
        <v>21994.100000000002</v>
      </c>
      <c r="D38" s="5" t="s">
        <v>23</v>
      </c>
    </row>
    <row r="39" spans="1:4" x14ac:dyDescent="0.25">
      <c r="A39" s="9"/>
      <c r="B39" s="3" t="s">
        <v>13</v>
      </c>
      <c r="C39" s="37">
        <f>'Ресурсное обеспечение'!G94</f>
        <v>4890.82</v>
      </c>
      <c r="D39" s="5" t="s">
        <v>23</v>
      </c>
    </row>
    <row r="40" spans="1:4" x14ac:dyDescent="0.25">
      <c r="A40" s="9"/>
      <c r="B40" s="3" t="s">
        <v>14</v>
      </c>
      <c r="C40" s="37">
        <f>'Ресурсное обеспечение'!H94</f>
        <v>1342.8000000000002</v>
      </c>
      <c r="D40" s="5" t="s">
        <v>23</v>
      </c>
    </row>
    <row r="41" spans="1:4" x14ac:dyDescent="0.25">
      <c r="A41" s="9"/>
      <c r="B41" s="3" t="s">
        <v>15</v>
      </c>
      <c r="C41" s="37">
        <f>'Ресурсное обеспечение'!I94</f>
        <v>7.5</v>
      </c>
      <c r="D41" s="5" t="s">
        <v>23</v>
      </c>
    </row>
    <row r="42" spans="1:4" x14ac:dyDescent="0.25">
      <c r="A42" s="9"/>
      <c r="B42" s="3" t="s">
        <v>16</v>
      </c>
      <c r="C42" s="37">
        <f>'Ресурсное обеспечение'!J94</f>
        <v>14.2</v>
      </c>
      <c r="D42" s="5" t="s">
        <v>23</v>
      </c>
    </row>
    <row r="43" spans="1:4" x14ac:dyDescent="0.25">
      <c r="A43" s="9"/>
      <c r="B43" s="3" t="s">
        <v>17</v>
      </c>
      <c r="C43" s="37">
        <f>'Ресурсное обеспечение'!K94</f>
        <v>11</v>
      </c>
      <c r="D43" s="5" t="s">
        <v>23</v>
      </c>
    </row>
    <row r="44" spans="1:4" x14ac:dyDescent="0.25">
      <c r="A44" s="9"/>
      <c r="B44" s="3" t="s">
        <v>18</v>
      </c>
      <c r="C44" s="37">
        <f>'Ресурсное обеспечение'!L94</f>
        <v>11</v>
      </c>
      <c r="D44" s="5" t="s">
        <v>23</v>
      </c>
    </row>
    <row r="45" spans="1:4" x14ac:dyDescent="0.25">
      <c r="A45" s="9"/>
      <c r="B45" s="3" t="s">
        <v>19</v>
      </c>
      <c r="C45" s="37">
        <f>'Ресурсное обеспечение'!M94</f>
        <v>11</v>
      </c>
      <c r="D45" s="5" t="s">
        <v>23</v>
      </c>
    </row>
    <row r="46" spans="1:4" x14ac:dyDescent="0.25">
      <c r="A46" s="9"/>
      <c r="B46" s="3" t="s">
        <v>20</v>
      </c>
      <c r="C46" s="37">
        <f>'Ресурсное обеспечение'!N94</f>
        <v>10000</v>
      </c>
      <c r="D46" s="5" t="s">
        <v>23</v>
      </c>
    </row>
    <row r="47" spans="1:4" x14ac:dyDescent="0.25">
      <c r="A47" s="9"/>
      <c r="B47" s="3" t="s">
        <v>21</v>
      </c>
      <c r="C47" s="37">
        <f>'Ресурсное обеспечение'!O94</f>
        <v>10000</v>
      </c>
      <c r="D47" s="5" t="s">
        <v>23</v>
      </c>
    </row>
    <row r="48" spans="1:4" x14ac:dyDescent="0.25">
      <c r="A48" s="10"/>
      <c r="B48" s="6" t="s">
        <v>22</v>
      </c>
      <c r="C48" s="38">
        <f>'Ресурсное обеспечение'!P94</f>
        <v>10000</v>
      </c>
      <c r="D48" s="7" t="s">
        <v>23</v>
      </c>
    </row>
    <row r="49" spans="1:5" ht="194.25" customHeight="1" x14ac:dyDescent="0.25">
      <c r="A49" s="18" t="s">
        <v>46</v>
      </c>
      <c r="B49" s="67" t="s">
        <v>126</v>
      </c>
      <c r="C49" s="68"/>
      <c r="D49" s="69"/>
    </row>
    <row r="50" spans="1:5" ht="36" customHeight="1" x14ac:dyDescent="0.25">
      <c r="A50" s="4" t="s">
        <v>27</v>
      </c>
      <c r="B50" s="63" t="s">
        <v>112</v>
      </c>
      <c r="C50" s="63"/>
      <c r="D50" s="63"/>
    </row>
    <row r="51" spans="1:5" ht="270.75" customHeight="1" x14ac:dyDescent="0.3">
      <c r="A51" s="4" t="s">
        <v>127</v>
      </c>
      <c r="B51" s="63" t="s">
        <v>120</v>
      </c>
      <c r="C51" s="63"/>
      <c r="D51" s="63"/>
      <c r="E51" s="52" t="s">
        <v>133</v>
      </c>
    </row>
  </sheetData>
  <mergeCells count="18">
    <mergeCell ref="B5:D5"/>
    <mergeCell ref="B12:C12"/>
    <mergeCell ref="B50:D50"/>
    <mergeCell ref="B51:D51"/>
    <mergeCell ref="C1:D1"/>
    <mergeCell ref="A3:E3"/>
    <mergeCell ref="B25:C25"/>
    <mergeCell ref="B37:C37"/>
    <mergeCell ref="B49:D49"/>
    <mergeCell ref="B24:D24"/>
    <mergeCell ref="A2:D2"/>
    <mergeCell ref="B4:D4"/>
    <mergeCell ref="B11:D11"/>
    <mergeCell ref="B7:D7"/>
    <mergeCell ref="B10:D10"/>
    <mergeCell ref="B9:D9"/>
    <mergeCell ref="B8:D8"/>
    <mergeCell ref="B6:D6"/>
  </mergeCells>
  <pageMargins left="0.78740157480314965" right="0.19685039370078741" top="0.59055118110236227" bottom="0.59055118110236227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Ruler="0" zoomScaleNormal="100" workbookViewId="0">
      <pane xSplit="1" ySplit="7" topLeftCell="B17" activePane="bottomRight" state="frozen"/>
      <selection pane="topRight" activeCell="B1" sqref="B1"/>
      <selection pane="bottomLeft" activeCell="A9" sqref="A9"/>
      <selection pane="bottomRight" activeCell="S2" sqref="S2"/>
    </sheetView>
  </sheetViews>
  <sheetFormatPr defaultRowHeight="15.75" x14ac:dyDescent="0.25"/>
  <cols>
    <col min="1" max="1" width="8.5703125" style="11" customWidth="1"/>
    <col min="2" max="2" width="26.7109375" style="12" customWidth="1"/>
    <col min="3" max="3" width="9.140625" style="11"/>
    <col min="4" max="4" width="11.5703125" style="11" customWidth="1"/>
    <col min="5" max="6" width="9.140625" style="11"/>
    <col min="7" max="7" width="11.28515625" style="11" customWidth="1"/>
    <col min="8" max="8" width="11.140625" style="11" customWidth="1"/>
    <col min="9" max="15" width="9.140625" style="11"/>
    <col min="16" max="16" width="3.85546875" style="11" customWidth="1"/>
    <col min="17" max="16384" width="9.140625" style="11"/>
  </cols>
  <sheetData>
    <row r="1" spans="1:17" ht="120" customHeight="1" x14ac:dyDescent="0.3">
      <c r="A1" s="34"/>
      <c r="B1" s="34"/>
      <c r="C1" s="34"/>
      <c r="D1" s="34"/>
      <c r="E1" s="34"/>
      <c r="F1" s="34"/>
      <c r="G1" s="34"/>
      <c r="H1" s="34"/>
      <c r="I1" s="34"/>
      <c r="J1" s="74" t="s">
        <v>143</v>
      </c>
      <c r="K1" s="74"/>
      <c r="L1" s="74"/>
      <c r="M1" s="74"/>
      <c r="N1" s="74"/>
      <c r="O1" s="74"/>
    </row>
    <row r="2" spans="1:17" s="29" customFormat="1" ht="133.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75" t="s">
        <v>128</v>
      </c>
      <c r="K2" s="75"/>
      <c r="L2" s="75"/>
      <c r="M2" s="75"/>
      <c r="N2" s="75"/>
      <c r="O2" s="75"/>
      <c r="P2" s="75"/>
      <c r="Q2" s="48"/>
    </row>
    <row r="3" spans="1:17" ht="18.75" x14ac:dyDescent="0.25">
      <c r="A3" s="75" t="s">
        <v>49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7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</row>
    <row r="5" spans="1:17" x14ac:dyDescent="0.25">
      <c r="A5" s="76" t="s">
        <v>28</v>
      </c>
      <c r="B5" s="77" t="s">
        <v>29</v>
      </c>
      <c r="C5" s="76" t="s">
        <v>30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7" ht="31.5" x14ac:dyDescent="0.25">
      <c r="A6" s="76"/>
      <c r="B6" s="77"/>
      <c r="C6" s="76"/>
      <c r="D6" s="14" t="s">
        <v>97</v>
      </c>
      <c r="E6" s="14" t="s">
        <v>31</v>
      </c>
      <c r="F6" s="14" t="s">
        <v>32</v>
      </c>
      <c r="G6" s="14" t="s">
        <v>33</v>
      </c>
      <c r="H6" s="14" t="s">
        <v>34</v>
      </c>
      <c r="I6" s="14" t="s">
        <v>35</v>
      </c>
      <c r="J6" s="14" t="s">
        <v>36</v>
      </c>
      <c r="K6" s="14" t="s">
        <v>37</v>
      </c>
      <c r="L6" s="14" t="s">
        <v>38</v>
      </c>
      <c r="M6" s="14" t="s">
        <v>39</v>
      </c>
      <c r="N6" s="14" t="s">
        <v>40</v>
      </c>
      <c r="O6" s="14" t="s">
        <v>41</v>
      </c>
    </row>
    <row r="7" spans="1:17" x14ac:dyDescent="0.25">
      <c r="A7" s="49">
        <v>1</v>
      </c>
      <c r="B7" s="50">
        <v>2</v>
      </c>
      <c r="C7" s="49">
        <v>3</v>
      </c>
      <c r="D7" s="49">
        <v>6</v>
      </c>
      <c r="E7" s="49">
        <v>7</v>
      </c>
      <c r="F7" s="49">
        <v>8</v>
      </c>
      <c r="G7" s="49">
        <v>9</v>
      </c>
      <c r="H7" s="49">
        <v>10</v>
      </c>
      <c r="I7" s="49">
        <v>11</v>
      </c>
      <c r="J7" s="49">
        <v>12</v>
      </c>
      <c r="K7" s="49">
        <v>13</v>
      </c>
      <c r="L7" s="49">
        <v>14</v>
      </c>
      <c r="M7" s="49">
        <v>15</v>
      </c>
      <c r="N7" s="49">
        <v>16</v>
      </c>
      <c r="O7" s="49">
        <v>17</v>
      </c>
    </row>
    <row r="8" spans="1:17" s="24" customFormat="1" ht="31.5" x14ac:dyDescent="0.25">
      <c r="A8" s="25" t="s">
        <v>84</v>
      </c>
      <c r="B8" s="26" t="s">
        <v>56</v>
      </c>
      <c r="C8" s="39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7" ht="31.5" x14ac:dyDescent="0.25">
      <c r="A9" s="14" t="s">
        <v>85</v>
      </c>
      <c r="B9" s="16" t="s">
        <v>106</v>
      </c>
      <c r="C9" s="39" t="s">
        <v>42</v>
      </c>
      <c r="D9" s="40">
        <v>121264</v>
      </c>
      <c r="E9" s="40">
        <v>112412</v>
      </c>
      <c r="F9" s="40">
        <v>104041</v>
      </c>
      <c r="G9" s="41">
        <v>25568.15</v>
      </c>
      <c r="H9" s="41">
        <v>25333.56</v>
      </c>
      <c r="I9" s="40">
        <v>25333.56</v>
      </c>
      <c r="J9" s="40">
        <v>25333.56</v>
      </c>
      <c r="K9" s="40">
        <v>25333.56</v>
      </c>
      <c r="L9" s="40">
        <v>25333.56</v>
      </c>
      <c r="M9" s="40">
        <v>25333.56</v>
      </c>
      <c r="N9" s="40">
        <v>25333.56</v>
      </c>
      <c r="O9" s="40">
        <v>25333.56</v>
      </c>
    </row>
    <row r="10" spans="1:17" ht="94.5" x14ac:dyDescent="0.25">
      <c r="A10" s="14" t="s">
        <v>86</v>
      </c>
      <c r="B10" s="16" t="s">
        <v>107</v>
      </c>
      <c r="C10" s="39" t="s">
        <v>44</v>
      </c>
      <c r="D10" s="14">
        <v>15</v>
      </c>
      <c r="E10" s="14">
        <v>15</v>
      </c>
      <c r="F10" s="14">
        <v>15</v>
      </c>
      <c r="G10" s="14">
        <v>15</v>
      </c>
      <c r="H10" s="14">
        <v>16</v>
      </c>
      <c r="I10" s="23">
        <v>16</v>
      </c>
      <c r="J10" s="23">
        <v>16</v>
      </c>
      <c r="K10" s="23">
        <v>16</v>
      </c>
      <c r="L10" s="23">
        <v>17</v>
      </c>
      <c r="M10" s="25">
        <v>17</v>
      </c>
      <c r="N10" s="25">
        <v>17</v>
      </c>
      <c r="O10" s="25">
        <v>17</v>
      </c>
    </row>
    <row r="11" spans="1:17" ht="63" x14ac:dyDescent="0.25">
      <c r="A11" s="14" t="s">
        <v>87</v>
      </c>
      <c r="B11" s="16" t="s">
        <v>108</v>
      </c>
      <c r="C11" s="39" t="s">
        <v>42</v>
      </c>
      <c r="D11" s="40">
        <v>101800</v>
      </c>
      <c r="E11" s="40">
        <v>111829</v>
      </c>
      <c r="F11" s="40">
        <v>120200</v>
      </c>
      <c r="G11" s="41">
        <v>13902.9</v>
      </c>
      <c r="H11" s="41">
        <v>13902.9</v>
      </c>
      <c r="I11" s="40">
        <v>13902.9</v>
      </c>
      <c r="J11" s="40">
        <v>13902.9</v>
      </c>
      <c r="K11" s="40">
        <v>13902.9</v>
      </c>
      <c r="L11" s="40">
        <v>13902.9</v>
      </c>
      <c r="M11" s="40">
        <v>13902.9</v>
      </c>
      <c r="N11" s="40">
        <v>13902.9</v>
      </c>
      <c r="O11" s="40">
        <v>13902.9</v>
      </c>
    </row>
    <row r="12" spans="1:17" ht="94.5" x14ac:dyDescent="0.25">
      <c r="A12" s="14" t="s">
        <v>88</v>
      </c>
      <c r="B12" s="16" t="s">
        <v>96</v>
      </c>
      <c r="C12" s="39" t="s">
        <v>43</v>
      </c>
      <c r="D12" s="42">
        <f t="shared" ref="D12:H12" si="0">(D13+D14)/1000</f>
        <v>7.8299999999999995E-2</v>
      </c>
      <c r="E12" s="42">
        <f t="shared" si="0"/>
        <v>7.9400000000000012E-2</v>
      </c>
      <c r="F12" s="42">
        <f t="shared" si="0"/>
        <v>8.0399999999999999E-2</v>
      </c>
      <c r="G12" s="42">
        <f t="shared" si="0"/>
        <v>8.0399999999999999E-2</v>
      </c>
      <c r="H12" s="42">
        <f t="shared" si="0"/>
        <v>8.3900000000000002E-2</v>
      </c>
      <c r="I12" s="42">
        <v>8.4000000000000005E-2</v>
      </c>
      <c r="J12" s="42">
        <v>8.4000000000000005E-2</v>
      </c>
      <c r="K12" s="42">
        <v>8.4000000000000005E-2</v>
      </c>
      <c r="L12" s="42">
        <v>8.4000000000000005E-2</v>
      </c>
      <c r="M12" s="42">
        <v>0.1</v>
      </c>
      <c r="N12" s="42">
        <f t="shared" ref="N12:O12" si="1">M12+0.001</f>
        <v>0.10100000000000001</v>
      </c>
      <c r="O12" s="42">
        <f t="shared" si="1"/>
        <v>0.10200000000000001</v>
      </c>
    </row>
    <row r="13" spans="1:17" x14ac:dyDescent="0.25">
      <c r="A13" s="17" t="s">
        <v>90</v>
      </c>
      <c r="B13" s="16" t="s">
        <v>47</v>
      </c>
      <c r="C13" s="39" t="s">
        <v>81</v>
      </c>
      <c r="D13" s="41">
        <v>60</v>
      </c>
      <c r="E13" s="41">
        <v>61</v>
      </c>
      <c r="F13" s="41">
        <v>62</v>
      </c>
      <c r="G13" s="41">
        <v>62</v>
      </c>
      <c r="H13" s="41">
        <v>62</v>
      </c>
      <c r="I13" s="41">
        <v>62</v>
      </c>
      <c r="J13" s="41">
        <v>62</v>
      </c>
      <c r="K13" s="41">
        <v>62</v>
      </c>
      <c r="L13" s="41">
        <v>62</v>
      </c>
      <c r="M13" s="41">
        <v>62</v>
      </c>
      <c r="N13" s="41">
        <v>62</v>
      </c>
      <c r="O13" s="41">
        <v>62</v>
      </c>
    </row>
    <row r="14" spans="1:17" x14ac:dyDescent="0.25">
      <c r="A14" s="17" t="s">
        <v>91</v>
      </c>
      <c r="B14" s="16" t="s">
        <v>48</v>
      </c>
      <c r="C14" s="39" t="s">
        <v>81</v>
      </c>
      <c r="D14" s="41">
        <v>18.3</v>
      </c>
      <c r="E14" s="41">
        <v>18.399999999999999</v>
      </c>
      <c r="F14" s="41">
        <v>18.399999999999999</v>
      </c>
      <c r="G14" s="41">
        <v>18.399999999999999</v>
      </c>
      <c r="H14" s="41">
        <v>21.9</v>
      </c>
      <c r="I14" s="41">
        <f>I12*1000-I13</f>
        <v>22</v>
      </c>
      <c r="J14" s="41">
        <f t="shared" ref="J14:O14" si="2">J12*1000-J13</f>
        <v>22</v>
      </c>
      <c r="K14" s="41">
        <f t="shared" si="2"/>
        <v>22</v>
      </c>
      <c r="L14" s="41">
        <f t="shared" si="2"/>
        <v>22</v>
      </c>
      <c r="M14" s="41">
        <f t="shared" si="2"/>
        <v>38</v>
      </c>
      <c r="N14" s="41">
        <f t="shared" si="2"/>
        <v>39</v>
      </c>
      <c r="O14" s="41">
        <f t="shared" si="2"/>
        <v>40.000000000000014</v>
      </c>
    </row>
    <row r="15" spans="1:17" ht="78.75" x14ac:dyDescent="0.25">
      <c r="A15" s="17" t="s">
        <v>89</v>
      </c>
      <c r="B15" s="16" t="s">
        <v>109</v>
      </c>
      <c r="C15" s="39" t="s">
        <v>45</v>
      </c>
      <c r="D15" s="14">
        <v>10</v>
      </c>
      <c r="E15" s="14">
        <v>12</v>
      </c>
      <c r="F15" s="14">
        <v>15</v>
      </c>
      <c r="G15" s="14">
        <v>15</v>
      </c>
      <c r="H15" s="14">
        <v>15</v>
      </c>
      <c r="I15" s="25" t="s">
        <v>95</v>
      </c>
      <c r="J15" s="25" t="s">
        <v>95</v>
      </c>
      <c r="K15" s="25" t="s">
        <v>95</v>
      </c>
      <c r="L15" s="25" t="s">
        <v>95</v>
      </c>
      <c r="M15" s="25" t="s">
        <v>95</v>
      </c>
      <c r="N15" s="25" t="s">
        <v>95</v>
      </c>
      <c r="O15" s="25" t="s">
        <v>95</v>
      </c>
    </row>
    <row r="16" spans="1:17" ht="69" customHeight="1" x14ac:dyDescent="0.25">
      <c r="A16" s="14" t="s">
        <v>92</v>
      </c>
      <c r="B16" s="16" t="s">
        <v>110</v>
      </c>
      <c r="C16" s="39" t="s">
        <v>45</v>
      </c>
      <c r="D16" s="14">
        <v>1</v>
      </c>
      <c r="E16" s="22">
        <v>1</v>
      </c>
      <c r="F16" s="22">
        <v>1</v>
      </c>
      <c r="G16" s="22">
        <v>1</v>
      </c>
      <c r="H16" s="23">
        <v>1</v>
      </c>
      <c r="I16" s="25" t="s">
        <v>95</v>
      </c>
      <c r="J16" s="25" t="s">
        <v>95</v>
      </c>
      <c r="K16" s="25" t="s">
        <v>95</v>
      </c>
      <c r="L16" s="25" t="s">
        <v>95</v>
      </c>
      <c r="M16" s="25" t="s">
        <v>95</v>
      </c>
      <c r="N16" s="25" t="s">
        <v>95</v>
      </c>
      <c r="O16" s="25" t="s">
        <v>95</v>
      </c>
    </row>
    <row r="17" spans="1:16" s="24" customFormat="1" ht="78.75" x14ac:dyDescent="0.25">
      <c r="A17" s="25" t="s">
        <v>129</v>
      </c>
      <c r="B17" s="26" t="s">
        <v>94</v>
      </c>
      <c r="C17" s="39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6" ht="63" x14ac:dyDescent="0.25">
      <c r="A18" s="14" t="s">
        <v>93</v>
      </c>
      <c r="B18" s="16" t="s">
        <v>111</v>
      </c>
      <c r="C18" s="39" t="s">
        <v>45</v>
      </c>
      <c r="D18" s="40">
        <v>4581</v>
      </c>
      <c r="E18" s="40">
        <v>4600</v>
      </c>
      <c r="F18" s="40">
        <v>4647</v>
      </c>
      <c r="G18" s="40">
        <v>4647</v>
      </c>
      <c r="H18" s="40">
        <v>4677</v>
      </c>
      <c r="I18" s="40">
        <f>H18+19</f>
        <v>4696</v>
      </c>
      <c r="J18" s="40">
        <f>I18+10</f>
        <v>4706</v>
      </c>
      <c r="K18" s="40">
        <f t="shared" ref="K18:O18" si="3">J18+10</f>
        <v>4716</v>
      </c>
      <c r="L18" s="40">
        <f>K18+9</f>
        <v>4725</v>
      </c>
      <c r="M18" s="40">
        <f t="shared" si="3"/>
        <v>4735</v>
      </c>
      <c r="N18" s="40">
        <f t="shared" si="3"/>
        <v>4745</v>
      </c>
      <c r="O18" s="40">
        <f t="shared" si="3"/>
        <v>4755</v>
      </c>
    </row>
    <row r="19" spans="1:16" ht="94.5" x14ac:dyDescent="0.3">
      <c r="A19" s="44" t="s">
        <v>130</v>
      </c>
      <c r="B19" s="26" t="s">
        <v>118</v>
      </c>
      <c r="C19" s="44" t="s">
        <v>45</v>
      </c>
      <c r="D19" s="44"/>
      <c r="E19" s="44"/>
      <c r="F19" s="44"/>
      <c r="G19" s="44"/>
      <c r="H19" s="44"/>
      <c r="I19" s="44"/>
      <c r="J19" s="44">
        <v>5</v>
      </c>
      <c r="K19" s="44">
        <f>J19+1</f>
        <v>6</v>
      </c>
      <c r="L19" s="47">
        <f t="shared" ref="L19:O19" si="4">K19+1</f>
        <v>7</v>
      </c>
      <c r="M19" s="47">
        <f t="shared" si="4"/>
        <v>8</v>
      </c>
      <c r="N19" s="47">
        <f t="shared" si="4"/>
        <v>9</v>
      </c>
      <c r="O19" s="47">
        <f t="shared" si="4"/>
        <v>10</v>
      </c>
      <c r="P19" s="53" t="s">
        <v>133</v>
      </c>
    </row>
    <row r="20" spans="1:16" x14ac:dyDescent="0.25">
      <c r="B20" s="13"/>
    </row>
    <row r="21" spans="1:16" x14ac:dyDescent="0.25">
      <c r="B21" s="13"/>
    </row>
    <row r="22" spans="1:16" x14ac:dyDescent="0.25">
      <c r="B22" s="13"/>
    </row>
    <row r="23" spans="1:16" x14ac:dyDescent="0.25">
      <c r="B23" s="13"/>
    </row>
    <row r="24" spans="1:16" x14ac:dyDescent="0.25">
      <c r="B24" s="13"/>
    </row>
    <row r="25" spans="1:16" x14ac:dyDescent="0.25">
      <c r="B25" s="13"/>
    </row>
    <row r="26" spans="1:16" x14ac:dyDescent="0.25">
      <c r="B26" s="13"/>
    </row>
    <row r="27" spans="1:16" x14ac:dyDescent="0.25">
      <c r="B27" s="13"/>
    </row>
    <row r="28" spans="1:16" x14ac:dyDescent="0.25">
      <c r="B28" s="13"/>
    </row>
    <row r="29" spans="1:16" x14ac:dyDescent="0.25">
      <c r="B29" s="13"/>
    </row>
    <row r="30" spans="1:16" x14ac:dyDescent="0.25">
      <c r="B30" s="13"/>
    </row>
    <row r="31" spans="1:16" x14ac:dyDescent="0.25">
      <c r="B31" s="13"/>
    </row>
    <row r="32" spans="1:16" x14ac:dyDescent="0.25">
      <c r="B32" s="13"/>
    </row>
  </sheetData>
  <mergeCells count="8">
    <mergeCell ref="J1:O1"/>
    <mergeCell ref="J2:P2"/>
    <mergeCell ref="A3:O3"/>
    <mergeCell ref="D5:O5"/>
    <mergeCell ref="C5:C6"/>
    <mergeCell ref="B5:B6"/>
    <mergeCell ref="A5:A6"/>
    <mergeCell ref="A4:O4"/>
  </mergeCells>
  <pageMargins left="0.39370078740157483" right="0.39370078740157483" top="0.78740157480314965" bottom="0.39370078740157483" header="0.31496062992125984" footer="0.31496062992125984"/>
  <pageSetup paperSize="9" scale="84" fitToHeight="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Normal="100" workbookViewId="0">
      <selection activeCell="D1" sqref="D1:F1"/>
    </sheetView>
  </sheetViews>
  <sheetFormatPr defaultRowHeight="15.75" x14ac:dyDescent="0.25"/>
  <cols>
    <col min="1" max="1" width="9.140625" style="11"/>
    <col min="2" max="2" width="48.85546875" style="11" customWidth="1"/>
    <col min="3" max="3" width="22.42578125" style="11" customWidth="1"/>
    <col min="4" max="4" width="13.85546875" style="11" customWidth="1"/>
    <col min="5" max="5" width="13.42578125" style="11" customWidth="1"/>
    <col min="6" max="6" width="37.42578125" style="11" customWidth="1"/>
    <col min="7" max="7" width="2.7109375" style="11" customWidth="1"/>
    <col min="8" max="16384" width="9.140625" style="11"/>
  </cols>
  <sheetData>
    <row r="1" spans="1:16" ht="111.75" customHeight="1" x14ac:dyDescent="0.25">
      <c r="A1" s="34"/>
      <c r="B1" s="34"/>
      <c r="C1" s="34"/>
      <c r="D1" s="75" t="s">
        <v>145</v>
      </c>
      <c r="E1" s="75"/>
      <c r="F1" s="75"/>
    </row>
    <row r="2" spans="1:16" s="29" customFormat="1" ht="126.75" customHeight="1" x14ac:dyDescent="0.25">
      <c r="A2" s="34"/>
      <c r="B2" s="34"/>
      <c r="C2" s="34"/>
      <c r="D2" s="75" t="s">
        <v>134</v>
      </c>
      <c r="E2" s="75"/>
      <c r="F2" s="75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6" ht="18.75" x14ac:dyDescent="0.25">
      <c r="A3" s="75" t="s">
        <v>67</v>
      </c>
      <c r="B3" s="75"/>
      <c r="C3" s="75"/>
      <c r="D3" s="75"/>
      <c r="E3" s="75"/>
      <c r="F3" s="75"/>
    </row>
    <row r="5" spans="1:16" x14ac:dyDescent="0.25">
      <c r="A5" s="76" t="s">
        <v>28</v>
      </c>
      <c r="B5" s="76" t="s">
        <v>50</v>
      </c>
      <c r="C5" s="76" t="s">
        <v>51</v>
      </c>
      <c r="D5" s="76" t="s">
        <v>55</v>
      </c>
      <c r="E5" s="76"/>
      <c r="F5" s="76" t="s">
        <v>54</v>
      </c>
    </row>
    <row r="6" spans="1:16" ht="31.5" x14ac:dyDescent="0.25">
      <c r="A6" s="76"/>
      <c r="B6" s="76"/>
      <c r="C6" s="76"/>
      <c r="D6" s="14" t="s">
        <v>52</v>
      </c>
      <c r="E6" s="14" t="s">
        <v>53</v>
      </c>
      <c r="F6" s="76"/>
    </row>
    <row r="7" spans="1:16" x14ac:dyDescent="0.25">
      <c r="A7" s="15" t="s">
        <v>131</v>
      </c>
      <c r="B7" s="19" t="s">
        <v>56</v>
      </c>
      <c r="C7" s="14"/>
      <c r="D7" s="44"/>
      <c r="E7" s="44"/>
      <c r="F7" s="44"/>
    </row>
    <row r="8" spans="1:16" ht="47.25" x14ac:dyDescent="0.25">
      <c r="A8" s="15" t="s">
        <v>84</v>
      </c>
      <c r="B8" s="19" t="s">
        <v>58</v>
      </c>
      <c r="C8" s="44" t="s">
        <v>3</v>
      </c>
      <c r="D8" s="44">
        <v>2015</v>
      </c>
      <c r="E8" s="44">
        <v>2017</v>
      </c>
      <c r="F8" s="44" t="s">
        <v>64</v>
      </c>
    </row>
    <row r="9" spans="1:16" ht="31.5" x14ac:dyDescent="0.25">
      <c r="A9" s="15" t="s">
        <v>85</v>
      </c>
      <c r="B9" s="19" t="s">
        <v>59</v>
      </c>
      <c r="C9" s="44" t="s">
        <v>3</v>
      </c>
      <c r="D9" s="44">
        <v>2023</v>
      </c>
      <c r="E9" s="44">
        <v>2025</v>
      </c>
      <c r="F9" s="44" t="s">
        <v>64</v>
      </c>
    </row>
    <row r="10" spans="1:16" ht="47.25" x14ac:dyDescent="0.25">
      <c r="A10" s="15" t="s">
        <v>86</v>
      </c>
      <c r="B10" s="19" t="s">
        <v>60</v>
      </c>
      <c r="C10" s="44" t="s">
        <v>3</v>
      </c>
      <c r="D10" s="44">
        <v>2023</v>
      </c>
      <c r="E10" s="44">
        <v>2025</v>
      </c>
      <c r="F10" s="44" t="s">
        <v>65</v>
      </c>
    </row>
    <row r="11" spans="1:16" s="43" customFormat="1" ht="110.25" x14ac:dyDescent="0.25">
      <c r="A11" s="45" t="s">
        <v>87</v>
      </c>
      <c r="B11" s="19" t="s">
        <v>102</v>
      </c>
      <c r="C11" s="44" t="s">
        <v>3</v>
      </c>
      <c r="D11" s="44">
        <v>2015</v>
      </c>
      <c r="E11" s="44">
        <v>2017</v>
      </c>
      <c r="F11" s="44" t="s">
        <v>65</v>
      </c>
    </row>
    <row r="12" spans="1:16" ht="141.75" x14ac:dyDescent="0.25">
      <c r="A12" s="45" t="s">
        <v>88</v>
      </c>
      <c r="B12" s="46" t="s">
        <v>113</v>
      </c>
      <c r="C12" s="44" t="s">
        <v>3</v>
      </c>
      <c r="D12" s="44">
        <v>2015</v>
      </c>
      <c r="E12" s="44">
        <v>2016</v>
      </c>
      <c r="F12" s="44" t="s">
        <v>115</v>
      </c>
    </row>
    <row r="13" spans="1:16" ht="141.75" x14ac:dyDescent="0.25">
      <c r="A13" s="45" t="s">
        <v>89</v>
      </c>
      <c r="B13" s="46" t="s">
        <v>105</v>
      </c>
      <c r="C13" s="44" t="s">
        <v>63</v>
      </c>
      <c r="D13" s="44">
        <v>2017</v>
      </c>
      <c r="E13" s="44">
        <v>2017</v>
      </c>
      <c r="F13" s="44" t="s">
        <v>116</v>
      </c>
    </row>
    <row r="14" spans="1:16" ht="110.25" x14ac:dyDescent="0.25">
      <c r="A14" s="45" t="s">
        <v>92</v>
      </c>
      <c r="B14" s="46" t="s">
        <v>104</v>
      </c>
      <c r="C14" s="44" t="s">
        <v>3</v>
      </c>
      <c r="D14" s="44">
        <v>2015</v>
      </c>
      <c r="E14" s="44">
        <v>2015</v>
      </c>
      <c r="F14" s="44" t="s">
        <v>117</v>
      </c>
    </row>
    <row r="15" spans="1:16" ht="31.5" x14ac:dyDescent="0.25">
      <c r="A15" s="45" t="s">
        <v>129</v>
      </c>
      <c r="B15" s="19" t="s">
        <v>57</v>
      </c>
      <c r="C15" s="44"/>
      <c r="D15" s="44"/>
      <c r="E15" s="44"/>
      <c r="F15" s="44"/>
    </row>
    <row r="16" spans="1:16" ht="63" x14ac:dyDescent="0.25">
      <c r="A16" s="17" t="s">
        <v>93</v>
      </c>
      <c r="B16" s="46" t="s">
        <v>61</v>
      </c>
      <c r="C16" s="44" t="s">
        <v>63</v>
      </c>
      <c r="D16" s="44">
        <v>2015</v>
      </c>
      <c r="E16" s="44">
        <v>2019</v>
      </c>
      <c r="F16" s="44" t="s">
        <v>66</v>
      </c>
    </row>
    <row r="17" spans="1:7" ht="63" x14ac:dyDescent="0.25">
      <c r="A17" s="44" t="s">
        <v>114</v>
      </c>
      <c r="B17" s="46" t="s">
        <v>62</v>
      </c>
      <c r="C17" s="44" t="s">
        <v>63</v>
      </c>
      <c r="D17" s="44">
        <v>2015</v>
      </c>
      <c r="E17" s="44">
        <v>2016</v>
      </c>
      <c r="F17" s="44" t="s">
        <v>66</v>
      </c>
    </row>
    <row r="18" spans="1:7" ht="63" x14ac:dyDescent="0.3">
      <c r="A18" s="44" t="s">
        <v>130</v>
      </c>
      <c r="B18" s="26" t="s">
        <v>118</v>
      </c>
      <c r="C18" s="47" t="s">
        <v>63</v>
      </c>
      <c r="D18" s="47">
        <v>2020</v>
      </c>
      <c r="E18" s="47">
        <v>2025</v>
      </c>
      <c r="F18" s="47" t="s">
        <v>119</v>
      </c>
      <c r="G18" s="53" t="s">
        <v>133</v>
      </c>
    </row>
  </sheetData>
  <mergeCells count="8">
    <mergeCell ref="D1:F1"/>
    <mergeCell ref="D2:F2"/>
    <mergeCell ref="A3:F3"/>
    <mergeCell ref="A5:A6"/>
    <mergeCell ref="B5:B6"/>
    <mergeCell ref="C5:C6"/>
    <mergeCell ref="D5:E5"/>
    <mergeCell ref="F5:F6"/>
  </mergeCells>
  <pageMargins left="0.39370078740157483" right="0.39370078740157483" top="1.1811023622047245" bottom="0.39370078740157483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tabSelected="1" zoomScale="85" zoomScaleNormal="85" zoomScalePageLayoutView="70" workbookViewId="0">
      <pane xSplit="1" ySplit="6" topLeftCell="B85" activePane="bottomRight" state="frozen"/>
      <selection pane="topRight" activeCell="B1" sqref="B1"/>
      <selection pane="bottomLeft" activeCell="A7" sqref="A7"/>
      <selection pane="bottomRight" activeCell="L1" sqref="L1:P1"/>
    </sheetView>
  </sheetViews>
  <sheetFormatPr defaultRowHeight="15.75" x14ac:dyDescent="0.25"/>
  <cols>
    <col min="1" max="1" width="9.140625" style="11"/>
    <col min="2" max="2" width="42.140625" style="11" customWidth="1"/>
    <col min="3" max="3" width="27.5703125" style="11" customWidth="1"/>
    <col min="4" max="4" width="16" style="11" customWidth="1"/>
    <col min="5" max="7" width="12.7109375" style="11" customWidth="1"/>
    <col min="8" max="8" width="12.7109375" style="33" customWidth="1"/>
    <col min="9" max="16" width="12.7109375" style="11" customWidth="1"/>
    <col min="17" max="16384" width="9.140625" style="11"/>
  </cols>
  <sheetData>
    <row r="1" spans="1:16" ht="121.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75" t="s">
        <v>144</v>
      </c>
      <c r="M1" s="75"/>
      <c r="N1" s="75"/>
      <c r="O1" s="75"/>
      <c r="P1" s="75"/>
    </row>
    <row r="2" spans="1:16" s="29" customFormat="1" ht="139.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75" t="s">
        <v>135</v>
      </c>
      <c r="M2" s="75"/>
      <c r="N2" s="75"/>
      <c r="O2" s="75"/>
      <c r="P2" s="75"/>
    </row>
    <row r="3" spans="1:16" ht="15.75" customHeight="1" x14ac:dyDescent="0.25">
      <c r="A3" s="75" t="s">
        <v>68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5" spans="1:16" ht="15.75" customHeight="1" x14ac:dyDescent="0.25">
      <c r="A5" s="83" t="s">
        <v>136</v>
      </c>
      <c r="B5" s="83" t="s">
        <v>50</v>
      </c>
      <c r="C5" s="83" t="s">
        <v>69</v>
      </c>
      <c r="D5" s="83" t="s">
        <v>70</v>
      </c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 ht="47.25" x14ac:dyDescent="0.25">
      <c r="A6" s="83"/>
      <c r="B6" s="83"/>
      <c r="C6" s="83"/>
      <c r="D6" s="21" t="s">
        <v>71</v>
      </c>
      <c r="E6" s="30" t="s">
        <v>72</v>
      </c>
      <c r="F6" s="30" t="s">
        <v>31</v>
      </c>
      <c r="G6" s="30" t="s">
        <v>32</v>
      </c>
      <c r="H6" s="32" t="s">
        <v>33</v>
      </c>
      <c r="I6" s="30" t="s">
        <v>34</v>
      </c>
      <c r="J6" s="30" t="s">
        <v>35</v>
      </c>
      <c r="K6" s="30" t="s">
        <v>36</v>
      </c>
      <c r="L6" s="30" t="s">
        <v>37</v>
      </c>
      <c r="M6" s="30" t="s">
        <v>38</v>
      </c>
      <c r="N6" s="30" t="s">
        <v>39</v>
      </c>
      <c r="O6" s="30" t="s">
        <v>40</v>
      </c>
      <c r="P6" s="30" t="s">
        <v>41</v>
      </c>
    </row>
    <row r="7" spans="1:16" s="27" customFormat="1" x14ac:dyDescent="0.25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32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</row>
    <row r="8" spans="1:16" ht="31.5" customHeight="1" x14ac:dyDescent="0.25">
      <c r="A8" s="81" t="s">
        <v>131</v>
      </c>
      <c r="B8" s="82" t="s">
        <v>56</v>
      </c>
      <c r="C8" s="54"/>
      <c r="D8" s="55" t="s">
        <v>73</v>
      </c>
      <c r="E8" s="56">
        <f>SUM(E9:E12)</f>
        <v>581340</v>
      </c>
      <c r="F8" s="56">
        <f>F9+F10+F11+F12</f>
        <v>337581.69999999995</v>
      </c>
      <c r="G8" s="56">
        <f t="shared" ref="G8:P8" si="0">G9+G10+G11+G12</f>
        <v>94162.9</v>
      </c>
      <c r="H8" s="57">
        <f t="shared" si="0"/>
        <v>12608.8</v>
      </c>
      <c r="I8" s="56">
        <f t="shared" si="0"/>
        <v>0</v>
      </c>
      <c r="J8" s="56">
        <f t="shared" si="0"/>
        <v>0</v>
      </c>
      <c r="K8" s="56">
        <f t="shared" si="0"/>
        <v>0</v>
      </c>
      <c r="L8" s="56">
        <f t="shared" si="0"/>
        <v>0</v>
      </c>
      <c r="M8" s="56">
        <f t="shared" si="0"/>
        <v>0</v>
      </c>
      <c r="N8" s="56">
        <f t="shared" si="0"/>
        <v>45662.2</v>
      </c>
      <c r="O8" s="56">
        <f t="shared" si="0"/>
        <v>45662.2</v>
      </c>
      <c r="P8" s="56">
        <f t="shared" si="0"/>
        <v>45662.2</v>
      </c>
    </row>
    <row r="9" spans="1:16" ht="21" customHeight="1" x14ac:dyDescent="0.25">
      <c r="A9" s="81"/>
      <c r="B9" s="82"/>
      <c r="C9" s="54"/>
      <c r="D9" s="55" t="s">
        <v>74</v>
      </c>
      <c r="E9" s="56">
        <f t="shared" ref="E9:E12" si="1">SUM(F9:P9)</f>
        <v>57115.100000000006</v>
      </c>
      <c r="F9" s="56">
        <f>F14+F34+F39+F44+F49+F54+F59+F64+F69</f>
        <v>21033.100000000002</v>
      </c>
      <c r="G9" s="56">
        <f t="shared" ref="G9:P9" si="2">G14+G34+G39+G44+G49+G54+G59+G64+G69</f>
        <v>4747.2</v>
      </c>
      <c r="H9" s="57">
        <f>H14+H34+H39+H44+H49+H54+H59+H64+H69</f>
        <v>1334.8000000000002</v>
      </c>
      <c r="I9" s="56">
        <f t="shared" si="2"/>
        <v>0</v>
      </c>
      <c r="J9" s="56">
        <f t="shared" si="2"/>
        <v>0</v>
      </c>
      <c r="K9" s="56">
        <f t="shared" si="2"/>
        <v>0</v>
      </c>
      <c r="L9" s="56">
        <f t="shared" si="2"/>
        <v>0</v>
      </c>
      <c r="M9" s="56">
        <f t="shared" si="2"/>
        <v>0</v>
      </c>
      <c r="N9" s="56">
        <f t="shared" si="2"/>
        <v>10000</v>
      </c>
      <c r="O9" s="56">
        <f>O14+O34+O39+O44+O49+O54+O59+O64+O69</f>
        <v>10000</v>
      </c>
      <c r="P9" s="56">
        <f t="shared" si="2"/>
        <v>10000</v>
      </c>
    </row>
    <row r="10" spans="1:16" ht="21" customHeight="1" x14ac:dyDescent="0.25">
      <c r="A10" s="81"/>
      <c r="B10" s="82"/>
      <c r="C10" s="54"/>
      <c r="D10" s="55" t="s">
        <v>76</v>
      </c>
      <c r="E10" s="56">
        <f t="shared" si="1"/>
        <v>524224.9</v>
      </c>
      <c r="F10" s="56">
        <f t="shared" ref="F10:F12" si="3">F15+F35+F40+F45+F50+F55+F60+F65+F70</f>
        <v>316548.59999999998</v>
      </c>
      <c r="G10" s="56">
        <f>G15+G35+G40+G45+G50+G55+G60+G65+G70</f>
        <v>89415.7</v>
      </c>
      <c r="H10" s="57">
        <f t="shared" ref="H10:P12" si="4">H15+H35+H40+H45+H50+H55+H60+H65+H70</f>
        <v>11274</v>
      </c>
      <c r="I10" s="56">
        <f t="shared" si="4"/>
        <v>0</v>
      </c>
      <c r="J10" s="56">
        <f t="shared" si="4"/>
        <v>0</v>
      </c>
      <c r="K10" s="56">
        <f t="shared" si="4"/>
        <v>0</v>
      </c>
      <c r="L10" s="56">
        <f t="shared" si="4"/>
        <v>0</v>
      </c>
      <c r="M10" s="56">
        <f t="shared" si="4"/>
        <v>0</v>
      </c>
      <c r="N10" s="56">
        <f t="shared" si="4"/>
        <v>35662.199999999997</v>
      </c>
      <c r="O10" s="56">
        <f>O15+O35+O40+O45+O50+O55+O60+O65+O70</f>
        <v>35662.199999999997</v>
      </c>
      <c r="P10" s="56">
        <f t="shared" si="4"/>
        <v>35662.199999999997</v>
      </c>
    </row>
    <row r="11" spans="1:16" ht="21.75" customHeight="1" x14ac:dyDescent="0.25">
      <c r="A11" s="81"/>
      <c r="B11" s="82"/>
      <c r="C11" s="54"/>
      <c r="D11" s="55" t="s">
        <v>75</v>
      </c>
      <c r="E11" s="56">
        <f t="shared" si="1"/>
        <v>0</v>
      </c>
      <c r="F11" s="56">
        <f t="shared" si="3"/>
        <v>0</v>
      </c>
      <c r="G11" s="56">
        <f>G16+G36+G41+G46+G51+G56+G61+G66+G71</f>
        <v>0</v>
      </c>
      <c r="H11" s="57">
        <f t="shared" si="4"/>
        <v>0</v>
      </c>
      <c r="I11" s="56">
        <f t="shared" si="4"/>
        <v>0</v>
      </c>
      <c r="J11" s="56">
        <f t="shared" si="4"/>
        <v>0</v>
      </c>
      <c r="K11" s="56">
        <f t="shared" si="4"/>
        <v>0</v>
      </c>
      <c r="L11" s="56">
        <f t="shared" si="4"/>
        <v>0</v>
      </c>
      <c r="M11" s="56">
        <f t="shared" si="4"/>
        <v>0</v>
      </c>
      <c r="N11" s="56">
        <f t="shared" si="4"/>
        <v>0</v>
      </c>
      <c r="O11" s="56">
        <f>O16+O36+O41+O46+O51+O56+O61+O66+O71</f>
        <v>0</v>
      </c>
      <c r="P11" s="56">
        <f t="shared" si="4"/>
        <v>0</v>
      </c>
    </row>
    <row r="12" spans="1:16" ht="22.5" customHeight="1" x14ac:dyDescent="0.25">
      <c r="A12" s="81"/>
      <c r="B12" s="82"/>
      <c r="C12" s="54"/>
      <c r="D12" s="55" t="s">
        <v>77</v>
      </c>
      <c r="E12" s="56">
        <f t="shared" si="1"/>
        <v>0</v>
      </c>
      <c r="F12" s="56">
        <f t="shared" si="3"/>
        <v>0</v>
      </c>
      <c r="G12" s="56">
        <f>G17+G37+G42+G47+G52+G57+G62+G67+G72</f>
        <v>0</v>
      </c>
      <c r="H12" s="57">
        <f t="shared" si="4"/>
        <v>0</v>
      </c>
      <c r="I12" s="56">
        <f t="shared" si="4"/>
        <v>0</v>
      </c>
      <c r="J12" s="56">
        <f t="shared" si="4"/>
        <v>0</v>
      </c>
      <c r="K12" s="56">
        <f t="shared" si="4"/>
        <v>0</v>
      </c>
      <c r="L12" s="56">
        <f t="shared" si="4"/>
        <v>0</v>
      </c>
      <c r="M12" s="56">
        <f t="shared" si="4"/>
        <v>0</v>
      </c>
      <c r="N12" s="56">
        <f t="shared" si="4"/>
        <v>0</v>
      </c>
      <c r="O12" s="56">
        <f t="shared" si="4"/>
        <v>0</v>
      </c>
      <c r="P12" s="56">
        <f t="shared" si="4"/>
        <v>0</v>
      </c>
    </row>
    <row r="13" spans="1:16" ht="36.75" customHeight="1" x14ac:dyDescent="0.25">
      <c r="A13" s="79" t="s">
        <v>84</v>
      </c>
      <c r="B13" s="80" t="s">
        <v>58</v>
      </c>
      <c r="C13" s="84" t="s">
        <v>82</v>
      </c>
      <c r="D13" s="58" t="s">
        <v>73</v>
      </c>
      <c r="E13" s="59">
        <f>SUM(F13:P13)</f>
        <v>427892.10000000003</v>
      </c>
      <c r="F13" s="59">
        <f>SUM(F14:F17)</f>
        <v>325504</v>
      </c>
      <c r="G13" s="59">
        <f t="shared" ref="G13:P13" si="5">SUM(G14:G17)</f>
        <v>90985.900000000009</v>
      </c>
      <c r="H13" s="60">
        <f t="shared" si="5"/>
        <v>11402.2</v>
      </c>
      <c r="I13" s="59">
        <f t="shared" si="5"/>
        <v>0</v>
      </c>
      <c r="J13" s="59">
        <f t="shared" si="5"/>
        <v>0</v>
      </c>
      <c r="K13" s="59">
        <f t="shared" si="5"/>
        <v>0</v>
      </c>
      <c r="L13" s="59">
        <f t="shared" si="5"/>
        <v>0</v>
      </c>
      <c r="M13" s="59">
        <f t="shared" si="5"/>
        <v>0</v>
      </c>
      <c r="N13" s="59">
        <f t="shared" si="5"/>
        <v>0</v>
      </c>
      <c r="O13" s="59">
        <f t="shared" si="5"/>
        <v>0</v>
      </c>
      <c r="P13" s="59">
        <f t="shared" si="5"/>
        <v>0</v>
      </c>
    </row>
    <row r="14" spans="1:16" ht="24" customHeight="1" x14ac:dyDescent="0.25">
      <c r="A14" s="79"/>
      <c r="B14" s="80"/>
      <c r="C14" s="84"/>
      <c r="D14" s="58" t="s">
        <v>74</v>
      </c>
      <c r="E14" s="59">
        <f>SUM(F14:H14)</f>
        <v>23077.200000000001</v>
      </c>
      <c r="F14" s="59">
        <f>F19+F24+F29</f>
        <v>19349.400000000001</v>
      </c>
      <c r="G14" s="59">
        <f t="shared" ref="G14:H14" si="6">G19+G24+G29</f>
        <v>3599.6</v>
      </c>
      <c r="H14" s="60">
        <f t="shared" si="6"/>
        <v>128.19999999999999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</row>
    <row r="15" spans="1:16" ht="21" customHeight="1" x14ac:dyDescent="0.25">
      <c r="A15" s="79"/>
      <c r="B15" s="80"/>
      <c r="C15" s="84"/>
      <c r="D15" s="58" t="s">
        <v>76</v>
      </c>
      <c r="E15" s="59">
        <f t="shared" ref="E15:E17" si="7">SUM(F15:P15)</f>
        <v>404814.89999999997</v>
      </c>
      <c r="F15" s="59">
        <f t="shared" ref="F15:H17" si="8">F20+F25+F30</f>
        <v>306154.59999999998</v>
      </c>
      <c r="G15" s="59">
        <f t="shared" si="8"/>
        <v>87386.3</v>
      </c>
      <c r="H15" s="60">
        <f t="shared" si="8"/>
        <v>11274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59">
        <v>0</v>
      </c>
    </row>
    <row r="16" spans="1:16" ht="21.75" customHeight="1" x14ac:dyDescent="0.25">
      <c r="A16" s="79"/>
      <c r="B16" s="80"/>
      <c r="C16" s="84"/>
      <c r="D16" s="58" t="s">
        <v>75</v>
      </c>
      <c r="E16" s="59">
        <f t="shared" si="7"/>
        <v>0</v>
      </c>
      <c r="F16" s="59">
        <f t="shared" si="8"/>
        <v>0</v>
      </c>
      <c r="G16" s="59">
        <f t="shared" si="8"/>
        <v>0</v>
      </c>
      <c r="H16" s="60">
        <f t="shared" si="8"/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</row>
    <row r="17" spans="1:16" ht="22.5" customHeight="1" x14ac:dyDescent="0.25">
      <c r="A17" s="79"/>
      <c r="B17" s="80"/>
      <c r="C17" s="84"/>
      <c r="D17" s="58" t="s">
        <v>77</v>
      </c>
      <c r="E17" s="59">
        <f t="shared" si="7"/>
        <v>0</v>
      </c>
      <c r="F17" s="59">
        <f t="shared" si="8"/>
        <v>0</v>
      </c>
      <c r="G17" s="59">
        <f t="shared" si="8"/>
        <v>0</v>
      </c>
      <c r="H17" s="60">
        <f t="shared" si="8"/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</row>
    <row r="18" spans="1:16" s="31" customFormat="1" ht="39.75" customHeight="1" x14ac:dyDescent="0.25">
      <c r="A18" s="79" t="s">
        <v>137</v>
      </c>
      <c r="B18" s="80" t="s">
        <v>58</v>
      </c>
      <c r="C18" s="84" t="s">
        <v>82</v>
      </c>
      <c r="D18" s="58" t="s">
        <v>73</v>
      </c>
      <c r="E18" s="59">
        <f>SUM(F18:P18)</f>
        <v>408751</v>
      </c>
      <c r="F18" s="59">
        <f>SUM(F19:F22)</f>
        <v>309203.39999999997</v>
      </c>
      <c r="G18" s="59">
        <f t="shared" ref="G18:P18" si="9">SUM(G19:G22)</f>
        <v>88145.400000000009</v>
      </c>
      <c r="H18" s="60">
        <f t="shared" si="9"/>
        <v>11402.2</v>
      </c>
      <c r="I18" s="59">
        <f t="shared" si="9"/>
        <v>0</v>
      </c>
      <c r="J18" s="59">
        <f t="shared" si="9"/>
        <v>0</v>
      </c>
      <c r="K18" s="59">
        <f t="shared" si="9"/>
        <v>0</v>
      </c>
      <c r="L18" s="59">
        <f t="shared" si="9"/>
        <v>0</v>
      </c>
      <c r="M18" s="59">
        <f t="shared" si="9"/>
        <v>0</v>
      </c>
      <c r="N18" s="59">
        <f t="shared" si="9"/>
        <v>0</v>
      </c>
      <c r="O18" s="59">
        <f t="shared" si="9"/>
        <v>0</v>
      </c>
      <c r="P18" s="59">
        <f t="shared" si="9"/>
        <v>0</v>
      </c>
    </row>
    <row r="19" spans="1:16" s="31" customFormat="1" ht="22.5" customHeight="1" x14ac:dyDescent="0.25">
      <c r="A19" s="79"/>
      <c r="B19" s="80"/>
      <c r="C19" s="84"/>
      <c r="D19" s="58" t="s">
        <v>74</v>
      </c>
      <c r="E19" s="59">
        <f t="shared" ref="E19:E22" si="10">SUM(F19:P19)</f>
        <v>3936.1</v>
      </c>
      <c r="F19" s="59">
        <v>3048.8</v>
      </c>
      <c r="G19" s="59">
        <v>759.1</v>
      </c>
      <c r="H19" s="60">
        <v>128.19999999999999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</row>
    <row r="20" spans="1:16" s="31" customFormat="1" ht="24" customHeight="1" x14ac:dyDescent="0.25">
      <c r="A20" s="79"/>
      <c r="B20" s="80"/>
      <c r="C20" s="84"/>
      <c r="D20" s="58" t="s">
        <v>76</v>
      </c>
      <c r="E20" s="59">
        <f t="shared" si="10"/>
        <v>404814.89999999997</v>
      </c>
      <c r="F20" s="59">
        <v>306154.59999999998</v>
      </c>
      <c r="G20" s="59">
        <v>87386.3</v>
      </c>
      <c r="H20" s="60">
        <v>11274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</row>
    <row r="21" spans="1:16" s="31" customFormat="1" ht="22.5" customHeight="1" x14ac:dyDescent="0.25">
      <c r="A21" s="79"/>
      <c r="B21" s="80"/>
      <c r="C21" s="84"/>
      <c r="D21" s="58" t="s">
        <v>75</v>
      </c>
      <c r="E21" s="59">
        <f t="shared" si="10"/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</row>
    <row r="22" spans="1:16" s="31" customFormat="1" ht="25.5" customHeight="1" x14ac:dyDescent="0.25">
      <c r="A22" s="79"/>
      <c r="B22" s="80"/>
      <c r="C22" s="84"/>
      <c r="D22" s="58" t="s">
        <v>77</v>
      </c>
      <c r="E22" s="59">
        <f t="shared" si="10"/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</row>
    <row r="23" spans="1:16" s="31" customFormat="1" ht="39" customHeight="1" x14ac:dyDescent="0.25">
      <c r="A23" s="79" t="s">
        <v>138</v>
      </c>
      <c r="B23" s="80" t="s">
        <v>98</v>
      </c>
      <c r="C23" s="84" t="s">
        <v>82</v>
      </c>
      <c r="D23" s="58" t="s">
        <v>73</v>
      </c>
      <c r="E23" s="59">
        <f>SUM(F23:P23)</f>
        <v>18042.599999999999</v>
      </c>
      <c r="F23" s="59">
        <f>SUM(F24:F27)</f>
        <v>16300.6</v>
      </c>
      <c r="G23" s="59">
        <f t="shared" ref="G23:P23" si="11">SUM(G24:G27)</f>
        <v>1742</v>
      </c>
      <c r="H23" s="60">
        <f t="shared" si="11"/>
        <v>0</v>
      </c>
      <c r="I23" s="59">
        <f t="shared" si="11"/>
        <v>0</v>
      </c>
      <c r="J23" s="59">
        <f t="shared" si="11"/>
        <v>0</v>
      </c>
      <c r="K23" s="59">
        <f t="shared" si="11"/>
        <v>0</v>
      </c>
      <c r="L23" s="59">
        <f t="shared" si="11"/>
        <v>0</v>
      </c>
      <c r="M23" s="59">
        <f t="shared" si="11"/>
        <v>0</v>
      </c>
      <c r="N23" s="59">
        <f t="shared" si="11"/>
        <v>0</v>
      </c>
      <c r="O23" s="59">
        <f t="shared" si="11"/>
        <v>0</v>
      </c>
      <c r="P23" s="59">
        <f t="shared" si="11"/>
        <v>0</v>
      </c>
    </row>
    <row r="24" spans="1:16" s="31" customFormat="1" x14ac:dyDescent="0.25">
      <c r="A24" s="79"/>
      <c r="B24" s="80"/>
      <c r="C24" s="84"/>
      <c r="D24" s="58" t="s">
        <v>74</v>
      </c>
      <c r="E24" s="59">
        <f t="shared" ref="E24:E27" si="12">SUM(F24:P24)</f>
        <v>18042.599999999999</v>
      </c>
      <c r="F24" s="59">
        <v>16300.6</v>
      </c>
      <c r="G24" s="59">
        <v>1742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0">
        <v>0</v>
      </c>
      <c r="O24" s="60">
        <v>0</v>
      </c>
      <c r="P24" s="60">
        <v>0</v>
      </c>
    </row>
    <row r="25" spans="1:16" s="31" customFormat="1" x14ac:dyDescent="0.25">
      <c r="A25" s="79"/>
      <c r="B25" s="80"/>
      <c r="C25" s="84"/>
      <c r="D25" s="58" t="s">
        <v>76</v>
      </c>
      <c r="E25" s="59">
        <f t="shared" si="12"/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</row>
    <row r="26" spans="1:16" s="31" customFormat="1" x14ac:dyDescent="0.25">
      <c r="A26" s="79"/>
      <c r="B26" s="80"/>
      <c r="C26" s="84"/>
      <c r="D26" s="58" t="s">
        <v>75</v>
      </c>
      <c r="E26" s="59">
        <f t="shared" si="12"/>
        <v>0</v>
      </c>
      <c r="F26" s="59">
        <v>0</v>
      </c>
      <c r="G26" s="59">
        <v>0</v>
      </c>
      <c r="H26" s="59">
        <v>0</v>
      </c>
      <c r="I26" s="59">
        <v>0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</row>
    <row r="27" spans="1:16" s="31" customFormat="1" x14ac:dyDescent="0.25">
      <c r="A27" s="79"/>
      <c r="B27" s="80"/>
      <c r="C27" s="84"/>
      <c r="D27" s="58" t="s">
        <v>77</v>
      </c>
      <c r="E27" s="59">
        <f t="shared" si="12"/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</row>
    <row r="28" spans="1:16" s="31" customFormat="1" ht="39" customHeight="1" x14ac:dyDescent="0.25">
      <c r="A28" s="79" t="s">
        <v>139</v>
      </c>
      <c r="B28" s="80" t="s">
        <v>99</v>
      </c>
      <c r="C28" s="84" t="s">
        <v>82</v>
      </c>
      <c r="D28" s="58" t="s">
        <v>73</v>
      </c>
      <c r="E28" s="59">
        <f>SUM(F28:P28)</f>
        <v>1098.5</v>
      </c>
      <c r="F28" s="59">
        <f>SUM(F29:F32)</f>
        <v>0</v>
      </c>
      <c r="G28" s="59">
        <f t="shared" ref="G28:P28" si="13">SUM(G29:G32)</f>
        <v>1098.5</v>
      </c>
      <c r="H28" s="60">
        <f t="shared" si="13"/>
        <v>0</v>
      </c>
      <c r="I28" s="59">
        <f t="shared" si="13"/>
        <v>0</v>
      </c>
      <c r="J28" s="59">
        <f t="shared" si="13"/>
        <v>0</v>
      </c>
      <c r="K28" s="59">
        <f t="shared" si="13"/>
        <v>0</v>
      </c>
      <c r="L28" s="59">
        <f t="shared" si="13"/>
        <v>0</v>
      </c>
      <c r="M28" s="59">
        <f t="shared" si="13"/>
        <v>0</v>
      </c>
      <c r="N28" s="59">
        <f t="shared" si="13"/>
        <v>0</v>
      </c>
      <c r="O28" s="59">
        <f t="shared" si="13"/>
        <v>0</v>
      </c>
      <c r="P28" s="59">
        <f t="shared" si="13"/>
        <v>0</v>
      </c>
    </row>
    <row r="29" spans="1:16" s="31" customFormat="1" x14ac:dyDescent="0.25">
      <c r="A29" s="79"/>
      <c r="B29" s="80"/>
      <c r="C29" s="84"/>
      <c r="D29" s="58" t="s">
        <v>74</v>
      </c>
      <c r="E29" s="59">
        <f t="shared" ref="E29:E32" si="14">SUM(F29:P29)</f>
        <v>1098.5</v>
      </c>
      <c r="F29" s="59">
        <v>0</v>
      </c>
      <c r="G29" s="59">
        <v>1098.5</v>
      </c>
      <c r="H29" s="60">
        <v>0</v>
      </c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</row>
    <row r="30" spans="1:16" s="31" customFormat="1" x14ac:dyDescent="0.25">
      <c r="A30" s="79"/>
      <c r="B30" s="80"/>
      <c r="C30" s="84"/>
      <c r="D30" s="58" t="s">
        <v>76</v>
      </c>
      <c r="E30" s="59">
        <f t="shared" si="14"/>
        <v>0</v>
      </c>
      <c r="F30" s="59">
        <v>0</v>
      </c>
      <c r="G30" s="59">
        <v>0</v>
      </c>
      <c r="H30" s="59">
        <v>0</v>
      </c>
      <c r="I30" s="59">
        <v>0</v>
      </c>
      <c r="J30" s="59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</row>
    <row r="31" spans="1:16" s="31" customFormat="1" x14ac:dyDescent="0.25">
      <c r="A31" s="79"/>
      <c r="B31" s="80"/>
      <c r="C31" s="84"/>
      <c r="D31" s="58" t="s">
        <v>75</v>
      </c>
      <c r="E31" s="59">
        <f t="shared" si="14"/>
        <v>0</v>
      </c>
      <c r="F31" s="59">
        <v>0</v>
      </c>
      <c r="G31" s="59">
        <v>0</v>
      </c>
      <c r="H31" s="59">
        <v>0</v>
      </c>
      <c r="I31" s="59">
        <v>0</v>
      </c>
      <c r="J31" s="59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</row>
    <row r="32" spans="1:16" s="31" customFormat="1" x14ac:dyDescent="0.25">
      <c r="A32" s="79"/>
      <c r="B32" s="80"/>
      <c r="C32" s="84"/>
      <c r="D32" s="58" t="s">
        <v>77</v>
      </c>
      <c r="E32" s="59">
        <f t="shared" si="14"/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</row>
    <row r="33" spans="1:16" s="29" customFormat="1" ht="39" customHeight="1" x14ac:dyDescent="0.25">
      <c r="A33" s="79" t="s">
        <v>85</v>
      </c>
      <c r="B33" s="80" t="s">
        <v>100</v>
      </c>
      <c r="C33" s="84" t="s">
        <v>82</v>
      </c>
      <c r="D33" s="58" t="s">
        <v>73</v>
      </c>
      <c r="E33" s="59">
        <f>SUM(F33:P33)</f>
        <v>1378.1000000000001</v>
      </c>
      <c r="F33" s="59">
        <f>SUM(F34:F37)</f>
        <v>192.7</v>
      </c>
      <c r="G33" s="59">
        <f t="shared" ref="G33:P33" si="15">SUM(G34:G37)</f>
        <v>1185.4000000000001</v>
      </c>
      <c r="H33" s="60">
        <f t="shared" si="15"/>
        <v>0</v>
      </c>
      <c r="I33" s="59">
        <f t="shared" si="15"/>
        <v>0</v>
      </c>
      <c r="J33" s="59">
        <f t="shared" si="15"/>
        <v>0</v>
      </c>
      <c r="K33" s="59">
        <f t="shared" si="15"/>
        <v>0</v>
      </c>
      <c r="L33" s="59">
        <f t="shared" si="15"/>
        <v>0</v>
      </c>
      <c r="M33" s="59">
        <f t="shared" si="15"/>
        <v>0</v>
      </c>
      <c r="N33" s="59">
        <f t="shared" si="15"/>
        <v>0</v>
      </c>
      <c r="O33" s="59">
        <f t="shared" si="15"/>
        <v>0</v>
      </c>
      <c r="P33" s="59">
        <f t="shared" si="15"/>
        <v>0</v>
      </c>
    </row>
    <row r="34" spans="1:16" s="29" customFormat="1" x14ac:dyDescent="0.25">
      <c r="A34" s="79"/>
      <c r="B34" s="80"/>
      <c r="C34" s="84"/>
      <c r="D34" s="58" t="s">
        <v>74</v>
      </c>
      <c r="E34" s="59">
        <f t="shared" ref="E34:E37" si="16">SUM(F34:P34)</f>
        <v>785.40000000000009</v>
      </c>
      <c r="F34" s="59">
        <v>192.7</v>
      </c>
      <c r="G34" s="59">
        <v>592.70000000000005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</row>
    <row r="35" spans="1:16" s="29" customFormat="1" x14ac:dyDescent="0.25">
      <c r="A35" s="79"/>
      <c r="B35" s="80"/>
      <c r="C35" s="84"/>
      <c r="D35" s="58" t="s">
        <v>76</v>
      </c>
      <c r="E35" s="59">
        <f t="shared" si="16"/>
        <v>592.70000000000005</v>
      </c>
      <c r="F35" s="59">
        <v>0</v>
      </c>
      <c r="G35" s="59">
        <v>592.70000000000005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</row>
    <row r="36" spans="1:16" s="29" customFormat="1" x14ac:dyDescent="0.25">
      <c r="A36" s="79"/>
      <c r="B36" s="80"/>
      <c r="C36" s="84"/>
      <c r="D36" s="58" t="s">
        <v>75</v>
      </c>
      <c r="E36" s="59">
        <f t="shared" si="16"/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</row>
    <row r="37" spans="1:16" s="29" customFormat="1" x14ac:dyDescent="0.25">
      <c r="A37" s="79"/>
      <c r="B37" s="80"/>
      <c r="C37" s="84"/>
      <c r="D37" s="58" t="s">
        <v>77</v>
      </c>
      <c r="E37" s="59">
        <f t="shared" si="16"/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</row>
    <row r="38" spans="1:16" s="29" customFormat="1" ht="39" customHeight="1" x14ac:dyDescent="0.25">
      <c r="A38" s="79" t="s">
        <v>86</v>
      </c>
      <c r="B38" s="89" t="s">
        <v>101</v>
      </c>
      <c r="C38" s="85" t="s">
        <v>82</v>
      </c>
      <c r="D38" s="58" t="s">
        <v>73</v>
      </c>
      <c r="E38" s="59">
        <f>SUM(F38:P38)</f>
        <v>577</v>
      </c>
      <c r="F38" s="59">
        <f>SUM(F39:F42)</f>
        <v>381</v>
      </c>
      <c r="G38" s="59">
        <f t="shared" ref="G38:P38" si="17">SUM(G39:G42)</f>
        <v>196</v>
      </c>
      <c r="H38" s="60">
        <f t="shared" si="17"/>
        <v>0</v>
      </c>
      <c r="I38" s="59">
        <f t="shared" si="17"/>
        <v>0</v>
      </c>
      <c r="J38" s="59">
        <f t="shared" si="17"/>
        <v>0</v>
      </c>
      <c r="K38" s="59">
        <f t="shared" si="17"/>
        <v>0</v>
      </c>
      <c r="L38" s="59">
        <f t="shared" si="17"/>
        <v>0</v>
      </c>
      <c r="M38" s="59">
        <f t="shared" si="17"/>
        <v>0</v>
      </c>
      <c r="N38" s="59">
        <f t="shared" si="17"/>
        <v>0</v>
      </c>
      <c r="O38" s="59">
        <f t="shared" si="17"/>
        <v>0</v>
      </c>
      <c r="P38" s="59">
        <f t="shared" si="17"/>
        <v>0</v>
      </c>
    </row>
    <row r="39" spans="1:16" s="29" customFormat="1" x14ac:dyDescent="0.25">
      <c r="A39" s="79"/>
      <c r="B39" s="90"/>
      <c r="C39" s="86"/>
      <c r="D39" s="58" t="s">
        <v>74</v>
      </c>
      <c r="E39" s="59">
        <f t="shared" ref="E39:E42" si="18">SUM(F39:P39)</f>
        <v>577</v>
      </c>
      <c r="F39" s="59">
        <v>381</v>
      </c>
      <c r="G39" s="59">
        <v>196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</row>
    <row r="40" spans="1:16" s="29" customFormat="1" x14ac:dyDescent="0.25">
      <c r="A40" s="79"/>
      <c r="B40" s="90"/>
      <c r="C40" s="86"/>
      <c r="D40" s="58" t="s">
        <v>76</v>
      </c>
      <c r="E40" s="59">
        <f t="shared" si="18"/>
        <v>0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0</v>
      </c>
      <c r="P40" s="59">
        <v>0</v>
      </c>
    </row>
    <row r="41" spans="1:16" s="29" customFormat="1" x14ac:dyDescent="0.25">
      <c r="A41" s="79"/>
      <c r="B41" s="90"/>
      <c r="C41" s="86"/>
      <c r="D41" s="58" t="s">
        <v>75</v>
      </c>
      <c r="E41" s="59">
        <f t="shared" si="18"/>
        <v>0</v>
      </c>
      <c r="F41" s="59">
        <v>0</v>
      </c>
      <c r="G41" s="59">
        <v>0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</row>
    <row r="42" spans="1:16" s="29" customFormat="1" x14ac:dyDescent="0.25">
      <c r="A42" s="79"/>
      <c r="B42" s="91"/>
      <c r="C42" s="87"/>
      <c r="D42" s="58" t="s">
        <v>77</v>
      </c>
      <c r="E42" s="59">
        <f t="shared" si="18"/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</row>
    <row r="43" spans="1:16" ht="39" customHeight="1" x14ac:dyDescent="0.25">
      <c r="A43" s="79" t="s">
        <v>87</v>
      </c>
      <c r="B43" s="80" t="s">
        <v>59</v>
      </c>
      <c r="C43" s="84" t="s">
        <v>82</v>
      </c>
      <c r="D43" s="58" t="s">
        <v>73</v>
      </c>
      <c r="E43" s="59">
        <f>SUM(F43:P43)</f>
        <v>68493.299999999988</v>
      </c>
      <c r="F43" s="59">
        <f>SUM(F44:F47)</f>
        <v>0</v>
      </c>
      <c r="G43" s="59">
        <f t="shared" ref="G43" si="19">SUM(G44:G47)</f>
        <v>0</v>
      </c>
      <c r="H43" s="60">
        <f t="shared" ref="H43" si="20">SUM(H44:H47)</f>
        <v>0</v>
      </c>
      <c r="I43" s="59">
        <f t="shared" ref="I43" si="21">SUM(I44:I47)</f>
        <v>0</v>
      </c>
      <c r="J43" s="59">
        <f t="shared" ref="J43" si="22">SUM(J44:J47)</f>
        <v>0</v>
      </c>
      <c r="K43" s="59">
        <f t="shared" ref="K43" si="23">SUM(K44:K47)</f>
        <v>0</v>
      </c>
      <c r="L43" s="59">
        <f t="shared" ref="L43" si="24">SUM(L44:L47)</f>
        <v>0</v>
      </c>
      <c r="M43" s="59">
        <f t="shared" ref="M43" si="25">SUM(M44:M47)</f>
        <v>0</v>
      </c>
      <c r="N43" s="59">
        <f>SUM(N44:N47)</f>
        <v>22831.1</v>
      </c>
      <c r="O43" s="59">
        <f>SUM(O44:O47)</f>
        <v>22831.1</v>
      </c>
      <c r="P43" s="59">
        <f>SUM(P44:P47)</f>
        <v>22831.1</v>
      </c>
    </row>
    <row r="44" spans="1:16" x14ac:dyDescent="0.25">
      <c r="A44" s="79"/>
      <c r="B44" s="80"/>
      <c r="C44" s="84"/>
      <c r="D44" s="58" t="s">
        <v>74</v>
      </c>
      <c r="E44" s="59">
        <f>SUM(F44:P44)</f>
        <v>15000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5000</v>
      </c>
      <c r="O44" s="59">
        <v>5000</v>
      </c>
      <c r="P44" s="59">
        <v>5000</v>
      </c>
    </row>
    <row r="45" spans="1:16" x14ac:dyDescent="0.25">
      <c r="A45" s="79"/>
      <c r="B45" s="80"/>
      <c r="C45" s="84"/>
      <c r="D45" s="58" t="s">
        <v>76</v>
      </c>
      <c r="E45" s="59">
        <f>SUM(F45:P45)</f>
        <v>53493.299999999996</v>
      </c>
      <c r="F45" s="59">
        <v>0</v>
      </c>
      <c r="G45" s="59">
        <v>0</v>
      </c>
      <c r="H45" s="59">
        <v>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17831.099999999999</v>
      </c>
      <c r="O45" s="59">
        <v>17831.099999999999</v>
      </c>
      <c r="P45" s="59">
        <v>17831.099999999999</v>
      </c>
    </row>
    <row r="46" spans="1:16" x14ac:dyDescent="0.25">
      <c r="A46" s="79"/>
      <c r="B46" s="80"/>
      <c r="C46" s="84"/>
      <c r="D46" s="58" t="s">
        <v>75</v>
      </c>
      <c r="E46" s="59">
        <f t="shared" ref="E46:E47" si="26">SUM(F46:P46)</f>
        <v>0</v>
      </c>
      <c r="F46" s="59">
        <v>0</v>
      </c>
      <c r="G46" s="59">
        <v>0</v>
      </c>
      <c r="H46" s="59">
        <v>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  <c r="P46" s="59">
        <v>0</v>
      </c>
    </row>
    <row r="47" spans="1:16" x14ac:dyDescent="0.25">
      <c r="A47" s="79"/>
      <c r="B47" s="80"/>
      <c r="C47" s="84"/>
      <c r="D47" s="58" t="s">
        <v>77</v>
      </c>
      <c r="E47" s="59">
        <f t="shared" si="26"/>
        <v>0</v>
      </c>
      <c r="F47" s="59">
        <v>0</v>
      </c>
      <c r="G47" s="59">
        <v>0</v>
      </c>
      <c r="H47" s="59">
        <v>0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v>0</v>
      </c>
      <c r="P47" s="59">
        <v>0</v>
      </c>
    </row>
    <row r="48" spans="1:16" ht="63" customHeight="1" x14ac:dyDescent="0.25">
      <c r="A48" s="79" t="s">
        <v>88</v>
      </c>
      <c r="B48" s="80" t="s">
        <v>60</v>
      </c>
      <c r="C48" s="84" t="s">
        <v>82</v>
      </c>
      <c r="D48" s="58" t="s">
        <v>73</v>
      </c>
      <c r="E48" s="59">
        <f>SUM(F48:P48)</f>
        <v>68493.299999999988</v>
      </c>
      <c r="F48" s="59">
        <f>SUM(F49:F52)</f>
        <v>0</v>
      </c>
      <c r="G48" s="59">
        <f t="shared" ref="G48" si="27">SUM(G49:G52)</f>
        <v>0</v>
      </c>
      <c r="H48" s="60">
        <f t="shared" ref="H48" si="28">SUM(H49:H52)</f>
        <v>0</v>
      </c>
      <c r="I48" s="59">
        <f t="shared" ref="I48" si="29">SUM(I49:I52)</f>
        <v>0</v>
      </c>
      <c r="J48" s="59">
        <f t="shared" ref="J48" si="30">SUM(J49:J52)</f>
        <v>0</v>
      </c>
      <c r="K48" s="59">
        <f t="shared" ref="K48" si="31">SUM(K49:K52)</f>
        <v>0</v>
      </c>
      <c r="L48" s="59">
        <f t="shared" ref="L48" si="32">SUM(L49:L52)</f>
        <v>0</v>
      </c>
      <c r="M48" s="59">
        <f t="shared" ref="M48" si="33">SUM(M49:M52)</f>
        <v>0</v>
      </c>
      <c r="N48" s="59">
        <f t="shared" ref="N48" si="34">SUM(N49:N52)</f>
        <v>22831.1</v>
      </c>
      <c r="O48" s="59">
        <f t="shared" ref="O48" si="35">SUM(O49:O52)</f>
        <v>22831.1</v>
      </c>
      <c r="P48" s="59">
        <f t="shared" ref="P48" si="36">SUM(P49:P52)</f>
        <v>22831.1</v>
      </c>
    </row>
    <row r="49" spans="1:16" x14ac:dyDescent="0.25">
      <c r="A49" s="79"/>
      <c r="B49" s="80"/>
      <c r="C49" s="84"/>
      <c r="D49" s="58" t="s">
        <v>74</v>
      </c>
      <c r="E49" s="59">
        <f t="shared" ref="E49:E52" si="37">SUM(F49:P49)</f>
        <v>15000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5000</v>
      </c>
      <c r="O49" s="59">
        <v>5000</v>
      </c>
      <c r="P49" s="59">
        <v>5000</v>
      </c>
    </row>
    <row r="50" spans="1:16" x14ac:dyDescent="0.25">
      <c r="A50" s="79"/>
      <c r="B50" s="80"/>
      <c r="C50" s="84"/>
      <c r="D50" s="58" t="s">
        <v>76</v>
      </c>
      <c r="E50" s="59">
        <f t="shared" si="37"/>
        <v>53493.299999999996</v>
      </c>
      <c r="F50" s="59">
        <v>0</v>
      </c>
      <c r="G50" s="59">
        <v>0</v>
      </c>
      <c r="H50" s="59">
        <v>0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61">
        <v>17831.099999999999</v>
      </c>
      <c r="O50" s="59">
        <v>17831.099999999999</v>
      </c>
      <c r="P50" s="59">
        <v>17831.099999999999</v>
      </c>
    </row>
    <row r="51" spans="1:16" x14ac:dyDescent="0.25">
      <c r="A51" s="79"/>
      <c r="B51" s="80"/>
      <c r="C51" s="84"/>
      <c r="D51" s="58" t="s">
        <v>75</v>
      </c>
      <c r="E51" s="59">
        <f t="shared" si="37"/>
        <v>0</v>
      </c>
      <c r="F51" s="59">
        <v>0</v>
      </c>
      <c r="G51" s="59">
        <v>0</v>
      </c>
      <c r="H51" s="59">
        <v>0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59">
        <v>0</v>
      </c>
      <c r="P51" s="59">
        <v>0</v>
      </c>
    </row>
    <row r="52" spans="1:16" x14ac:dyDescent="0.25">
      <c r="A52" s="79"/>
      <c r="B52" s="80"/>
      <c r="C52" s="84"/>
      <c r="D52" s="58" t="s">
        <v>77</v>
      </c>
      <c r="E52" s="59">
        <f t="shared" si="37"/>
        <v>0</v>
      </c>
      <c r="F52" s="59">
        <v>0</v>
      </c>
      <c r="G52" s="59">
        <v>0</v>
      </c>
      <c r="H52" s="59">
        <v>0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0</v>
      </c>
      <c r="P52" s="59">
        <v>0</v>
      </c>
    </row>
    <row r="53" spans="1:16" s="29" customFormat="1" ht="63" customHeight="1" x14ac:dyDescent="0.25">
      <c r="A53" s="79" t="s">
        <v>89</v>
      </c>
      <c r="B53" s="80" t="s">
        <v>102</v>
      </c>
      <c r="C53" s="84" t="s">
        <v>82</v>
      </c>
      <c r="D53" s="58" t="s">
        <v>73</v>
      </c>
      <c r="E53" s="59">
        <f>SUM(F53:P53)</f>
        <v>2558.9</v>
      </c>
      <c r="F53" s="59">
        <f>SUM(F54:F57)</f>
        <v>0</v>
      </c>
      <c r="G53" s="59">
        <f t="shared" ref="G53:P53" si="38">SUM(G54:G57)</f>
        <v>1436.7</v>
      </c>
      <c r="H53" s="60">
        <f t="shared" si="38"/>
        <v>1122.2</v>
      </c>
      <c r="I53" s="59">
        <f t="shared" si="38"/>
        <v>0</v>
      </c>
      <c r="J53" s="59">
        <f t="shared" si="38"/>
        <v>0</v>
      </c>
      <c r="K53" s="59">
        <f t="shared" si="38"/>
        <v>0</v>
      </c>
      <c r="L53" s="59">
        <f t="shared" si="38"/>
        <v>0</v>
      </c>
      <c r="M53" s="59">
        <f t="shared" si="38"/>
        <v>0</v>
      </c>
      <c r="N53" s="59">
        <f t="shared" si="38"/>
        <v>0</v>
      </c>
      <c r="O53" s="59">
        <f t="shared" si="38"/>
        <v>0</v>
      </c>
      <c r="P53" s="59">
        <f t="shared" si="38"/>
        <v>0</v>
      </c>
    </row>
    <row r="54" spans="1:16" s="29" customFormat="1" x14ac:dyDescent="0.25">
      <c r="A54" s="79"/>
      <c r="B54" s="80"/>
      <c r="C54" s="84"/>
      <c r="D54" s="58" t="s">
        <v>74</v>
      </c>
      <c r="E54" s="59">
        <f t="shared" ref="E54:E57" si="39">SUM(F54:P54)</f>
        <v>1122.2</v>
      </c>
      <c r="F54" s="59">
        <v>0</v>
      </c>
      <c r="G54" s="59">
        <v>0</v>
      </c>
      <c r="H54" s="60">
        <v>1122.2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</row>
    <row r="55" spans="1:16" s="29" customFormat="1" x14ac:dyDescent="0.25">
      <c r="A55" s="79"/>
      <c r="B55" s="80"/>
      <c r="C55" s="84"/>
      <c r="D55" s="58" t="s">
        <v>76</v>
      </c>
      <c r="E55" s="59">
        <f t="shared" si="39"/>
        <v>1436.7</v>
      </c>
      <c r="F55" s="59">
        <v>0</v>
      </c>
      <c r="G55" s="59">
        <v>1436.7</v>
      </c>
      <c r="H55" s="60">
        <v>0</v>
      </c>
      <c r="I55" s="59">
        <v>0</v>
      </c>
      <c r="J55" s="59">
        <v>0</v>
      </c>
      <c r="K55" s="59">
        <v>0</v>
      </c>
      <c r="L55" s="59">
        <v>0</v>
      </c>
      <c r="M55" s="59">
        <v>0</v>
      </c>
      <c r="N55" s="59">
        <v>0</v>
      </c>
      <c r="O55" s="59">
        <v>0</v>
      </c>
      <c r="P55" s="59">
        <v>0</v>
      </c>
    </row>
    <row r="56" spans="1:16" s="29" customFormat="1" x14ac:dyDescent="0.25">
      <c r="A56" s="79"/>
      <c r="B56" s="80"/>
      <c r="C56" s="84"/>
      <c r="D56" s="58" t="s">
        <v>75</v>
      </c>
      <c r="E56" s="59">
        <f t="shared" si="39"/>
        <v>0</v>
      </c>
      <c r="F56" s="59">
        <v>0</v>
      </c>
      <c r="G56" s="59">
        <v>0</v>
      </c>
      <c r="H56" s="60">
        <v>0</v>
      </c>
      <c r="I56" s="59">
        <v>0</v>
      </c>
      <c r="J56" s="59">
        <v>0</v>
      </c>
      <c r="K56" s="59">
        <v>0</v>
      </c>
      <c r="L56" s="59">
        <v>0</v>
      </c>
      <c r="M56" s="59">
        <v>0</v>
      </c>
      <c r="N56" s="59">
        <v>0</v>
      </c>
      <c r="O56" s="59">
        <v>0</v>
      </c>
      <c r="P56" s="59">
        <v>0</v>
      </c>
    </row>
    <row r="57" spans="1:16" s="29" customFormat="1" x14ac:dyDescent="0.25">
      <c r="A57" s="79"/>
      <c r="B57" s="80"/>
      <c r="C57" s="84"/>
      <c r="D57" s="58" t="s">
        <v>77</v>
      </c>
      <c r="E57" s="59">
        <f t="shared" si="39"/>
        <v>0</v>
      </c>
      <c r="F57" s="59">
        <v>0</v>
      </c>
      <c r="G57" s="59">
        <v>0</v>
      </c>
      <c r="H57" s="60">
        <v>0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0</v>
      </c>
      <c r="P57" s="59">
        <v>0</v>
      </c>
    </row>
    <row r="58" spans="1:16" s="29" customFormat="1" ht="30" customHeight="1" x14ac:dyDescent="0.25">
      <c r="A58" s="79" t="s">
        <v>92</v>
      </c>
      <c r="B58" s="80" t="s">
        <v>103</v>
      </c>
      <c r="C58" s="84" t="s">
        <v>82</v>
      </c>
      <c r="D58" s="58" t="s">
        <v>73</v>
      </c>
      <c r="E58" s="59">
        <f>SUM(F58:P58)</f>
        <v>11664.9</v>
      </c>
      <c r="F58" s="59">
        <f>SUM(F59:F62)</f>
        <v>11306</v>
      </c>
      <c r="G58" s="59">
        <f t="shared" ref="G58:P58" si="40">SUM(G59:G62)</f>
        <v>358.9</v>
      </c>
      <c r="H58" s="60">
        <f t="shared" si="40"/>
        <v>0</v>
      </c>
      <c r="I58" s="59">
        <f t="shared" si="40"/>
        <v>0</v>
      </c>
      <c r="J58" s="59">
        <f t="shared" si="40"/>
        <v>0</v>
      </c>
      <c r="K58" s="59">
        <f t="shared" si="40"/>
        <v>0</v>
      </c>
      <c r="L58" s="59">
        <f t="shared" si="40"/>
        <v>0</v>
      </c>
      <c r="M58" s="59">
        <f t="shared" si="40"/>
        <v>0</v>
      </c>
      <c r="N58" s="59">
        <f t="shared" si="40"/>
        <v>0</v>
      </c>
      <c r="O58" s="59">
        <f t="shared" si="40"/>
        <v>0</v>
      </c>
      <c r="P58" s="59">
        <f t="shared" si="40"/>
        <v>0</v>
      </c>
    </row>
    <row r="59" spans="1:16" s="29" customFormat="1" ht="30" customHeight="1" x14ac:dyDescent="0.25">
      <c r="A59" s="79"/>
      <c r="B59" s="80"/>
      <c r="C59" s="84"/>
      <c r="D59" s="58" t="s">
        <v>74</v>
      </c>
      <c r="E59" s="59">
        <f t="shared" ref="E59:E62" si="41">SUM(F59:P59)</f>
        <v>1270.9000000000001</v>
      </c>
      <c r="F59" s="59">
        <v>912</v>
      </c>
      <c r="G59" s="59">
        <v>358.9</v>
      </c>
      <c r="H59" s="60">
        <v>0</v>
      </c>
      <c r="I59" s="60">
        <v>0</v>
      </c>
      <c r="J59" s="60">
        <v>0</v>
      </c>
      <c r="K59" s="60">
        <v>0</v>
      </c>
      <c r="L59" s="60">
        <v>0</v>
      </c>
      <c r="M59" s="60">
        <v>0</v>
      </c>
      <c r="N59" s="60">
        <v>0</v>
      </c>
      <c r="O59" s="60">
        <v>0</v>
      </c>
      <c r="P59" s="60">
        <v>0</v>
      </c>
    </row>
    <row r="60" spans="1:16" s="29" customFormat="1" ht="30" customHeight="1" x14ac:dyDescent="0.25">
      <c r="A60" s="79"/>
      <c r="B60" s="80"/>
      <c r="C60" s="84"/>
      <c r="D60" s="58" t="s">
        <v>76</v>
      </c>
      <c r="E60" s="59">
        <f t="shared" si="41"/>
        <v>10394</v>
      </c>
      <c r="F60" s="59">
        <v>10394</v>
      </c>
      <c r="G60" s="59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</row>
    <row r="61" spans="1:16" s="29" customFormat="1" ht="30" customHeight="1" x14ac:dyDescent="0.25">
      <c r="A61" s="79"/>
      <c r="B61" s="80"/>
      <c r="C61" s="84"/>
      <c r="D61" s="58" t="s">
        <v>75</v>
      </c>
      <c r="E61" s="59">
        <f t="shared" si="41"/>
        <v>0</v>
      </c>
      <c r="F61" s="59">
        <v>0</v>
      </c>
      <c r="G61" s="59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</row>
    <row r="62" spans="1:16" s="29" customFormat="1" ht="30" customHeight="1" x14ac:dyDescent="0.25">
      <c r="A62" s="79"/>
      <c r="B62" s="80"/>
      <c r="C62" s="84"/>
      <c r="D62" s="58" t="s">
        <v>77</v>
      </c>
      <c r="E62" s="59">
        <f t="shared" si="41"/>
        <v>0</v>
      </c>
      <c r="F62" s="59">
        <v>0</v>
      </c>
      <c r="G62" s="59">
        <v>0</v>
      </c>
      <c r="H62" s="60">
        <v>0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</row>
    <row r="63" spans="1:16" s="29" customFormat="1" ht="63" customHeight="1" x14ac:dyDescent="0.25">
      <c r="A63" s="79" t="s">
        <v>140</v>
      </c>
      <c r="B63" s="80" t="s">
        <v>104</v>
      </c>
      <c r="C63" s="84" t="s">
        <v>82</v>
      </c>
      <c r="D63" s="58" t="s">
        <v>73</v>
      </c>
      <c r="E63" s="59">
        <f>SUM(F63:P63)</f>
        <v>198</v>
      </c>
      <c r="F63" s="59">
        <f>SUM(F64:F67)</f>
        <v>198</v>
      </c>
      <c r="G63" s="59">
        <f t="shared" ref="G63:P63" si="42">SUM(G64:G67)</f>
        <v>0</v>
      </c>
      <c r="H63" s="60">
        <f t="shared" si="42"/>
        <v>0</v>
      </c>
      <c r="I63" s="59">
        <f t="shared" si="42"/>
        <v>0</v>
      </c>
      <c r="J63" s="59">
        <f t="shared" si="42"/>
        <v>0</v>
      </c>
      <c r="K63" s="59">
        <f t="shared" si="42"/>
        <v>0</v>
      </c>
      <c r="L63" s="59">
        <f t="shared" si="42"/>
        <v>0</v>
      </c>
      <c r="M63" s="59">
        <f t="shared" si="42"/>
        <v>0</v>
      </c>
      <c r="N63" s="59">
        <f t="shared" si="42"/>
        <v>0</v>
      </c>
      <c r="O63" s="59">
        <f t="shared" si="42"/>
        <v>0</v>
      </c>
      <c r="P63" s="59">
        <f t="shared" si="42"/>
        <v>0</v>
      </c>
    </row>
    <row r="64" spans="1:16" s="29" customFormat="1" x14ac:dyDescent="0.25">
      <c r="A64" s="79"/>
      <c r="B64" s="80"/>
      <c r="C64" s="84"/>
      <c r="D64" s="58" t="s">
        <v>74</v>
      </c>
      <c r="E64" s="59">
        <f t="shared" ref="E64:E67" si="43">SUM(F64:P64)</f>
        <v>198</v>
      </c>
      <c r="F64" s="59">
        <v>198</v>
      </c>
      <c r="G64" s="59">
        <v>0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59">
        <v>0</v>
      </c>
      <c r="P64" s="59">
        <v>0</v>
      </c>
    </row>
    <row r="65" spans="1:16" s="29" customFormat="1" x14ac:dyDescent="0.25">
      <c r="A65" s="79"/>
      <c r="B65" s="80"/>
      <c r="C65" s="84"/>
      <c r="D65" s="58" t="s">
        <v>76</v>
      </c>
      <c r="E65" s="59">
        <f t="shared" si="43"/>
        <v>0</v>
      </c>
      <c r="F65" s="59">
        <v>0</v>
      </c>
      <c r="G65" s="59">
        <v>0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59">
        <v>0</v>
      </c>
      <c r="P65" s="59">
        <v>0</v>
      </c>
    </row>
    <row r="66" spans="1:16" s="29" customFormat="1" x14ac:dyDescent="0.25">
      <c r="A66" s="79"/>
      <c r="B66" s="80"/>
      <c r="C66" s="84"/>
      <c r="D66" s="58" t="s">
        <v>75</v>
      </c>
      <c r="E66" s="59">
        <f t="shared" si="43"/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59">
        <v>0</v>
      </c>
      <c r="P66" s="59">
        <v>0</v>
      </c>
    </row>
    <row r="67" spans="1:16" s="29" customFormat="1" x14ac:dyDescent="0.25">
      <c r="A67" s="79"/>
      <c r="B67" s="80"/>
      <c r="C67" s="84"/>
      <c r="D67" s="58" t="s">
        <v>77</v>
      </c>
      <c r="E67" s="59">
        <f t="shared" si="43"/>
        <v>0</v>
      </c>
      <c r="F67" s="59">
        <v>0</v>
      </c>
      <c r="G67" s="59">
        <v>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59">
        <v>0</v>
      </c>
      <c r="P67" s="59">
        <v>0</v>
      </c>
    </row>
    <row r="68" spans="1:16" s="29" customFormat="1" ht="33" customHeight="1" x14ac:dyDescent="0.25">
      <c r="A68" s="79" t="s">
        <v>141</v>
      </c>
      <c r="B68" s="80" t="s">
        <v>105</v>
      </c>
      <c r="C68" s="84" t="s">
        <v>82</v>
      </c>
      <c r="D68" s="58" t="s">
        <v>73</v>
      </c>
      <c r="E68" s="59">
        <f>SUM(F68:P68)</f>
        <v>84.4</v>
      </c>
      <c r="F68" s="59">
        <f>SUM(F69:F72)</f>
        <v>0</v>
      </c>
      <c r="G68" s="59">
        <f t="shared" ref="G68:P68" si="44">SUM(G69:G72)</f>
        <v>0</v>
      </c>
      <c r="H68" s="60">
        <f t="shared" si="44"/>
        <v>84.4</v>
      </c>
      <c r="I68" s="59">
        <f t="shared" si="44"/>
        <v>0</v>
      </c>
      <c r="J68" s="59">
        <f t="shared" si="44"/>
        <v>0</v>
      </c>
      <c r="K68" s="59">
        <f t="shared" si="44"/>
        <v>0</v>
      </c>
      <c r="L68" s="59">
        <f t="shared" si="44"/>
        <v>0</v>
      </c>
      <c r="M68" s="59">
        <f t="shared" si="44"/>
        <v>0</v>
      </c>
      <c r="N68" s="59">
        <f t="shared" si="44"/>
        <v>0</v>
      </c>
      <c r="O68" s="59">
        <f>SUM(O69:O72)</f>
        <v>0</v>
      </c>
      <c r="P68" s="59">
        <f t="shared" si="44"/>
        <v>0</v>
      </c>
    </row>
    <row r="69" spans="1:16" s="29" customFormat="1" x14ac:dyDescent="0.25">
      <c r="A69" s="79"/>
      <c r="B69" s="80"/>
      <c r="C69" s="84"/>
      <c r="D69" s="58" t="s">
        <v>74</v>
      </c>
      <c r="E69" s="59">
        <f t="shared" ref="E69:E72" si="45">SUM(F69:P69)</f>
        <v>84.4</v>
      </c>
      <c r="F69" s="59">
        <v>0</v>
      </c>
      <c r="G69" s="59">
        <v>0</v>
      </c>
      <c r="H69" s="60">
        <v>84.4</v>
      </c>
      <c r="I69" s="59">
        <v>0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59">
        <v>0</v>
      </c>
      <c r="P69" s="59">
        <v>0</v>
      </c>
    </row>
    <row r="70" spans="1:16" s="29" customFormat="1" x14ac:dyDescent="0.25">
      <c r="A70" s="79"/>
      <c r="B70" s="80"/>
      <c r="C70" s="84"/>
      <c r="D70" s="58" t="s">
        <v>76</v>
      </c>
      <c r="E70" s="59">
        <f t="shared" si="45"/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  <c r="K70" s="59">
        <v>0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</row>
    <row r="71" spans="1:16" s="29" customFormat="1" x14ac:dyDescent="0.25">
      <c r="A71" s="79"/>
      <c r="B71" s="80"/>
      <c r="C71" s="84"/>
      <c r="D71" s="58" t="s">
        <v>75</v>
      </c>
      <c r="E71" s="59">
        <f t="shared" si="45"/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</row>
    <row r="72" spans="1:16" s="29" customFormat="1" x14ac:dyDescent="0.25">
      <c r="A72" s="79"/>
      <c r="B72" s="80"/>
      <c r="C72" s="84"/>
      <c r="D72" s="58" t="s">
        <v>77</v>
      </c>
      <c r="E72" s="59">
        <f t="shared" si="45"/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</row>
    <row r="73" spans="1:16" ht="47.25" customHeight="1" x14ac:dyDescent="0.25">
      <c r="A73" s="81" t="s">
        <v>129</v>
      </c>
      <c r="B73" s="82" t="s">
        <v>57</v>
      </c>
      <c r="C73" s="88"/>
      <c r="D73" s="55" t="s">
        <v>73</v>
      </c>
      <c r="E73" s="56">
        <f>SUM(F73:P73)</f>
        <v>15510.220000000001</v>
      </c>
      <c r="F73" s="56">
        <f>F74+F75+F76+F77</f>
        <v>7147.8</v>
      </c>
      <c r="G73" s="56">
        <f t="shared" ref="G73" si="46">G74+G75+G76+G77</f>
        <v>2117.42</v>
      </c>
      <c r="H73" s="57">
        <f t="shared" ref="H73" si="47">H74+H75+H76+H77</f>
        <v>800.7</v>
      </c>
      <c r="I73" s="56">
        <f t="shared" ref="I73" si="48">I74+I75+I76+I77</f>
        <v>749.9</v>
      </c>
      <c r="J73" s="56">
        <f t="shared" ref="J73" si="49">J74+J75+J76+J77</f>
        <v>1414.2</v>
      </c>
      <c r="K73" s="56">
        <f t="shared" ref="K73" si="50">K74+K75+K76+K77</f>
        <v>1093.4000000000001</v>
      </c>
      <c r="L73" s="56">
        <f t="shared" ref="L73" si="51">L74+L75+L76+L77</f>
        <v>1093.4000000000001</v>
      </c>
      <c r="M73" s="56">
        <f t="shared" ref="M73" si="52">M74+M75+M76+M77</f>
        <v>1093.4000000000001</v>
      </c>
      <c r="N73" s="56">
        <f t="shared" ref="N73" si="53">N74+N75+N76+N77</f>
        <v>0</v>
      </c>
      <c r="O73" s="56">
        <f t="shared" ref="O73" si="54">O74+O75+O76+O77</f>
        <v>0</v>
      </c>
      <c r="P73" s="56">
        <f t="shared" ref="P73" si="55">P74+P75+P76+P77</f>
        <v>0</v>
      </c>
    </row>
    <row r="74" spans="1:16" x14ac:dyDescent="0.25">
      <c r="A74" s="81"/>
      <c r="B74" s="82"/>
      <c r="C74" s="88"/>
      <c r="D74" s="55" t="s">
        <v>74</v>
      </c>
      <c r="E74" s="56">
        <f t="shared" ref="E74:E77" si="56">SUM(F74:P74)</f>
        <v>1167.32</v>
      </c>
      <c r="F74" s="56">
        <f>F79+F84</f>
        <v>961</v>
      </c>
      <c r="G74" s="56">
        <f t="shared" ref="G74:P74" si="57">G79+G84</f>
        <v>143.62</v>
      </c>
      <c r="H74" s="57">
        <f t="shared" si="57"/>
        <v>8</v>
      </c>
      <c r="I74" s="56">
        <f t="shared" si="57"/>
        <v>7.5</v>
      </c>
      <c r="J74" s="56">
        <f t="shared" si="57"/>
        <v>14.2</v>
      </c>
      <c r="K74" s="56">
        <f t="shared" si="57"/>
        <v>11</v>
      </c>
      <c r="L74" s="56">
        <f t="shared" si="57"/>
        <v>11</v>
      </c>
      <c r="M74" s="56">
        <f t="shared" si="57"/>
        <v>11</v>
      </c>
      <c r="N74" s="56">
        <f t="shared" si="57"/>
        <v>0</v>
      </c>
      <c r="O74" s="56">
        <f t="shared" si="57"/>
        <v>0</v>
      </c>
      <c r="P74" s="56">
        <f t="shared" si="57"/>
        <v>0</v>
      </c>
    </row>
    <row r="75" spans="1:16" x14ac:dyDescent="0.25">
      <c r="A75" s="81"/>
      <c r="B75" s="82"/>
      <c r="C75" s="88"/>
      <c r="D75" s="55" t="s">
        <v>76</v>
      </c>
      <c r="E75" s="56">
        <f t="shared" si="56"/>
        <v>14342.9</v>
      </c>
      <c r="F75" s="56">
        <f t="shared" ref="F75:P77" si="58">F80+F85</f>
        <v>6186.8</v>
      </c>
      <c r="G75" s="56">
        <f t="shared" si="58"/>
        <v>1973.8000000000002</v>
      </c>
      <c r="H75" s="57">
        <f t="shared" si="58"/>
        <v>792.7</v>
      </c>
      <c r="I75" s="56">
        <f t="shared" si="58"/>
        <v>742.4</v>
      </c>
      <c r="J75" s="56">
        <f t="shared" si="58"/>
        <v>1400</v>
      </c>
      <c r="K75" s="56">
        <f t="shared" si="58"/>
        <v>1082.4000000000001</v>
      </c>
      <c r="L75" s="56">
        <f t="shared" si="58"/>
        <v>1082.4000000000001</v>
      </c>
      <c r="M75" s="56">
        <f t="shared" si="58"/>
        <v>1082.4000000000001</v>
      </c>
      <c r="N75" s="56">
        <f t="shared" si="58"/>
        <v>0</v>
      </c>
      <c r="O75" s="56">
        <f t="shared" si="58"/>
        <v>0</v>
      </c>
      <c r="P75" s="56">
        <f t="shared" si="58"/>
        <v>0</v>
      </c>
    </row>
    <row r="76" spans="1:16" x14ac:dyDescent="0.25">
      <c r="A76" s="81"/>
      <c r="B76" s="82"/>
      <c r="C76" s="88"/>
      <c r="D76" s="55" t="s">
        <v>75</v>
      </c>
      <c r="E76" s="56">
        <f t="shared" si="56"/>
        <v>0</v>
      </c>
      <c r="F76" s="56">
        <f t="shared" si="58"/>
        <v>0</v>
      </c>
      <c r="G76" s="56">
        <f t="shared" si="58"/>
        <v>0</v>
      </c>
      <c r="H76" s="57">
        <f t="shared" si="58"/>
        <v>0</v>
      </c>
      <c r="I76" s="56">
        <f t="shared" si="58"/>
        <v>0</v>
      </c>
      <c r="J76" s="56">
        <f t="shared" si="58"/>
        <v>0</v>
      </c>
      <c r="K76" s="56">
        <f t="shared" si="58"/>
        <v>0</v>
      </c>
      <c r="L76" s="56">
        <f t="shared" si="58"/>
        <v>0</v>
      </c>
      <c r="M76" s="56">
        <f t="shared" si="58"/>
        <v>0</v>
      </c>
      <c r="N76" s="56">
        <f t="shared" si="58"/>
        <v>0</v>
      </c>
      <c r="O76" s="56">
        <f t="shared" si="58"/>
        <v>0</v>
      </c>
      <c r="P76" s="56">
        <f t="shared" si="58"/>
        <v>0</v>
      </c>
    </row>
    <row r="77" spans="1:16" x14ac:dyDescent="0.25">
      <c r="A77" s="81"/>
      <c r="B77" s="82"/>
      <c r="C77" s="88"/>
      <c r="D77" s="55" t="s">
        <v>77</v>
      </c>
      <c r="E77" s="56">
        <f t="shared" si="56"/>
        <v>0</v>
      </c>
      <c r="F77" s="56">
        <f t="shared" si="58"/>
        <v>0</v>
      </c>
      <c r="G77" s="56">
        <f t="shared" si="58"/>
        <v>0</v>
      </c>
      <c r="H77" s="57">
        <f t="shared" si="58"/>
        <v>0</v>
      </c>
      <c r="I77" s="56">
        <f t="shared" si="58"/>
        <v>0</v>
      </c>
      <c r="J77" s="56">
        <f t="shared" si="58"/>
        <v>0</v>
      </c>
      <c r="K77" s="56">
        <f t="shared" si="58"/>
        <v>0</v>
      </c>
      <c r="L77" s="56">
        <f t="shared" si="58"/>
        <v>0</v>
      </c>
      <c r="M77" s="56">
        <f t="shared" si="58"/>
        <v>0</v>
      </c>
      <c r="N77" s="56">
        <f t="shared" si="58"/>
        <v>0</v>
      </c>
      <c r="O77" s="56">
        <f t="shared" si="58"/>
        <v>0</v>
      </c>
      <c r="P77" s="56">
        <f t="shared" si="58"/>
        <v>0</v>
      </c>
    </row>
    <row r="78" spans="1:16" ht="31.5" customHeight="1" x14ac:dyDescent="0.25">
      <c r="A78" s="79" t="s">
        <v>93</v>
      </c>
      <c r="B78" s="80" t="s">
        <v>61</v>
      </c>
      <c r="C78" s="84" t="s">
        <v>83</v>
      </c>
      <c r="D78" s="58" t="s">
        <v>73</v>
      </c>
      <c r="E78" s="59">
        <f>SUM(F78:P78)</f>
        <v>8251.32</v>
      </c>
      <c r="F78" s="59">
        <f>SUM(F79:F82)</f>
        <v>221.3</v>
      </c>
      <c r="G78" s="59">
        <f t="shared" ref="G78" si="59">SUM(G79:G82)</f>
        <v>1785.02</v>
      </c>
      <c r="H78" s="60">
        <f t="shared" ref="H78" si="60">SUM(H79:H82)</f>
        <v>800.7</v>
      </c>
      <c r="I78" s="59">
        <f t="shared" ref="I78" si="61">SUM(I79:I82)</f>
        <v>749.9</v>
      </c>
      <c r="J78" s="59">
        <f>SUM(J79:J82)</f>
        <v>1414.2</v>
      </c>
      <c r="K78" s="59">
        <f t="shared" ref="K78" si="62">SUM(K79:K82)</f>
        <v>1093.4000000000001</v>
      </c>
      <c r="L78" s="59">
        <f t="shared" ref="L78:P78" si="63">SUM(L79:L82)</f>
        <v>1093.4000000000001</v>
      </c>
      <c r="M78" s="59">
        <f t="shared" si="63"/>
        <v>1093.4000000000001</v>
      </c>
      <c r="N78" s="59">
        <f t="shared" si="63"/>
        <v>0</v>
      </c>
      <c r="O78" s="59">
        <f t="shared" si="63"/>
        <v>0</v>
      </c>
      <c r="P78" s="59">
        <f t="shared" si="63"/>
        <v>0</v>
      </c>
    </row>
    <row r="79" spans="1:16" x14ac:dyDescent="0.25">
      <c r="A79" s="79"/>
      <c r="B79" s="80"/>
      <c r="C79" s="84"/>
      <c r="D79" s="58" t="s">
        <v>74</v>
      </c>
      <c r="E79" s="59">
        <f t="shared" ref="E79:E82" si="64">SUM(F79:P79)</f>
        <v>394.32</v>
      </c>
      <c r="F79" s="59">
        <v>221.3</v>
      </c>
      <c r="G79" s="59">
        <v>110.32</v>
      </c>
      <c r="H79" s="60">
        <v>8</v>
      </c>
      <c r="I79" s="59">
        <v>7.5</v>
      </c>
      <c r="J79" s="59">
        <v>14.2</v>
      </c>
      <c r="K79" s="59">
        <v>11</v>
      </c>
      <c r="L79" s="59">
        <v>11</v>
      </c>
      <c r="M79" s="59">
        <v>11</v>
      </c>
      <c r="N79" s="59">
        <v>0</v>
      </c>
      <c r="O79" s="59">
        <v>0</v>
      </c>
      <c r="P79" s="59">
        <v>0</v>
      </c>
    </row>
    <row r="80" spans="1:16" x14ac:dyDescent="0.25">
      <c r="A80" s="79"/>
      <c r="B80" s="80"/>
      <c r="C80" s="84"/>
      <c r="D80" s="58" t="s">
        <v>76</v>
      </c>
      <c r="E80" s="59">
        <f t="shared" si="64"/>
        <v>7857</v>
      </c>
      <c r="F80" s="59">
        <v>0</v>
      </c>
      <c r="G80" s="59">
        <v>1674.7</v>
      </c>
      <c r="H80" s="60">
        <v>792.7</v>
      </c>
      <c r="I80" s="59">
        <v>742.4</v>
      </c>
      <c r="J80" s="59">
        <v>1400</v>
      </c>
      <c r="K80" s="59">
        <v>1082.4000000000001</v>
      </c>
      <c r="L80" s="59">
        <v>1082.4000000000001</v>
      </c>
      <c r="M80" s="59">
        <v>1082.4000000000001</v>
      </c>
      <c r="N80" s="59">
        <v>0</v>
      </c>
      <c r="O80" s="59">
        <v>0</v>
      </c>
      <c r="P80" s="59">
        <v>0</v>
      </c>
    </row>
    <row r="81" spans="1:16" x14ac:dyDescent="0.25">
      <c r="A81" s="79"/>
      <c r="B81" s="80"/>
      <c r="C81" s="84"/>
      <c r="D81" s="58" t="s">
        <v>75</v>
      </c>
      <c r="E81" s="59">
        <f t="shared" si="64"/>
        <v>0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</row>
    <row r="82" spans="1:16" x14ac:dyDescent="0.25">
      <c r="A82" s="79"/>
      <c r="B82" s="80"/>
      <c r="C82" s="84"/>
      <c r="D82" s="58" t="s">
        <v>77</v>
      </c>
      <c r="E82" s="59">
        <f t="shared" si="64"/>
        <v>0</v>
      </c>
      <c r="F82" s="59">
        <v>0</v>
      </c>
      <c r="G82" s="59">
        <v>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</row>
    <row r="83" spans="1:16" ht="32.25" customHeight="1" x14ac:dyDescent="0.25">
      <c r="A83" s="79" t="s">
        <v>114</v>
      </c>
      <c r="B83" s="80" t="s">
        <v>62</v>
      </c>
      <c r="C83" s="84" t="s">
        <v>83</v>
      </c>
      <c r="D83" s="58" t="s">
        <v>73</v>
      </c>
      <c r="E83" s="59">
        <f>SUM(F83:P83)</f>
        <v>7258.9</v>
      </c>
      <c r="F83" s="59">
        <f>SUM(F84:F87)</f>
        <v>6926.5</v>
      </c>
      <c r="G83" s="59">
        <f t="shared" ref="G83" si="65">SUM(G84:G87)</f>
        <v>332.40000000000003</v>
      </c>
      <c r="H83" s="60">
        <f t="shared" ref="H83" si="66">SUM(H84:H87)</f>
        <v>0</v>
      </c>
      <c r="I83" s="59">
        <f t="shared" ref="I83" si="67">SUM(I84:I87)</f>
        <v>0</v>
      </c>
      <c r="J83" s="59">
        <f t="shared" ref="J83" si="68">SUM(J84:J87)</f>
        <v>0</v>
      </c>
      <c r="K83" s="59">
        <f t="shared" ref="K83" si="69">SUM(K84:K87)</f>
        <v>0</v>
      </c>
      <c r="L83" s="59">
        <f t="shared" ref="L83" si="70">SUM(L84:L87)</f>
        <v>0</v>
      </c>
      <c r="M83" s="59">
        <f t="shared" ref="M83" si="71">SUM(M84:M87)</f>
        <v>0</v>
      </c>
      <c r="N83" s="59">
        <f t="shared" ref="N83" si="72">SUM(N84:N87)</f>
        <v>0</v>
      </c>
      <c r="O83" s="59">
        <f t="shared" ref="O83" si="73">SUM(O84:O87)</f>
        <v>0</v>
      </c>
      <c r="P83" s="59">
        <f t="shared" ref="P83" si="74">SUM(P84:P87)</f>
        <v>0</v>
      </c>
    </row>
    <row r="84" spans="1:16" x14ac:dyDescent="0.25">
      <c r="A84" s="79"/>
      <c r="B84" s="80"/>
      <c r="C84" s="84"/>
      <c r="D84" s="58" t="s">
        <v>74</v>
      </c>
      <c r="E84" s="59">
        <f t="shared" ref="E84:E87" si="75">SUM(F84:P84)</f>
        <v>773</v>
      </c>
      <c r="F84" s="59">
        <v>739.7</v>
      </c>
      <c r="G84" s="59">
        <v>33.299999999999997</v>
      </c>
      <c r="H84" s="59">
        <f t="shared" ref="H84:H86" si="76">SUM(I84:S84)</f>
        <v>0</v>
      </c>
      <c r="I84" s="59">
        <v>0</v>
      </c>
      <c r="J84" s="59">
        <f t="shared" ref="J84:J86" si="77">SUM(K84:U84)</f>
        <v>0</v>
      </c>
      <c r="K84" s="59">
        <f t="shared" ref="K84:K85" si="78">SUM(L84:V84)</f>
        <v>0</v>
      </c>
      <c r="L84" s="59">
        <f t="shared" ref="L84:L85" si="79">SUM(M84:W84)</f>
        <v>0</v>
      </c>
      <c r="M84" s="59">
        <f t="shared" ref="M84:M85" si="80">SUM(N84:X84)</f>
        <v>0</v>
      </c>
      <c r="N84" s="59">
        <f t="shared" ref="N84:N85" si="81">SUM(O84:Y84)</f>
        <v>0</v>
      </c>
      <c r="O84" s="59">
        <f t="shared" ref="O84:O85" si="82">SUM(P84:Z84)</f>
        <v>0</v>
      </c>
      <c r="P84" s="59">
        <f t="shared" ref="P84:P85" si="83">SUM(Q84:AA84)</f>
        <v>0</v>
      </c>
    </row>
    <row r="85" spans="1:16" x14ac:dyDescent="0.25">
      <c r="A85" s="79"/>
      <c r="B85" s="80"/>
      <c r="C85" s="84"/>
      <c r="D85" s="58" t="s">
        <v>76</v>
      </c>
      <c r="E85" s="59">
        <f t="shared" si="75"/>
        <v>6485.9000000000005</v>
      </c>
      <c r="F85" s="59">
        <v>6186.8</v>
      </c>
      <c r="G85" s="59">
        <v>299.10000000000002</v>
      </c>
      <c r="H85" s="59">
        <v>0</v>
      </c>
      <c r="I85" s="59">
        <v>0</v>
      </c>
      <c r="J85" s="59">
        <f t="shared" si="77"/>
        <v>0</v>
      </c>
      <c r="K85" s="59">
        <f t="shared" si="78"/>
        <v>0</v>
      </c>
      <c r="L85" s="59">
        <f t="shared" si="79"/>
        <v>0</v>
      </c>
      <c r="M85" s="59">
        <f t="shared" si="80"/>
        <v>0</v>
      </c>
      <c r="N85" s="59">
        <f t="shared" si="81"/>
        <v>0</v>
      </c>
      <c r="O85" s="59">
        <f t="shared" si="82"/>
        <v>0</v>
      </c>
      <c r="P85" s="59">
        <f t="shared" si="83"/>
        <v>0</v>
      </c>
    </row>
    <row r="86" spans="1:16" x14ac:dyDescent="0.25">
      <c r="A86" s="79"/>
      <c r="B86" s="80"/>
      <c r="C86" s="84"/>
      <c r="D86" s="58" t="s">
        <v>75</v>
      </c>
      <c r="E86" s="59">
        <f t="shared" si="75"/>
        <v>0</v>
      </c>
      <c r="F86" s="59">
        <f t="shared" ref="F86" si="84">SUM(G86:Q86)</f>
        <v>0</v>
      </c>
      <c r="G86" s="59">
        <f t="shared" ref="G86" si="85">SUM(H86:R86)</f>
        <v>0</v>
      </c>
      <c r="H86" s="59">
        <f t="shared" si="76"/>
        <v>0</v>
      </c>
      <c r="I86" s="59">
        <f t="shared" ref="I86" si="86">SUM(J86:T86)</f>
        <v>0</v>
      </c>
      <c r="J86" s="59">
        <f t="shared" si="77"/>
        <v>0</v>
      </c>
      <c r="K86" s="59">
        <f t="shared" ref="K86" si="87">SUM(L86:V86)</f>
        <v>0</v>
      </c>
      <c r="L86" s="59">
        <f t="shared" ref="L86" si="88">SUM(M86:W86)</f>
        <v>0</v>
      </c>
      <c r="M86" s="59">
        <f t="shared" ref="M86" si="89">SUM(N86:X86)</f>
        <v>0</v>
      </c>
      <c r="N86" s="59">
        <f t="shared" ref="N86" si="90">SUM(O86:Y86)</f>
        <v>0</v>
      </c>
      <c r="O86" s="59">
        <f t="shared" ref="O86" si="91">SUM(P86:Z86)</f>
        <v>0</v>
      </c>
      <c r="P86" s="59">
        <f t="shared" ref="P86" si="92">SUM(Q86:AA86)</f>
        <v>0</v>
      </c>
    </row>
    <row r="87" spans="1:16" x14ac:dyDescent="0.25">
      <c r="A87" s="79"/>
      <c r="B87" s="80"/>
      <c r="C87" s="84"/>
      <c r="D87" s="58" t="s">
        <v>77</v>
      </c>
      <c r="E87" s="59">
        <f t="shared" si="75"/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  <c r="P87" s="59">
        <v>0</v>
      </c>
    </row>
    <row r="88" spans="1:16" s="43" customFormat="1" ht="47.25" customHeight="1" x14ac:dyDescent="0.25">
      <c r="A88" s="81" t="s">
        <v>130</v>
      </c>
      <c r="B88" s="82" t="s">
        <v>118</v>
      </c>
      <c r="C88" s="88"/>
      <c r="D88" s="55" t="s">
        <v>73</v>
      </c>
      <c r="E88" s="56">
        <f>SUM(F88:P88)</f>
        <v>0</v>
      </c>
      <c r="F88" s="56">
        <f>F89+F90+F91+F92</f>
        <v>0</v>
      </c>
      <c r="G88" s="56">
        <f t="shared" ref="G88:P88" si="93">G89+G90+G91+G92</f>
        <v>0</v>
      </c>
      <c r="H88" s="57">
        <f t="shared" si="93"/>
        <v>0</v>
      </c>
      <c r="I88" s="56">
        <f t="shared" si="93"/>
        <v>0</v>
      </c>
      <c r="J88" s="56">
        <f t="shared" si="93"/>
        <v>0</v>
      </c>
      <c r="K88" s="56">
        <f t="shared" si="93"/>
        <v>0</v>
      </c>
      <c r="L88" s="56">
        <f t="shared" si="93"/>
        <v>0</v>
      </c>
      <c r="M88" s="56">
        <f t="shared" si="93"/>
        <v>0</v>
      </c>
      <c r="N88" s="56">
        <f t="shared" si="93"/>
        <v>0</v>
      </c>
      <c r="O88" s="56">
        <f t="shared" si="93"/>
        <v>0</v>
      </c>
      <c r="P88" s="56">
        <f t="shared" si="93"/>
        <v>0</v>
      </c>
    </row>
    <row r="89" spans="1:16" s="43" customFormat="1" x14ac:dyDescent="0.25">
      <c r="A89" s="81"/>
      <c r="B89" s="82"/>
      <c r="C89" s="88"/>
      <c r="D89" s="55" t="s">
        <v>74</v>
      </c>
      <c r="E89" s="56">
        <f t="shared" ref="E89:E92" si="94">SUM(F89:P89)</f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</row>
    <row r="90" spans="1:16" s="43" customFormat="1" x14ac:dyDescent="0.25">
      <c r="A90" s="81"/>
      <c r="B90" s="82"/>
      <c r="C90" s="88"/>
      <c r="D90" s="55" t="s">
        <v>76</v>
      </c>
      <c r="E90" s="56">
        <f t="shared" si="94"/>
        <v>0</v>
      </c>
      <c r="F90" s="56">
        <v>0</v>
      </c>
      <c r="G90" s="56">
        <v>0</v>
      </c>
      <c r="H90" s="56">
        <v>0</v>
      </c>
      <c r="I90" s="56"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</row>
    <row r="91" spans="1:16" s="43" customFormat="1" x14ac:dyDescent="0.25">
      <c r="A91" s="81"/>
      <c r="B91" s="82"/>
      <c r="C91" s="88"/>
      <c r="D91" s="55" t="s">
        <v>75</v>
      </c>
      <c r="E91" s="56">
        <f t="shared" si="94"/>
        <v>0</v>
      </c>
      <c r="F91" s="56">
        <v>0</v>
      </c>
      <c r="G91" s="56">
        <v>0</v>
      </c>
      <c r="H91" s="56">
        <v>0</v>
      </c>
      <c r="I91" s="56"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</row>
    <row r="92" spans="1:16" s="43" customFormat="1" x14ac:dyDescent="0.25">
      <c r="A92" s="81"/>
      <c r="B92" s="82"/>
      <c r="C92" s="88"/>
      <c r="D92" s="55" t="s">
        <v>77</v>
      </c>
      <c r="E92" s="56">
        <f t="shared" si="94"/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</row>
    <row r="93" spans="1:16" s="20" customFormat="1" x14ac:dyDescent="0.25">
      <c r="A93" s="79"/>
      <c r="B93" s="80" t="s">
        <v>78</v>
      </c>
      <c r="C93" s="62"/>
      <c r="D93" s="58" t="s">
        <v>73</v>
      </c>
      <c r="E93" s="59">
        <f>SUM(F93:P93)</f>
        <v>596850.22</v>
      </c>
      <c r="F93" s="59">
        <f>SUM(F94:F97)</f>
        <v>344729.49999999994</v>
      </c>
      <c r="G93" s="59">
        <f t="shared" ref="G93:P93" si="95">SUM(G94:G97)</f>
        <v>96280.320000000007</v>
      </c>
      <c r="H93" s="60">
        <f t="shared" si="95"/>
        <v>13409.5</v>
      </c>
      <c r="I93" s="59">
        <f t="shared" si="95"/>
        <v>749.9</v>
      </c>
      <c r="J93" s="59">
        <f t="shared" si="95"/>
        <v>1414.2</v>
      </c>
      <c r="K93" s="59">
        <f t="shared" si="95"/>
        <v>1093.4000000000001</v>
      </c>
      <c r="L93" s="59">
        <f t="shared" si="95"/>
        <v>1093.4000000000001</v>
      </c>
      <c r="M93" s="59">
        <f t="shared" si="95"/>
        <v>1093.4000000000001</v>
      </c>
      <c r="N93" s="59">
        <f t="shared" si="95"/>
        <v>45662.2</v>
      </c>
      <c r="O93" s="59">
        <f t="shared" si="95"/>
        <v>45662.2</v>
      </c>
      <c r="P93" s="59">
        <f t="shared" si="95"/>
        <v>45662.2</v>
      </c>
    </row>
    <row r="94" spans="1:16" s="20" customFormat="1" x14ac:dyDescent="0.25">
      <c r="A94" s="79"/>
      <c r="B94" s="80"/>
      <c r="C94" s="62"/>
      <c r="D94" s="58" t="s">
        <v>74</v>
      </c>
      <c r="E94" s="59">
        <f t="shared" ref="E94:E97" si="96">SUM(F94:P94)</f>
        <v>58282.42</v>
      </c>
      <c r="F94" s="59">
        <f>F74+F9+F89</f>
        <v>21994.100000000002</v>
      </c>
      <c r="G94" s="59">
        <f t="shared" ref="G94:P94" si="97">G74+G9+G89</f>
        <v>4890.82</v>
      </c>
      <c r="H94" s="59">
        <f t="shared" si="97"/>
        <v>1342.8000000000002</v>
      </c>
      <c r="I94" s="59">
        <f t="shared" si="97"/>
        <v>7.5</v>
      </c>
      <c r="J94" s="59">
        <f t="shared" si="97"/>
        <v>14.2</v>
      </c>
      <c r="K94" s="59">
        <f t="shared" si="97"/>
        <v>11</v>
      </c>
      <c r="L94" s="59">
        <f t="shared" si="97"/>
        <v>11</v>
      </c>
      <c r="M94" s="59">
        <f t="shared" si="97"/>
        <v>11</v>
      </c>
      <c r="N94" s="59">
        <f t="shared" si="97"/>
        <v>10000</v>
      </c>
      <c r="O94" s="59">
        <f t="shared" si="97"/>
        <v>10000</v>
      </c>
      <c r="P94" s="59">
        <f t="shared" si="97"/>
        <v>10000</v>
      </c>
    </row>
    <row r="95" spans="1:16" s="20" customFormat="1" x14ac:dyDescent="0.25">
      <c r="A95" s="79"/>
      <c r="B95" s="80"/>
      <c r="C95" s="62"/>
      <c r="D95" s="58" t="s">
        <v>76</v>
      </c>
      <c r="E95" s="59">
        <f t="shared" si="96"/>
        <v>538567.80000000005</v>
      </c>
      <c r="F95" s="59">
        <f>F75+F10+F90</f>
        <v>322735.39999999997</v>
      </c>
      <c r="G95" s="59">
        <f t="shared" ref="G95:P95" si="98">G75+G10+G90</f>
        <v>91389.5</v>
      </c>
      <c r="H95" s="59">
        <f t="shared" si="98"/>
        <v>12066.7</v>
      </c>
      <c r="I95" s="59">
        <f t="shared" si="98"/>
        <v>742.4</v>
      </c>
      <c r="J95" s="59">
        <f t="shared" si="98"/>
        <v>1400</v>
      </c>
      <c r="K95" s="59">
        <f t="shared" si="98"/>
        <v>1082.4000000000001</v>
      </c>
      <c r="L95" s="59">
        <f t="shared" si="98"/>
        <v>1082.4000000000001</v>
      </c>
      <c r="M95" s="59">
        <f t="shared" si="98"/>
        <v>1082.4000000000001</v>
      </c>
      <c r="N95" s="59">
        <f t="shared" si="98"/>
        <v>35662.199999999997</v>
      </c>
      <c r="O95" s="59">
        <f t="shared" si="98"/>
        <v>35662.199999999997</v>
      </c>
      <c r="P95" s="59">
        <f t="shared" si="98"/>
        <v>35662.199999999997</v>
      </c>
    </row>
    <row r="96" spans="1:16" s="20" customFormat="1" x14ac:dyDescent="0.25">
      <c r="A96" s="79"/>
      <c r="B96" s="80"/>
      <c r="C96" s="62"/>
      <c r="D96" s="58" t="s">
        <v>75</v>
      </c>
      <c r="E96" s="59">
        <f t="shared" si="96"/>
        <v>0</v>
      </c>
      <c r="F96" s="59">
        <f t="shared" ref="F96:P96" si="99">F76+F11</f>
        <v>0</v>
      </c>
      <c r="G96" s="59">
        <f t="shared" si="99"/>
        <v>0</v>
      </c>
      <c r="H96" s="60">
        <f t="shared" si="99"/>
        <v>0</v>
      </c>
      <c r="I96" s="59">
        <f t="shared" si="99"/>
        <v>0</v>
      </c>
      <c r="J96" s="59">
        <f t="shared" si="99"/>
        <v>0</v>
      </c>
      <c r="K96" s="59">
        <f t="shared" si="99"/>
        <v>0</v>
      </c>
      <c r="L96" s="59">
        <f t="shared" si="99"/>
        <v>0</v>
      </c>
      <c r="M96" s="59">
        <f t="shared" si="99"/>
        <v>0</v>
      </c>
      <c r="N96" s="59">
        <f t="shared" si="99"/>
        <v>0</v>
      </c>
      <c r="O96" s="59">
        <f t="shared" si="99"/>
        <v>0</v>
      </c>
      <c r="P96" s="59">
        <f t="shared" si="99"/>
        <v>0</v>
      </c>
    </row>
    <row r="97" spans="1:16" s="20" customFormat="1" x14ac:dyDescent="0.25">
      <c r="A97" s="79"/>
      <c r="B97" s="80"/>
      <c r="C97" s="62"/>
      <c r="D97" s="58" t="s">
        <v>77</v>
      </c>
      <c r="E97" s="59">
        <f t="shared" si="96"/>
        <v>0</v>
      </c>
      <c r="F97" s="59">
        <f t="shared" ref="F97:P97" si="100">F77+F12</f>
        <v>0</v>
      </c>
      <c r="G97" s="59">
        <f t="shared" si="100"/>
        <v>0</v>
      </c>
      <c r="H97" s="60">
        <f t="shared" si="100"/>
        <v>0</v>
      </c>
      <c r="I97" s="59">
        <f t="shared" si="100"/>
        <v>0</v>
      </c>
      <c r="J97" s="59">
        <f t="shared" si="100"/>
        <v>0</v>
      </c>
      <c r="K97" s="59">
        <f t="shared" si="100"/>
        <v>0</v>
      </c>
      <c r="L97" s="59">
        <f t="shared" si="100"/>
        <v>0</v>
      </c>
      <c r="M97" s="59">
        <f t="shared" si="100"/>
        <v>0</v>
      </c>
      <c r="N97" s="59">
        <f t="shared" si="100"/>
        <v>0</v>
      </c>
      <c r="O97" s="59">
        <f t="shared" si="100"/>
        <v>0</v>
      </c>
      <c r="P97" s="59">
        <f t="shared" si="100"/>
        <v>0</v>
      </c>
    </row>
  </sheetData>
  <mergeCells count="59">
    <mergeCell ref="A48:A52"/>
    <mergeCell ref="C48:C52"/>
    <mergeCell ref="C73:C77"/>
    <mergeCell ref="B48:B52"/>
    <mergeCell ref="B58:B62"/>
    <mergeCell ref="C58:C62"/>
    <mergeCell ref="B63:B67"/>
    <mergeCell ref="C53:C57"/>
    <mergeCell ref="C63:C67"/>
    <mergeCell ref="B38:B42"/>
    <mergeCell ref="A38:A42"/>
    <mergeCell ref="C23:C27"/>
    <mergeCell ref="A28:A32"/>
    <mergeCell ref="B28:B32"/>
    <mergeCell ref="C88:C92"/>
    <mergeCell ref="B68:B72"/>
    <mergeCell ref="C68:C72"/>
    <mergeCell ref="B73:B77"/>
    <mergeCell ref="B78:B82"/>
    <mergeCell ref="C78:C82"/>
    <mergeCell ref="C83:C87"/>
    <mergeCell ref="A13:A17"/>
    <mergeCell ref="A43:A47"/>
    <mergeCell ref="C13:C17"/>
    <mergeCell ref="C43:C47"/>
    <mergeCell ref="A18:A22"/>
    <mergeCell ref="C28:C32"/>
    <mergeCell ref="B13:B17"/>
    <mergeCell ref="B33:B37"/>
    <mergeCell ref="C33:C37"/>
    <mergeCell ref="B18:B22"/>
    <mergeCell ref="C18:C22"/>
    <mergeCell ref="B43:B47"/>
    <mergeCell ref="A33:A37"/>
    <mergeCell ref="A23:A27"/>
    <mergeCell ref="B23:B27"/>
    <mergeCell ref="C38:C42"/>
    <mergeCell ref="A8:A12"/>
    <mergeCell ref="B8:B12"/>
    <mergeCell ref="C5:C6"/>
    <mergeCell ref="D5:P5"/>
    <mergeCell ref="A5:A6"/>
    <mergeCell ref="B5:B6"/>
    <mergeCell ref="L1:P1"/>
    <mergeCell ref="L2:P2"/>
    <mergeCell ref="A93:A97"/>
    <mergeCell ref="B93:B97"/>
    <mergeCell ref="A73:A77"/>
    <mergeCell ref="A78:A82"/>
    <mergeCell ref="A83:A87"/>
    <mergeCell ref="A88:A92"/>
    <mergeCell ref="B88:B92"/>
    <mergeCell ref="B83:B87"/>
    <mergeCell ref="A58:A62"/>
    <mergeCell ref="A63:A67"/>
    <mergeCell ref="A68:A72"/>
    <mergeCell ref="A53:A57"/>
    <mergeCell ref="B53:B57"/>
    <mergeCell ref="A3:P3"/>
  </mergeCells>
  <pageMargins left="0.39370078740157483" right="0.39370078740157483" top="0.78740157480314965" bottom="0.39370078740157483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Паспорт</vt:lpstr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2020-10-16T03:46:40Z</dcterms:modified>
</cp:coreProperties>
</file>