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S:\ОРГАНИЗАЦИОННО-КОНТРОЛЬНЫЙ ОТДЕЛ\СБРОС\Департамент соцполитики\Культура\Программа ИЗМЕНЕНИЯ ОКТЯБРЬ 2018\"/>
    </mc:Choice>
  </mc:AlternateContent>
  <bookViews>
    <workbookView xWindow="165" yWindow="120" windowWidth="9810" windowHeight="12120"/>
  </bookViews>
  <sheets>
    <sheet name="Приложение 3" sheetId="3" r:id="rId1"/>
  </sheets>
  <definedNames>
    <definedName name="_xlnm._FilterDatabase" localSheetId="0" hidden="1">'Приложение 3'!$A$11:$J$445</definedName>
    <definedName name="_xlnm.Print_Titles" localSheetId="0">'Приложение 3'!$10:$12</definedName>
    <definedName name="_xlnm.Print_Area" localSheetId="0">'Приложение 3'!$A$1:$L$447</definedName>
  </definedNames>
  <calcPr calcId="152511"/>
</workbook>
</file>

<file path=xl/calcChain.xml><?xml version="1.0" encoding="utf-8"?>
<calcChain xmlns="http://schemas.openxmlformats.org/spreadsheetml/2006/main">
  <c r="I447" i="3" l="1"/>
  <c r="F446" i="3"/>
  <c r="F257" i="3"/>
  <c r="I264" i="3"/>
  <c r="F263" i="3"/>
  <c r="I120" i="3"/>
  <c r="F113" i="3"/>
  <c r="F119" i="3"/>
  <c r="I92" i="3"/>
  <c r="I94" i="3"/>
  <c r="G407" i="3" l="1"/>
  <c r="H407" i="3"/>
  <c r="F409" i="3"/>
  <c r="F407" i="3" s="1"/>
  <c r="G409" i="3"/>
  <c r="H409" i="3"/>
  <c r="E409" i="3"/>
  <c r="I406" i="3"/>
  <c r="F145" i="3" l="1"/>
  <c r="D319" i="3" l="1"/>
  <c r="E319" i="3"/>
  <c r="C319" i="3"/>
  <c r="D317" i="3"/>
  <c r="E317" i="3"/>
  <c r="C317" i="3"/>
  <c r="F288" i="3"/>
  <c r="G113" i="3"/>
  <c r="D113" i="3"/>
  <c r="I112" i="3"/>
  <c r="F277" i="3"/>
  <c r="F324" i="3"/>
  <c r="F290" i="3"/>
  <c r="F285" i="3" l="1"/>
  <c r="F115" i="3"/>
  <c r="F317" i="3" l="1"/>
  <c r="I316" i="3"/>
  <c r="I313" i="3"/>
  <c r="G285" i="3" l="1"/>
  <c r="H285" i="3"/>
  <c r="I287" i="3" l="1"/>
  <c r="H95" i="3"/>
  <c r="H113" i="3" s="1"/>
  <c r="I311" i="3" l="1"/>
  <c r="I309" i="3"/>
  <c r="I307" i="3"/>
  <c r="I305" i="3"/>
  <c r="I303" i="3"/>
  <c r="I301" i="3"/>
  <c r="H354" i="3" l="1"/>
  <c r="H356" i="3"/>
  <c r="H344" i="3" l="1"/>
  <c r="G344" i="3"/>
  <c r="F344" i="3"/>
  <c r="H277" i="3"/>
  <c r="H317" i="3" s="1"/>
  <c r="G277" i="3"/>
  <c r="G317" i="3" s="1"/>
  <c r="G321" i="3" l="1"/>
  <c r="H321" i="3"/>
  <c r="G319" i="3"/>
  <c r="H319" i="3"/>
  <c r="F321" i="3"/>
  <c r="F319" i="3"/>
  <c r="I291" i="3"/>
  <c r="I289" i="3"/>
  <c r="I295" i="3"/>
  <c r="I293" i="3"/>
  <c r="I299" i="3"/>
  <c r="I297" i="3" l="1"/>
  <c r="H387" i="3"/>
  <c r="G387" i="3"/>
  <c r="F387" i="3"/>
  <c r="G354" i="3" l="1"/>
  <c r="F354" i="3"/>
  <c r="G336" i="3"/>
  <c r="H336" i="3"/>
  <c r="F336" i="3"/>
  <c r="G334" i="3"/>
  <c r="H334" i="3"/>
  <c r="G332" i="3"/>
  <c r="H332" i="3"/>
  <c r="H438" i="3" l="1"/>
  <c r="G438" i="3"/>
  <c r="F438" i="3"/>
  <c r="I40" i="3"/>
  <c r="E180" i="3" l="1"/>
  <c r="E182" i="3" s="1"/>
  <c r="E57" i="3"/>
  <c r="D243" i="3"/>
  <c r="D241" i="3" s="1"/>
  <c r="D221" i="3"/>
  <c r="D223" i="3"/>
  <c r="D207" i="3"/>
  <c r="D209" i="3"/>
  <c r="D182" i="3"/>
  <c r="D171" i="3"/>
  <c r="D173" i="3"/>
  <c r="D140" i="3"/>
  <c r="D138" i="3" s="1"/>
  <c r="D430" i="3"/>
  <c r="D428" i="3" s="1"/>
  <c r="D409" i="3"/>
  <c r="D407" i="3" s="1"/>
  <c r="D376" i="3"/>
  <c r="D374" i="3" s="1"/>
  <c r="D334" i="3"/>
  <c r="D332" i="3" s="1"/>
  <c r="E241" i="3"/>
  <c r="E221" i="3"/>
  <c r="E223" i="3"/>
  <c r="E205" i="3"/>
  <c r="E169" i="3"/>
  <c r="E140" i="3"/>
  <c r="E138" i="3" s="1"/>
  <c r="E414" i="3"/>
  <c r="E430" i="3" s="1"/>
  <c r="E407" i="3"/>
  <c r="E340" i="3"/>
  <c r="E370" i="3"/>
  <c r="E328" i="3"/>
  <c r="E334" i="3" s="1"/>
  <c r="C430" i="3"/>
  <c r="C428" i="3" s="1"/>
  <c r="C409" i="3"/>
  <c r="C407" i="3" s="1"/>
  <c r="C376" i="3"/>
  <c r="C374" i="3" s="1"/>
  <c r="C334" i="3"/>
  <c r="C336" i="3"/>
  <c r="C115" i="3"/>
  <c r="C140" i="3"/>
  <c r="C138" i="3" s="1"/>
  <c r="C171" i="3"/>
  <c r="C184" i="3"/>
  <c r="C207" i="3"/>
  <c r="C205" i="3" s="1"/>
  <c r="C221" i="3"/>
  <c r="C243" i="3"/>
  <c r="C241" i="3" s="1"/>
  <c r="C117" i="3"/>
  <c r="C173" i="3"/>
  <c r="C223" i="3"/>
  <c r="C219" i="3" s="1"/>
  <c r="F414" i="3"/>
  <c r="F430" i="3" s="1"/>
  <c r="F428" i="3" s="1"/>
  <c r="F340" i="3"/>
  <c r="F370" i="3"/>
  <c r="F140" i="3"/>
  <c r="F138" i="3" s="1"/>
  <c r="F171" i="3"/>
  <c r="F207" i="3"/>
  <c r="F243" i="3"/>
  <c r="F117" i="3"/>
  <c r="F173" i="3"/>
  <c r="F209" i="3"/>
  <c r="F223" i="3"/>
  <c r="G414" i="3"/>
  <c r="G430" i="3" s="1"/>
  <c r="G428" i="3" s="1"/>
  <c r="G340" i="3"/>
  <c r="G370" i="3"/>
  <c r="G115" i="3"/>
  <c r="G140" i="3"/>
  <c r="G138" i="3" s="1"/>
  <c r="G171" i="3"/>
  <c r="G207" i="3"/>
  <c r="G243" i="3"/>
  <c r="G241" i="3" s="1"/>
  <c r="G117" i="3"/>
  <c r="G173" i="3"/>
  <c r="G209" i="3"/>
  <c r="G223" i="3"/>
  <c r="H414" i="3"/>
  <c r="H430" i="3" s="1"/>
  <c r="H428" i="3" s="1"/>
  <c r="H340" i="3"/>
  <c r="H370" i="3"/>
  <c r="H115" i="3"/>
  <c r="H140" i="3"/>
  <c r="H138" i="3" s="1"/>
  <c r="H171" i="3"/>
  <c r="H184" i="3"/>
  <c r="H207" i="3"/>
  <c r="H243" i="3"/>
  <c r="H241" i="3" s="1"/>
  <c r="H117" i="3"/>
  <c r="H173" i="3"/>
  <c r="H209" i="3"/>
  <c r="H223" i="3"/>
  <c r="I192" i="3"/>
  <c r="I50" i="3"/>
  <c r="F182" i="3"/>
  <c r="G182" i="3"/>
  <c r="H182" i="3"/>
  <c r="D184" i="3"/>
  <c r="I179" i="3"/>
  <c r="C113" i="3"/>
  <c r="E209" i="3"/>
  <c r="I198" i="3"/>
  <c r="E438" i="3"/>
  <c r="D438" i="3"/>
  <c r="I427" i="3"/>
  <c r="I425" i="3"/>
  <c r="I423" i="3"/>
  <c r="I421" i="3"/>
  <c r="I419" i="3"/>
  <c r="I417" i="3"/>
  <c r="I412" i="3"/>
  <c r="I404" i="3"/>
  <c r="I402" i="3"/>
  <c r="I400" i="3"/>
  <c r="I398" i="3"/>
  <c r="I396" i="3"/>
  <c r="I394" i="3"/>
  <c r="I392" i="3"/>
  <c r="I390" i="3"/>
  <c r="I388" i="3"/>
  <c r="I386" i="3"/>
  <c r="I384" i="3"/>
  <c r="I382" i="3"/>
  <c r="I379" i="3"/>
  <c r="I373" i="3"/>
  <c r="I369" i="3"/>
  <c r="I367" i="3"/>
  <c r="I365" i="3"/>
  <c r="I363" i="3"/>
  <c r="I361" i="3"/>
  <c r="I359" i="3"/>
  <c r="I357" i="3"/>
  <c r="I355" i="3"/>
  <c r="I353" i="3"/>
  <c r="I351" i="3"/>
  <c r="I349" i="3"/>
  <c r="I347" i="3"/>
  <c r="I345" i="3"/>
  <c r="I343" i="3"/>
  <c r="F328" i="3"/>
  <c r="I322" i="3"/>
  <c r="I325" i="3"/>
  <c r="I327" i="3"/>
  <c r="I331" i="3"/>
  <c r="I284" i="3"/>
  <c r="I282" i="3"/>
  <c r="I280" i="3"/>
  <c r="I278" i="3"/>
  <c r="I276" i="3"/>
  <c r="I274" i="3"/>
  <c r="I272" i="3"/>
  <c r="I270" i="3"/>
  <c r="I268" i="3"/>
  <c r="I433" i="3"/>
  <c r="I66" i="3"/>
  <c r="I68" i="3"/>
  <c r="I64" i="3"/>
  <c r="I62" i="3"/>
  <c r="I26" i="3"/>
  <c r="I28" i="3"/>
  <c r="D115" i="3"/>
  <c r="I106" i="3"/>
  <c r="I104" i="3"/>
  <c r="I102" i="3"/>
  <c r="I100" i="3"/>
  <c r="D117" i="3"/>
  <c r="I110" i="3"/>
  <c r="I108" i="3"/>
  <c r="I96" i="3"/>
  <c r="I98" i="3"/>
  <c r="I16" i="3"/>
  <c r="I52" i="3"/>
  <c r="E173" i="3"/>
  <c r="E171" i="3"/>
  <c r="I166" i="3"/>
  <c r="I164" i="3"/>
  <c r="I54" i="3"/>
  <c r="I56" i="3"/>
  <c r="I24" i="3"/>
  <c r="I22" i="3"/>
  <c r="I78" i="3"/>
  <c r="I38" i="3"/>
  <c r="I18" i="3"/>
  <c r="I82" i="3"/>
  <c r="I20" i="3"/>
  <c r="I30" i="3"/>
  <c r="I32" i="3"/>
  <c r="I34" i="3"/>
  <c r="I36" i="3"/>
  <c r="I42" i="3"/>
  <c r="I44" i="3"/>
  <c r="I46" i="3"/>
  <c r="I48" i="3"/>
  <c r="I60" i="3"/>
  <c r="I70" i="3"/>
  <c r="I72" i="3"/>
  <c r="I74" i="3"/>
  <c r="I76" i="3"/>
  <c r="I80" i="3"/>
  <c r="I84" i="3"/>
  <c r="I86" i="3"/>
  <c r="I88" i="3"/>
  <c r="I123" i="3"/>
  <c r="I125" i="3"/>
  <c r="I127" i="3"/>
  <c r="I129" i="3"/>
  <c r="I131" i="3"/>
  <c r="I133" i="3"/>
  <c r="I135" i="3"/>
  <c r="I137" i="3"/>
  <c r="I146" i="3"/>
  <c r="I148" i="3"/>
  <c r="I150" i="3"/>
  <c r="I152" i="3"/>
  <c r="I154" i="3"/>
  <c r="I156" i="3"/>
  <c r="I158" i="3"/>
  <c r="I160" i="3"/>
  <c r="I162" i="3"/>
  <c r="I168" i="3"/>
  <c r="I177" i="3"/>
  <c r="I190" i="3"/>
  <c r="I194" i="3"/>
  <c r="I196" i="3"/>
  <c r="I200" i="3"/>
  <c r="I202" i="3"/>
  <c r="I204" i="3"/>
  <c r="I216" i="3"/>
  <c r="I218" i="3"/>
  <c r="I231" i="3"/>
  <c r="I235" i="3"/>
  <c r="I237" i="3"/>
  <c r="I240" i="3"/>
  <c r="I254" i="3"/>
  <c r="I256" i="3"/>
  <c r="E243" i="3"/>
  <c r="I246" i="3"/>
  <c r="I187" i="3"/>
  <c r="I143" i="3"/>
  <c r="H205" i="3" l="1"/>
  <c r="I58" i="3"/>
  <c r="E113" i="3"/>
  <c r="I114" i="3" s="1"/>
  <c r="F219" i="3"/>
  <c r="F261" i="3"/>
  <c r="F444" i="3" s="1"/>
  <c r="F241" i="3"/>
  <c r="F259" i="3"/>
  <c r="I338" i="3"/>
  <c r="E207" i="3"/>
  <c r="I208" i="3" s="1"/>
  <c r="D219" i="3"/>
  <c r="E184" i="3"/>
  <c r="I185" i="3" s="1"/>
  <c r="I181" i="3"/>
  <c r="E374" i="3"/>
  <c r="E376" i="3" s="1"/>
  <c r="E219" i="3"/>
  <c r="H261" i="3"/>
  <c r="H444" i="3" s="1"/>
  <c r="I341" i="3"/>
  <c r="C261" i="3"/>
  <c r="C444" i="3" s="1"/>
  <c r="I222" i="3"/>
  <c r="C332" i="3"/>
  <c r="C434" i="3" s="1"/>
  <c r="F332" i="3"/>
  <c r="F334" i="3"/>
  <c r="I335" i="3" s="1"/>
  <c r="G219" i="3"/>
  <c r="G261" i="3"/>
  <c r="G444" i="3" s="1"/>
  <c r="H219" i="3"/>
  <c r="G374" i="3"/>
  <c r="G376" i="3" s="1"/>
  <c r="G436" i="3" s="1"/>
  <c r="I174" i="3"/>
  <c r="D205" i="3"/>
  <c r="I244" i="3"/>
  <c r="D261" i="3"/>
  <c r="D444" i="3" s="1"/>
  <c r="I439" i="3"/>
  <c r="D259" i="3"/>
  <c r="G205" i="3"/>
  <c r="C259" i="3"/>
  <c r="F374" i="3"/>
  <c r="F376" i="3" s="1"/>
  <c r="I329" i="3"/>
  <c r="G169" i="3"/>
  <c r="D169" i="3"/>
  <c r="F169" i="3"/>
  <c r="I410" i="3"/>
  <c r="C182" i="3"/>
  <c r="I183" i="3" s="1"/>
  <c r="I252" i="3"/>
  <c r="H169" i="3"/>
  <c r="C169" i="3"/>
  <c r="I210" i="3"/>
  <c r="I415" i="3"/>
  <c r="I429" i="3" s="1"/>
  <c r="F205" i="3"/>
  <c r="I320" i="3"/>
  <c r="I139" i="3"/>
  <c r="I172" i="3"/>
  <c r="I90" i="3"/>
  <c r="E115" i="3"/>
  <c r="I116" i="3" s="1"/>
  <c r="I242" i="3"/>
  <c r="I220" i="3"/>
  <c r="H374" i="3"/>
  <c r="H376" i="3" s="1"/>
  <c r="H436" i="3" s="1"/>
  <c r="G259" i="3"/>
  <c r="I224" i="3"/>
  <c r="I371" i="3"/>
  <c r="H259" i="3"/>
  <c r="I141" i="3"/>
  <c r="E428" i="3"/>
  <c r="I431" i="3"/>
  <c r="I318" i="3"/>
  <c r="E332" i="3"/>
  <c r="D434" i="3"/>
  <c r="E257" i="3" l="1"/>
  <c r="I170" i="3"/>
  <c r="F436" i="3"/>
  <c r="F442" i="3" s="1"/>
  <c r="C257" i="3"/>
  <c r="C440" i="3" s="1"/>
  <c r="I408" i="3"/>
  <c r="H257" i="3"/>
  <c r="G434" i="3"/>
  <c r="H442" i="3"/>
  <c r="G442" i="3"/>
  <c r="D257" i="3"/>
  <c r="D440" i="3" s="1"/>
  <c r="D442" i="3" s="1"/>
  <c r="I206" i="3"/>
  <c r="E259" i="3"/>
  <c r="I260" i="3" s="1"/>
  <c r="I333" i="3"/>
  <c r="F434" i="3"/>
  <c r="I375" i="3"/>
  <c r="I377" i="3" s="1"/>
  <c r="E117" i="3"/>
  <c r="E261" i="3" s="1"/>
  <c r="H434" i="3"/>
  <c r="E434" i="3"/>
  <c r="G257" i="3"/>
  <c r="D436" i="3"/>
  <c r="C436" i="3"/>
  <c r="H440" i="3" l="1"/>
  <c r="G440" i="3"/>
  <c r="F440" i="3"/>
  <c r="I435" i="3"/>
  <c r="I118" i="3"/>
  <c r="E440" i="3"/>
  <c r="E436" i="3"/>
  <c r="I437" i="3" s="1"/>
  <c r="I258" i="3"/>
  <c r="C442" i="3"/>
  <c r="E444" i="3"/>
  <c r="I445" i="3" s="1"/>
  <c r="I262" i="3"/>
  <c r="I441" i="3" l="1"/>
  <c r="E442" i="3"/>
  <c r="I443" i="3" s="1"/>
</calcChain>
</file>

<file path=xl/sharedStrings.xml><?xml version="1.0" encoding="utf-8"?>
<sst xmlns="http://schemas.openxmlformats.org/spreadsheetml/2006/main" count="847" uniqueCount="404">
  <si>
    <t>№ п/п</t>
  </si>
  <si>
    <t>Перечень мероприятий</t>
  </si>
  <si>
    <t>Объем финансирования (тыс.руб.)</t>
  </si>
  <si>
    <t>I СФЕРА ФИЗИЧЕСКОЙ КУЛЬТУРЫ И СПОРТА</t>
  </si>
  <si>
    <t>1. Развитие инфраструктуры и укрепление материально-технической базы объектов спортивного назначения</t>
  </si>
  <si>
    <t>местный бюджет</t>
  </si>
  <si>
    <t>областной бюджет</t>
  </si>
  <si>
    <t>Текущий ремонт плавательного бассейна и модульной кательной</t>
  </si>
  <si>
    <t>Текущий ремонт лыжной базы</t>
  </si>
  <si>
    <t>Капитальный ремонт стадиона пгт.Ноглики</t>
  </si>
  <si>
    <t>Текущий ремонт СК «Арена»</t>
  </si>
  <si>
    <t>Изготовление ПСД лыжно-роллерной трассы с освещением пгт.Ноглики (в том числе инженерные изыскания, проектные работы, привязка проекта, приобретение типового проекта, государственная экспертиза)</t>
  </si>
  <si>
    <t>1-й этап строительства лыжно-роллерной трассы в пгт.Ноглики</t>
  </si>
  <si>
    <t>Итого, в том числе:</t>
  </si>
  <si>
    <t>2-й этап строительства лыжно-роллерной трассы пгт.Ноглики</t>
  </si>
  <si>
    <t>«Стадион с искусственным покрытием в пгт.Ноглики», осветительные мачты</t>
  </si>
  <si>
    <t>Секция борьбы</t>
  </si>
  <si>
    <t>Секция футбола</t>
  </si>
  <si>
    <t>Секция лыжных гонок</t>
  </si>
  <si>
    <t>Секция хоккея</t>
  </si>
  <si>
    <t>Секция плавания</t>
  </si>
  <si>
    <t>Секция волейбола</t>
  </si>
  <si>
    <t>Секция тхеквондо</t>
  </si>
  <si>
    <t>Секция самбо</t>
  </si>
  <si>
    <t>3. Массовая физкультурно-оздоровительная работа</t>
  </si>
  <si>
    <t>Участие в районном и областном этапах «Президентских состязаний»</t>
  </si>
  <si>
    <t>Развитие национальных видов спорта</t>
  </si>
  <si>
    <t>Проведение районных спортивно-массовых мероприятий для лиц с ограниченными возможностями</t>
  </si>
  <si>
    <t>Развитие игровых видов спорта</t>
  </si>
  <si>
    <t>4. Совершенствование существующей системы работы физической культуры и спорта</t>
  </si>
  <si>
    <t>Участие в коллегиях, семинарах, курсах повышения квалификации, проводимых Мин.спорта</t>
  </si>
  <si>
    <t>5. Обеспечение комплексной безопасности на объектах физической культуры и спорта</t>
  </si>
  <si>
    <t>Содержание и обслуживание объектов спорта (в т.ч. приобретение оборудования для освещения, звукового сопровождения, обеспечения противопожарной и антитеррористической безопасности на спортивных объектах, установка видеонаблюдения)</t>
  </si>
  <si>
    <t>6. Подготовка кадров в области физической культуры и спорта</t>
  </si>
  <si>
    <t>Повышение квалификации и переподготовка тренеров-преподавателей, проведение семинаров и конференций по вопросам развития физической культуры и спорта</t>
  </si>
  <si>
    <t>без затрат</t>
  </si>
  <si>
    <t>Привлечение детских тренеров в детско-юношеские спортивные школы, средние общеобразовательные школы, дошкольные образовательные учреждения</t>
  </si>
  <si>
    <t>Привлечение спортивных тренеров для лиц с ограниченными возможностями</t>
  </si>
  <si>
    <t>7. Формирование информационной политики в области физической культуры и спорта</t>
  </si>
  <si>
    <t>Проведение массовых мероприятий, демонстрирующих спортивные достижения (показательные выступления на районных массовых мероприятиях)</t>
  </si>
  <si>
    <t>Пропаганда ценностей физической культуры и спорта через средства массовой информации:</t>
  </si>
  <si>
    <t>- местной студии телевидения,</t>
  </si>
  <si>
    <t>7.3</t>
  </si>
  <si>
    <t>Торжественное чествование победителей в спортивных состязаниях по итогам года</t>
  </si>
  <si>
    <t>7.4</t>
  </si>
  <si>
    <t>Информирование населения всеми доступными средствами о режиме работы спортивных сооружений и предоставляемых услугах</t>
  </si>
  <si>
    <t>7.5</t>
  </si>
  <si>
    <t>Размещение на сайте МО «Городской округ Ногликский» информации о комплексе мер, принимаемых администрацией для развития спорта</t>
  </si>
  <si>
    <t>7.6</t>
  </si>
  <si>
    <t>Выпуск буклетов, афиш о режиме работы спортивных секций</t>
  </si>
  <si>
    <t>7.7</t>
  </si>
  <si>
    <t>Изготовление атрибутики с символикой МО «Городской округ Ногликский»</t>
  </si>
  <si>
    <t>7.8</t>
  </si>
  <si>
    <t>Выстраивание системного взаимодействия с болельщиками по видам спорта</t>
  </si>
  <si>
    <t>7.9</t>
  </si>
  <si>
    <t>Проведение выставок спортивных достижений</t>
  </si>
  <si>
    <t>8. Совершенствование правового регулирования физической культуры и спорта</t>
  </si>
  <si>
    <t>8.1</t>
  </si>
  <si>
    <t>Разработка положения о командировании спортивных команд на соревнования за пределы района</t>
  </si>
  <si>
    <t>8.2</t>
  </si>
  <si>
    <t>Разработка положения по проведению соревнований по видам спорта</t>
  </si>
  <si>
    <t>8.3</t>
  </si>
  <si>
    <t>Разработка норм расходов средств на проведение физкультурных и спортивных мероприятий</t>
  </si>
  <si>
    <t>Итого  в  сфере физической культуры и спорта</t>
  </si>
  <si>
    <t>II СФЕРА МОЛОДЕЖНОЙ ПОЛИТИКИ</t>
  </si>
  <si>
    <t>1. Развитие потенциала молодежи на территории муниципального образования «Городской округ Ногликский», поддержка молодежных инициатив</t>
  </si>
  <si>
    <t>1.1</t>
  </si>
  <si>
    <t>Проведение интеллектуальной игры «Логос»- среди предприятий, учреждений Ногликского района</t>
  </si>
  <si>
    <t>1.2</t>
  </si>
  <si>
    <t>1.3</t>
  </si>
  <si>
    <t>1.4</t>
  </si>
  <si>
    <t>Участие в областном проекте «Сахалинский КВН»</t>
  </si>
  <si>
    <t>1.5</t>
  </si>
  <si>
    <t>Приобретение единой формы для участников областных мероприятий</t>
  </si>
  <si>
    <t>1.6</t>
  </si>
  <si>
    <t>1.7</t>
  </si>
  <si>
    <t>1.8</t>
  </si>
  <si>
    <t>Проведение молодежного форума «Молодые Ноглики»</t>
  </si>
  <si>
    <t>1.9</t>
  </si>
  <si>
    <t>Проведение молодежного рок -фестиваля «КИНОглики»</t>
  </si>
  <si>
    <t>Проведение мероприятий посвященных празднованию Всероссийского Дня молодежи</t>
  </si>
  <si>
    <t>2. Профессиональная ориентация молодежи</t>
  </si>
  <si>
    <t>2.1</t>
  </si>
  <si>
    <t>2.2</t>
  </si>
  <si>
    <t>Организация «Ярмарки образовательных услуг»</t>
  </si>
  <si>
    <t>3. Поддержка и обеспечение эффективного взаимодействия с молодежными объединениями</t>
  </si>
  <si>
    <t>3.1</t>
  </si>
  <si>
    <t>3.2</t>
  </si>
  <si>
    <t>3.2.4 Оплата проезда в областной наркологический диспансер несовершеннолетних находящихся в социально опасном положении, нуждающихся в лечении от алкогольной зависимости, либо наркотической зависимости</t>
  </si>
  <si>
    <t>3.2.6 Проведение Всероссийского Олимпийского дня</t>
  </si>
  <si>
    <t>3.2.8 Организация посещения спортивного комплекса «Арена» детьми из семей находящихся в трудной жизненной ситуации</t>
  </si>
  <si>
    <t>3.2.9 Проведение мероприятий в рамках проекта «Спорт против подворотни»</t>
  </si>
  <si>
    <t>3.2.10 Участие в областном молодежном проекте «Спорт против подворотни»</t>
  </si>
  <si>
    <t>3.2.11 Проведение районного конкурса  рисунков «Брось сигарету!», «Пиво враг молодежи»</t>
  </si>
  <si>
    <t>3.2.12 Организация превентивного лечения, реабилитации несовершеннолетних и их родителей от алкогольной  и наркотической зависимости</t>
  </si>
  <si>
    <t>3.3</t>
  </si>
  <si>
    <t>Организация районного конкурса на лучшую организацию работы общественных объединений</t>
  </si>
  <si>
    <t>3.4</t>
  </si>
  <si>
    <t>3.5</t>
  </si>
  <si>
    <t>Поддержка молодежного проекта «В здоровом теле здоровый дух!»</t>
  </si>
  <si>
    <t>4. Совершенствование системы патриотического воспитания и допризывной подготовки молодежи</t>
  </si>
  <si>
    <t>4.1</t>
  </si>
  <si>
    <t>Экскурсии в муниципальные образования области с целью обмена опытом</t>
  </si>
  <si>
    <t>4.2</t>
  </si>
  <si>
    <t>Проведение мероприятия «Торжественные проводы призывников в ряды вооруженных сил»</t>
  </si>
  <si>
    <t>День Победы в Великой Отечественной Войне 1941-1945 гг.</t>
  </si>
  <si>
    <t>День памяти и скорби - «Свеча памяти»</t>
  </si>
  <si>
    <t>День Флага РФ</t>
  </si>
  <si>
    <t>День окончания Второй мировой войны –освобождение южного Сахалина и Курильских островов от Японских милитаристов</t>
  </si>
  <si>
    <t>День Народного Единства</t>
  </si>
  <si>
    <t>Проведение недели молодого избирателя</t>
  </si>
  <si>
    <t>Районный конкурс «Лента времени»</t>
  </si>
  <si>
    <t>Организация бесед, встреч, вечеров участниками ВОВ, и тружениками тыла</t>
  </si>
  <si>
    <t>5. Информационное обеспечение муниципальной молодежной политики</t>
  </si>
  <si>
    <t>5.1</t>
  </si>
  <si>
    <t>5.2</t>
  </si>
  <si>
    <t>Приобретение флипчарта</t>
  </si>
  <si>
    <t>5.3</t>
  </si>
  <si>
    <t>Приобретение информационных стендов в дома культуры «Я не зависим», «Защитим детей от насилия »</t>
  </si>
  <si>
    <t>5.4</t>
  </si>
  <si>
    <t>Разработка и размещение баннеров антинаркотической и антиалкогольной направленности</t>
  </si>
  <si>
    <t>5.5</t>
  </si>
  <si>
    <t>Организация и проведение цикла телевизионных передач для несовершеннолетних и их родителей на тему «Правовой всеобуч»</t>
  </si>
  <si>
    <t>5.6</t>
  </si>
  <si>
    <t>Приобретение и размещение баннеров в общественных местах на тему «Ограничение пребывания в ночное время на улице детей без сопровождения взрослых»</t>
  </si>
  <si>
    <t>5.7</t>
  </si>
  <si>
    <t>Итого в  сфере молодежной политики:</t>
  </si>
  <si>
    <t>ИТОГО ПО ПРОГРАММЕ:</t>
  </si>
  <si>
    <t>2.3</t>
  </si>
  <si>
    <t>2.4</t>
  </si>
  <si>
    <t>2.5</t>
  </si>
  <si>
    <t>2.6</t>
  </si>
  <si>
    <t>2.7</t>
  </si>
  <si>
    <t>2.8</t>
  </si>
  <si>
    <t>Итого по п. 1 Развитие инфраструктуры и укрепление материально-технической базы объектов спортивного назначения</t>
  </si>
  <si>
    <t>3.6</t>
  </si>
  <si>
    <t>3.7</t>
  </si>
  <si>
    <t>3.8</t>
  </si>
  <si>
    <t>3.9</t>
  </si>
  <si>
    <t>Итого по п.3. Массовая физкультурно-оздоровительная работа</t>
  </si>
  <si>
    <t>Итого по п.4. Совершенствование существующей системы работы физической культуры и спорта</t>
  </si>
  <si>
    <t>Итого по п.5. Обеспечение комплексной безопасности на объектах физической культуры и спорта</t>
  </si>
  <si>
    <t>6.1</t>
  </si>
  <si>
    <t>6.2</t>
  </si>
  <si>
    <t>6.3</t>
  </si>
  <si>
    <t>6.4</t>
  </si>
  <si>
    <t>Итого по п.6. Подготовка кадров в области физической культуры и спорта</t>
  </si>
  <si>
    <t>7.1</t>
  </si>
  <si>
    <t>7.2</t>
  </si>
  <si>
    <t>Итого по п.7. Формирование информационной политики в области физической культуры и спорта</t>
  </si>
  <si>
    <t>- газеты "Знамя труда".</t>
  </si>
  <si>
    <t>Итого по п.8. Совершенствование правового регулирования физической культуры и спорт</t>
  </si>
  <si>
    <t>Итого по п.1. Развитие потенциала молодежи на территории муниципального образования «Городской округ Ногликский», поддержка молодежных инициатив</t>
  </si>
  <si>
    <t>Итого по п.2. Профессиональная ориентация молодежи</t>
  </si>
  <si>
    <t>Итого по п.3. Поддержка и обеспечение эффективного взаимодействия с молодежными объединениями</t>
  </si>
  <si>
    <t>Итого по п 4. Совершенствование системы патриотического воспитания и допризывной подготовки молодежи</t>
  </si>
  <si>
    <t>Участие в районных, региональных спортивных соревнованиях «Спорт против наркотиков», «Мини-футбол в школу»</t>
  </si>
  <si>
    <t>Руководители учреждений</t>
  </si>
  <si>
    <t>Участие в районном и региональном этапах «Президентских игры»</t>
  </si>
  <si>
    <t>Участие в районном и региональном конкурсе «Мастер педагогического труда по учебным и внеучебным формам физкультурно-оздоровительной и спортивной работы»</t>
  </si>
  <si>
    <t>ДЮСШ</t>
  </si>
  <si>
    <t>Музей</t>
  </si>
  <si>
    <t>Администрация, ОСиА</t>
  </si>
  <si>
    <t>3.10</t>
  </si>
  <si>
    <t>Внедрение в действие ВФСК "ГТО" в муниципальном образовании</t>
  </si>
  <si>
    <t>Организация физкультурно - оздоровительной работы по месту жительства граждан в МО "Городской округ Ногликский"</t>
  </si>
  <si>
    <t>3.11</t>
  </si>
  <si>
    <t>Создание условий для занятий воспитанников в спортивных секциях и взрослого населения в целях развития физической культуры и массового спорта, проведение спортивных мероприятий в соответствии с календарным планом, проведение уроков физкультуры в СК "Арена"</t>
  </si>
  <si>
    <t>Проведение мероприятий в молодежных объединениях:                   3.2.1 Открытие постоянно действующего кинолектория с просмотром видеофильмов на темы пропаганды здорового образа жизни</t>
  </si>
  <si>
    <t xml:space="preserve">РЦД    </t>
  </si>
  <si>
    <t>Итого по п 5. Информационное обеспечение муниципальной молодежной политики</t>
  </si>
  <si>
    <t xml:space="preserve">Общая сумма затрат                  (тыс.руб.)
</t>
  </si>
  <si>
    <t>Организация и проведение мероприятий посвященных празднованию дней Воинской Славы РФ</t>
  </si>
  <si>
    <t>Модульная котельная для СК "Арены" в пгт. Ноглики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</si>
  <si>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</si>
  <si>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</si>
  <si>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</si>
  <si>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</si>
  <si>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</si>
  <si>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</si>
  <si>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</si>
  <si>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</si>
  <si>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</si>
  <si>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</si>
  <si>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</si>
  <si>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</si>
  <si>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</si>
  <si>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</si>
  <si>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1.18.</t>
  </si>
  <si>
    <t>1.19.</t>
  </si>
  <si>
    <t>1.20.</t>
  </si>
  <si>
    <t>к постановлению администрации</t>
  </si>
  <si>
    <t>от 26.06.2015 № 430</t>
  </si>
  <si>
    <t>Приложение 2</t>
  </si>
  <si>
    <t>Разработка проектной и рабочей документации «Крытый корт в пгт. Ноглики»</t>
  </si>
  <si>
    <t>Проведение районных, региональных  спортивно-массовых мероприятий. Участие в региональных и межрегиональных соревнованиях, согласно утвержденному календарному плану</t>
  </si>
  <si>
    <t>Проведение региональных спортивно-массовых мероприятий на территории МО «Городской округ Ногликский»</t>
  </si>
  <si>
    <t>СК "Арена"</t>
  </si>
  <si>
    <t xml:space="preserve">ПЕРЕЧЕНЬ ПРОГРАММНЫХ МЕРОПРИЯТИЙ МУНИЦИПАЛЬНОЙ ПРОГРАММЫ </t>
  </si>
  <si>
    <t>Создание временных рабочих мест для трудоустройства несовершеннолетних граждан в свободное от учебы время</t>
  </si>
  <si>
    <t>Бюджетные учреждения</t>
  </si>
  <si>
    <t>РЦД</t>
  </si>
  <si>
    <t>Оснащение территории МО физкультурно-оздоровительными и спортивными сооружениями
"Строительство универсальной спортивной площадки"</t>
  </si>
  <si>
    <t>«Крытый корт в пгт.Ноглики» (в том числе инженерные изыскания, разработка проектной и рабочей документации,технические условия, строительство объекта)</t>
  </si>
  <si>
    <t>Срок реализации</t>
  </si>
  <si>
    <t>Ожидаемый результат</t>
  </si>
  <si>
    <t>2017 год</t>
  </si>
  <si>
    <t xml:space="preserve">Увеличение числа занимающихся физической культурой </t>
  </si>
  <si>
    <t>Улучшение условий для занятий и проведения спортивно - массовых мероприятий</t>
  </si>
  <si>
    <t>Участие в регинальных и межрегиональных соревнованиях</t>
  </si>
  <si>
    <t>Предоставление услуг населению</t>
  </si>
  <si>
    <t>Приобретение инвентаря</t>
  </si>
  <si>
    <t>Выделение субсидии</t>
  </si>
  <si>
    <t>Участие в мероприятии</t>
  </si>
  <si>
    <t>Получение сертификата</t>
  </si>
  <si>
    <t>Повышение квалификации</t>
  </si>
  <si>
    <t>Показательные выступления</t>
  </si>
  <si>
    <t>Приобретение призов</t>
  </si>
  <si>
    <t>Увеличение числа болельщиков</t>
  </si>
  <si>
    <t>Статьи в газету</t>
  </si>
  <si>
    <t>Исполнитель</t>
  </si>
  <si>
    <t xml:space="preserve">Конкурс молодежных проектов«Прорыв»  для молодых специалистов </t>
  </si>
  <si>
    <t>Мероприятия посвященные празднованию Дня муниципального образования "Городской округ Ногликский"</t>
  </si>
  <si>
    <t>Раскрытие интеллектуальных способностей молодых специалистов</t>
  </si>
  <si>
    <t>создание условий для самореализации молодежи</t>
  </si>
  <si>
    <t>Развитие КВН движения</t>
  </si>
  <si>
    <t>обеспечение участников формой</t>
  </si>
  <si>
    <t>повышение интеллектуального уровня молодежи</t>
  </si>
  <si>
    <t>Развитие творческого потенциала молодежи</t>
  </si>
  <si>
    <t>Правовое просвящение молодежи</t>
  </si>
  <si>
    <t>Профессиональная ориентация</t>
  </si>
  <si>
    <t>Стимулирование функционирования молодежных объединений</t>
  </si>
  <si>
    <t xml:space="preserve">Популяризация ЗОЖ, </t>
  </si>
  <si>
    <t>снижение подростковой преступности</t>
  </si>
  <si>
    <t xml:space="preserve">Популяризация ЗОЖ </t>
  </si>
  <si>
    <t>Популяризация ЗОЖ</t>
  </si>
  <si>
    <t>увеличение числа молодежи занимающихся физической культурой</t>
  </si>
  <si>
    <t>Пропаганда ЗОЖ</t>
  </si>
  <si>
    <t>Снижение уровня наркомании среди молодежи</t>
  </si>
  <si>
    <t>Пропоганда ЗОЖ</t>
  </si>
  <si>
    <t>Снижение числа семей СОП в МО</t>
  </si>
  <si>
    <t xml:space="preserve">Стимулирование к деятельности </t>
  </si>
  <si>
    <t>Патриотическое воспитание молодежи</t>
  </si>
  <si>
    <t>Патриотическое просвящение молодежи</t>
  </si>
  <si>
    <t>Популяризациия военной службы</t>
  </si>
  <si>
    <t>Воспитание у молодого поколения чувста патриотизма</t>
  </si>
  <si>
    <t>Знакомство молодежи с новейшей историей РФ</t>
  </si>
  <si>
    <t>Воспитание чувства патриотизма и толерантности у молодежи</t>
  </si>
  <si>
    <t>Повышение эллекторальной активности молодежи</t>
  </si>
  <si>
    <t>Популяризация традиционных семейных ценностей</t>
  </si>
  <si>
    <t>Воспитание чувства патриотизма  и уважения к старшему поколению</t>
  </si>
  <si>
    <t>МТО муниципальных мероприятий</t>
  </si>
  <si>
    <t>Пролфилактика социально-негативных явлений</t>
  </si>
  <si>
    <t>Тематическая пропаганда</t>
  </si>
  <si>
    <t>Профилактика социально-негатиных явлений</t>
  </si>
  <si>
    <t>Повышение правовой грамотности населения</t>
  </si>
  <si>
    <t>Повышение уровня безопаксности несовершеннолетних граждан</t>
  </si>
  <si>
    <t>Информационное обеспечение населения по указанным мероприятиям</t>
  </si>
  <si>
    <t>Улучшение материально - технической базы МБУ ДО "ДЮСШ"</t>
  </si>
  <si>
    <t>Осуществление технического надзора за "Капитальный ремонт бассейна пгт. Ноглики структурного подразделения МБУ ДО "ДЮСШ" пгт. Ноглики"</t>
  </si>
  <si>
    <t>Обустройство пропускного режима стадиона МБУ ДО «ДЮСШ» пгт. Ноглики</t>
  </si>
  <si>
    <t>Гомологация лыжных трасс МБУ ДО ДЮСШ» пгт. Ноглики</t>
  </si>
  <si>
    <t>Проведение кадастровых работ по оформлению лыжных трасс МБУ ДО «ДЮСШ» пгт. Ноглики</t>
  </si>
  <si>
    <t>Итого по п.2. Обеспечение спортивным инвентарем и оборудованием МБУ ДО «ДЮСШ» пгт. Ноглики</t>
  </si>
  <si>
    <t>Участие в спортивно-массовых мероприятиях МБУ ДО «ДЮСШ» пгт. Ноглики, согласно утвержденному календарному плану</t>
  </si>
  <si>
    <t>2. Обеспечение спортивным инвентарем и оборудованием МБУ ДО «ДЮСШ» пгт. Ноглики</t>
  </si>
  <si>
    <t>Укрепление материально - технической базы учреждений спортивной напрвленности и учреждений отраслевого образования, приобритение спортивно - технологического оборудования, инвентаря и спортивной экипировки для МБУ ДО "ДЮСШ" пгт. Ноглики</t>
  </si>
  <si>
    <t>Проведение проверки достоверности определения сметной стоимости работ "Устройство вентилируемого фасада" по объекту "Бассейн в пгт. Ноглики структурного подразделения МБУ ДО «ДЮСШ» пгт. Ноглики.</t>
  </si>
  <si>
    <t>1.21</t>
  </si>
  <si>
    <t>Капитальный ремонт фасада СК "Арена" в пгт. Ноглики (разработка проекта, проведение достоверности сметной стоимости, устройство фасада)</t>
  </si>
  <si>
    <t>1.22</t>
  </si>
  <si>
    <t>Ремонт лыжной базы МБУ ДО "ДЮСШ" пгт. Ноглики, в честь 85 летия со дня образования МО "Городской округ Ногликский"</t>
  </si>
  <si>
    <t xml:space="preserve">Модульная котельная для бассейна МБУ ДО "ДЮСШ"  пгт. Ноглики (разработка проекта, проведение достоверности сметной стоимости, монтирование котельной, пусконаладочные работы) </t>
  </si>
  <si>
    <t>1.23</t>
  </si>
  <si>
    <t>1.24</t>
  </si>
  <si>
    <t>Капитальный ремонт бассейна в пгт. Ноглики ( в т.ч. инженерные изыскания, разработка проектной и рабочей документации, выдача технических условий, определение сметной стоимости, экспертиза достоверности определения сметной стоимости)</t>
  </si>
  <si>
    <t>Капитальный ремонт нежилого здания, расположенного по адресу: пгт. Ноглики, ул. Ак. Штернберга,  д. 7А, предназначенного для МБУ ДО "ДЮСШ"</t>
  </si>
  <si>
    <t>1.14.1. Проведение повторной экспертизы инженерных изысканий по объекту "Крытый корт в пгт. Ноглики"</t>
  </si>
  <si>
    <t>1.14.2. Проведение историко-культурной экспертизы по объекту "Крытый корт в пгт. Ноглики"</t>
  </si>
  <si>
    <t xml:space="preserve">Поддержка молодежных проектов, организация семинаров по проектной деятельности </t>
  </si>
  <si>
    <t>НРЦБ</t>
  </si>
  <si>
    <t>Проведение семинаров «Трудовое законодательство для молодежи», организация ярмарки образовательных услуг</t>
  </si>
  <si>
    <t xml:space="preserve">Организация поддержки деятельности молодежных объединений </t>
  </si>
  <si>
    <t>РЦД, НРЦБ</t>
  </si>
  <si>
    <t>3.2.13Проведение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родителетй</t>
  </si>
  <si>
    <t>снижение уровня алкоголизма и наркомании в районе, снижение числа семей СОП</t>
  </si>
  <si>
    <t>Поддержка молодежных проектов, направленных на пропаганду здорового образа жизни</t>
  </si>
  <si>
    <t>4.2.</t>
  </si>
  <si>
    <t>4.3.</t>
  </si>
  <si>
    <t>4.4.</t>
  </si>
  <si>
    <t>4.5.</t>
  </si>
  <si>
    <t>4.6.</t>
  </si>
  <si>
    <t>4.7.</t>
  </si>
  <si>
    <t>4.8.</t>
  </si>
  <si>
    <t>4.9.</t>
  </si>
  <si>
    <t>4.10.</t>
  </si>
  <si>
    <t>4.11.</t>
  </si>
  <si>
    <t>4.12.</t>
  </si>
  <si>
    <t xml:space="preserve">Информационное обеспечение населения по вопросам профилактики наркомании и формирования законопослушного поведения несовершеннолетних, разработка и размещение баннеров антинаркотической и антиалкогольной направленности </t>
  </si>
  <si>
    <t>Разработка буклетов и иных печатных материалов просветительского   и информационного характера по вопросам предупреждения преступности, организации временного трудоустройства несовершеннолетних в свободное от учебы время, а также деятельности молодежных объединений и др.</t>
  </si>
  <si>
    <t>Сертификация СК "Арена" пгт. Ноглики</t>
  </si>
  <si>
    <t>4.3</t>
  </si>
  <si>
    <t>Улучшение качества работы МБУ ДО "ДЮСШ"</t>
  </si>
  <si>
    <t>Проведение независимой оценки качества оказания услуг МБУ ДО "ДЮСШ" пгт. Ноглики</t>
  </si>
  <si>
    <t>Сертификация лыжной базы и плавательного бассейна МБУ ДО "ДЮСШ" пгт. Ноглики</t>
  </si>
  <si>
    <t>Сертификация стадиона с искусственным покрытием  МБУ ДО «ДЮСШ» пгт. Ноглики</t>
  </si>
  <si>
    <t>ЦТиВ, РЦД</t>
  </si>
  <si>
    <t>ЦТиВ</t>
  </si>
  <si>
    <t>РЦД, ЦТиВ</t>
  </si>
  <si>
    <t>Осуществление авторского надзора за строительством объектов капитального строительства</t>
  </si>
  <si>
    <t xml:space="preserve">Администрация, ОСиА </t>
  </si>
  <si>
    <t xml:space="preserve">Ремонт кровли МАУ "СК "Арена" </t>
  </si>
  <si>
    <t>Предоставление услуг населению. ДЮСШ</t>
  </si>
  <si>
    <t>Предоставление услуг населению. дюсш</t>
  </si>
  <si>
    <t>Предоставление услуг населению. Дюсш</t>
  </si>
  <si>
    <t>Соответствие качества условий</t>
  </si>
  <si>
    <t>Улучшение качества тренировок</t>
  </si>
  <si>
    <t>Сокращение затрат на соднржание</t>
  </si>
  <si>
    <t>Приведение в соответствие с пожнадзором.</t>
  </si>
  <si>
    <t>доступность населения к занятиям ФКиС</t>
  </si>
  <si>
    <t>Исполнение</t>
  </si>
  <si>
    <t>Выполнение требований Минспорта</t>
  </si>
  <si>
    <t>Исполнение требований по безопасности</t>
  </si>
  <si>
    <t>Исполнение требований безопасности</t>
  </si>
  <si>
    <t xml:space="preserve">Выполнение требований </t>
  </si>
  <si>
    <t>Количество тренеров</t>
  </si>
  <si>
    <t>Работа с инвалидами</t>
  </si>
  <si>
    <t>Увеличение числа занимающихся</t>
  </si>
  <si>
    <t>Вовлечение числа занимающихся</t>
  </si>
  <si>
    <t>Пропаганда ФКиС</t>
  </si>
  <si>
    <t>Исполнение требований закона</t>
  </si>
  <si>
    <t>2015-2020</t>
  </si>
  <si>
    <t>2015-2016</t>
  </si>
  <si>
    <t>Вовлечение молодежи к участию в мероприятии</t>
  </si>
  <si>
    <t>Отбор наиболее качественных проектов для участия  в форумах регионального и федерального значения</t>
  </si>
  <si>
    <t>Привлечение молодежи к труду, улуч. мат. положения</t>
  </si>
  <si>
    <t>2017-2020</t>
  </si>
  <si>
    <t>Сокращение затрат на содержание</t>
  </si>
  <si>
    <t>Спортивная площадка пер. Лиманский пгт.Ноглики</t>
  </si>
  <si>
    <t>Участие молодежи в районных, межрайонных, областных,   всероссийских мероприятиях</t>
  </si>
  <si>
    <t>2018-2020</t>
  </si>
  <si>
    <t xml:space="preserve">3.2.5 Проведение молодежной акции посвященной Всемирному дню борьбы с наркоманией </t>
  </si>
  <si>
    <t>3.2.7 Проведение творческих конкурсов, направленных на пропаганду здорового образа жизни</t>
  </si>
  <si>
    <t>Увеличение численности занимающихся физической культурой и спортом</t>
  </si>
  <si>
    <t>Создание условий для организации досуга населения</t>
  </si>
  <si>
    <t xml:space="preserve">Повышение качества жизни населения </t>
  </si>
  <si>
    <t>Проект  "Молодежный бюджет"</t>
  </si>
  <si>
    <t>Департамент социальной политики</t>
  </si>
  <si>
    <t>3.2.2 Проведение ежегодной операции «Безопасный двор»</t>
  </si>
  <si>
    <t>3.2.3Ежегодное проведение спортивных мероприятий в рамках акции «Полиция и дети» с подростками группы риска</t>
  </si>
  <si>
    <t>Департамент социальной политики, ОСиА</t>
  </si>
  <si>
    <t>Администрация, ОСиА, Департамент социальной политики</t>
  </si>
  <si>
    <t xml:space="preserve">ОКС, Департамент социальной политики </t>
  </si>
  <si>
    <t>Департамент социальной политики, ОКС и МП</t>
  </si>
  <si>
    <t>ОКСиМП, Департамент социальной политики</t>
  </si>
  <si>
    <t>Департамент социальной политики, ОКС и МП,ЦРБ</t>
  </si>
  <si>
    <t>Департамент социальной политики, КДН и ЗП</t>
  </si>
  <si>
    <t>Администрация, ОСиА,  Департамент социальной политики</t>
  </si>
  <si>
    <t>Администрация,  Департамент социальной политики</t>
  </si>
  <si>
    <t>Администрация,   Департамент социальной политики</t>
  </si>
  <si>
    <t>Администрация</t>
  </si>
  <si>
    <t>1.10</t>
  </si>
  <si>
    <t>1.10.1.</t>
  </si>
  <si>
    <t>1.10.2.</t>
  </si>
  <si>
    <t>1.10.3.</t>
  </si>
  <si>
    <t>1.10.4.</t>
  </si>
  <si>
    <t>1.10.5.</t>
  </si>
  <si>
    <t>1.10.6.</t>
  </si>
  <si>
    <t xml:space="preserve"> Обустройство  парка отдыха "Остров сокровищ" в пгт. Ноглики</t>
  </si>
  <si>
    <t xml:space="preserve">Обустройство универсальной спортивной площадки в с. Вал </t>
  </si>
  <si>
    <t>Обустройство "Экстрим-парка" в пгт. Ноглики</t>
  </si>
  <si>
    <t>Благоустройство территории МБОУ СОШ с. Ныш</t>
  </si>
  <si>
    <t xml:space="preserve"> Реализация проектов (нераспределенный остаток)</t>
  </si>
  <si>
    <t xml:space="preserve">Администрация </t>
  </si>
  <si>
    <t>Обустройство автогородка на территории МБОУ СОШ №1 пгт. Ноглики</t>
  </si>
  <si>
    <t>ДЮСШ, Администрация</t>
  </si>
  <si>
    <t>1.25.</t>
  </si>
  <si>
    <t xml:space="preserve">Приобретение, монтаж (включая ПСД) дизель-генератора </t>
  </si>
  <si>
    <t xml:space="preserve">Снижение преступности </t>
  </si>
  <si>
    <t>Снижение подростковой преступности</t>
  </si>
  <si>
    <t>Снижение уровня алкоголизма и наркомании в районе</t>
  </si>
  <si>
    <t>5.4.</t>
  </si>
  <si>
    <t>2019-2020</t>
  </si>
  <si>
    <t>2016-2020</t>
  </si>
  <si>
    <t xml:space="preserve">2016-2017 </t>
  </si>
  <si>
    <t xml:space="preserve">2015-2020 </t>
  </si>
  <si>
    <t>2015-2019</t>
  </si>
  <si>
    <t xml:space="preserve">2017-2020 </t>
  </si>
  <si>
    <t>2015-2018</t>
  </si>
  <si>
    <t xml:space="preserve">2016-2020 </t>
  </si>
  <si>
    <t xml:space="preserve">2018-2020 </t>
  </si>
  <si>
    <t xml:space="preserve">2018-2019 </t>
  </si>
  <si>
    <t xml:space="preserve">2015- 2017 </t>
  </si>
  <si>
    <t>Повышение активности молодежи в творческих и спортивных мероприятиях, воспитание любви к малой Родине</t>
  </si>
  <si>
    <t>2015-2017</t>
  </si>
  <si>
    <t>Участие местного отделения ВВПОД ЮНАРМИЯ  в  региональных мероприятиях</t>
  </si>
  <si>
    <t>4.13.</t>
  </si>
  <si>
    <t>2018-2019</t>
  </si>
  <si>
    <t>Военно-патриотическое воспитание и допризывная подготовка</t>
  </si>
  <si>
    <t>федеральный бюджет</t>
  </si>
  <si>
    <t>МБОУ Гимназия п. Ноглики</t>
  </si>
  <si>
    <t>(в редакции от 30.09.2015 № 692, от 19.10.2015 № 718, от 31.12.2015 № 921, от 10.03.2016 № 208, от 11.04.2016 № 288,                                                                   
 от 30.05.2016 № 433, от 15.06.2016 № 485, от 31.08.2016 № 666, от 07.10.2016 № 739, от 07.02.2017 № 108, от 07.06.2017 № 367, от 03.08.2017 № 521, от 27.09.2017 № 703,                                                                                                                                                                                                 от 27.02.2018 № 191, от 13.04.2018 № 386, от 11.07.2018 № 669, от  19.12.2018 № 1224)</t>
  </si>
  <si>
    <t>Разработка проекта "Устройство вентилруемого фасада" по объекту "Бассейн в пгт. Ноглики структурного подразделения МБУ ДО «ДЮСШ» пгт. Ноглики</t>
  </si>
  <si>
    <t>Капитальный ремонт бассейна пгт. Ноглики структурного подразделения МБУ ДО «ДЮСШ» пгт. Ноглики
(Разработка проекта, проведение проверки достоверности сметной стоимости работ, благоустройство, устройство фасада)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</si>
</sst>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0.0"/>
    <numFmt numFmtId="166" formatCode="#,##0.0"/>
    <numFmt numFmtId="167" formatCode="_(* #,##0.0_);_(* \(#,##0.0\);_(* &quot;-&quot;??_);_(@_)"/>
  </numFmts>
  <fonts count="10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6">
    <xf numFmtId="0" fontId="0" fillId="0" borderId="0" xfId="0"/>
    <xf numFmtId="0" fontId="8" fillId="0" borderId="16" xfId="0" applyFont="1" applyFill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2" fillId="0" borderId="0" xfId="0" applyFont="1" applyFill="1" applyAlignment="1">
      <alignment horizontal="right" wrapText="1"/>
    </xf>
    <xf numFmtId="0" fontId="0" fillId="2" borderId="0" xfId="0" applyFill="1" applyAlignment="1">
      <alignment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0" fillId="2" borderId="0" xfId="0" applyFill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166" fontId="0" fillId="2" borderId="0" xfId="0" applyNumberFormat="1" applyFill="1" applyAlignment="1">
      <alignment wrapText="1"/>
    </xf>
    <xf numFmtId="0" fontId="0" fillId="2" borderId="0" xfId="0" applyFill="1" applyBorder="1" applyAlignment="1">
      <alignment wrapText="1"/>
    </xf>
    <xf numFmtId="166" fontId="2" fillId="3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2" fillId="0" borderId="0" xfId="0" applyFont="1" applyFill="1" applyAlignment="1">
      <alignment wrapText="1"/>
    </xf>
    <xf numFmtId="0" fontId="8" fillId="0" borderId="16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44" xfId="0" applyFont="1" applyFill="1" applyBorder="1" applyAlignment="1">
      <alignment horizontal="center" wrapText="1"/>
    </xf>
    <xf numFmtId="0" fontId="8" fillId="0" borderId="47" xfId="0" applyFont="1" applyFill="1" applyBorder="1" applyAlignment="1">
      <alignment horizontal="center" wrapText="1"/>
    </xf>
    <xf numFmtId="0" fontId="8" fillId="0" borderId="45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8" fillId="0" borderId="36" xfId="0" applyFont="1" applyFill="1" applyBorder="1" applyAlignment="1">
      <alignment horizontal="center" wrapText="1"/>
    </xf>
    <xf numFmtId="0" fontId="8" fillId="0" borderId="57" xfId="0" applyFont="1" applyFill="1" applyBorder="1" applyAlignment="1">
      <alignment horizontal="center" wrapText="1"/>
    </xf>
    <xf numFmtId="0" fontId="8" fillId="0" borderId="17" xfId="0" applyFont="1" applyFill="1" applyBorder="1" applyAlignment="1">
      <alignment horizontal="center" wrapText="1"/>
    </xf>
    <xf numFmtId="0" fontId="7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right" wrapText="1"/>
    </xf>
    <xf numFmtId="49" fontId="8" fillId="0" borderId="9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6" fontId="8" fillId="0" borderId="3" xfId="0" applyNumberFormat="1" applyFont="1" applyFill="1" applyBorder="1" applyAlignment="1">
      <alignment horizontal="center" vertical="center" wrapText="1"/>
    </xf>
    <xf numFmtId="166" fontId="8" fillId="0" borderId="3" xfId="1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6" fontId="8" fillId="0" borderId="5" xfId="0" applyNumberFormat="1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49" fontId="8" fillId="0" borderId="14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66" fontId="8" fillId="0" borderId="13" xfId="0" applyNumberFormat="1" applyFont="1" applyFill="1" applyBorder="1" applyAlignment="1">
      <alignment horizontal="center" vertical="center" wrapText="1"/>
    </xf>
    <xf numFmtId="166" fontId="8" fillId="0" borderId="4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166" fontId="8" fillId="0" borderId="11" xfId="0" applyNumberFormat="1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166" fontId="8" fillId="0" borderId="24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166" fontId="8" fillId="0" borderId="15" xfId="0" applyNumberFormat="1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166" fontId="8" fillId="0" borderId="29" xfId="0" applyNumberFormat="1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166" fontId="8" fillId="0" borderId="46" xfId="0" applyNumberFormat="1" applyFont="1" applyFill="1" applyBorder="1" applyAlignment="1">
      <alignment horizontal="center" vertical="center" wrapText="1"/>
    </xf>
    <xf numFmtId="166" fontId="8" fillId="0" borderId="25" xfId="0" applyNumberFormat="1" applyFont="1" applyFill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5" fontId="8" fillId="0" borderId="11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166" fontId="8" fillId="0" borderId="27" xfId="0" applyNumberFormat="1" applyFont="1" applyFill="1" applyBorder="1" applyAlignment="1">
      <alignment horizontal="center" vertical="center" wrapText="1"/>
    </xf>
    <xf numFmtId="166" fontId="8" fillId="0" borderId="40" xfId="0" applyNumberFormat="1" applyFont="1" applyFill="1" applyBorder="1" applyAlignment="1">
      <alignment horizontal="center" vertical="center" wrapText="1"/>
    </xf>
    <xf numFmtId="167" fontId="8" fillId="0" borderId="3" xfId="1" applyNumberFormat="1" applyFont="1" applyFill="1" applyBorder="1" applyAlignment="1">
      <alignment horizontal="center" vertical="center" wrapText="1"/>
    </xf>
    <xf numFmtId="167" fontId="8" fillId="0" borderId="13" xfId="1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67" fontId="8" fillId="0" borderId="1" xfId="1" applyNumberFormat="1" applyFont="1" applyFill="1" applyBorder="1" applyAlignment="1">
      <alignment horizontal="center" vertical="center" wrapText="1"/>
    </xf>
    <xf numFmtId="167" fontId="8" fillId="0" borderId="6" xfId="1" applyNumberFormat="1" applyFont="1" applyFill="1" applyBorder="1" applyAlignment="1">
      <alignment horizontal="center" vertical="center" wrapText="1"/>
    </xf>
    <xf numFmtId="165" fontId="8" fillId="0" borderId="6" xfId="0" applyNumberFormat="1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44" xfId="0" applyFont="1" applyFill="1" applyBorder="1" applyAlignment="1">
      <alignment horizontal="center" vertical="center" wrapText="1"/>
    </xf>
    <xf numFmtId="165" fontId="8" fillId="0" borderId="16" xfId="0" applyNumberFormat="1" applyFont="1" applyFill="1" applyBorder="1" applyAlignment="1">
      <alignment horizontal="center" vertical="center" wrapText="1"/>
    </xf>
    <xf numFmtId="166" fontId="8" fillId="0" borderId="7" xfId="0" applyNumberFormat="1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166" fontId="8" fillId="0" borderId="16" xfId="0" applyNumberFormat="1" applyFont="1" applyFill="1" applyBorder="1" applyAlignment="1">
      <alignment horizontal="center" vertical="center" wrapText="1"/>
    </xf>
    <xf numFmtId="166" fontId="8" fillId="0" borderId="20" xfId="0" applyNumberFormat="1" applyFont="1" applyFill="1" applyBorder="1" applyAlignment="1">
      <alignment horizontal="center" vertical="center" wrapText="1"/>
    </xf>
    <xf numFmtId="166" fontId="8" fillId="0" borderId="5" xfId="0" applyNumberFormat="1" applyFont="1" applyFill="1" applyBorder="1" applyAlignment="1">
      <alignment horizontal="center" vertical="center" wrapText="1"/>
    </xf>
    <xf numFmtId="49" fontId="8" fillId="0" borderId="16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165" fontId="8" fillId="0" borderId="10" xfId="0" applyNumberFormat="1" applyFont="1" applyFill="1" applyBorder="1" applyAlignment="1">
      <alignment horizontal="center" vertical="center" wrapText="1"/>
    </xf>
    <xf numFmtId="165" fontId="8" fillId="0" borderId="12" xfId="0" applyNumberFormat="1" applyFont="1" applyFill="1" applyBorder="1" applyAlignment="1">
      <alignment horizontal="center" vertical="center" wrapText="1"/>
    </xf>
    <xf numFmtId="165" fontId="8" fillId="0" borderId="7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3" fontId="8" fillId="0" borderId="7" xfId="0" applyNumberFormat="1" applyFont="1" applyFill="1" applyBorder="1" applyAlignment="1">
      <alignment horizontal="center" vertical="center" wrapText="1"/>
    </xf>
    <xf numFmtId="166" fontId="8" fillId="0" borderId="7" xfId="0" applyNumberFormat="1" applyFont="1" applyFill="1" applyBorder="1" applyAlignment="1">
      <alignment horizontal="center" vertical="center" wrapText="1"/>
    </xf>
    <xf numFmtId="3" fontId="8" fillId="0" borderId="5" xfId="0" applyNumberFormat="1" applyFont="1" applyFill="1" applyBorder="1" applyAlignment="1">
      <alignment horizontal="center" vertical="center" wrapText="1"/>
    </xf>
    <xf numFmtId="49" fontId="8" fillId="0" borderId="36" xfId="0" applyNumberFormat="1" applyFont="1" applyFill="1" applyBorder="1" applyAlignment="1">
      <alignment horizontal="center" vertical="center" wrapText="1"/>
    </xf>
    <xf numFmtId="49" fontId="8" fillId="0" borderId="57" xfId="0" applyNumberFormat="1" applyFont="1" applyFill="1" applyBorder="1" applyAlignment="1">
      <alignment horizontal="center" vertical="center" wrapText="1"/>
    </xf>
    <xf numFmtId="166" fontId="8" fillId="0" borderId="36" xfId="0" applyNumberFormat="1" applyFont="1" applyFill="1" applyBorder="1" applyAlignment="1">
      <alignment horizontal="center" vertical="center" wrapText="1"/>
    </xf>
    <xf numFmtId="49" fontId="8" fillId="0" borderId="23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166" fontId="8" fillId="0" borderId="26" xfId="0" applyNumberFormat="1" applyFont="1" applyFill="1" applyBorder="1" applyAlignment="1">
      <alignment horizontal="center" vertical="center" wrapText="1"/>
    </xf>
    <xf numFmtId="166" fontId="8" fillId="0" borderId="17" xfId="0" applyNumberFormat="1" applyFont="1" applyFill="1" applyBorder="1" applyAlignment="1">
      <alignment horizontal="center" vertical="center" wrapText="1"/>
    </xf>
    <xf numFmtId="166" fontId="8" fillId="0" borderId="24" xfId="0" applyNumberFormat="1" applyFont="1" applyFill="1" applyBorder="1" applyAlignment="1">
      <alignment horizontal="center" vertical="center" wrapText="1"/>
    </xf>
    <xf numFmtId="166" fontId="8" fillId="0" borderId="18" xfId="0" applyNumberFormat="1" applyFont="1" applyFill="1" applyBorder="1" applyAlignment="1">
      <alignment horizontal="center" vertical="center" wrapText="1"/>
    </xf>
    <xf numFmtId="49" fontId="8" fillId="0" borderId="26" xfId="0" applyNumberFormat="1" applyFont="1" applyFill="1" applyBorder="1" applyAlignment="1">
      <alignment horizontal="center" vertical="center" wrapText="1"/>
    </xf>
    <xf numFmtId="49" fontId="8" fillId="0" borderId="48" xfId="0" applyNumberFormat="1" applyFont="1" applyFill="1" applyBorder="1" applyAlignment="1">
      <alignment horizontal="center" vertical="center" wrapText="1"/>
    </xf>
    <xf numFmtId="166" fontId="8" fillId="0" borderId="16" xfId="0" applyNumberFormat="1" applyFont="1" applyFill="1" applyBorder="1" applyAlignment="1">
      <alignment horizontal="center" vertical="center" wrapText="1"/>
    </xf>
    <xf numFmtId="0" fontId="8" fillId="0" borderId="47" xfId="0" applyFont="1" applyFill="1" applyBorder="1" applyAlignment="1">
      <alignment horizontal="center" vertical="center" wrapText="1"/>
    </xf>
    <xf numFmtId="0" fontId="8" fillId="0" borderId="45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49" fontId="8" fillId="0" borderId="17" xfId="0" applyNumberFormat="1" applyFont="1" applyFill="1" applyBorder="1" applyAlignment="1">
      <alignment horizontal="center" vertical="center" wrapText="1"/>
    </xf>
    <xf numFmtId="0" fontId="8" fillId="0" borderId="41" xfId="0" applyFont="1" applyFill="1" applyBorder="1" applyAlignment="1">
      <alignment horizontal="center" vertical="center" wrapText="1"/>
    </xf>
    <xf numFmtId="49" fontId="8" fillId="0" borderId="18" xfId="0" applyNumberFormat="1" applyFont="1" applyFill="1" applyBorder="1" applyAlignment="1">
      <alignment horizontal="center" vertical="center" wrapText="1"/>
    </xf>
    <xf numFmtId="0" fontId="8" fillId="0" borderId="42" xfId="0" applyFont="1" applyFill="1" applyBorder="1" applyAlignment="1">
      <alignment horizontal="center" vertical="center" wrapText="1"/>
    </xf>
    <xf numFmtId="0" fontId="8" fillId="0" borderId="38" xfId="0" applyFont="1" applyFill="1" applyBorder="1" applyAlignment="1">
      <alignment horizontal="center" vertical="center" wrapText="1"/>
    </xf>
    <xf numFmtId="49" fontId="8" fillId="0" borderId="24" xfId="0" applyNumberFormat="1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46" xfId="0" applyFont="1" applyFill="1" applyBorder="1" applyAlignment="1">
      <alignment horizontal="center" vertical="center" wrapText="1"/>
    </xf>
    <xf numFmtId="0" fontId="8" fillId="0" borderId="39" xfId="0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166" fontId="8" fillId="0" borderId="19" xfId="0" applyNumberFormat="1" applyFont="1" applyFill="1" applyBorder="1" applyAlignment="1">
      <alignment horizontal="center" vertical="center" wrapText="1"/>
    </xf>
    <xf numFmtId="166" fontId="8" fillId="0" borderId="3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166" fontId="8" fillId="0" borderId="37" xfId="0" applyNumberFormat="1" applyFont="1" applyFill="1" applyBorder="1" applyAlignment="1">
      <alignment horizontal="center" vertical="center" wrapText="1"/>
    </xf>
    <xf numFmtId="166" fontId="8" fillId="0" borderId="42" xfId="0" applyNumberFormat="1" applyFont="1" applyFill="1" applyBorder="1" applyAlignment="1">
      <alignment horizontal="center" vertical="center" wrapText="1"/>
    </xf>
    <xf numFmtId="166" fontId="8" fillId="0" borderId="41" xfId="0" applyNumberFormat="1" applyFont="1" applyFill="1" applyBorder="1" applyAlignment="1">
      <alignment horizontal="center" vertical="center" wrapText="1"/>
    </xf>
    <xf numFmtId="166" fontId="8" fillId="0" borderId="38" xfId="0" applyNumberFormat="1" applyFont="1" applyFill="1" applyBorder="1" applyAlignment="1">
      <alignment horizontal="center" vertical="center" wrapText="1"/>
    </xf>
    <xf numFmtId="49" fontId="8" fillId="0" borderId="43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49" fontId="8" fillId="0" borderId="54" xfId="0" applyNumberFormat="1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49" fontId="8" fillId="0" borderId="55" xfId="0" applyNumberFormat="1" applyFont="1" applyFill="1" applyBorder="1" applyAlignment="1">
      <alignment horizontal="center" vertical="center" wrapText="1"/>
    </xf>
    <xf numFmtId="166" fontId="8" fillId="0" borderId="39" xfId="0" applyNumberFormat="1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 wrapText="1"/>
    </xf>
    <xf numFmtId="166" fontId="8" fillId="0" borderId="28" xfId="0" applyNumberFormat="1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166" fontId="8" fillId="0" borderId="49" xfId="0" applyNumberFormat="1" applyFont="1" applyFill="1" applyBorder="1" applyAlignment="1">
      <alignment horizontal="center" vertical="center" wrapText="1"/>
    </xf>
    <xf numFmtId="166" fontId="8" fillId="0" borderId="25" xfId="0" applyNumberFormat="1" applyFont="1" applyFill="1" applyBorder="1" applyAlignment="1">
      <alignment horizontal="center" vertical="center" wrapText="1"/>
    </xf>
    <xf numFmtId="49" fontId="8" fillId="0" borderId="14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49" fontId="8" fillId="0" borderId="2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49" fontId="8" fillId="0" borderId="30" xfId="0" applyNumberFormat="1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166" fontId="8" fillId="0" borderId="31" xfId="0" applyNumberFormat="1" applyFont="1" applyFill="1" applyBorder="1" applyAlignment="1">
      <alignment horizontal="center" vertical="center" wrapText="1"/>
    </xf>
    <xf numFmtId="166" fontId="8" fillId="0" borderId="32" xfId="0" applyNumberFormat="1" applyFont="1" applyFill="1" applyBorder="1" applyAlignment="1">
      <alignment horizontal="center" vertical="center" wrapText="1"/>
    </xf>
    <xf numFmtId="0" fontId="8" fillId="0" borderId="32" xfId="0" applyFont="1" applyFill="1" applyBorder="1" applyAlignment="1">
      <alignment horizontal="center" vertical="center" wrapText="1"/>
    </xf>
    <xf numFmtId="49" fontId="8" fillId="0" borderId="50" xfId="0" applyNumberFormat="1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166" fontId="8" fillId="0" borderId="33" xfId="0" applyNumberFormat="1" applyFont="1" applyFill="1" applyBorder="1" applyAlignment="1">
      <alignment horizontal="center" vertical="center" wrapText="1"/>
    </xf>
    <xf numFmtId="0" fontId="8" fillId="0" borderId="52" xfId="0" applyFont="1" applyFill="1" applyBorder="1" applyAlignment="1">
      <alignment horizontal="center" vertical="center" wrapText="1"/>
    </xf>
    <xf numFmtId="49" fontId="8" fillId="0" borderId="21" xfId="0" applyNumberFormat="1" applyFont="1" applyFill="1" applyBorder="1" applyAlignment="1">
      <alignment horizontal="center" vertical="center" wrapText="1"/>
    </xf>
    <xf numFmtId="166" fontId="8" fillId="0" borderId="2" xfId="0" applyNumberFormat="1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49" fontId="8" fillId="0" borderId="51" xfId="0" applyNumberFormat="1" applyFont="1" applyFill="1" applyBorder="1" applyAlignment="1">
      <alignment horizontal="center" vertical="center" wrapText="1"/>
    </xf>
    <xf numFmtId="49" fontId="8" fillId="0" borderId="34" xfId="0" applyNumberFormat="1" applyFont="1" applyFill="1" applyBorder="1" applyAlignment="1">
      <alignment horizontal="center" vertical="center" wrapText="1"/>
    </xf>
    <xf numFmtId="166" fontId="8" fillId="0" borderId="34" xfId="0" applyNumberFormat="1" applyFont="1" applyFill="1" applyBorder="1" applyAlignment="1">
      <alignment horizontal="center" vertical="center" wrapText="1"/>
    </xf>
    <xf numFmtId="0" fontId="8" fillId="0" borderId="53" xfId="0" applyFont="1" applyFill="1" applyBorder="1" applyAlignment="1">
      <alignment horizontal="center" vertical="center" wrapText="1"/>
    </xf>
    <xf numFmtId="166" fontId="8" fillId="0" borderId="28" xfId="0" applyNumberFormat="1" applyFont="1" applyFill="1" applyBorder="1" applyAlignment="1">
      <alignment horizontal="center" vertical="center" wrapText="1"/>
    </xf>
    <xf numFmtId="166" fontId="8" fillId="0" borderId="35" xfId="0" applyNumberFormat="1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166" fontId="8" fillId="0" borderId="13" xfId="0" applyNumberFormat="1" applyFont="1" applyFill="1" applyBorder="1" applyAlignment="1">
      <alignment horizontal="center" vertical="center" wrapText="1"/>
    </xf>
    <xf numFmtId="166" fontId="8" fillId="0" borderId="35" xfId="0" applyNumberFormat="1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 vertical="center" wrapText="1"/>
    </xf>
    <xf numFmtId="3" fontId="8" fillId="0" borderId="11" xfId="0" applyNumberFormat="1" applyFont="1" applyFill="1" applyBorder="1" applyAlignment="1">
      <alignment horizontal="center" vertical="center" wrapText="1"/>
    </xf>
    <xf numFmtId="3" fontId="8" fillId="0" borderId="13" xfId="0" applyNumberFormat="1" applyFont="1" applyFill="1" applyBorder="1" applyAlignment="1">
      <alignment horizontal="center" vertical="center" wrapText="1"/>
    </xf>
    <xf numFmtId="3" fontId="8" fillId="0" borderId="3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166" fontId="8" fillId="0" borderId="2" xfId="0" applyNumberFormat="1" applyFont="1" applyFill="1" applyBorder="1" applyAlignment="1">
      <alignment horizontal="center" vertical="center" wrapText="1"/>
    </xf>
    <xf numFmtId="166" fontId="8" fillId="0" borderId="22" xfId="0" applyNumberFormat="1" applyFont="1" applyFill="1" applyBorder="1" applyAlignment="1">
      <alignment horizontal="center" vertical="center" wrapText="1"/>
    </xf>
    <xf numFmtId="3" fontId="8" fillId="0" borderId="6" xfId="0" applyNumberFormat="1" applyFont="1" applyFill="1" applyBorder="1" applyAlignment="1">
      <alignment horizontal="center" vertical="center" wrapText="1"/>
    </xf>
    <xf numFmtId="49" fontId="8" fillId="0" borderId="56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57" xfId="0" applyFont="1" applyFill="1" applyBorder="1" applyAlignment="1">
      <alignment horizontal="center" vertical="center" wrapText="1"/>
    </xf>
    <xf numFmtId="0" fontId="8" fillId="0" borderId="48" xfId="0" applyFont="1" applyFill="1" applyBorder="1" applyAlignment="1">
      <alignment horizontal="center" vertical="center" wrapText="1"/>
    </xf>
    <xf numFmtId="166" fontId="8" fillId="0" borderId="4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0" fontId="8" fillId="0" borderId="60" xfId="0" applyFont="1" applyFill="1" applyBorder="1" applyAlignment="1">
      <alignment horizontal="center" vertical="center" wrapText="1"/>
    </xf>
    <xf numFmtId="0" fontId="8" fillId="0" borderId="61" xfId="0" applyFont="1" applyFill="1" applyBorder="1" applyAlignment="1">
      <alignment horizontal="center" vertical="center" wrapText="1"/>
    </xf>
    <xf numFmtId="166" fontId="8" fillId="0" borderId="58" xfId="0" applyNumberFormat="1" applyFont="1" applyFill="1" applyBorder="1" applyAlignment="1">
      <alignment horizontal="center" vertical="center" wrapText="1"/>
    </xf>
    <xf numFmtId="165" fontId="8" fillId="0" borderId="58" xfId="0" applyNumberFormat="1" applyFont="1" applyFill="1" applyBorder="1" applyAlignment="1">
      <alignment horizontal="center" vertical="center" wrapText="1"/>
    </xf>
    <xf numFmtId="166" fontId="8" fillId="0" borderId="59" xfId="0" applyNumberFormat="1" applyFont="1" applyFill="1" applyBorder="1" applyAlignment="1">
      <alignment horizontal="center" vertical="center" wrapText="1"/>
    </xf>
    <xf numFmtId="0" fontId="8" fillId="0" borderId="58" xfId="0" applyFont="1" applyFill="1" applyBorder="1" applyAlignment="1">
      <alignment horizontal="center" vertical="center" wrapText="1"/>
    </xf>
    <xf numFmtId="0" fontId="8" fillId="0" borderId="62" xfId="0" applyFont="1" applyFill="1" applyBorder="1" applyAlignment="1">
      <alignment horizontal="center" vertical="center" wrapText="1"/>
    </xf>
    <xf numFmtId="166" fontId="8" fillId="0" borderId="60" xfId="0" applyNumberFormat="1" applyFont="1" applyFill="1" applyBorder="1" applyAlignment="1">
      <alignment horizontal="center" vertical="center" wrapText="1"/>
    </xf>
    <xf numFmtId="166" fontId="8" fillId="0" borderId="10" xfId="0" applyNumberFormat="1" applyFont="1" applyFill="1" applyBorder="1" applyAlignment="1">
      <alignment horizontal="center" vertical="center" wrapText="1"/>
    </xf>
    <xf numFmtId="166" fontId="8" fillId="0" borderId="14" xfId="0" applyNumberFormat="1" applyFont="1" applyFill="1" applyBorder="1" applyAlignment="1">
      <alignment horizontal="center" vertical="center" wrapText="1"/>
    </xf>
    <xf numFmtId="166" fontId="8" fillId="0" borderId="26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vertical="center" wrapText="1"/>
    </xf>
    <xf numFmtId="0" fontId="8" fillId="0" borderId="63" xfId="0" applyFont="1" applyFill="1" applyBorder="1" applyAlignment="1">
      <alignment horizontal="center" vertical="center" wrapText="1"/>
    </xf>
    <xf numFmtId="0" fontId="8" fillId="0" borderId="37" xfId="0" applyFont="1" applyFill="1" applyBorder="1" applyAlignment="1">
      <alignment horizontal="center" vertical="center" wrapText="1"/>
    </xf>
    <xf numFmtId="0" fontId="8" fillId="0" borderId="49" xfId="0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vertical="center" wrapText="1"/>
    </xf>
    <xf numFmtId="14" fontId="8" fillId="0" borderId="41" xfId="0" applyNumberFormat="1" applyFont="1" applyFill="1" applyBorder="1" applyAlignment="1">
      <alignment horizontal="center" vertical="center" wrapText="1"/>
    </xf>
    <xf numFmtId="166" fontId="8" fillId="0" borderId="20" xfId="0" applyNumberFormat="1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14" fontId="8" fillId="0" borderId="14" xfId="0" applyNumberFormat="1" applyFont="1" applyFill="1" applyBorder="1" applyAlignment="1">
      <alignment horizontal="center" vertical="center" wrapText="1"/>
    </xf>
    <xf numFmtId="166" fontId="8" fillId="0" borderId="43" xfId="0" applyNumberFormat="1" applyFont="1" applyFill="1" applyBorder="1" applyAlignment="1">
      <alignment horizontal="center" vertical="center" wrapText="1"/>
    </xf>
    <xf numFmtId="0" fontId="8" fillId="0" borderId="7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40" xfId="0" applyFont="1" applyFill="1" applyBorder="1" applyAlignment="1">
      <alignment horizontal="center" vertical="center" wrapText="1"/>
    </xf>
    <xf numFmtId="49" fontId="8" fillId="0" borderId="37" xfId="0" applyNumberFormat="1" applyFont="1" applyFill="1" applyBorder="1" applyAlignment="1">
      <alignment horizontal="center" vertical="center" wrapText="1"/>
    </xf>
    <xf numFmtId="49" fontId="8" fillId="0" borderId="38" xfId="0" applyNumberFormat="1" applyFont="1" applyFill="1" applyBorder="1" applyAlignment="1">
      <alignment horizontal="center" vertical="center" wrapText="1"/>
    </xf>
    <xf numFmtId="49" fontId="8" fillId="0" borderId="49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51"/>
  <sheetViews>
    <sheetView tabSelected="1" topLeftCell="A434" zoomScale="85" zoomScaleNormal="85" zoomScaleSheetLayoutView="70" workbookViewId="0">
      <selection activeCell="B25" sqref="B25:B28"/>
    </sheetView>
  </sheetViews>
  <sheetFormatPr defaultRowHeight="12.75" x14ac:dyDescent="0.2"/>
  <cols>
    <col min="1" max="1" width="8.5703125" style="8" customWidth="1"/>
    <col min="2" max="2" width="38.7109375" style="4" customWidth="1"/>
    <col min="3" max="3" width="14.28515625" style="4" customWidth="1"/>
    <col min="4" max="4" width="11.42578125" style="4" customWidth="1"/>
    <col min="5" max="6" width="12.85546875" style="4" customWidth="1"/>
    <col min="7" max="7" width="14.42578125" style="4" customWidth="1"/>
    <col min="8" max="8" width="13.140625" style="4" customWidth="1"/>
    <col min="9" max="9" width="22" style="4" customWidth="1"/>
    <col min="10" max="10" width="18" style="4" customWidth="1"/>
    <col min="11" max="11" width="14.140625" style="4" customWidth="1"/>
    <col min="12" max="12" width="18.5703125" style="4" customWidth="1"/>
    <col min="13" max="16384" width="9.140625" style="4"/>
  </cols>
  <sheetData>
    <row r="1" spans="1:12" ht="27" customHeight="1" x14ac:dyDescent="0.3">
      <c r="A1" s="2"/>
      <c r="B1" s="3"/>
      <c r="C1" s="3"/>
      <c r="D1" s="3"/>
      <c r="E1" s="3"/>
      <c r="F1" s="3"/>
      <c r="G1" s="29" t="s">
        <v>193</v>
      </c>
      <c r="H1" s="29"/>
      <c r="I1" s="29"/>
      <c r="J1" s="29"/>
      <c r="K1" s="29"/>
      <c r="L1" s="29"/>
    </row>
    <row r="2" spans="1:12" ht="13.5" customHeight="1" x14ac:dyDescent="0.3">
      <c r="A2" s="2"/>
      <c r="B2" s="3"/>
      <c r="C2" s="3"/>
      <c r="D2" s="3"/>
      <c r="E2" s="3"/>
      <c r="F2" s="3"/>
      <c r="G2" s="29" t="s">
        <v>191</v>
      </c>
      <c r="H2" s="29"/>
      <c r="I2" s="29"/>
      <c r="J2" s="29"/>
      <c r="K2" s="29"/>
      <c r="L2" s="29"/>
    </row>
    <row r="3" spans="1:12" ht="16.5" customHeight="1" x14ac:dyDescent="0.25">
      <c r="A3" s="30" t="s">
        <v>192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12" ht="18.75" customHeight="1" x14ac:dyDescent="0.2">
      <c r="A4" s="20" t="s">
        <v>401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</row>
    <row r="5" spans="1:12" ht="15.75" customHeight="1" x14ac:dyDescent="0.2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2" ht="9" customHeight="1" x14ac:dyDescent="0.2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</row>
    <row r="7" spans="1:12" ht="9" customHeight="1" x14ac:dyDescent="0.2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</row>
    <row r="8" spans="1:12" ht="15.75" x14ac:dyDescent="0.25">
      <c r="A8" s="25" t="s">
        <v>198</v>
      </c>
      <c r="B8" s="25"/>
      <c r="C8" s="25"/>
      <c r="D8" s="25"/>
      <c r="E8" s="25"/>
      <c r="F8" s="25"/>
      <c r="G8" s="25"/>
      <c r="H8" s="25"/>
      <c r="I8" s="25"/>
      <c r="J8" s="25"/>
      <c r="K8" s="11"/>
      <c r="L8" s="11"/>
    </row>
    <row r="9" spans="1:12" ht="4.5" customHeight="1" x14ac:dyDescent="0.2">
      <c r="A9" s="5"/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 ht="31.5" customHeight="1" x14ac:dyDescent="0.2">
      <c r="A10" s="21" t="s">
        <v>0</v>
      </c>
      <c r="B10" s="21" t="s">
        <v>1</v>
      </c>
      <c r="C10" s="21" t="s">
        <v>2</v>
      </c>
      <c r="D10" s="21"/>
      <c r="E10" s="21"/>
      <c r="F10" s="21"/>
      <c r="G10" s="21"/>
      <c r="H10" s="21"/>
      <c r="I10" s="21" t="s">
        <v>171</v>
      </c>
      <c r="J10" s="21" t="s">
        <v>220</v>
      </c>
      <c r="K10" s="21" t="s">
        <v>204</v>
      </c>
      <c r="L10" s="21" t="s">
        <v>205</v>
      </c>
    </row>
    <row r="11" spans="1:12" ht="15" customHeight="1" x14ac:dyDescent="0.2">
      <c r="A11" s="21"/>
      <c r="B11" s="21"/>
      <c r="C11" s="10">
        <v>2015</v>
      </c>
      <c r="D11" s="10">
        <v>2016</v>
      </c>
      <c r="E11" s="10">
        <v>2017</v>
      </c>
      <c r="F11" s="10">
        <v>2018</v>
      </c>
      <c r="G11" s="10">
        <v>2019</v>
      </c>
      <c r="H11" s="10">
        <v>2020</v>
      </c>
      <c r="I11" s="21"/>
      <c r="J11" s="21"/>
      <c r="K11" s="21"/>
      <c r="L11" s="21"/>
    </row>
    <row r="12" spans="1:12" ht="15" customHeight="1" x14ac:dyDescent="0.2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0">
        <v>8</v>
      </c>
      <c r="I12" s="10">
        <v>9</v>
      </c>
      <c r="J12" s="10">
        <v>10</v>
      </c>
      <c r="K12" s="10">
        <v>11</v>
      </c>
      <c r="L12" s="10">
        <v>12</v>
      </c>
    </row>
    <row r="13" spans="1:12" ht="15.75" customHeight="1" x14ac:dyDescent="0.25">
      <c r="A13" s="26" t="s">
        <v>3</v>
      </c>
      <c r="B13" s="27"/>
      <c r="C13" s="27"/>
      <c r="D13" s="27"/>
      <c r="E13" s="27"/>
      <c r="F13" s="27"/>
      <c r="G13" s="27"/>
      <c r="H13" s="27"/>
      <c r="I13" s="27"/>
      <c r="J13" s="28"/>
      <c r="K13" s="1"/>
      <c r="L13" s="1"/>
    </row>
    <row r="14" spans="1:12" ht="15.75" customHeight="1" x14ac:dyDescent="0.25">
      <c r="A14" s="22" t="s">
        <v>4</v>
      </c>
      <c r="B14" s="23"/>
      <c r="C14" s="23"/>
      <c r="D14" s="23"/>
      <c r="E14" s="23"/>
      <c r="F14" s="23"/>
      <c r="G14" s="23"/>
      <c r="H14" s="23"/>
      <c r="I14" s="23"/>
      <c r="J14" s="24"/>
      <c r="K14" s="1"/>
      <c r="L14" s="1"/>
    </row>
    <row r="15" spans="1:12" ht="26.25" customHeight="1" x14ac:dyDescent="0.2">
      <c r="A15" s="31" t="s">
        <v>66</v>
      </c>
      <c r="B15" s="32" t="s">
        <v>403</v>
      </c>
      <c r="C15" s="33">
        <v>2582.1999999999998</v>
      </c>
      <c r="D15" s="34">
        <v>55</v>
      </c>
      <c r="E15" s="33">
        <v>55</v>
      </c>
      <c r="F15" s="32">
        <v>0</v>
      </c>
      <c r="G15" s="33">
        <v>0</v>
      </c>
      <c r="H15" s="32">
        <v>0</v>
      </c>
      <c r="I15" s="35" t="s">
        <v>5</v>
      </c>
      <c r="J15" s="36" t="s">
        <v>357</v>
      </c>
      <c r="K15" s="21" t="s">
        <v>392</v>
      </c>
      <c r="L15" s="37" t="s">
        <v>210</v>
      </c>
    </row>
    <row r="16" spans="1:12" ht="15.75" customHeight="1" x14ac:dyDescent="0.2">
      <c r="A16" s="31"/>
      <c r="B16" s="32"/>
      <c r="C16" s="38"/>
      <c r="D16" s="39"/>
      <c r="E16" s="38"/>
      <c r="F16" s="40"/>
      <c r="G16" s="38"/>
      <c r="H16" s="40"/>
      <c r="I16" s="41">
        <f>C15+D15+E15+F15+G15+H15</f>
        <v>2692.2</v>
      </c>
      <c r="J16" s="36"/>
      <c r="K16" s="21"/>
      <c r="L16" s="36"/>
    </row>
    <row r="17" spans="1:12" ht="24.75" customHeight="1" x14ac:dyDescent="0.2">
      <c r="A17" s="31"/>
      <c r="B17" s="32"/>
      <c r="C17" s="42">
        <v>23500</v>
      </c>
      <c r="D17" s="32">
        <v>0</v>
      </c>
      <c r="E17" s="32">
        <v>0</v>
      </c>
      <c r="F17" s="32">
        <v>0</v>
      </c>
      <c r="G17" s="33">
        <v>0</v>
      </c>
      <c r="H17" s="32">
        <v>0</v>
      </c>
      <c r="I17" s="43" t="s">
        <v>6</v>
      </c>
      <c r="J17" s="36"/>
      <c r="K17" s="21"/>
      <c r="L17" s="36"/>
    </row>
    <row r="18" spans="1:12" ht="33.75" customHeight="1" x14ac:dyDescent="0.2">
      <c r="A18" s="44"/>
      <c r="B18" s="40"/>
      <c r="C18" s="38"/>
      <c r="D18" s="40"/>
      <c r="E18" s="40"/>
      <c r="F18" s="40"/>
      <c r="G18" s="38"/>
      <c r="H18" s="40"/>
      <c r="I18" s="41">
        <f>C17+D18+E18+F18+G18+H18</f>
        <v>23500</v>
      </c>
      <c r="J18" s="36"/>
      <c r="K18" s="21"/>
      <c r="L18" s="45"/>
    </row>
    <row r="19" spans="1:12" ht="22.5" customHeight="1" x14ac:dyDescent="0.2">
      <c r="A19" s="46" t="s">
        <v>68</v>
      </c>
      <c r="B19" s="47" t="s">
        <v>259</v>
      </c>
      <c r="C19" s="42">
        <v>25</v>
      </c>
      <c r="D19" s="32">
        <v>0</v>
      </c>
      <c r="E19" s="32">
        <v>0</v>
      </c>
      <c r="F19" s="32">
        <v>0</v>
      </c>
      <c r="G19" s="33">
        <v>0</v>
      </c>
      <c r="H19" s="32">
        <v>0</v>
      </c>
      <c r="I19" s="43" t="s">
        <v>5</v>
      </c>
      <c r="J19" s="37" t="s">
        <v>357</v>
      </c>
      <c r="K19" s="37">
        <v>2015</v>
      </c>
      <c r="L19" s="37" t="s">
        <v>210</v>
      </c>
    </row>
    <row r="20" spans="1:12" ht="57.75" customHeight="1" x14ac:dyDescent="0.2">
      <c r="A20" s="31"/>
      <c r="B20" s="32"/>
      <c r="C20" s="48"/>
      <c r="D20" s="40"/>
      <c r="E20" s="40"/>
      <c r="F20" s="40"/>
      <c r="G20" s="38"/>
      <c r="H20" s="40"/>
      <c r="I20" s="49">
        <f>C19+D20+E20+F20+G20+H20</f>
        <v>25</v>
      </c>
      <c r="J20" s="36"/>
      <c r="K20" s="45"/>
      <c r="L20" s="45"/>
    </row>
    <row r="21" spans="1:12" s="7" customFormat="1" ht="27" customHeight="1" x14ac:dyDescent="0.2">
      <c r="A21" s="46" t="s">
        <v>69</v>
      </c>
      <c r="B21" s="47" t="s">
        <v>402</v>
      </c>
      <c r="C21" s="42">
        <v>100</v>
      </c>
      <c r="D21" s="32">
        <v>0</v>
      </c>
      <c r="E21" s="32">
        <v>0</v>
      </c>
      <c r="F21" s="32">
        <v>0</v>
      </c>
      <c r="G21" s="33">
        <v>0</v>
      </c>
      <c r="H21" s="32">
        <v>0</v>
      </c>
      <c r="I21" s="43" t="s">
        <v>5</v>
      </c>
      <c r="J21" s="37" t="s">
        <v>357</v>
      </c>
      <c r="K21" s="37">
        <v>2015</v>
      </c>
      <c r="L21" s="37" t="s">
        <v>210</v>
      </c>
    </row>
    <row r="22" spans="1:12" s="7" customFormat="1" ht="50.25" customHeight="1" x14ac:dyDescent="0.2">
      <c r="A22" s="31"/>
      <c r="B22" s="32"/>
      <c r="C22" s="33"/>
      <c r="D22" s="32"/>
      <c r="E22" s="32"/>
      <c r="F22" s="32"/>
      <c r="G22" s="33"/>
      <c r="H22" s="32"/>
      <c r="I22" s="49">
        <f>C21+D22+E22+F22+G22+H22</f>
        <v>100</v>
      </c>
      <c r="J22" s="36"/>
      <c r="K22" s="45"/>
      <c r="L22" s="45"/>
    </row>
    <row r="23" spans="1:12" s="7" customFormat="1" ht="20.25" customHeight="1" x14ac:dyDescent="0.2">
      <c r="A23" s="50" t="s">
        <v>174</v>
      </c>
      <c r="B23" s="51" t="s">
        <v>267</v>
      </c>
      <c r="C23" s="52">
        <v>104</v>
      </c>
      <c r="D23" s="51">
        <v>0</v>
      </c>
      <c r="E23" s="51">
        <v>0</v>
      </c>
      <c r="F23" s="51">
        <v>0</v>
      </c>
      <c r="G23" s="52">
        <v>0</v>
      </c>
      <c r="H23" s="51">
        <v>0</v>
      </c>
      <c r="I23" s="43" t="s">
        <v>5</v>
      </c>
      <c r="J23" s="37" t="s">
        <v>351</v>
      </c>
      <c r="K23" s="37">
        <v>2015</v>
      </c>
      <c r="L23" s="37" t="s">
        <v>210</v>
      </c>
    </row>
    <row r="24" spans="1:12" s="7" customFormat="1" ht="78" customHeight="1" x14ac:dyDescent="0.2">
      <c r="A24" s="53"/>
      <c r="B24" s="54"/>
      <c r="C24" s="48"/>
      <c r="D24" s="54"/>
      <c r="E24" s="54"/>
      <c r="F24" s="54"/>
      <c r="G24" s="48"/>
      <c r="H24" s="54"/>
      <c r="I24" s="41">
        <f>C23+D24+E24+F24+G24+H24</f>
        <v>104</v>
      </c>
      <c r="J24" s="45"/>
      <c r="K24" s="45"/>
      <c r="L24" s="45"/>
    </row>
    <row r="25" spans="1:12" ht="20.25" customHeight="1" x14ac:dyDescent="0.2">
      <c r="A25" s="50" t="s">
        <v>175</v>
      </c>
      <c r="B25" s="51" t="s">
        <v>7</v>
      </c>
      <c r="C25" s="51">
        <v>0</v>
      </c>
      <c r="D25" s="51">
        <v>0</v>
      </c>
      <c r="E25" s="51">
        <v>0</v>
      </c>
      <c r="F25" s="51">
        <v>0</v>
      </c>
      <c r="G25" s="52">
        <v>0</v>
      </c>
      <c r="H25" s="51">
        <v>0</v>
      </c>
      <c r="I25" s="55" t="s">
        <v>5</v>
      </c>
      <c r="J25" s="37" t="s">
        <v>358</v>
      </c>
      <c r="K25" s="37">
        <v>2020</v>
      </c>
      <c r="L25" s="37" t="s">
        <v>210</v>
      </c>
    </row>
    <row r="26" spans="1:12" ht="17.25" customHeight="1" x14ac:dyDescent="0.2">
      <c r="A26" s="31"/>
      <c r="B26" s="32"/>
      <c r="C26" s="40"/>
      <c r="D26" s="40"/>
      <c r="E26" s="40"/>
      <c r="F26" s="40"/>
      <c r="G26" s="38"/>
      <c r="H26" s="40"/>
      <c r="I26" s="56">
        <f>SUM(C25:H26)</f>
        <v>0</v>
      </c>
      <c r="J26" s="36"/>
      <c r="K26" s="36"/>
      <c r="L26" s="36"/>
    </row>
    <row r="27" spans="1:12" ht="13.5" customHeight="1" x14ac:dyDescent="0.2">
      <c r="A27" s="31"/>
      <c r="B27" s="32"/>
      <c r="C27" s="47">
        <v>0</v>
      </c>
      <c r="D27" s="47">
        <v>0</v>
      </c>
      <c r="E27" s="47">
        <v>0</v>
      </c>
      <c r="F27" s="47">
        <v>0</v>
      </c>
      <c r="G27" s="42">
        <v>0</v>
      </c>
      <c r="H27" s="47">
        <v>0</v>
      </c>
      <c r="I27" s="55" t="s">
        <v>6</v>
      </c>
      <c r="J27" s="36"/>
      <c r="K27" s="36"/>
      <c r="L27" s="36"/>
    </row>
    <row r="28" spans="1:12" ht="21.75" customHeight="1" x14ac:dyDescent="0.2">
      <c r="A28" s="53"/>
      <c r="B28" s="54"/>
      <c r="C28" s="54"/>
      <c r="D28" s="54"/>
      <c r="E28" s="54"/>
      <c r="F28" s="54"/>
      <c r="G28" s="48"/>
      <c r="H28" s="54"/>
      <c r="I28" s="56">
        <f>C28+D28+E28+F28+G27+H28</f>
        <v>0</v>
      </c>
      <c r="J28" s="45"/>
      <c r="K28" s="45"/>
      <c r="L28" s="45"/>
    </row>
    <row r="29" spans="1:12" ht="20.25" customHeight="1" x14ac:dyDescent="0.2">
      <c r="A29" s="31" t="s">
        <v>176</v>
      </c>
      <c r="B29" s="32" t="s">
        <v>8</v>
      </c>
      <c r="C29" s="32">
        <v>0</v>
      </c>
      <c r="D29" s="32">
        <v>0</v>
      </c>
      <c r="E29" s="33">
        <v>3000</v>
      </c>
      <c r="F29" s="32">
        <v>0</v>
      </c>
      <c r="G29" s="33">
        <v>0</v>
      </c>
      <c r="H29" s="32">
        <v>0</v>
      </c>
      <c r="I29" s="35" t="s">
        <v>5</v>
      </c>
      <c r="J29" s="36" t="s">
        <v>160</v>
      </c>
      <c r="K29" s="36">
        <v>2017</v>
      </c>
      <c r="L29" s="36" t="s">
        <v>210</v>
      </c>
    </row>
    <row r="30" spans="1:12" ht="36.75" customHeight="1" x14ac:dyDescent="0.2">
      <c r="A30" s="44"/>
      <c r="B30" s="40"/>
      <c r="C30" s="40"/>
      <c r="D30" s="40"/>
      <c r="E30" s="38"/>
      <c r="F30" s="40"/>
      <c r="G30" s="38"/>
      <c r="H30" s="40"/>
      <c r="I30" s="41">
        <f>C29+D29+E29+F29+G29+H29</f>
        <v>3000</v>
      </c>
      <c r="J30" s="57"/>
      <c r="K30" s="45"/>
      <c r="L30" s="45"/>
    </row>
    <row r="31" spans="1:12" ht="0.75" customHeight="1" x14ac:dyDescent="0.2">
      <c r="A31" s="46" t="s">
        <v>177</v>
      </c>
      <c r="B31" s="47" t="s">
        <v>9</v>
      </c>
      <c r="C31" s="47">
        <v>0</v>
      </c>
      <c r="D31" s="32">
        <v>0</v>
      </c>
      <c r="E31" s="32">
        <v>0</v>
      </c>
      <c r="F31" s="32">
        <v>0</v>
      </c>
      <c r="G31" s="33">
        <v>0</v>
      </c>
      <c r="H31" s="58">
        <v>0</v>
      </c>
      <c r="I31" s="43" t="s">
        <v>5</v>
      </c>
      <c r="J31" s="59" t="s">
        <v>359</v>
      </c>
      <c r="K31" s="37">
        <v>2020</v>
      </c>
      <c r="L31" s="37" t="s">
        <v>210</v>
      </c>
    </row>
    <row r="32" spans="1:12" ht="44.25" customHeight="1" x14ac:dyDescent="0.2">
      <c r="A32" s="31"/>
      <c r="B32" s="32"/>
      <c r="C32" s="40"/>
      <c r="D32" s="40"/>
      <c r="E32" s="40"/>
      <c r="F32" s="40"/>
      <c r="G32" s="38"/>
      <c r="H32" s="60"/>
      <c r="I32" s="41">
        <f>C31+D31+E31+F31+G31+H31</f>
        <v>0</v>
      </c>
      <c r="J32" s="61"/>
      <c r="K32" s="36"/>
      <c r="L32" s="36"/>
    </row>
    <row r="33" spans="1:12" ht="18" customHeight="1" x14ac:dyDescent="0.2">
      <c r="A33" s="31"/>
      <c r="B33" s="32"/>
      <c r="C33" s="47">
        <v>0</v>
      </c>
      <c r="D33" s="32">
        <v>0</v>
      </c>
      <c r="E33" s="32">
        <v>0</v>
      </c>
      <c r="F33" s="32">
        <v>0</v>
      </c>
      <c r="G33" s="33">
        <v>0</v>
      </c>
      <c r="H33" s="42">
        <v>0</v>
      </c>
      <c r="I33" s="43" t="s">
        <v>6</v>
      </c>
      <c r="J33" s="61"/>
      <c r="K33" s="36"/>
      <c r="L33" s="36"/>
    </row>
    <row r="34" spans="1:12" ht="10.5" customHeight="1" x14ac:dyDescent="0.2">
      <c r="A34" s="44"/>
      <c r="B34" s="40"/>
      <c r="C34" s="40"/>
      <c r="D34" s="40"/>
      <c r="E34" s="40"/>
      <c r="F34" s="40"/>
      <c r="G34" s="38"/>
      <c r="H34" s="38"/>
      <c r="I34" s="49">
        <f>C33+D33+F33+G33+H33+E33</f>
        <v>0</v>
      </c>
      <c r="J34" s="62"/>
      <c r="K34" s="45"/>
      <c r="L34" s="45"/>
    </row>
    <row r="35" spans="1:12" ht="18.75" customHeight="1" x14ac:dyDescent="0.2">
      <c r="A35" s="46" t="s">
        <v>178</v>
      </c>
      <c r="B35" s="47" t="s">
        <v>10</v>
      </c>
      <c r="C35" s="47">
        <v>0</v>
      </c>
      <c r="D35" s="32">
        <v>0</v>
      </c>
      <c r="E35" s="32">
        <v>0</v>
      </c>
      <c r="F35" s="32">
        <v>0</v>
      </c>
      <c r="G35" s="33">
        <v>0</v>
      </c>
      <c r="H35" s="63">
        <v>0</v>
      </c>
      <c r="I35" s="43" t="s">
        <v>5</v>
      </c>
      <c r="J35" s="37" t="s">
        <v>350</v>
      </c>
      <c r="K35" s="37">
        <v>2020</v>
      </c>
      <c r="L35" s="37" t="s">
        <v>210</v>
      </c>
    </row>
    <row r="36" spans="1:12" ht="30" customHeight="1" x14ac:dyDescent="0.2">
      <c r="A36" s="53"/>
      <c r="B36" s="54"/>
      <c r="C36" s="40"/>
      <c r="D36" s="40"/>
      <c r="E36" s="40"/>
      <c r="F36" s="40"/>
      <c r="G36" s="38"/>
      <c r="H36" s="64"/>
      <c r="I36" s="41">
        <f>C35+D35+F35+G35+H35</f>
        <v>0</v>
      </c>
      <c r="J36" s="45"/>
      <c r="K36" s="45"/>
      <c r="L36" s="45"/>
    </row>
    <row r="37" spans="1:12" ht="36.75" customHeight="1" x14ac:dyDescent="0.2">
      <c r="A37" s="50" t="s">
        <v>179</v>
      </c>
      <c r="B37" s="51" t="s">
        <v>11</v>
      </c>
      <c r="C37" s="32">
        <v>0</v>
      </c>
      <c r="D37" s="52">
        <v>0</v>
      </c>
      <c r="E37" s="32">
        <v>0</v>
      </c>
      <c r="F37" s="32">
        <v>0</v>
      </c>
      <c r="G37" s="33">
        <v>0</v>
      </c>
      <c r="H37" s="32">
        <v>0</v>
      </c>
      <c r="I37" s="43" t="s">
        <v>5</v>
      </c>
      <c r="J37" s="59" t="s">
        <v>162</v>
      </c>
      <c r="K37" s="37">
        <v>2020</v>
      </c>
      <c r="L37" s="37" t="s">
        <v>312</v>
      </c>
    </row>
    <row r="38" spans="1:12" ht="58.5" customHeight="1" x14ac:dyDescent="0.2">
      <c r="A38" s="53"/>
      <c r="B38" s="54"/>
      <c r="C38" s="40"/>
      <c r="D38" s="48"/>
      <c r="E38" s="40"/>
      <c r="F38" s="40"/>
      <c r="G38" s="38"/>
      <c r="H38" s="40"/>
      <c r="I38" s="41">
        <f>C37+D37+E37+F37+G37+H37</f>
        <v>0</v>
      </c>
      <c r="J38" s="62"/>
      <c r="K38" s="45"/>
      <c r="L38" s="45"/>
    </row>
    <row r="39" spans="1:12" ht="19.5" customHeight="1" x14ac:dyDescent="0.2">
      <c r="A39" s="31" t="s">
        <v>180</v>
      </c>
      <c r="B39" s="40" t="s">
        <v>12</v>
      </c>
      <c r="C39" s="32">
        <v>0</v>
      </c>
      <c r="D39" s="32">
        <v>0</v>
      </c>
      <c r="E39" s="33">
        <v>0</v>
      </c>
      <c r="F39" s="65">
        <v>0</v>
      </c>
      <c r="G39" s="33">
        <v>0</v>
      </c>
      <c r="H39" s="32">
        <v>0</v>
      </c>
      <c r="I39" s="35" t="s">
        <v>5</v>
      </c>
      <c r="J39" s="61" t="s">
        <v>162</v>
      </c>
      <c r="K39" s="37" t="s">
        <v>391</v>
      </c>
      <c r="L39" s="37" t="s">
        <v>312</v>
      </c>
    </row>
    <row r="40" spans="1:12" ht="18" customHeight="1" x14ac:dyDescent="0.2">
      <c r="A40" s="31"/>
      <c r="B40" s="66"/>
      <c r="C40" s="40"/>
      <c r="D40" s="40"/>
      <c r="E40" s="38"/>
      <c r="F40" s="67"/>
      <c r="G40" s="38"/>
      <c r="H40" s="40"/>
      <c r="I40" s="49">
        <f>E39+F39+G39</f>
        <v>0</v>
      </c>
      <c r="J40" s="61"/>
      <c r="K40" s="36"/>
      <c r="L40" s="36"/>
    </row>
    <row r="41" spans="1:12" ht="15" customHeight="1" x14ac:dyDescent="0.2">
      <c r="A41" s="31"/>
      <c r="B41" s="66"/>
      <c r="C41" s="32">
        <v>0</v>
      </c>
      <c r="D41" s="32">
        <v>0</v>
      </c>
      <c r="E41" s="42">
        <v>0</v>
      </c>
      <c r="F41" s="32">
        <v>0</v>
      </c>
      <c r="G41" s="33">
        <v>0</v>
      </c>
      <c r="H41" s="32">
        <v>0</v>
      </c>
      <c r="I41" s="43" t="s">
        <v>6</v>
      </c>
      <c r="J41" s="61"/>
      <c r="K41" s="36"/>
      <c r="L41" s="36"/>
    </row>
    <row r="42" spans="1:12" ht="21" customHeight="1" x14ac:dyDescent="0.2">
      <c r="A42" s="44"/>
      <c r="B42" s="66"/>
      <c r="C42" s="40"/>
      <c r="D42" s="40"/>
      <c r="E42" s="38"/>
      <c r="F42" s="40"/>
      <c r="G42" s="38"/>
      <c r="H42" s="40"/>
      <c r="I42" s="41">
        <f>C41+D41+E41+F41+G41+H41</f>
        <v>0</v>
      </c>
      <c r="J42" s="62"/>
      <c r="K42" s="45"/>
      <c r="L42" s="45"/>
    </row>
    <row r="43" spans="1:12" ht="30.75" customHeight="1" x14ac:dyDescent="0.2">
      <c r="A43" s="46" t="s">
        <v>181</v>
      </c>
      <c r="B43" s="47" t="s">
        <v>309</v>
      </c>
      <c r="C43" s="32">
        <v>0</v>
      </c>
      <c r="D43" s="32">
        <v>0</v>
      </c>
      <c r="E43" s="42">
        <v>0</v>
      </c>
      <c r="F43" s="32">
        <v>0</v>
      </c>
      <c r="G43" s="33">
        <v>0</v>
      </c>
      <c r="H43" s="32">
        <v>0</v>
      </c>
      <c r="I43" s="43" t="s">
        <v>5</v>
      </c>
      <c r="J43" s="59" t="s">
        <v>310</v>
      </c>
      <c r="K43" s="37" t="s">
        <v>390</v>
      </c>
      <c r="L43" s="37" t="s">
        <v>210</v>
      </c>
    </row>
    <row r="44" spans="1:12" ht="19.5" customHeight="1" x14ac:dyDescent="0.2">
      <c r="A44" s="31"/>
      <c r="B44" s="32"/>
      <c r="C44" s="32"/>
      <c r="D44" s="32"/>
      <c r="E44" s="33"/>
      <c r="F44" s="32"/>
      <c r="G44" s="33"/>
      <c r="H44" s="32"/>
      <c r="I44" s="49">
        <f>C43+D43+E43+F43+G43+H43</f>
        <v>0</v>
      </c>
      <c r="J44" s="61"/>
      <c r="K44" s="36"/>
      <c r="L44" s="36"/>
    </row>
    <row r="45" spans="1:12" ht="23.25" customHeight="1" x14ac:dyDescent="0.2">
      <c r="A45" s="50" t="s">
        <v>182</v>
      </c>
      <c r="B45" s="51" t="s">
        <v>14</v>
      </c>
      <c r="C45" s="51">
        <v>0</v>
      </c>
      <c r="D45" s="51">
        <v>0</v>
      </c>
      <c r="E45" s="51">
        <v>0</v>
      </c>
      <c r="F45" s="52">
        <v>0</v>
      </c>
      <c r="G45" s="52">
        <v>0</v>
      </c>
      <c r="H45" s="68">
        <v>0</v>
      </c>
      <c r="I45" s="43" t="s">
        <v>5</v>
      </c>
      <c r="J45" s="59" t="s">
        <v>162</v>
      </c>
      <c r="K45" s="37">
        <v>2020</v>
      </c>
      <c r="L45" s="37" t="s">
        <v>313</v>
      </c>
    </row>
    <row r="46" spans="1:12" ht="15" x14ac:dyDescent="0.2">
      <c r="A46" s="31"/>
      <c r="B46" s="32"/>
      <c r="C46" s="40"/>
      <c r="D46" s="40"/>
      <c r="E46" s="40"/>
      <c r="F46" s="38"/>
      <c r="G46" s="38"/>
      <c r="H46" s="67"/>
      <c r="I46" s="49">
        <f>C45+D45+E45+F45+G45+H45</f>
        <v>0</v>
      </c>
      <c r="J46" s="61"/>
      <c r="K46" s="36"/>
      <c r="L46" s="36"/>
    </row>
    <row r="47" spans="1:12" ht="15" x14ac:dyDescent="0.2">
      <c r="A47" s="31"/>
      <c r="B47" s="32"/>
      <c r="C47" s="32">
        <v>0</v>
      </c>
      <c r="D47" s="32">
        <v>0</v>
      </c>
      <c r="E47" s="32">
        <v>0</v>
      </c>
      <c r="F47" s="42">
        <v>0</v>
      </c>
      <c r="G47" s="33">
        <v>0</v>
      </c>
      <c r="H47" s="65">
        <v>0</v>
      </c>
      <c r="I47" s="43" t="s">
        <v>6</v>
      </c>
      <c r="J47" s="61"/>
      <c r="K47" s="36"/>
      <c r="L47" s="36"/>
    </row>
    <row r="48" spans="1:12" ht="15.75" customHeight="1" x14ac:dyDescent="0.2">
      <c r="A48" s="53"/>
      <c r="B48" s="54"/>
      <c r="C48" s="54"/>
      <c r="D48" s="54"/>
      <c r="E48" s="54"/>
      <c r="F48" s="48"/>
      <c r="G48" s="48"/>
      <c r="H48" s="69"/>
      <c r="I48" s="41">
        <f>C47+D47+E47+F47+G47+H47</f>
        <v>0</v>
      </c>
      <c r="J48" s="62"/>
      <c r="K48" s="45"/>
      <c r="L48" s="45"/>
    </row>
    <row r="49" spans="1:12" ht="22.5" customHeight="1" x14ac:dyDescent="0.2">
      <c r="A49" s="50" t="s">
        <v>183</v>
      </c>
      <c r="B49" s="51" t="s">
        <v>202</v>
      </c>
      <c r="C49" s="51">
        <v>0</v>
      </c>
      <c r="D49" s="68">
        <v>40.4</v>
      </c>
      <c r="E49" s="68">
        <v>4262</v>
      </c>
      <c r="F49" s="52">
        <v>3421.8</v>
      </c>
      <c r="G49" s="52">
        <v>0</v>
      </c>
      <c r="H49" s="70">
        <v>0</v>
      </c>
      <c r="I49" s="43" t="s">
        <v>5</v>
      </c>
      <c r="J49" s="59" t="s">
        <v>162</v>
      </c>
      <c r="K49" s="37" t="s">
        <v>389</v>
      </c>
      <c r="L49" s="37" t="s">
        <v>207</v>
      </c>
    </row>
    <row r="50" spans="1:12" ht="21.75" customHeight="1" x14ac:dyDescent="0.2">
      <c r="A50" s="31"/>
      <c r="B50" s="32"/>
      <c r="C50" s="40"/>
      <c r="D50" s="67"/>
      <c r="E50" s="67"/>
      <c r="F50" s="38"/>
      <c r="G50" s="38"/>
      <c r="H50" s="71"/>
      <c r="I50" s="49">
        <f>SUM(C49:H50)</f>
        <v>7724.2</v>
      </c>
      <c r="J50" s="61"/>
      <c r="K50" s="36"/>
      <c r="L50" s="36"/>
    </row>
    <row r="51" spans="1:12" ht="15" customHeight="1" x14ac:dyDescent="0.2">
      <c r="A51" s="31"/>
      <c r="B51" s="32"/>
      <c r="C51" s="32">
        <v>0</v>
      </c>
      <c r="D51" s="72">
        <v>4000</v>
      </c>
      <c r="E51" s="32">
        <v>0</v>
      </c>
      <c r="F51" s="42">
        <v>0</v>
      </c>
      <c r="G51" s="42">
        <v>0</v>
      </c>
      <c r="H51" s="42">
        <v>0</v>
      </c>
      <c r="I51" s="43" t="s">
        <v>6</v>
      </c>
      <c r="J51" s="61"/>
      <c r="K51" s="36"/>
      <c r="L51" s="36"/>
    </row>
    <row r="52" spans="1:12" ht="21" customHeight="1" x14ac:dyDescent="0.2">
      <c r="A52" s="53"/>
      <c r="B52" s="54"/>
      <c r="C52" s="54"/>
      <c r="D52" s="73"/>
      <c r="E52" s="54"/>
      <c r="F52" s="48"/>
      <c r="G52" s="48"/>
      <c r="H52" s="48"/>
      <c r="I52" s="41">
        <f>C51+D51+E51+F51+G51+H51</f>
        <v>4000</v>
      </c>
      <c r="J52" s="62"/>
      <c r="K52" s="45"/>
      <c r="L52" s="45"/>
    </row>
    <row r="53" spans="1:12" ht="30.75" hidden="1" customHeight="1" x14ac:dyDescent="0.2">
      <c r="A53" s="31"/>
      <c r="B53" s="32" t="s">
        <v>194</v>
      </c>
      <c r="C53" s="72">
        <v>0</v>
      </c>
      <c r="D53" s="72"/>
      <c r="E53" s="72">
        <v>0</v>
      </c>
      <c r="F53" s="72">
        <v>0</v>
      </c>
      <c r="G53" s="72">
        <v>0</v>
      </c>
      <c r="H53" s="72">
        <v>0</v>
      </c>
      <c r="I53" s="35" t="s">
        <v>5</v>
      </c>
      <c r="J53" s="61" t="s">
        <v>351</v>
      </c>
      <c r="K53" s="74"/>
      <c r="L53" s="74"/>
    </row>
    <row r="54" spans="1:12" ht="15" hidden="1" x14ac:dyDescent="0.2">
      <c r="A54" s="31"/>
      <c r="B54" s="32"/>
      <c r="C54" s="75"/>
      <c r="D54" s="75"/>
      <c r="E54" s="75"/>
      <c r="F54" s="75"/>
      <c r="G54" s="75"/>
      <c r="H54" s="75"/>
      <c r="I54" s="49">
        <f>C53+D53+E53+F53+G53+H53</f>
        <v>0</v>
      </c>
      <c r="J54" s="61"/>
      <c r="K54" s="19"/>
      <c r="L54" s="19"/>
    </row>
    <row r="55" spans="1:12" ht="15" hidden="1" x14ac:dyDescent="0.2">
      <c r="A55" s="31"/>
      <c r="B55" s="32"/>
      <c r="C55" s="72">
        <v>0</v>
      </c>
      <c r="D55" s="72">
        <v>0</v>
      </c>
      <c r="E55" s="72">
        <v>0</v>
      </c>
      <c r="F55" s="76">
        <v>0</v>
      </c>
      <c r="G55" s="76">
        <v>0</v>
      </c>
      <c r="H55" s="76">
        <v>0</v>
      </c>
      <c r="I55" s="43" t="s">
        <v>6</v>
      </c>
      <c r="J55" s="61"/>
      <c r="K55" s="19"/>
      <c r="L55" s="19"/>
    </row>
    <row r="56" spans="1:12" ht="1.5" hidden="1" customHeight="1" x14ac:dyDescent="0.2">
      <c r="A56" s="44"/>
      <c r="B56" s="40"/>
      <c r="C56" s="75"/>
      <c r="D56" s="75"/>
      <c r="E56" s="75"/>
      <c r="F56" s="75"/>
      <c r="G56" s="75"/>
      <c r="H56" s="75"/>
      <c r="I56" s="41">
        <f>C55+D55+E55+F55+G55+H55</f>
        <v>0</v>
      </c>
      <c r="J56" s="62"/>
      <c r="K56" s="19"/>
      <c r="L56" s="19"/>
    </row>
    <row r="57" spans="1:12" ht="26.25" customHeight="1" x14ac:dyDescent="0.2">
      <c r="A57" s="46" t="s">
        <v>184</v>
      </c>
      <c r="B57" s="47" t="s">
        <v>203</v>
      </c>
      <c r="C57" s="32">
        <v>1109.5</v>
      </c>
      <c r="D57" s="65">
        <v>3552.4</v>
      </c>
      <c r="E57" s="32">
        <f>60.6+2395.8+58</f>
        <v>2514.4</v>
      </c>
      <c r="F57" s="42">
        <v>2588.9</v>
      </c>
      <c r="G57" s="42">
        <v>0</v>
      </c>
      <c r="H57" s="42">
        <v>0</v>
      </c>
      <c r="I57" s="43" t="s">
        <v>5</v>
      </c>
      <c r="J57" s="59" t="s">
        <v>351</v>
      </c>
      <c r="K57" s="37" t="s">
        <v>385</v>
      </c>
      <c r="L57" s="37" t="s">
        <v>314</v>
      </c>
    </row>
    <row r="58" spans="1:12" ht="21.75" customHeight="1" x14ac:dyDescent="0.2">
      <c r="A58" s="31"/>
      <c r="B58" s="32"/>
      <c r="C58" s="40"/>
      <c r="D58" s="67"/>
      <c r="E58" s="40"/>
      <c r="F58" s="38"/>
      <c r="G58" s="38"/>
      <c r="H58" s="38"/>
      <c r="I58" s="49">
        <f>C57+D57+E57+F57+G57+H57</f>
        <v>9765.1999999999989</v>
      </c>
      <c r="J58" s="61"/>
      <c r="K58" s="36"/>
      <c r="L58" s="36"/>
    </row>
    <row r="59" spans="1:12" ht="15" x14ac:dyDescent="0.2">
      <c r="A59" s="31"/>
      <c r="B59" s="32"/>
      <c r="C59" s="47">
        <v>0</v>
      </c>
      <c r="D59" s="76">
        <v>52588.800000000003</v>
      </c>
      <c r="E59" s="77">
        <v>0</v>
      </c>
      <c r="F59" s="42">
        <v>0</v>
      </c>
      <c r="G59" s="42">
        <v>0</v>
      </c>
      <c r="H59" s="63">
        <v>0</v>
      </c>
      <c r="I59" s="43" t="s">
        <v>6</v>
      </c>
      <c r="J59" s="61"/>
      <c r="K59" s="36"/>
      <c r="L59" s="36"/>
    </row>
    <row r="60" spans="1:12" ht="15.75" customHeight="1" x14ac:dyDescent="0.2">
      <c r="A60" s="31"/>
      <c r="B60" s="40"/>
      <c r="C60" s="54"/>
      <c r="D60" s="73"/>
      <c r="E60" s="69"/>
      <c r="F60" s="48"/>
      <c r="G60" s="48"/>
      <c r="H60" s="64"/>
      <c r="I60" s="41">
        <f>C59+D59+E59+F59+G59+H59</f>
        <v>52588.800000000003</v>
      </c>
      <c r="J60" s="62"/>
      <c r="K60" s="45"/>
      <c r="L60" s="45"/>
    </row>
    <row r="61" spans="1:12" ht="57.75" hidden="1" customHeight="1" x14ac:dyDescent="0.2">
      <c r="A61" s="31"/>
      <c r="B61" s="78" t="s">
        <v>277</v>
      </c>
      <c r="C61" s="79">
        <v>0</v>
      </c>
      <c r="D61" s="79">
        <v>0</v>
      </c>
      <c r="E61" s="80">
        <v>0</v>
      </c>
      <c r="F61" s="79">
        <v>0</v>
      </c>
      <c r="G61" s="79">
        <v>0</v>
      </c>
      <c r="H61" s="79">
        <v>0</v>
      </c>
      <c r="I61" s="81" t="s">
        <v>5</v>
      </c>
      <c r="J61" s="59" t="s">
        <v>162</v>
      </c>
      <c r="K61" s="37" t="s">
        <v>206</v>
      </c>
      <c r="L61" s="37" t="s">
        <v>210</v>
      </c>
    </row>
    <row r="62" spans="1:12" ht="27" hidden="1" customHeight="1" x14ac:dyDescent="0.2">
      <c r="A62" s="31"/>
      <c r="B62" s="82"/>
      <c r="C62" s="79"/>
      <c r="D62" s="79"/>
      <c r="E62" s="80"/>
      <c r="F62" s="79"/>
      <c r="G62" s="79"/>
      <c r="H62" s="79"/>
      <c r="I62" s="41">
        <f>SUM(C61:H62)</f>
        <v>0</v>
      </c>
      <c r="J62" s="61"/>
      <c r="K62" s="36"/>
      <c r="L62" s="36"/>
    </row>
    <row r="63" spans="1:12" ht="27" hidden="1" customHeight="1" x14ac:dyDescent="0.2">
      <c r="A63" s="31"/>
      <c r="B63" s="32"/>
      <c r="C63" s="79">
        <v>0</v>
      </c>
      <c r="D63" s="79">
        <v>0</v>
      </c>
      <c r="E63" s="79">
        <v>0</v>
      </c>
      <c r="F63" s="79">
        <v>0</v>
      </c>
      <c r="G63" s="79">
        <v>0</v>
      </c>
      <c r="H63" s="79">
        <v>0</v>
      </c>
      <c r="I63" s="81" t="s">
        <v>6</v>
      </c>
      <c r="J63" s="61"/>
      <c r="K63" s="36"/>
      <c r="L63" s="36"/>
    </row>
    <row r="64" spans="1:12" ht="27" hidden="1" customHeight="1" x14ac:dyDescent="0.2">
      <c r="A64" s="31"/>
      <c r="B64" s="40"/>
      <c r="C64" s="79"/>
      <c r="D64" s="79"/>
      <c r="E64" s="79"/>
      <c r="F64" s="79"/>
      <c r="G64" s="79"/>
      <c r="H64" s="79"/>
      <c r="I64" s="41">
        <f>SUM(C63:H64)</f>
        <v>0</v>
      </c>
      <c r="J64" s="62"/>
      <c r="K64" s="45"/>
      <c r="L64" s="45"/>
    </row>
    <row r="65" spans="1:12" ht="84" hidden="1" customHeight="1" x14ac:dyDescent="0.2">
      <c r="A65" s="31"/>
      <c r="B65" s="78" t="s">
        <v>278</v>
      </c>
      <c r="C65" s="79">
        <v>0</v>
      </c>
      <c r="D65" s="79">
        <v>0</v>
      </c>
      <c r="E65" s="80">
        <v>0</v>
      </c>
      <c r="F65" s="79">
        <v>0</v>
      </c>
      <c r="G65" s="79">
        <v>0</v>
      </c>
      <c r="H65" s="79">
        <v>0</v>
      </c>
      <c r="I65" s="81" t="s">
        <v>5</v>
      </c>
      <c r="J65" s="59" t="s">
        <v>162</v>
      </c>
      <c r="K65" s="37">
        <v>2017</v>
      </c>
      <c r="L65" s="37" t="s">
        <v>210</v>
      </c>
    </row>
    <row r="66" spans="1:12" ht="27" hidden="1" customHeight="1" x14ac:dyDescent="0.2">
      <c r="A66" s="31"/>
      <c r="B66" s="82"/>
      <c r="C66" s="79"/>
      <c r="D66" s="79"/>
      <c r="E66" s="80"/>
      <c r="F66" s="79"/>
      <c r="G66" s="79"/>
      <c r="H66" s="79"/>
      <c r="I66" s="41">
        <f>SUM(C65:H66)</f>
        <v>0</v>
      </c>
      <c r="J66" s="61"/>
      <c r="K66" s="36"/>
      <c r="L66" s="36"/>
    </row>
    <row r="67" spans="1:12" ht="27" hidden="1" customHeight="1" x14ac:dyDescent="0.2">
      <c r="A67" s="31"/>
      <c r="B67" s="32"/>
      <c r="C67" s="79">
        <v>0</v>
      </c>
      <c r="D67" s="79">
        <v>0</v>
      </c>
      <c r="E67" s="79">
        <v>0</v>
      </c>
      <c r="F67" s="79">
        <v>0</v>
      </c>
      <c r="G67" s="79">
        <v>0</v>
      </c>
      <c r="H67" s="79">
        <v>0</v>
      </c>
      <c r="I67" s="81" t="s">
        <v>6</v>
      </c>
      <c r="J67" s="61"/>
      <c r="K67" s="36"/>
      <c r="L67" s="36"/>
    </row>
    <row r="68" spans="1:12" ht="55.5" customHeight="1" x14ac:dyDescent="0.2">
      <c r="A68" s="53"/>
      <c r="B68" s="40"/>
      <c r="C68" s="79"/>
      <c r="D68" s="79"/>
      <c r="E68" s="79"/>
      <c r="F68" s="79"/>
      <c r="G68" s="79"/>
      <c r="H68" s="79"/>
      <c r="I68" s="41">
        <f>SUM(C67:H68)</f>
        <v>0</v>
      </c>
      <c r="J68" s="62"/>
      <c r="K68" s="45"/>
      <c r="L68" s="45"/>
    </row>
    <row r="69" spans="1:12" ht="21" customHeight="1" x14ac:dyDescent="0.2">
      <c r="A69" s="31" t="s">
        <v>185</v>
      </c>
      <c r="B69" s="78" t="s">
        <v>15</v>
      </c>
      <c r="C69" s="21">
        <v>0</v>
      </c>
      <c r="D69" s="21">
        <v>0</v>
      </c>
      <c r="E69" s="21">
        <v>0</v>
      </c>
      <c r="F69" s="83">
        <v>0</v>
      </c>
      <c r="G69" s="83">
        <v>0</v>
      </c>
      <c r="H69" s="21">
        <v>0</v>
      </c>
      <c r="I69" s="43" t="s">
        <v>5</v>
      </c>
      <c r="J69" s="59" t="s">
        <v>351</v>
      </c>
      <c r="K69" s="37">
        <v>2020</v>
      </c>
      <c r="L69" s="37" t="s">
        <v>210</v>
      </c>
    </row>
    <row r="70" spans="1:12" ht="63" customHeight="1" x14ac:dyDescent="0.2">
      <c r="A70" s="31"/>
      <c r="B70" s="82"/>
      <c r="C70" s="21"/>
      <c r="D70" s="21"/>
      <c r="E70" s="21"/>
      <c r="F70" s="83"/>
      <c r="G70" s="83"/>
      <c r="H70" s="21"/>
      <c r="I70" s="49">
        <f>C69+D69+E69+F69+G69+H69</f>
        <v>0</v>
      </c>
      <c r="J70" s="61"/>
      <c r="K70" s="36"/>
      <c r="L70" s="36"/>
    </row>
    <row r="71" spans="1:12" ht="25.5" customHeight="1" x14ac:dyDescent="0.2">
      <c r="A71" s="31"/>
      <c r="B71" s="32"/>
      <c r="C71" s="32">
        <v>0</v>
      </c>
      <c r="D71" s="32">
        <v>0</v>
      </c>
      <c r="E71" s="32">
        <v>0</v>
      </c>
      <c r="F71" s="33">
        <v>0</v>
      </c>
      <c r="G71" s="33">
        <v>0</v>
      </c>
      <c r="H71" s="32">
        <v>0</v>
      </c>
      <c r="I71" s="43" t="s">
        <v>6</v>
      </c>
      <c r="J71" s="61"/>
      <c r="K71" s="36"/>
      <c r="L71" s="36"/>
    </row>
    <row r="72" spans="1:12" ht="12" customHeight="1" x14ac:dyDescent="0.2">
      <c r="A72" s="44"/>
      <c r="B72" s="32"/>
      <c r="C72" s="40"/>
      <c r="D72" s="40"/>
      <c r="E72" s="40"/>
      <c r="F72" s="33"/>
      <c r="G72" s="38"/>
      <c r="H72" s="40"/>
      <c r="I72" s="49">
        <f>C71+D71+E71+F71+G71+H71</f>
        <v>0</v>
      </c>
      <c r="J72" s="61"/>
      <c r="K72" s="45"/>
      <c r="L72" s="45"/>
    </row>
    <row r="73" spans="1:12" ht="24" customHeight="1" x14ac:dyDescent="0.2">
      <c r="A73" s="46" t="s">
        <v>186</v>
      </c>
      <c r="B73" s="51" t="s">
        <v>311</v>
      </c>
      <c r="C73" s="32">
        <v>0</v>
      </c>
      <c r="D73" s="32">
        <v>0</v>
      </c>
      <c r="E73" s="32">
        <v>0</v>
      </c>
      <c r="F73" s="52">
        <v>6060.6</v>
      </c>
      <c r="G73" s="33">
        <v>0</v>
      </c>
      <c r="H73" s="32">
        <v>0</v>
      </c>
      <c r="I73" s="43" t="s">
        <v>5</v>
      </c>
      <c r="J73" s="59" t="s">
        <v>351</v>
      </c>
      <c r="K73" s="37">
        <v>2018</v>
      </c>
      <c r="L73" s="37" t="s">
        <v>315</v>
      </c>
    </row>
    <row r="74" spans="1:12" ht="15" x14ac:dyDescent="0.2">
      <c r="A74" s="31"/>
      <c r="B74" s="32"/>
      <c r="C74" s="40"/>
      <c r="D74" s="40"/>
      <c r="E74" s="40"/>
      <c r="F74" s="38"/>
      <c r="G74" s="38"/>
      <c r="H74" s="40"/>
      <c r="I74" s="49">
        <f>C73+D73+E73+F73+G73+H73</f>
        <v>6060.6</v>
      </c>
      <c r="J74" s="61"/>
      <c r="K74" s="36"/>
      <c r="L74" s="36"/>
    </row>
    <row r="75" spans="1:12" ht="15" x14ac:dyDescent="0.2">
      <c r="A75" s="31"/>
      <c r="B75" s="32"/>
      <c r="C75" s="32">
        <v>0</v>
      </c>
      <c r="D75" s="32">
        <v>0</v>
      </c>
      <c r="E75" s="32">
        <v>0</v>
      </c>
      <c r="F75" s="42">
        <v>0</v>
      </c>
      <c r="G75" s="33">
        <v>0</v>
      </c>
      <c r="H75" s="32">
        <v>0</v>
      </c>
      <c r="I75" s="43" t="s">
        <v>6</v>
      </c>
      <c r="J75" s="61"/>
      <c r="K75" s="36"/>
      <c r="L75" s="36"/>
    </row>
    <row r="76" spans="1:12" ht="37.5" customHeight="1" x14ac:dyDescent="0.2">
      <c r="A76" s="53"/>
      <c r="B76" s="54"/>
      <c r="C76" s="54"/>
      <c r="D76" s="54"/>
      <c r="E76" s="54"/>
      <c r="F76" s="48"/>
      <c r="G76" s="48"/>
      <c r="H76" s="54"/>
      <c r="I76" s="41">
        <f>C75+D75+E75+F75+G75+H75</f>
        <v>0</v>
      </c>
      <c r="J76" s="62"/>
      <c r="K76" s="45"/>
      <c r="L76" s="45"/>
    </row>
    <row r="77" spans="1:12" ht="24" customHeight="1" x14ac:dyDescent="0.2">
      <c r="A77" s="31" t="s">
        <v>187</v>
      </c>
      <c r="B77" s="32" t="s">
        <v>266</v>
      </c>
      <c r="C77" s="32">
        <v>4.5</v>
      </c>
      <c r="D77" s="32">
        <v>0</v>
      </c>
      <c r="E77" s="32">
        <v>0</v>
      </c>
      <c r="F77" s="32">
        <v>0</v>
      </c>
      <c r="G77" s="84">
        <v>0</v>
      </c>
      <c r="H77" s="85">
        <v>9</v>
      </c>
      <c r="I77" s="35" t="s">
        <v>5</v>
      </c>
      <c r="J77" s="61" t="s">
        <v>375</v>
      </c>
      <c r="K77" s="36" t="s">
        <v>385</v>
      </c>
      <c r="L77" s="36" t="s">
        <v>316</v>
      </c>
    </row>
    <row r="78" spans="1:12" ht="28.5" customHeight="1" x14ac:dyDescent="0.2">
      <c r="A78" s="31"/>
      <c r="B78" s="32"/>
      <c r="C78" s="40"/>
      <c r="D78" s="40"/>
      <c r="E78" s="40"/>
      <c r="F78" s="40"/>
      <c r="G78" s="60"/>
      <c r="H78" s="83"/>
      <c r="I78" s="49">
        <f>C77+D77+E77+F77+G77+H77</f>
        <v>13.5</v>
      </c>
      <c r="J78" s="61"/>
      <c r="K78" s="36"/>
      <c r="L78" s="36"/>
    </row>
    <row r="79" spans="1:12" ht="30" customHeight="1" x14ac:dyDescent="0.2">
      <c r="A79" s="31"/>
      <c r="B79" s="32"/>
      <c r="C79" s="42">
        <v>263.3</v>
      </c>
      <c r="D79" s="42">
        <v>0</v>
      </c>
      <c r="E79" s="42">
        <v>0</v>
      </c>
      <c r="F79" s="32">
        <v>0</v>
      </c>
      <c r="G79" s="33">
        <v>0</v>
      </c>
      <c r="H79" s="32">
        <v>0</v>
      </c>
      <c r="I79" s="43" t="s">
        <v>6</v>
      </c>
      <c r="J79" s="61"/>
      <c r="K79" s="36"/>
      <c r="L79" s="36"/>
    </row>
    <row r="80" spans="1:12" ht="29.25" customHeight="1" x14ac:dyDescent="0.2">
      <c r="A80" s="53"/>
      <c r="B80" s="54"/>
      <c r="C80" s="48"/>
      <c r="D80" s="48"/>
      <c r="E80" s="48"/>
      <c r="F80" s="54"/>
      <c r="G80" s="48"/>
      <c r="H80" s="54"/>
      <c r="I80" s="41">
        <f>C79+D79+E79+F79+G79+H79</f>
        <v>263.3</v>
      </c>
      <c r="J80" s="62"/>
      <c r="K80" s="45"/>
      <c r="L80" s="45"/>
    </row>
    <row r="81" spans="1:12" ht="16.5" customHeight="1" x14ac:dyDescent="0.2">
      <c r="A81" s="86" t="s">
        <v>188</v>
      </c>
      <c r="B81" s="21" t="s">
        <v>276</v>
      </c>
      <c r="C81" s="83">
        <v>0</v>
      </c>
      <c r="D81" s="21">
        <v>0</v>
      </c>
      <c r="E81" s="21">
        <v>0</v>
      </c>
      <c r="F81" s="21">
        <v>0</v>
      </c>
      <c r="G81" s="83">
        <v>0</v>
      </c>
      <c r="H81" s="21">
        <v>0</v>
      </c>
      <c r="I81" s="43" t="s">
        <v>5</v>
      </c>
      <c r="J81" s="21" t="s">
        <v>360</v>
      </c>
      <c r="K81" s="21">
        <v>2016</v>
      </c>
      <c r="L81" s="37" t="s">
        <v>315</v>
      </c>
    </row>
    <row r="82" spans="1:12" ht="22.5" customHeight="1" x14ac:dyDescent="0.2">
      <c r="A82" s="86"/>
      <c r="B82" s="21"/>
      <c r="C82" s="83"/>
      <c r="D82" s="21"/>
      <c r="E82" s="21"/>
      <c r="F82" s="21"/>
      <c r="G82" s="83"/>
      <c r="H82" s="21"/>
      <c r="I82" s="41">
        <f>C81+D81+E81+F81+G81+H81</f>
        <v>0</v>
      </c>
      <c r="J82" s="21"/>
      <c r="K82" s="21"/>
      <c r="L82" s="36"/>
    </row>
    <row r="83" spans="1:12" ht="12.75" customHeight="1" x14ac:dyDescent="0.2">
      <c r="A83" s="86"/>
      <c r="B83" s="21"/>
      <c r="C83" s="21">
        <v>0</v>
      </c>
      <c r="D83" s="21">
        <v>5772.8</v>
      </c>
      <c r="E83" s="37">
        <v>0</v>
      </c>
      <c r="F83" s="21">
        <v>0</v>
      </c>
      <c r="G83" s="83">
        <v>0</v>
      </c>
      <c r="H83" s="21">
        <v>0</v>
      </c>
      <c r="I83" s="43" t="s">
        <v>6</v>
      </c>
      <c r="J83" s="21"/>
      <c r="K83" s="21"/>
      <c r="L83" s="36"/>
    </row>
    <row r="84" spans="1:12" ht="21.75" customHeight="1" x14ac:dyDescent="0.2">
      <c r="A84" s="86"/>
      <c r="B84" s="21"/>
      <c r="C84" s="21"/>
      <c r="D84" s="21"/>
      <c r="E84" s="45"/>
      <c r="F84" s="21"/>
      <c r="G84" s="83"/>
      <c r="H84" s="21"/>
      <c r="I84" s="41">
        <f>C83+D83+E83+F83+G83+H83</f>
        <v>5772.8</v>
      </c>
      <c r="J84" s="21"/>
      <c r="K84" s="21"/>
      <c r="L84" s="45"/>
    </row>
    <row r="85" spans="1:12" ht="18.75" customHeight="1" x14ac:dyDescent="0.2">
      <c r="A85" s="86" t="s">
        <v>189</v>
      </c>
      <c r="B85" s="21" t="s">
        <v>271</v>
      </c>
      <c r="C85" s="21">
        <v>0</v>
      </c>
      <c r="D85" s="21">
        <v>0</v>
      </c>
      <c r="E85" s="21">
        <v>0</v>
      </c>
      <c r="F85" s="21">
        <v>0</v>
      </c>
      <c r="G85" s="83">
        <v>0</v>
      </c>
      <c r="H85" s="21">
        <v>0</v>
      </c>
      <c r="I85" s="43" t="s">
        <v>5</v>
      </c>
      <c r="J85" s="21" t="s">
        <v>160</v>
      </c>
      <c r="K85" s="21">
        <v>2015</v>
      </c>
      <c r="L85" s="37" t="s">
        <v>315</v>
      </c>
    </row>
    <row r="86" spans="1:12" ht="19.5" customHeight="1" x14ac:dyDescent="0.2">
      <c r="A86" s="86"/>
      <c r="B86" s="21"/>
      <c r="C86" s="21"/>
      <c r="D86" s="21"/>
      <c r="E86" s="21"/>
      <c r="F86" s="21"/>
      <c r="G86" s="83"/>
      <c r="H86" s="21"/>
      <c r="I86" s="41">
        <f>C85+D85+E85+F85+G85+H85</f>
        <v>0</v>
      </c>
      <c r="J86" s="21"/>
      <c r="K86" s="21"/>
      <c r="L86" s="36"/>
    </row>
    <row r="87" spans="1:12" ht="12" customHeight="1" x14ac:dyDescent="0.2">
      <c r="A87" s="86"/>
      <c r="B87" s="21"/>
      <c r="C87" s="83">
        <v>1500</v>
      </c>
      <c r="D87" s="21">
        <v>0</v>
      </c>
      <c r="E87" s="21">
        <v>0</v>
      </c>
      <c r="F87" s="21">
        <v>0</v>
      </c>
      <c r="G87" s="83">
        <v>0</v>
      </c>
      <c r="H87" s="21">
        <v>0</v>
      </c>
      <c r="I87" s="43" t="s">
        <v>6</v>
      </c>
      <c r="J87" s="21"/>
      <c r="K87" s="21"/>
      <c r="L87" s="36"/>
    </row>
    <row r="88" spans="1:12" ht="33" customHeight="1" x14ac:dyDescent="0.2">
      <c r="A88" s="86"/>
      <c r="B88" s="21"/>
      <c r="C88" s="83"/>
      <c r="D88" s="21"/>
      <c r="E88" s="21"/>
      <c r="F88" s="21"/>
      <c r="G88" s="83"/>
      <c r="H88" s="21"/>
      <c r="I88" s="41">
        <f>C87+D87+E87+F87+G87+H87</f>
        <v>1500</v>
      </c>
      <c r="J88" s="21"/>
      <c r="K88" s="21"/>
      <c r="L88" s="45"/>
    </row>
    <row r="89" spans="1:12" ht="18" customHeight="1" x14ac:dyDescent="0.2">
      <c r="A89" s="87" t="s">
        <v>190</v>
      </c>
      <c r="B89" s="37" t="s">
        <v>173</v>
      </c>
      <c r="C89" s="83">
        <v>39</v>
      </c>
      <c r="D89" s="68">
        <v>34</v>
      </c>
      <c r="E89" s="68">
        <v>23.4</v>
      </c>
      <c r="F89" s="51">
        <v>308.60000000000002</v>
      </c>
      <c r="G89" s="52">
        <v>0</v>
      </c>
      <c r="H89" s="51">
        <v>2218</v>
      </c>
      <c r="I89" s="43" t="s">
        <v>5</v>
      </c>
      <c r="J89" s="37" t="s">
        <v>162</v>
      </c>
      <c r="K89" s="37" t="s">
        <v>388</v>
      </c>
      <c r="L89" s="37" t="s">
        <v>337</v>
      </c>
    </row>
    <row r="90" spans="1:12" ht="24" customHeight="1" x14ac:dyDescent="0.2">
      <c r="A90" s="88"/>
      <c r="B90" s="36"/>
      <c r="C90" s="83"/>
      <c r="D90" s="67"/>
      <c r="E90" s="67"/>
      <c r="F90" s="40"/>
      <c r="G90" s="38"/>
      <c r="H90" s="40"/>
      <c r="I90" s="49">
        <f>C89+D89+E89+F89+G89+H89</f>
        <v>2623</v>
      </c>
      <c r="J90" s="36"/>
      <c r="K90" s="36"/>
      <c r="L90" s="36"/>
    </row>
    <row r="91" spans="1:12" ht="18.75" customHeight="1" x14ac:dyDescent="0.2">
      <c r="A91" s="88"/>
      <c r="B91" s="36"/>
      <c r="C91" s="89">
        <v>3550</v>
      </c>
      <c r="D91" s="65">
        <v>3361</v>
      </c>
      <c r="E91" s="65">
        <v>668.4</v>
      </c>
      <c r="F91" s="65">
        <v>0.5</v>
      </c>
      <c r="G91" s="65">
        <v>0</v>
      </c>
      <c r="H91" s="65">
        <v>0</v>
      </c>
      <c r="I91" s="43" t="s">
        <v>6</v>
      </c>
      <c r="J91" s="36"/>
      <c r="K91" s="36"/>
      <c r="L91" s="36"/>
    </row>
    <row r="92" spans="1:12" ht="18.75" customHeight="1" x14ac:dyDescent="0.2">
      <c r="A92" s="88"/>
      <c r="B92" s="36"/>
      <c r="C92" s="90"/>
      <c r="D92" s="69"/>
      <c r="E92" s="69"/>
      <c r="F92" s="69"/>
      <c r="G92" s="69"/>
      <c r="H92" s="69"/>
      <c r="I92" s="41">
        <f>C91+D91+E91+F91+G91+H91</f>
        <v>7579.9</v>
      </c>
      <c r="J92" s="36"/>
      <c r="K92" s="36"/>
      <c r="L92" s="36"/>
    </row>
    <row r="93" spans="1:12" ht="18.75" customHeight="1" x14ac:dyDescent="0.2">
      <c r="A93" s="88"/>
      <c r="B93" s="36"/>
      <c r="C93" s="91">
        <v>0</v>
      </c>
      <c r="D93" s="91">
        <v>0</v>
      </c>
      <c r="E93" s="91">
        <v>0</v>
      </c>
      <c r="F93" s="91">
        <v>1100</v>
      </c>
      <c r="G93" s="91">
        <v>0</v>
      </c>
      <c r="H93" s="91">
        <v>0</v>
      </c>
      <c r="I93" s="49" t="s">
        <v>399</v>
      </c>
      <c r="J93" s="36"/>
      <c r="K93" s="36"/>
      <c r="L93" s="36"/>
    </row>
    <row r="94" spans="1:12" ht="18.75" customHeight="1" x14ac:dyDescent="0.2">
      <c r="A94" s="92"/>
      <c r="B94" s="45"/>
      <c r="C94" s="93"/>
      <c r="D94" s="93"/>
      <c r="E94" s="93"/>
      <c r="F94" s="93">
        <v>1100</v>
      </c>
      <c r="G94" s="93"/>
      <c r="H94" s="93"/>
      <c r="I94" s="49">
        <f>C93+D93+E93+F93+G93+H93</f>
        <v>1100</v>
      </c>
      <c r="J94" s="45"/>
      <c r="K94" s="45"/>
      <c r="L94" s="45"/>
    </row>
    <row r="95" spans="1:12" ht="22.5" customHeight="1" x14ac:dyDescent="0.2">
      <c r="A95" s="87" t="s">
        <v>268</v>
      </c>
      <c r="B95" s="37" t="s">
        <v>269</v>
      </c>
      <c r="C95" s="94">
        <v>0</v>
      </c>
      <c r="D95" s="94">
        <v>0</v>
      </c>
      <c r="E95" s="95">
        <v>769.8</v>
      </c>
      <c r="F95" s="95">
        <v>769.8</v>
      </c>
      <c r="G95" s="95">
        <v>0</v>
      </c>
      <c r="H95" s="95">
        <f>3228.6-9</f>
        <v>3219.6</v>
      </c>
      <c r="I95" s="43" t="s">
        <v>5</v>
      </c>
      <c r="J95" s="37" t="s">
        <v>162</v>
      </c>
      <c r="K95" s="37" t="s">
        <v>387</v>
      </c>
      <c r="L95" s="37" t="s">
        <v>318</v>
      </c>
    </row>
    <row r="96" spans="1:12" ht="17.25" customHeight="1" x14ac:dyDescent="0.2">
      <c r="A96" s="88"/>
      <c r="B96" s="36"/>
      <c r="C96" s="96"/>
      <c r="D96" s="96"/>
      <c r="E96" s="85"/>
      <c r="F96" s="85"/>
      <c r="G96" s="85"/>
      <c r="H96" s="85"/>
      <c r="I96" s="49">
        <f>C95+D95+E95+F95+G95+H95</f>
        <v>4759.2</v>
      </c>
      <c r="J96" s="36"/>
      <c r="K96" s="36"/>
      <c r="L96" s="36"/>
    </row>
    <row r="97" spans="1:16" ht="14.25" customHeight="1" x14ac:dyDescent="0.2">
      <c r="A97" s="88"/>
      <c r="B97" s="36"/>
      <c r="C97" s="37">
        <v>0</v>
      </c>
      <c r="D97" s="37">
        <v>0</v>
      </c>
      <c r="E97" s="37">
        <v>0</v>
      </c>
      <c r="F97" s="37">
        <v>0</v>
      </c>
      <c r="G97" s="37">
        <v>0</v>
      </c>
      <c r="H97" s="37">
        <v>0</v>
      </c>
      <c r="I97" s="43" t="s">
        <v>6</v>
      </c>
      <c r="J97" s="36"/>
      <c r="K97" s="36"/>
      <c r="L97" s="36"/>
    </row>
    <row r="98" spans="1:16" ht="12" customHeight="1" x14ac:dyDescent="0.2">
      <c r="A98" s="92"/>
      <c r="B98" s="45"/>
      <c r="C98" s="45"/>
      <c r="D98" s="45"/>
      <c r="E98" s="45"/>
      <c r="F98" s="45"/>
      <c r="G98" s="45"/>
      <c r="H98" s="45"/>
      <c r="I98" s="41">
        <f>C97+D97+E97+F97+G97+H97</f>
        <v>0</v>
      </c>
      <c r="J98" s="45"/>
      <c r="K98" s="45"/>
      <c r="L98" s="45"/>
    </row>
    <row r="99" spans="1:16" ht="87.75" customHeight="1" x14ac:dyDescent="0.2">
      <c r="A99" s="87" t="s">
        <v>270</v>
      </c>
      <c r="B99" s="37" t="s">
        <v>272</v>
      </c>
      <c r="C99" s="94">
        <v>0</v>
      </c>
      <c r="D99" s="94">
        <v>0</v>
      </c>
      <c r="E99" s="95">
        <v>0</v>
      </c>
      <c r="F99" s="95">
        <v>0</v>
      </c>
      <c r="G99" s="94">
        <v>0</v>
      </c>
      <c r="H99" s="94">
        <v>0</v>
      </c>
      <c r="I99" s="43" t="s">
        <v>5</v>
      </c>
      <c r="J99" s="37" t="s">
        <v>162</v>
      </c>
      <c r="K99" s="37">
        <v>2018</v>
      </c>
      <c r="L99" s="37" t="s">
        <v>317</v>
      </c>
    </row>
    <row r="100" spans="1:16" ht="23.25" customHeight="1" x14ac:dyDescent="0.2">
      <c r="A100" s="88"/>
      <c r="B100" s="36"/>
      <c r="C100" s="96"/>
      <c r="D100" s="96"/>
      <c r="E100" s="85"/>
      <c r="F100" s="85"/>
      <c r="G100" s="96"/>
      <c r="H100" s="96"/>
      <c r="I100" s="49">
        <f>C99+D99+E99+F99+G99+H99</f>
        <v>0</v>
      </c>
      <c r="J100" s="36"/>
      <c r="K100" s="36"/>
      <c r="L100" s="36"/>
    </row>
    <row r="101" spans="1:16" ht="27.75" customHeight="1" x14ac:dyDescent="0.2">
      <c r="A101" s="88"/>
      <c r="B101" s="36"/>
      <c r="C101" s="37">
        <v>0</v>
      </c>
      <c r="D101" s="37">
        <v>0</v>
      </c>
      <c r="E101" s="37">
        <v>0</v>
      </c>
      <c r="F101" s="37">
        <v>0</v>
      </c>
      <c r="G101" s="37">
        <v>0</v>
      </c>
      <c r="H101" s="37">
        <v>0</v>
      </c>
      <c r="I101" s="43" t="s">
        <v>6</v>
      </c>
      <c r="J101" s="36"/>
      <c r="K101" s="36"/>
      <c r="L101" s="36"/>
    </row>
    <row r="102" spans="1:16" ht="12.75" customHeight="1" x14ac:dyDescent="0.2">
      <c r="A102" s="92"/>
      <c r="B102" s="45"/>
      <c r="C102" s="45"/>
      <c r="D102" s="45"/>
      <c r="E102" s="45"/>
      <c r="F102" s="45"/>
      <c r="G102" s="45"/>
      <c r="H102" s="45"/>
      <c r="I102" s="41">
        <f>C101+D101+E101+F101+G101+H101</f>
        <v>0</v>
      </c>
      <c r="J102" s="45"/>
      <c r="K102" s="45"/>
      <c r="L102" s="45"/>
    </row>
    <row r="103" spans="1:16" ht="19.5" customHeight="1" x14ac:dyDescent="0.2">
      <c r="A103" s="87" t="s">
        <v>273</v>
      </c>
      <c r="B103" s="37" t="s">
        <v>338</v>
      </c>
      <c r="C103" s="94">
        <v>0</v>
      </c>
      <c r="D103" s="94">
        <v>0</v>
      </c>
      <c r="E103" s="95">
        <v>0</v>
      </c>
      <c r="F103" s="95">
        <v>8948.2999999999993</v>
      </c>
      <c r="G103" s="94">
        <v>0</v>
      </c>
      <c r="H103" s="94">
        <v>0</v>
      </c>
      <c r="I103" s="43" t="s">
        <v>5</v>
      </c>
      <c r="J103" s="37" t="s">
        <v>162</v>
      </c>
      <c r="K103" s="37">
        <v>2018</v>
      </c>
      <c r="L103" s="37" t="s">
        <v>319</v>
      </c>
    </row>
    <row r="104" spans="1:16" ht="18.75" customHeight="1" x14ac:dyDescent="0.2">
      <c r="A104" s="88"/>
      <c r="B104" s="36"/>
      <c r="C104" s="96"/>
      <c r="D104" s="96"/>
      <c r="E104" s="85"/>
      <c r="F104" s="85"/>
      <c r="G104" s="96"/>
      <c r="H104" s="96"/>
      <c r="I104" s="49">
        <f>C103+D103+E103+F103+G103+H103</f>
        <v>8948.2999999999993</v>
      </c>
      <c r="J104" s="36"/>
      <c r="K104" s="36"/>
      <c r="L104" s="36"/>
    </row>
    <row r="105" spans="1:16" ht="11.25" customHeight="1" x14ac:dyDescent="0.2">
      <c r="A105" s="88"/>
      <c r="B105" s="36"/>
      <c r="C105" s="37">
        <v>0</v>
      </c>
      <c r="D105" s="37">
        <v>0</v>
      </c>
      <c r="E105" s="37">
        <v>0</v>
      </c>
      <c r="F105" s="37">
        <v>0</v>
      </c>
      <c r="G105" s="37">
        <v>0</v>
      </c>
      <c r="H105" s="37">
        <v>0</v>
      </c>
      <c r="I105" s="43" t="s">
        <v>6</v>
      </c>
      <c r="J105" s="36"/>
      <c r="K105" s="36"/>
      <c r="L105" s="36"/>
    </row>
    <row r="106" spans="1:16" ht="90" customHeight="1" x14ac:dyDescent="0.2">
      <c r="A106" s="92"/>
      <c r="B106" s="45"/>
      <c r="C106" s="45"/>
      <c r="D106" s="45"/>
      <c r="E106" s="45"/>
      <c r="F106" s="45"/>
      <c r="G106" s="45"/>
      <c r="H106" s="45"/>
      <c r="I106" s="41">
        <f>C105+D105+E105+F105+G105+H105</f>
        <v>0</v>
      </c>
      <c r="J106" s="45"/>
      <c r="K106" s="45"/>
      <c r="L106" s="45"/>
    </row>
    <row r="107" spans="1:16" ht="22.5" customHeight="1" x14ac:dyDescent="0.2">
      <c r="A107" s="87" t="s">
        <v>274</v>
      </c>
      <c r="B107" s="37" t="s">
        <v>275</v>
      </c>
      <c r="C107" s="94">
        <v>0</v>
      </c>
      <c r="D107" s="94">
        <v>0</v>
      </c>
      <c r="E107" s="95">
        <v>0</v>
      </c>
      <c r="F107" s="94">
        <v>0</v>
      </c>
      <c r="G107" s="94">
        <v>0</v>
      </c>
      <c r="H107" s="94">
        <v>0</v>
      </c>
      <c r="I107" s="43" t="s">
        <v>5</v>
      </c>
      <c r="J107" s="37" t="s">
        <v>162</v>
      </c>
      <c r="K107" s="37">
        <v>2020</v>
      </c>
      <c r="L107" s="37" t="s">
        <v>208</v>
      </c>
      <c r="O107" s="13"/>
      <c r="P107" s="13"/>
    </row>
    <row r="108" spans="1:16" ht="22.5" customHeight="1" x14ac:dyDescent="0.2">
      <c r="A108" s="88"/>
      <c r="B108" s="36"/>
      <c r="C108" s="96"/>
      <c r="D108" s="96"/>
      <c r="E108" s="85"/>
      <c r="F108" s="96"/>
      <c r="G108" s="96"/>
      <c r="H108" s="96"/>
      <c r="I108" s="49">
        <f>C107+D107+E107+F107+G107+H107</f>
        <v>0</v>
      </c>
      <c r="J108" s="36"/>
      <c r="K108" s="36"/>
      <c r="L108" s="36"/>
      <c r="O108" s="13"/>
      <c r="P108" s="13"/>
    </row>
    <row r="109" spans="1:16" ht="22.5" customHeight="1" x14ac:dyDescent="0.2">
      <c r="A109" s="88"/>
      <c r="B109" s="36"/>
      <c r="C109" s="37">
        <v>0</v>
      </c>
      <c r="D109" s="37">
        <v>0</v>
      </c>
      <c r="E109" s="37">
        <v>0</v>
      </c>
      <c r="F109" s="37">
        <v>0</v>
      </c>
      <c r="G109" s="37">
        <v>0</v>
      </c>
      <c r="H109" s="37">
        <v>0</v>
      </c>
      <c r="I109" s="43" t="s">
        <v>6</v>
      </c>
      <c r="J109" s="36"/>
      <c r="K109" s="36"/>
      <c r="L109" s="36"/>
      <c r="O109" s="13"/>
      <c r="P109" s="13"/>
    </row>
    <row r="110" spans="1:16" ht="48" customHeight="1" x14ac:dyDescent="0.2">
      <c r="A110" s="92"/>
      <c r="B110" s="45"/>
      <c r="C110" s="45"/>
      <c r="D110" s="45"/>
      <c r="E110" s="45"/>
      <c r="F110" s="45"/>
      <c r="G110" s="45"/>
      <c r="H110" s="45"/>
      <c r="I110" s="41">
        <f>C109+D109+E109+F109+G109+H109</f>
        <v>0</v>
      </c>
      <c r="J110" s="45"/>
      <c r="K110" s="45"/>
      <c r="L110" s="45"/>
      <c r="O110" s="9"/>
      <c r="P110" s="13"/>
    </row>
    <row r="111" spans="1:16" ht="18.75" customHeight="1" x14ac:dyDescent="0.2">
      <c r="A111" s="87" t="s">
        <v>376</v>
      </c>
      <c r="B111" s="37" t="s">
        <v>377</v>
      </c>
      <c r="C111" s="37">
        <v>0</v>
      </c>
      <c r="D111" s="37">
        <v>0</v>
      </c>
      <c r="E111" s="37">
        <v>0</v>
      </c>
      <c r="F111" s="95">
        <v>2390</v>
      </c>
      <c r="G111" s="37">
        <v>0</v>
      </c>
      <c r="H111" s="37">
        <v>0</v>
      </c>
      <c r="I111" s="43" t="s">
        <v>5</v>
      </c>
      <c r="J111" s="37" t="s">
        <v>197</v>
      </c>
      <c r="K111" s="37">
        <v>2018</v>
      </c>
      <c r="L111" s="37" t="s">
        <v>208</v>
      </c>
      <c r="O111" s="9"/>
      <c r="P111" s="13"/>
    </row>
    <row r="112" spans="1:16" ht="84.75" customHeight="1" x14ac:dyDescent="0.2">
      <c r="A112" s="92"/>
      <c r="B112" s="45"/>
      <c r="C112" s="45"/>
      <c r="D112" s="45">
        <v>0</v>
      </c>
      <c r="E112" s="45">
        <v>0</v>
      </c>
      <c r="F112" s="85">
        <v>2390</v>
      </c>
      <c r="G112" s="45">
        <v>0</v>
      </c>
      <c r="H112" s="45"/>
      <c r="I112" s="49">
        <f>C111+D111+E111+F111+G111+H111</f>
        <v>2390</v>
      </c>
      <c r="J112" s="45"/>
      <c r="K112" s="45"/>
      <c r="L112" s="45"/>
      <c r="O112" s="14"/>
      <c r="P112" s="13"/>
    </row>
    <row r="113" spans="1:16" ht="18.75" customHeight="1" x14ac:dyDescent="0.2">
      <c r="A113" s="97" t="s">
        <v>134</v>
      </c>
      <c r="B113" s="98"/>
      <c r="C113" s="99">
        <f>SUM(C15:C110)</f>
        <v>32777.5</v>
      </c>
      <c r="D113" s="99">
        <f>SUM(D15:D112)</f>
        <v>69404.400000000009</v>
      </c>
      <c r="E113" s="99">
        <f>SUM(E15:E112)</f>
        <v>11292.999999999998</v>
      </c>
      <c r="F113" s="99">
        <f>F115+F117+F119</f>
        <v>25588.5</v>
      </c>
      <c r="G113" s="99">
        <f>SUM(G15:G112)</f>
        <v>0</v>
      </c>
      <c r="H113" s="99">
        <f>SUM(H15:H112)</f>
        <v>5446.6</v>
      </c>
      <c r="I113" s="43" t="s">
        <v>13</v>
      </c>
      <c r="J113" s="37"/>
      <c r="K113" s="37"/>
      <c r="L113" s="37"/>
      <c r="O113" s="13"/>
      <c r="P113" s="13"/>
    </row>
    <row r="114" spans="1:16" ht="18.75" customHeight="1" x14ac:dyDescent="0.2">
      <c r="A114" s="100"/>
      <c r="B114" s="101"/>
      <c r="C114" s="102"/>
      <c r="D114" s="102"/>
      <c r="E114" s="102"/>
      <c r="F114" s="102"/>
      <c r="G114" s="102"/>
      <c r="H114" s="102"/>
      <c r="I114" s="41">
        <f>SUM(C113:H114)</f>
        <v>144510.00000000003</v>
      </c>
      <c r="J114" s="36"/>
      <c r="K114" s="36"/>
      <c r="L114" s="36"/>
      <c r="O114" s="13"/>
      <c r="P114" s="13"/>
    </row>
    <row r="115" spans="1:16" ht="18.75" customHeight="1" x14ac:dyDescent="0.2">
      <c r="A115" s="100"/>
      <c r="B115" s="101"/>
      <c r="C115" s="83">
        <f>C15+C19+C29+C31+C35+C37+C39+C43+C49+C57+C69+C77:C77+C81+C45+C73+C85+C89+C21+C23+C25+C53+C95+C107</f>
        <v>3964.2</v>
      </c>
      <c r="D115" s="103">
        <f>D15+D19+D29+D31+D35+D37+D39+D43+D49+D57+D69+D77:D77+D81+D45+D73+D85+D89+D21+D23+D25+D53+D95+D107</f>
        <v>3681.8</v>
      </c>
      <c r="E115" s="103">
        <f>E107+E103+E99+E95+E89+E85+E81+E77+E73+E69+E57+E49+E45+E43+E39+E37+E35+E31+E29+E25+E23+E21+E19+E15</f>
        <v>10624.6</v>
      </c>
      <c r="F115" s="103">
        <f>F15+F19+F29+F31+F35+F37+F39+F43+F49+F57+F69+F77:F77+F81+F45+F73+F85+F89+F21+F23+F25+F53+F95+F107+F103+F111</f>
        <v>24488</v>
      </c>
      <c r="G115" s="103">
        <f>G15+G19+G29+G31+G35+G37+G39+G43+G49+G57+G69+G77:G77+G81+G45+G73+G85+G89+G21+G23+G25+G53+G95+G107+G103+G107</f>
        <v>0</v>
      </c>
      <c r="H115" s="103">
        <f>H15+H19+H29+H31+H35+H37+H39+H43+H49+H57+H69+H77:H77+H81+H45+H73+H85+H89+H21+H23+H25+H53+H95+H107+H103+H107</f>
        <v>5446.6</v>
      </c>
      <c r="I115" s="43" t="s">
        <v>5</v>
      </c>
      <c r="J115" s="36"/>
      <c r="K115" s="36"/>
      <c r="L115" s="36"/>
      <c r="O115" s="13"/>
      <c r="P115" s="13"/>
    </row>
    <row r="116" spans="1:16" ht="18.75" customHeight="1" x14ac:dyDescent="0.2">
      <c r="A116" s="100"/>
      <c r="B116" s="101"/>
      <c r="C116" s="83"/>
      <c r="D116" s="104"/>
      <c r="E116" s="104"/>
      <c r="F116" s="104"/>
      <c r="G116" s="104"/>
      <c r="H116" s="104"/>
      <c r="I116" s="41">
        <f>SUM(C115:H116)</f>
        <v>48205.2</v>
      </c>
      <c r="J116" s="36"/>
      <c r="K116" s="36"/>
      <c r="L116" s="36"/>
      <c r="O116" s="13"/>
      <c r="P116" s="13"/>
    </row>
    <row r="117" spans="1:16" ht="18.75" customHeight="1" x14ac:dyDescent="0.2">
      <c r="A117" s="100"/>
      <c r="B117" s="101"/>
      <c r="C117" s="83">
        <f>C17+C27+C33+C41+C47+C51+C55+C59+C71+C75+C79+C83+C87+C91+C97+C109</f>
        <v>28813.3</v>
      </c>
      <c r="D117" s="103">
        <f>D17+D27+D33+D41+D47+D51+D55+D59+D71+D75+D79+D83+D87+D91+D97+D109</f>
        <v>65722.600000000006</v>
      </c>
      <c r="E117" s="103">
        <f>E113-E115</f>
        <v>668.39999999999782</v>
      </c>
      <c r="F117" s="103">
        <f>F17+F27+F33+F41+F47+F51+F55+F59+F71+F75+F79+F83+F87+F91+F97+F109+F105</f>
        <v>0.5</v>
      </c>
      <c r="G117" s="103">
        <f>G17+G27+G33+G41+G47+G51+G55+G59+G71+G75+G79+G83+G87+G91+G97+G109+G105+G109</f>
        <v>0</v>
      </c>
      <c r="H117" s="103">
        <f>H17+H27+H33+H41+H47+H51+H55+H59+H71+H75+H79+H83+H87+H91+H97+H109+H105+H109</f>
        <v>0</v>
      </c>
      <c r="I117" s="43" t="s">
        <v>6</v>
      </c>
      <c r="J117" s="36"/>
      <c r="K117" s="36"/>
      <c r="L117" s="36"/>
      <c r="O117" s="13"/>
      <c r="P117" s="13"/>
    </row>
    <row r="118" spans="1:16" ht="15.75" customHeight="1" x14ac:dyDescent="0.2">
      <c r="A118" s="100"/>
      <c r="B118" s="101"/>
      <c r="C118" s="83"/>
      <c r="D118" s="104"/>
      <c r="E118" s="104"/>
      <c r="F118" s="104"/>
      <c r="G118" s="104"/>
      <c r="H118" s="104"/>
      <c r="I118" s="41">
        <f>SUM(C117:H118)</f>
        <v>95204.800000000003</v>
      </c>
      <c r="J118" s="36"/>
      <c r="K118" s="36"/>
      <c r="L118" s="36"/>
    </row>
    <row r="119" spans="1:16" ht="13.5" customHeight="1" x14ac:dyDescent="0.2">
      <c r="A119" s="100"/>
      <c r="B119" s="101"/>
      <c r="C119" s="83">
        <v>0</v>
      </c>
      <c r="D119" s="83">
        <v>0</v>
      </c>
      <c r="E119" s="83">
        <v>0</v>
      </c>
      <c r="F119" s="83">
        <f>F93</f>
        <v>1100</v>
      </c>
      <c r="G119" s="83">
        <v>0</v>
      </c>
      <c r="H119" s="83">
        <v>0</v>
      </c>
      <c r="I119" s="105" t="s">
        <v>399</v>
      </c>
      <c r="J119" s="36"/>
      <c r="K119" s="36"/>
      <c r="L119" s="36"/>
    </row>
    <row r="120" spans="1:16" ht="15.75" customHeight="1" x14ac:dyDescent="0.2">
      <c r="A120" s="106"/>
      <c r="B120" s="107"/>
      <c r="C120" s="83"/>
      <c r="D120" s="83"/>
      <c r="E120" s="83"/>
      <c r="F120" s="83"/>
      <c r="G120" s="83"/>
      <c r="H120" s="83"/>
      <c r="I120" s="108">
        <f>F119</f>
        <v>1100</v>
      </c>
      <c r="J120" s="45"/>
      <c r="K120" s="45"/>
      <c r="L120" s="45"/>
    </row>
    <row r="121" spans="1:16" ht="87" customHeight="1" x14ac:dyDescent="0.2">
      <c r="A121" s="79" t="s">
        <v>265</v>
      </c>
      <c r="B121" s="109"/>
      <c r="C121" s="109"/>
      <c r="D121" s="109"/>
      <c r="E121" s="109"/>
      <c r="F121" s="109"/>
      <c r="G121" s="109"/>
      <c r="H121" s="109"/>
      <c r="I121" s="109"/>
      <c r="J121" s="110"/>
      <c r="K121" s="19"/>
      <c r="L121" s="19"/>
    </row>
    <row r="122" spans="1:16" ht="22.5" customHeight="1" x14ac:dyDescent="0.2">
      <c r="A122" s="50" t="s">
        <v>82</v>
      </c>
      <c r="B122" s="51" t="s">
        <v>16</v>
      </c>
      <c r="C122" s="51">
        <v>0</v>
      </c>
      <c r="D122" s="51">
        <v>0</v>
      </c>
      <c r="E122" s="51">
        <v>0</v>
      </c>
      <c r="F122" s="51">
        <v>0</v>
      </c>
      <c r="G122" s="51">
        <v>0</v>
      </c>
      <c r="H122" s="51">
        <v>0</v>
      </c>
      <c r="I122" s="43" t="s">
        <v>5</v>
      </c>
      <c r="J122" s="59" t="s">
        <v>160</v>
      </c>
      <c r="K122" s="37">
        <v>2020</v>
      </c>
      <c r="L122" s="37" t="s">
        <v>258</v>
      </c>
    </row>
    <row r="123" spans="1:16" ht="47.25" customHeight="1" x14ac:dyDescent="0.2">
      <c r="A123" s="53"/>
      <c r="B123" s="54"/>
      <c r="C123" s="54"/>
      <c r="D123" s="54"/>
      <c r="E123" s="54"/>
      <c r="F123" s="54"/>
      <c r="G123" s="54"/>
      <c r="H123" s="54"/>
      <c r="I123" s="41">
        <f>C122+D122+E122+F122+G122+H122</f>
        <v>0</v>
      </c>
      <c r="J123" s="62"/>
      <c r="K123" s="45"/>
      <c r="L123" s="45"/>
    </row>
    <row r="124" spans="1:16" ht="21.75" customHeight="1" x14ac:dyDescent="0.2">
      <c r="A124" s="31" t="s">
        <v>83</v>
      </c>
      <c r="B124" s="32" t="s">
        <v>17</v>
      </c>
      <c r="C124" s="32">
        <v>0</v>
      </c>
      <c r="D124" s="32">
        <v>0</v>
      </c>
      <c r="E124" s="32">
        <v>500</v>
      </c>
      <c r="F124" s="32">
        <v>0</v>
      </c>
      <c r="G124" s="32">
        <v>0</v>
      </c>
      <c r="H124" s="32">
        <v>0</v>
      </c>
      <c r="I124" s="35" t="s">
        <v>5</v>
      </c>
      <c r="J124" s="36" t="s">
        <v>160</v>
      </c>
      <c r="K124" s="36">
        <v>2017</v>
      </c>
      <c r="L124" s="36" t="s">
        <v>258</v>
      </c>
    </row>
    <row r="125" spans="1:16" ht="42.75" customHeight="1" x14ac:dyDescent="0.2">
      <c r="A125" s="44"/>
      <c r="B125" s="40"/>
      <c r="C125" s="40"/>
      <c r="D125" s="40"/>
      <c r="E125" s="40"/>
      <c r="F125" s="40"/>
      <c r="G125" s="40"/>
      <c r="H125" s="40"/>
      <c r="I125" s="49">
        <f>C124+D124+E124+F124+G124+H124</f>
        <v>500</v>
      </c>
      <c r="J125" s="45"/>
      <c r="K125" s="45"/>
      <c r="L125" s="45"/>
    </row>
    <row r="126" spans="1:16" ht="21.75" customHeight="1" x14ac:dyDescent="0.2">
      <c r="A126" s="46" t="s">
        <v>128</v>
      </c>
      <c r="B126" s="47" t="s">
        <v>18</v>
      </c>
      <c r="C126" s="47">
        <v>0</v>
      </c>
      <c r="D126" s="47">
        <v>800</v>
      </c>
      <c r="E126" s="47">
        <v>0</v>
      </c>
      <c r="F126" s="47">
        <v>0</v>
      </c>
      <c r="G126" s="47">
        <v>0</v>
      </c>
      <c r="H126" s="47">
        <v>0</v>
      </c>
      <c r="I126" s="43" t="s">
        <v>5</v>
      </c>
      <c r="J126" s="37" t="s">
        <v>160</v>
      </c>
      <c r="K126" s="37">
        <v>2016</v>
      </c>
      <c r="L126" s="37" t="s">
        <v>258</v>
      </c>
    </row>
    <row r="127" spans="1:16" ht="46.5" customHeight="1" x14ac:dyDescent="0.2">
      <c r="A127" s="44"/>
      <c r="B127" s="40"/>
      <c r="C127" s="40"/>
      <c r="D127" s="40"/>
      <c r="E127" s="40"/>
      <c r="F127" s="40"/>
      <c r="G127" s="40"/>
      <c r="H127" s="40"/>
      <c r="I127" s="49">
        <f>C126+D126+E126+F126+G126+H126</f>
        <v>800</v>
      </c>
      <c r="J127" s="45"/>
      <c r="K127" s="45"/>
      <c r="L127" s="45"/>
    </row>
    <row r="128" spans="1:16" ht="28.5" customHeight="1" x14ac:dyDescent="0.2">
      <c r="A128" s="46" t="s">
        <v>129</v>
      </c>
      <c r="B128" s="47" t="s">
        <v>19</v>
      </c>
      <c r="C128" s="47">
        <v>0</v>
      </c>
      <c r="D128" s="47">
        <v>600</v>
      </c>
      <c r="E128" s="47">
        <v>0</v>
      </c>
      <c r="F128" s="47">
        <v>0</v>
      </c>
      <c r="G128" s="47">
        <v>0</v>
      </c>
      <c r="H128" s="47">
        <v>0</v>
      </c>
      <c r="I128" s="43" t="s">
        <v>5</v>
      </c>
      <c r="J128" s="59" t="s">
        <v>160</v>
      </c>
      <c r="K128" s="37">
        <v>2016</v>
      </c>
      <c r="L128" s="37" t="s">
        <v>258</v>
      </c>
    </row>
    <row r="129" spans="1:12" ht="39" customHeight="1" x14ac:dyDescent="0.2">
      <c r="A129" s="53"/>
      <c r="B129" s="54"/>
      <c r="C129" s="54"/>
      <c r="D129" s="54"/>
      <c r="E129" s="54"/>
      <c r="F129" s="54"/>
      <c r="G129" s="54"/>
      <c r="H129" s="54"/>
      <c r="I129" s="41">
        <f>C128+D128+E128+F128+G128+H128</f>
        <v>600</v>
      </c>
      <c r="J129" s="62"/>
      <c r="K129" s="45"/>
      <c r="L129" s="45"/>
    </row>
    <row r="130" spans="1:12" ht="51" customHeight="1" x14ac:dyDescent="0.2">
      <c r="A130" s="50" t="s">
        <v>130</v>
      </c>
      <c r="B130" s="51" t="s">
        <v>20</v>
      </c>
      <c r="C130" s="51">
        <v>0</v>
      </c>
      <c r="D130" s="51">
        <v>0</v>
      </c>
      <c r="E130" s="51">
        <v>0</v>
      </c>
      <c r="F130" s="51">
        <v>0</v>
      </c>
      <c r="G130" s="51">
        <v>0</v>
      </c>
      <c r="H130" s="111">
        <v>0</v>
      </c>
      <c r="I130" s="43" t="s">
        <v>5</v>
      </c>
      <c r="J130" s="59" t="s">
        <v>160</v>
      </c>
      <c r="K130" s="37">
        <v>2020</v>
      </c>
      <c r="L130" s="37" t="s">
        <v>258</v>
      </c>
    </row>
    <row r="131" spans="1:12" ht="20.25" customHeight="1" x14ac:dyDescent="0.2">
      <c r="A131" s="53"/>
      <c r="B131" s="54"/>
      <c r="C131" s="54"/>
      <c r="D131" s="54"/>
      <c r="E131" s="54"/>
      <c r="F131" s="54"/>
      <c r="G131" s="54"/>
      <c r="H131" s="112"/>
      <c r="I131" s="41">
        <f>C130+D130+E130+F130+G130+H130</f>
        <v>0</v>
      </c>
      <c r="J131" s="62"/>
      <c r="K131" s="45"/>
      <c r="L131" s="45"/>
    </row>
    <row r="132" spans="1:12" ht="51" customHeight="1" x14ac:dyDescent="0.2">
      <c r="A132" s="50" t="s">
        <v>131</v>
      </c>
      <c r="B132" s="51" t="s">
        <v>21</v>
      </c>
      <c r="C132" s="51">
        <v>0</v>
      </c>
      <c r="D132" s="51">
        <v>0</v>
      </c>
      <c r="E132" s="51">
        <v>300</v>
      </c>
      <c r="F132" s="51">
        <v>0</v>
      </c>
      <c r="G132" s="51">
        <v>0</v>
      </c>
      <c r="H132" s="51">
        <v>0</v>
      </c>
      <c r="I132" s="43" t="s">
        <v>5</v>
      </c>
      <c r="J132" s="59" t="s">
        <v>160</v>
      </c>
      <c r="K132" s="37">
        <v>2017</v>
      </c>
      <c r="L132" s="37" t="s">
        <v>258</v>
      </c>
    </row>
    <row r="133" spans="1:12" ht="18.75" customHeight="1" x14ac:dyDescent="0.2">
      <c r="A133" s="53"/>
      <c r="B133" s="54"/>
      <c r="C133" s="54"/>
      <c r="D133" s="54"/>
      <c r="E133" s="54"/>
      <c r="F133" s="54"/>
      <c r="G133" s="54"/>
      <c r="H133" s="54"/>
      <c r="I133" s="41">
        <f>C132+D132+E132+F132+G132+H132</f>
        <v>300</v>
      </c>
      <c r="J133" s="62"/>
      <c r="K133" s="45"/>
      <c r="L133" s="45"/>
    </row>
    <row r="134" spans="1:12" ht="84.75" customHeight="1" x14ac:dyDescent="0.2">
      <c r="A134" s="50" t="s">
        <v>132</v>
      </c>
      <c r="B134" s="51" t="s">
        <v>22</v>
      </c>
      <c r="C134" s="51">
        <v>0</v>
      </c>
      <c r="D134" s="51">
        <v>0</v>
      </c>
      <c r="E134" s="51">
        <v>0</v>
      </c>
      <c r="F134" s="51">
        <v>0</v>
      </c>
      <c r="G134" s="51">
        <v>0</v>
      </c>
      <c r="H134" s="51">
        <v>0</v>
      </c>
      <c r="I134" s="43" t="s">
        <v>5</v>
      </c>
      <c r="J134" s="59" t="s">
        <v>160</v>
      </c>
      <c r="K134" s="37">
        <v>2020</v>
      </c>
      <c r="L134" s="37" t="s">
        <v>258</v>
      </c>
    </row>
    <row r="135" spans="1:12" ht="30.75" customHeight="1" x14ac:dyDescent="0.2">
      <c r="A135" s="53"/>
      <c r="B135" s="54"/>
      <c r="C135" s="54"/>
      <c r="D135" s="54"/>
      <c r="E135" s="54"/>
      <c r="F135" s="54"/>
      <c r="G135" s="54"/>
      <c r="H135" s="54"/>
      <c r="I135" s="41">
        <f>C134+D134+E134+F134+G134+H134</f>
        <v>0</v>
      </c>
      <c r="J135" s="62"/>
      <c r="K135" s="45"/>
      <c r="L135" s="45"/>
    </row>
    <row r="136" spans="1:12" ht="84" customHeight="1" x14ac:dyDescent="0.2">
      <c r="A136" s="31" t="s">
        <v>133</v>
      </c>
      <c r="B136" s="32" t="s">
        <v>23</v>
      </c>
      <c r="C136" s="32">
        <v>0</v>
      </c>
      <c r="D136" s="32">
        <v>0</v>
      </c>
      <c r="E136" s="32">
        <v>0</v>
      </c>
      <c r="F136" s="32">
        <v>0</v>
      </c>
      <c r="G136" s="32">
        <v>0</v>
      </c>
      <c r="H136" s="32">
        <v>0</v>
      </c>
      <c r="I136" s="35" t="s">
        <v>5</v>
      </c>
      <c r="J136" s="61" t="s">
        <v>160</v>
      </c>
      <c r="K136" s="37">
        <v>2020</v>
      </c>
      <c r="L136" s="37" t="s">
        <v>258</v>
      </c>
    </row>
    <row r="137" spans="1:12" ht="31.5" customHeight="1" x14ac:dyDescent="0.2">
      <c r="A137" s="31"/>
      <c r="B137" s="32"/>
      <c r="C137" s="40"/>
      <c r="D137" s="40"/>
      <c r="E137" s="40"/>
      <c r="F137" s="40"/>
      <c r="G137" s="40"/>
      <c r="H137" s="40"/>
      <c r="I137" s="49">
        <f>C136+D136+E136+F136+G136+H136</f>
        <v>0</v>
      </c>
      <c r="J137" s="62"/>
      <c r="K137" s="45"/>
      <c r="L137" s="45"/>
    </row>
    <row r="138" spans="1:12" ht="48.75" customHeight="1" x14ac:dyDescent="0.2">
      <c r="A138" s="97" t="s">
        <v>263</v>
      </c>
      <c r="B138" s="113"/>
      <c r="C138" s="114">
        <f t="shared" ref="C138:H138" si="0">C140+C142</f>
        <v>0</v>
      </c>
      <c r="D138" s="114">
        <f t="shared" si="0"/>
        <v>1400</v>
      </c>
      <c r="E138" s="114">
        <f t="shared" si="0"/>
        <v>800</v>
      </c>
      <c r="F138" s="114">
        <f t="shared" si="0"/>
        <v>0</v>
      </c>
      <c r="G138" s="114">
        <f t="shared" si="0"/>
        <v>0</v>
      </c>
      <c r="H138" s="114">
        <f t="shared" si="0"/>
        <v>0</v>
      </c>
      <c r="I138" s="43" t="s">
        <v>13</v>
      </c>
      <c r="J138" s="37"/>
      <c r="K138" s="37"/>
      <c r="L138" s="37"/>
    </row>
    <row r="139" spans="1:12" ht="33" customHeight="1" x14ac:dyDescent="0.2">
      <c r="A139" s="100"/>
      <c r="B139" s="115"/>
      <c r="C139" s="116"/>
      <c r="D139" s="116"/>
      <c r="E139" s="116"/>
      <c r="F139" s="116"/>
      <c r="G139" s="116"/>
      <c r="H139" s="116"/>
      <c r="I139" s="41">
        <f>I123+I125+I127+I129+I131+I133+I135+I137</f>
        <v>2200</v>
      </c>
      <c r="J139" s="36"/>
      <c r="K139" s="36"/>
      <c r="L139" s="36"/>
    </row>
    <row r="140" spans="1:12" ht="30" customHeight="1" x14ac:dyDescent="0.2">
      <c r="A140" s="100"/>
      <c r="B140" s="115"/>
      <c r="C140" s="114">
        <f t="shared" ref="C140:H140" si="1">C122+C124+C126+C128+C130+C132+C134+C136</f>
        <v>0</v>
      </c>
      <c r="D140" s="47">
        <f t="shared" si="1"/>
        <v>1400</v>
      </c>
      <c r="E140" s="47">
        <f t="shared" si="1"/>
        <v>800</v>
      </c>
      <c r="F140" s="47">
        <f t="shared" si="1"/>
        <v>0</v>
      </c>
      <c r="G140" s="47">
        <f t="shared" si="1"/>
        <v>0</v>
      </c>
      <c r="H140" s="78">
        <f t="shared" si="1"/>
        <v>0</v>
      </c>
      <c r="I140" s="43" t="s">
        <v>5</v>
      </c>
      <c r="J140" s="36"/>
      <c r="K140" s="36"/>
      <c r="L140" s="36"/>
    </row>
    <row r="141" spans="1:12" ht="25.5" customHeight="1" x14ac:dyDescent="0.2">
      <c r="A141" s="100"/>
      <c r="B141" s="115"/>
      <c r="C141" s="117"/>
      <c r="D141" s="32"/>
      <c r="E141" s="32"/>
      <c r="F141" s="32"/>
      <c r="G141" s="32"/>
      <c r="H141" s="82"/>
      <c r="I141" s="49">
        <f>C140+D140+E140+F140+G140+H140</f>
        <v>2200</v>
      </c>
      <c r="J141" s="36"/>
      <c r="K141" s="36"/>
      <c r="L141" s="36"/>
    </row>
    <row r="142" spans="1:12" ht="40.5" customHeight="1" x14ac:dyDescent="0.2">
      <c r="A142" s="100"/>
      <c r="B142" s="115"/>
      <c r="C142" s="21">
        <v>0</v>
      </c>
      <c r="D142" s="21">
        <v>0</v>
      </c>
      <c r="E142" s="21">
        <v>0</v>
      </c>
      <c r="F142" s="21">
        <v>0</v>
      </c>
      <c r="G142" s="21">
        <v>0</v>
      </c>
      <c r="H142" s="21">
        <v>0</v>
      </c>
      <c r="I142" s="43" t="s">
        <v>6</v>
      </c>
      <c r="J142" s="36"/>
      <c r="K142" s="36"/>
      <c r="L142" s="36"/>
    </row>
    <row r="143" spans="1:12" ht="16.5" customHeight="1" x14ac:dyDescent="0.2">
      <c r="A143" s="106"/>
      <c r="B143" s="118"/>
      <c r="C143" s="21"/>
      <c r="D143" s="21"/>
      <c r="E143" s="21"/>
      <c r="F143" s="21"/>
      <c r="G143" s="21"/>
      <c r="H143" s="21"/>
      <c r="I143" s="41">
        <f>C142+D142+E142+F142+G142+H142</f>
        <v>0</v>
      </c>
      <c r="J143" s="45"/>
      <c r="K143" s="45"/>
      <c r="L143" s="45"/>
    </row>
    <row r="144" spans="1:12" ht="13.5" customHeight="1" x14ac:dyDescent="0.2">
      <c r="A144" s="119" t="s">
        <v>24</v>
      </c>
      <c r="B144" s="120"/>
      <c r="C144" s="120"/>
      <c r="D144" s="120"/>
      <c r="E144" s="120"/>
      <c r="F144" s="120"/>
      <c r="G144" s="120"/>
      <c r="H144" s="120"/>
      <c r="I144" s="120"/>
      <c r="J144" s="61"/>
      <c r="K144" s="19"/>
      <c r="L144" s="19"/>
    </row>
    <row r="145" spans="1:12" ht="15" x14ac:dyDescent="0.2">
      <c r="A145" s="46" t="s">
        <v>86</v>
      </c>
      <c r="B145" s="47" t="s">
        <v>167</v>
      </c>
      <c r="C145" s="42">
        <v>6379.9</v>
      </c>
      <c r="D145" s="42">
        <v>6414</v>
      </c>
      <c r="E145" s="42">
        <v>10044.9</v>
      </c>
      <c r="F145" s="47">
        <f>10446.7+765</f>
        <v>11211.7</v>
      </c>
      <c r="G145" s="47">
        <v>10864.6</v>
      </c>
      <c r="H145" s="121">
        <v>11299.1</v>
      </c>
      <c r="I145" s="43" t="s">
        <v>5</v>
      </c>
      <c r="J145" s="59" t="s">
        <v>197</v>
      </c>
      <c r="K145" s="37" t="s">
        <v>386</v>
      </c>
      <c r="L145" s="37" t="s">
        <v>208</v>
      </c>
    </row>
    <row r="146" spans="1:12" ht="106.5" customHeight="1" x14ac:dyDescent="0.2">
      <c r="A146" s="31"/>
      <c r="B146" s="32"/>
      <c r="C146" s="33"/>
      <c r="D146" s="33"/>
      <c r="E146" s="33"/>
      <c r="F146" s="32"/>
      <c r="G146" s="32"/>
      <c r="H146" s="122"/>
      <c r="I146" s="49">
        <f>C145+D145+E145+F145+G145+H145</f>
        <v>56214.2</v>
      </c>
      <c r="J146" s="61"/>
      <c r="K146" s="36"/>
      <c r="L146" s="36"/>
    </row>
    <row r="147" spans="1:12" ht="15" x14ac:dyDescent="0.2">
      <c r="A147" s="50" t="s">
        <v>87</v>
      </c>
      <c r="B147" s="51" t="s">
        <v>195</v>
      </c>
      <c r="C147" s="52">
        <v>636</v>
      </c>
      <c r="D147" s="52">
        <v>1356.5</v>
      </c>
      <c r="E147" s="52">
        <v>1421.6</v>
      </c>
      <c r="F147" s="52">
        <v>1488.4</v>
      </c>
      <c r="G147" s="52">
        <v>1553.9</v>
      </c>
      <c r="H147" s="52">
        <v>1619.2</v>
      </c>
      <c r="I147" s="43" t="s">
        <v>5</v>
      </c>
      <c r="J147" s="59" t="s">
        <v>347</v>
      </c>
      <c r="K147" s="37" t="s">
        <v>385</v>
      </c>
      <c r="L147" s="37" t="s">
        <v>209</v>
      </c>
    </row>
    <row r="148" spans="1:12" ht="60" customHeight="1" x14ac:dyDescent="0.2">
      <c r="A148" s="53"/>
      <c r="B148" s="54"/>
      <c r="C148" s="48"/>
      <c r="D148" s="48"/>
      <c r="E148" s="48"/>
      <c r="F148" s="48"/>
      <c r="G148" s="48"/>
      <c r="H148" s="48"/>
      <c r="I148" s="41">
        <f>C147+D147+E147+F147+G147+H147</f>
        <v>8075.5999999999995</v>
      </c>
      <c r="J148" s="62"/>
      <c r="K148" s="45"/>
      <c r="L148" s="45"/>
    </row>
    <row r="149" spans="1:12" ht="15.75" customHeight="1" x14ac:dyDescent="0.2">
      <c r="A149" s="50" t="s">
        <v>95</v>
      </c>
      <c r="B149" s="51" t="s">
        <v>156</v>
      </c>
      <c r="C149" s="52">
        <v>350</v>
      </c>
      <c r="D149" s="52">
        <v>367.1</v>
      </c>
      <c r="E149" s="52">
        <v>384.7</v>
      </c>
      <c r="F149" s="52">
        <v>402.8</v>
      </c>
      <c r="G149" s="52">
        <v>420.5</v>
      </c>
      <c r="H149" s="52">
        <v>438.2</v>
      </c>
      <c r="I149" s="43" t="s">
        <v>5</v>
      </c>
      <c r="J149" s="59" t="s">
        <v>200</v>
      </c>
      <c r="K149" s="37" t="s">
        <v>385</v>
      </c>
      <c r="L149" s="37" t="s">
        <v>209</v>
      </c>
    </row>
    <row r="150" spans="1:12" ht="82.5" customHeight="1" x14ac:dyDescent="0.2">
      <c r="A150" s="53"/>
      <c r="B150" s="54"/>
      <c r="C150" s="48"/>
      <c r="D150" s="48"/>
      <c r="E150" s="48"/>
      <c r="F150" s="48"/>
      <c r="G150" s="48"/>
      <c r="H150" s="48"/>
      <c r="I150" s="41">
        <f>C149+D149+E149+F149+G149+H149</f>
        <v>2363.2999999999997</v>
      </c>
      <c r="J150" s="62"/>
      <c r="K150" s="45"/>
      <c r="L150" s="45"/>
    </row>
    <row r="151" spans="1:12" ht="21" customHeight="1" x14ac:dyDescent="0.2">
      <c r="A151" s="31" t="s">
        <v>97</v>
      </c>
      <c r="B151" s="32" t="s">
        <v>196</v>
      </c>
      <c r="C151" s="33">
        <v>60</v>
      </c>
      <c r="D151" s="33">
        <v>62.9</v>
      </c>
      <c r="E151" s="33">
        <v>65.900000000000006</v>
      </c>
      <c r="F151" s="33">
        <v>68.900000000000006</v>
      </c>
      <c r="G151" s="33">
        <v>71.900000000000006</v>
      </c>
      <c r="H151" s="33">
        <v>74.900000000000006</v>
      </c>
      <c r="I151" s="35" t="s">
        <v>5</v>
      </c>
      <c r="J151" s="61" t="s">
        <v>347</v>
      </c>
      <c r="K151" s="36" t="s">
        <v>385</v>
      </c>
      <c r="L151" s="36" t="s">
        <v>209</v>
      </c>
    </row>
    <row r="152" spans="1:12" ht="42" customHeight="1" x14ac:dyDescent="0.2">
      <c r="A152" s="31"/>
      <c r="B152" s="32"/>
      <c r="C152" s="33"/>
      <c r="D152" s="33"/>
      <c r="E152" s="33"/>
      <c r="F152" s="33"/>
      <c r="G152" s="33"/>
      <c r="H152" s="33"/>
      <c r="I152" s="49">
        <f>C151+D151+E151+F151+G151+H151</f>
        <v>404.5</v>
      </c>
      <c r="J152" s="61"/>
      <c r="K152" s="45"/>
      <c r="L152" s="45"/>
    </row>
    <row r="153" spans="1:12" ht="38.25" customHeight="1" x14ac:dyDescent="0.2">
      <c r="A153" s="50" t="s">
        <v>98</v>
      </c>
      <c r="B153" s="51" t="s">
        <v>25</v>
      </c>
      <c r="C153" s="52">
        <v>267.3</v>
      </c>
      <c r="D153" s="52">
        <v>280.39999999999998</v>
      </c>
      <c r="E153" s="52">
        <v>293.5</v>
      </c>
      <c r="F153" s="52">
        <v>307.3</v>
      </c>
      <c r="G153" s="52">
        <v>320.8</v>
      </c>
      <c r="H153" s="52">
        <v>334.3</v>
      </c>
      <c r="I153" s="43" t="s">
        <v>5</v>
      </c>
      <c r="J153" s="59" t="s">
        <v>200</v>
      </c>
      <c r="K153" s="37" t="s">
        <v>385</v>
      </c>
      <c r="L153" s="37" t="s">
        <v>209</v>
      </c>
    </row>
    <row r="154" spans="1:12" ht="38.25" customHeight="1" x14ac:dyDescent="0.2">
      <c r="A154" s="53"/>
      <c r="B154" s="54"/>
      <c r="C154" s="48"/>
      <c r="D154" s="48"/>
      <c r="E154" s="48"/>
      <c r="F154" s="48"/>
      <c r="G154" s="48"/>
      <c r="H154" s="48"/>
      <c r="I154" s="41">
        <f>C153+D153+E153+F153+G153+H153</f>
        <v>1803.6</v>
      </c>
      <c r="J154" s="62"/>
      <c r="K154" s="45"/>
      <c r="L154" s="45"/>
    </row>
    <row r="155" spans="1:12" ht="26.25" customHeight="1" x14ac:dyDescent="0.2">
      <c r="A155" s="50" t="s">
        <v>135</v>
      </c>
      <c r="B155" s="51" t="s">
        <v>158</v>
      </c>
      <c r="C155" s="52">
        <v>266</v>
      </c>
      <c r="D155" s="52">
        <v>279</v>
      </c>
      <c r="E155" s="52">
        <v>292.39999999999998</v>
      </c>
      <c r="F155" s="52">
        <v>306.10000000000002</v>
      </c>
      <c r="G155" s="52">
        <v>319.60000000000002</v>
      </c>
      <c r="H155" s="52">
        <v>333</v>
      </c>
      <c r="I155" s="43" t="s">
        <v>5</v>
      </c>
      <c r="J155" s="37" t="s">
        <v>200</v>
      </c>
      <c r="K155" s="37" t="s">
        <v>385</v>
      </c>
      <c r="L155" s="37" t="s">
        <v>209</v>
      </c>
    </row>
    <row r="156" spans="1:12" ht="46.5" customHeight="1" x14ac:dyDescent="0.2">
      <c r="A156" s="53"/>
      <c r="B156" s="54"/>
      <c r="C156" s="48"/>
      <c r="D156" s="48"/>
      <c r="E156" s="48"/>
      <c r="F156" s="48"/>
      <c r="G156" s="48"/>
      <c r="H156" s="48"/>
      <c r="I156" s="41">
        <f>C155+D155+E155+F155+G155+H155</f>
        <v>1796.1</v>
      </c>
      <c r="J156" s="45"/>
      <c r="K156" s="45"/>
      <c r="L156" s="45"/>
    </row>
    <row r="157" spans="1:12" ht="15" x14ac:dyDescent="0.2">
      <c r="A157" s="50" t="s">
        <v>136</v>
      </c>
      <c r="B157" s="51" t="s">
        <v>26</v>
      </c>
      <c r="C157" s="52">
        <v>20</v>
      </c>
      <c r="D157" s="52">
        <v>20.100000000000001</v>
      </c>
      <c r="E157" s="52">
        <v>21.1</v>
      </c>
      <c r="F157" s="52">
        <v>22.1</v>
      </c>
      <c r="G157" s="52">
        <v>23.1</v>
      </c>
      <c r="H157" s="52">
        <v>24.1</v>
      </c>
      <c r="I157" s="43" t="s">
        <v>5</v>
      </c>
      <c r="J157" s="59" t="s">
        <v>347</v>
      </c>
      <c r="K157" s="37" t="s">
        <v>385</v>
      </c>
      <c r="L157" s="37" t="s">
        <v>211</v>
      </c>
    </row>
    <row r="158" spans="1:12" ht="47.25" customHeight="1" x14ac:dyDescent="0.2">
      <c r="A158" s="53"/>
      <c r="B158" s="54"/>
      <c r="C158" s="48"/>
      <c r="D158" s="48"/>
      <c r="E158" s="48"/>
      <c r="F158" s="48"/>
      <c r="G158" s="48"/>
      <c r="H158" s="48"/>
      <c r="I158" s="41">
        <f>C157+D157+E157+F157+G157+H157</f>
        <v>130.5</v>
      </c>
      <c r="J158" s="62"/>
      <c r="K158" s="45"/>
      <c r="L158" s="45"/>
    </row>
    <row r="159" spans="1:12" ht="15" x14ac:dyDescent="0.2">
      <c r="A159" s="31" t="s">
        <v>137</v>
      </c>
      <c r="B159" s="32" t="s">
        <v>27</v>
      </c>
      <c r="C159" s="33">
        <v>0</v>
      </c>
      <c r="D159" s="33">
        <v>0</v>
      </c>
      <c r="E159" s="33">
        <v>0</v>
      </c>
      <c r="F159" s="33">
        <v>0</v>
      </c>
      <c r="G159" s="33">
        <v>0</v>
      </c>
      <c r="H159" s="33">
        <v>0</v>
      </c>
      <c r="I159" s="35" t="s">
        <v>5</v>
      </c>
      <c r="J159" s="61" t="s">
        <v>347</v>
      </c>
      <c r="K159" s="37">
        <v>2020</v>
      </c>
      <c r="L159" s="37" t="s">
        <v>209</v>
      </c>
    </row>
    <row r="160" spans="1:12" ht="54" customHeight="1" x14ac:dyDescent="0.2">
      <c r="A160" s="44"/>
      <c r="B160" s="40"/>
      <c r="C160" s="38"/>
      <c r="D160" s="38"/>
      <c r="E160" s="38"/>
      <c r="F160" s="38"/>
      <c r="G160" s="38"/>
      <c r="H160" s="38"/>
      <c r="I160" s="49">
        <f>C159+D159+E159+F159+G159+H159</f>
        <v>0</v>
      </c>
      <c r="J160" s="62"/>
      <c r="K160" s="45"/>
      <c r="L160" s="45"/>
    </row>
    <row r="161" spans="1:12" ht="17.25" customHeight="1" x14ac:dyDescent="0.2">
      <c r="A161" s="46" t="s">
        <v>138</v>
      </c>
      <c r="B161" s="47" t="s">
        <v>264</v>
      </c>
      <c r="C161" s="42">
        <v>1671.1</v>
      </c>
      <c r="D161" s="42">
        <v>1753</v>
      </c>
      <c r="E161" s="42">
        <v>1837.1</v>
      </c>
      <c r="F161" s="42">
        <v>1923.4</v>
      </c>
      <c r="G161" s="42">
        <v>2008</v>
      </c>
      <c r="H161" s="42">
        <v>2092.3000000000002</v>
      </c>
      <c r="I161" s="43" t="s">
        <v>5</v>
      </c>
      <c r="J161" s="59" t="s">
        <v>160</v>
      </c>
      <c r="K161" s="37" t="s">
        <v>385</v>
      </c>
      <c r="L161" s="37" t="s">
        <v>209</v>
      </c>
    </row>
    <row r="162" spans="1:12" ht="45.75" customHeight="1" x14ac:dyDescent="0.2">
      <c r="A162" s="44"/>
      <c r="B162" s="40"/>
      <c r="C162" s="38"/>
      <c r="D162" s="38"/>
      <c r="E162" s="38"/>
      <c r="F162" s="38"/>
      <c r="G162" s="38"/>
      <c r="H162" s="38"/>
      <c r="I162" s="49">
        <f>C161+D161+E161+F161+G161+H161</f>
        <v>11284.900000000001</v>
      </c>
      <c r="J162" s="62"/>
      <c r="K162" s="45"/>
      <c r="L162" s="45"/>
    </row>
    <row r="163" spans="1:12" ht="14.25" customHeight="1" x14ac:dyDescent="0.2">
      <c r="A163" s="46" t="s">
        <v>163</v>
      </c>
      <c r="B163" s="47" t="s">
        <v>164</v>
      </c>
      <c r="C163" s="123"/>
      <c r="D163" s="123"/>
      <c r="E163" s="123"/>
      <c r="F163" s="123"/>
      <c r="G163" s="123"/>
      <c r="H163" s="123"/>
      <c r="I163" s="43" t="s">
        <v>6</v>
      </c>
      <c r="J163" s="59" t="s">
        <v>160</v>
      </c>
      <c r="K163" s="37">
        <v>2016</v>
      </c>
      <c r="L163" s="37" t="s">
        <v>320</v>
      </c>
    </row>
    <row r="164" spans="1:12" ht="32.25" customHeight="1" x14ac:dyDescent="0.2">
      <c r="A164" s="31"/>
      <c r="B164" s="32"/>
      <c r="C164" s="124">
        <v>0</v>
      </c>
      <c r="D164" s="124">
        <v>690.7</v>
      </c>
      <c r="E164" s="124">
        <v>0</v>
      </c>
      <c r="F164" s="124">
        <v>0</v>
      </c>
      <c r="G164" s="124">
        <v>0</v>
      </c>
      <c r="H164" s="124">
        <v>0</v>
      </c>
      <c r="I164" s="125">
        <f>C164+D164+E164+F164+G164+H164</f>
        <v>690.7</v>
      </c>
      <c r="J164" s="61"/>
      <c r="K164" s="36"/>
      <c r="L164" s="36"/>
    </row>
    <row r="165" spans="1:12" ht="15.75" customHeight="1" x14ac:dyDescent="0.2">
      <c r="A165" s="31"/>
      <c r="B165" s="32"/>
      <c r="C165" s="126"/>
      <c r="D165" s="126"/>
      <c r="E165" s="126"/>
      <c r="F165" s="126"/>
      <c r="G165" s="126"/>
      <c r="H165" s="126"/>
      <c r="I165" s="35" t="s">
        <v>5</v>
      </c>
      <c r="J165" s="61"/>
      <c r="K165" s="36"/>
      <c r="L165" s="36"/>
    </row>
    <row r="166" spans="1:12" ht="32.25" customHeight="1" x14ac:dyDescent="0.2">
      <c r="A166" s="44"/>
      <c r="B166" s="40"/>
      <c r="C166" s="124">
        <v>0</v>
      </c>
      <c r="D166" s="124">
        <v>7</v>
      </c>
      <c r="E166" s="124">
        <v>0</v>
      </c>
      <c r="F166" s="124">
        <v>0</v>
      </c>
      <c r="G166" s="124">
        <v>0</v>
      </c>
      <c r="H166" s="124">
        <v>0</v>
      </c>
      <c r="I166" s="49">
        <f>C166+D166+E166+F166+G166+H166</f>
        <v>7</v>
      </c>
      <c r="J166" s="62"/>
      <c r="K166" s="45"/>
      <c r="L166" s="45"/>
    </row>
    <row r="167" spans="1:12" ht="15" x14ac:dyDescent="0.2">
      <c r="A167" s="46" t="s">
        <v>166</v>
      </c>
      <c r="B167" s="47" t="s">
        <v>28</v>
      </c>
      <c r="C167" s="42">
        <v>800</v>
      </c>
      <c r="D167" s="42">
        <v>800</v>
      </c>
      <c r="E167" s="42">
        <v>800</v>
      </c>
      <c r="F167" s="42">
        <v>800</v>
      </c>
      <c r="G167" s="42">
        <v>800</v>
      </c>
      <c r="H167" s="58">
        <v>800</v>
      </c>
      <c r="I167" s="43" t="s">
        <v>5</v>
      </c>
      <c r="J167" s="59" t="s">
        <v>347</v>
      </c>
      <c r="K167" s="37" t="s">
        <v>385</v>
      </c>
      <c r="L167" s="37" t="s">
        <v>212</v>
      </c>
    </row>
    <row r="168" spans="1:12" ht="40.5" customHeight="1" x14ac:dyDescent="0.2">
      <c r="A168" s="127"/>
      <c r="B168" s="32"/>
      <c r="C168" s="33"/>
      <c r="D168" s="33"/>
      <c r="E168" s="33"/>
      <c r="F168" s="33"/>
      <c r="G168" s="33"/>
      <c r="H168" s="84"/>
      <c r="I168" s="49">
        <f>C167+D167+E167+F167+G167+H167</f>
        <v>4800</v>
      </c>
      <c r="J168" s="61"/>
      <c r="K168" s="36"/>
      <c r="L168" s="36"/>
    </row>
    <row r="169" spans="1:12" ht="17.25" customHeight="1" x14ac:dyDescent="0.2">
      <c r="A169" s="97" t="s">
        <v>139</v>
      </c>
      <c r="B169" s="113"/>
      <c r="C169" s="128">
        <f t="shared" ref="C169:H169" si="2">C171+C173</f>
        <v>10450.299999999999</v>
      </c>
      <c r="D169" s="128">
        <f t="shared" si="2"/>
        <v>12030.7</v>
      </c>
      <c r="E169" s="128">
        <f>SUM(E145:E168)</f>
        <v>15161.2</v>
      </c>
      <c r="F169" s="128">
        <f t="shared" si="2"/>
        <v>16530.699999999997</v>
      </c>
      <c r="G169" s="128">
        <f t="shared" si="2"/>
        <v>16382.4</v>
      </c>
      <c r="H169" s="128">
        <f t="shared" si="2"/>
        <v>17015.100000000002</v>
      </c>
      <c r="I169" s="43" t="s">
        <v>13</v>
      </c>
      <c r="J169" s="37"/>
      <c r="K169" s="37"/>
      <c r="L169" s="37"/>
    </row>
    <row r="170" spans="1:12" ht="17.25" customHeight="1" x14ac:dyDescent="0.2">
      <c r="A170" s="100"/>
      <c r="B170" s="115"/>
      <c r="C170" s="129"/>
      <c r="D170" s="129"/>
      <c r="E170" s="129"/>
      <c r="F170" s="129"/>
      <c r="G170" s="129"/>
      <c r="H170" s="129"/>
      <c r="I170" s="41">
        <f>I172+I174</f>
        <v>87570.4</v>
      </c>
      <c r="J170" s="36"/>
      <c r="K170" s="36"/>
      <c r="L170" s="36"/>
    </row>
    <row r="171" spans="1:12" ht="18" customHeight="1" x14ac:dyDescent="0.2">
      <c r="A171" s="100"/>
      <c r="B171" s="115"/>
      <c r="C171" s="130">
        <f t="shared" ref="C171:H171" si="3">C145+C147+C149+C151+C153+C155+C157+C159+C161+C167+C166</f>
        <v>10450.299999999999</v>
      </c>
      <c r="D171" s="130">
        <f t="shared" si="3"/>
        <v>11340</v>
      </c>
      <c r="E171" s="130">
        <f t="shared" si="3"/>
        <v>15161.2</v>
      </c>
      <c r="F171" s="130">
        <f t="shared" si="3"/>
        <v>16530.699999999997</v>
      </c>
      <c r="G171" s="130">
        <f t="shared" si="3"/>
        <v>16382.4</v>
      </c>
      <c r="H171" s="130">
        <f t="shared" si="3"/>
        <v>17015.100000000002</v>
      </c>
      <c r="I171" s="43" t="s">
        <v>5</v>
      </c>
      <c r="J171" s="36"/>
      <c r="K171" s="36"/>
      <c r="L171" s="36"/>
    </row>
    <row r="172" spans="1:12" ht="33.75" customHeight="1" x14ac:dyDescent="0.2">
      <c r="A172" s="100"/>
      <c r="B172" s="115"/>
      <c r="C172" s="131"/>
      <c r="D172" s="131"/>
      <c r="E172" s="131"/>
      <c r="F172" s="131"/>
      <c r="G172" s="131"/>
      <c r="H172" s="131"/>
      <c r="I172" s="49">
        <f>C171+D171+E171+F171+G171+H171</f>
        <v>86879.7</v>
      </c>
      <c r="J172" s="36"/>
      <c r="K172" s="36"/>
      <c r="L172" s="36"/>
    </row>
    <row r="173" spans="1:12" ht="29.25" customHeight="1" x14ac:dyDescent="0.2">
      <c r="A173" s="100"/>
      <c r="B173" s="115"/>
      <c r="C173" s="83">
        <f t="shared" ref="C173:H173" si="4">C164</f>
        <v>0</v>
      </c>
      <c r="D173" s="83">
        <f t="shared" si="4"/>
        <v>690.7</v>
      </c>
      <c r="E173" s="83">
        <f t="shared" si="4"/>
        <v>0</v>
      </c>
      <c r="F173" s="83">
        <f t="shared" si="4"/>
        <v>0</v>
      </c>
      <c r="G173" s="83">
        <f t="shared" si="4"/>
        <v>0</v>
      </c>
      <c r="H173" s="83">
        <f t="shared" si="4"/>
        <v>0</v>
      </c>
      <c r="I173" s="43" t="s">
        <v>6</v>
      </c>
      <c r="J173" s="36"/>
      <c r="K173" s="36"/>
      <c r="L173" s="36"/>
    </row>
    <row r="174" spans="1:12" ht="54.75" customHeight="1" x14ac:dyDescent="0.2">
      <c r="A174" s="106"/>
      <c r="B174" s="118"/>
      <c r="C174" s="83"/>
      <c r="D174" s="83"/>
      <c r="E174" s="83"/>
      <c r="F174" s="83"/>
      <c r="G174" s="83"/>
      <c r="H174" s="83"/>
      <c r="I174" s="41">
        <f>C173+D173+E173+F173+G173+H173</f>
        <v>690.7</v>
      </c>
      <c r="J174" s="45"/>
      <c r="K174" s="45"/>
      <c r="L174" s="45"/>
    </row>
    <row r="175" spans="1:12" ht="44.25" customHeight="1" x14ac:dyDescent="0.2">
      <c r="A175" s="79" t="s">
        <v>29</v>
      </c>
      <c r="B175" s="109"/>
      <c r="C175" s="109"/>
      <c r="D175" s="109"/>
      <c r="E175" s="109"/>
      <c r="F175" s="109"/>
      <c r="G175" s="109"/>
      <c r="H175" s="109"/>
      <c r="I175" s="109"/>
      <c r="J175" s="110"/>
      <c r="K175" s="19"/>
      <c r="L175" s="19"/>
    </row>
    <row r="176" spans="1:12" ht="15" x14ac:dyDescent="0.2">
      <c r="A176" s="31" t="s">
        <v>101</v>
      </c>
      <c r="B176" s="32" t="s">
        <v>159</v>
      </c>
      <c r="C176" s="33">
        <v>8</v>
      </c>
      <c r="D176" s="33">
        <v>8.4</v>
      </c>
      <c r="E176" s="33">
        <v>8.8000000000000007</v>
      </c>
      <c r="F176" s="33">
        <v>9.1999999999999993</v>
      </c>
      <c r="G176" s="33">
        <v>9.6</v>
      </c>
      <c r="H176" s="33">
        <v>10</v>
      </c>
      <c r="I176" s="35" t="s">
        <v>5</v>
      </c>
      <c r="J176" s="61" t="s">
        <v>347</v>
      </c>
      <c r="K176" s="36" t="s">
        <v>385</v>
      </c>
      <c r="L176" s="36" t="s">
        <v>213</v>
      </c>
    </row>
    <row r="177" spans="1:12" ht="63" customHeight="1" x14ac:dyDescent="0.2">
      <c r="A177" s="44"/>
      <c r="B177" s="32"/>
      <c r="C177" s="33"/>
      <c r="D177" s="33"/>
      <c r="E177" s="33"/>
      <c r="F177" s="33"/>
      <c r="G177" s="33"/>
      <c r="H177" s="33"/>
      <c r="I177" s="49">
        <f>C176+D176+E176+F176+G176+H176</f>
        <v>54</v>
      </c>
      <c r="J177" s="61"/>
      <c r="K177" s="45"/>
      <c r="L177" s="45"/>
    </row>
    <row r="178" spans="1:12" ht="33" customHeight="1" x14ac:dyDescent="0.2">
      <c r="A178" s="132" t="s">
        <v>103</v>
      </c>
      <c r="B178" s="133" t="s">
        <v>30</v>
      </c>
      <c r="C178" s="52">
        <v>0</v>
      </c>
      <c r="D178" s="52">
        <v>60</v>
      </c>
      <c r="E178" s="52">
        <v>62.9</v>
      </c>
      <c r="F178" s="52">
        <v>65.900000000000006</v>
      </c>
      <c r="G178" s="52">
        <v>68.900000000000006</v>
      </c>
      <c r="H178" s="52">
        <v>71.900000000000006</v>
      </c>
      <c r="I178" s="43" t="s">
        <v>5</v>
      </c>
      <c r="J178" s="59" t="s">
        <v>160</v>
      </c>
      <c r="K178" s="37" t="s">
        <v>383</v>
      </c>
      <c r="L178" s="37" t="s">
        <v>215</v>
      </c>
    </row>
    <row r="179" spans="1:12" ht="18" customHeight="1" x14ac:dyDescent="0.2">
      <c r="A179" s="134"/>
      <c r="B179" s="135"/>
      <c r="C179" s="48"/>
      <c r="D179" s="48"/>
      <c r="E179" s="48"/>
      <c r="F179" s="48"/>
      <c r="G179" s="48"/>
      <c r="H179" s="48"/>
      <c r="I179" s="41">
        <f>C178+D178+E178+F178+G178+H178</f>
        <v>329.6</v>
      </c>
      <c r="J179" s="62"/>
      <c r="K179" s="45"/>
      <c r="L179" s="45"/>
    </row>
    <row r="180" spans="1:12" ht="15.75" customHeight="1" x14ac:dyDescent="0.2">
      <c r="A180" s="132" t="s">
        <v>301</v>
      </c>
      <c r="B180" s="133" t="s">
        <v>303</v>
      </c>
      <c r="C180" s="52">
        <v>0</v>
      </c>
      <c r="D180" s="52">
        <v>0</v>
      </c>
      <c r="E180" s="52">
        <f>50+4.4</f>
        <v>54.4</v>
      </c>
      <c r="F180" s="52">
        <v>0</v>
      </c>
      <c r="G180" s="52">
        <v>0</v>
      </c>
      <c r="H180" s="52">
        <v>0</v>
      </c>
      <c r="I180" s="43" t="s">
        <v>5</v>
      </c>
      <c r="J180" s="59" t="s">
        <v>347</v>
      </c>
      <c r="K180" s="37">
        <v>2017</v>
      </c>
      <c r="L180" s="37" t="s">
        <v>302</v>
      </c>
    </row>
    <row r="181" spans="1:12" ht="72" customHeight="1" x14ac:dyDescent="0.2">
      <c r="A181" s="134"/>
      <c r="B181" s="135"/>
      <c r="C181" s="48"/>
      <c r="D181" s="48"/>
      <c r="E181" s="48"/>
      <c r="F181" s="48"/>
      <c r="G181" s="48"/>
      <c r="H181" s="48"/>
      <c r="I181" s="41">
        <f>C180+D180+E180+F180+G180+H180</f>
        <v>54.4</v>
      </c>
      <c r="J181" s="62"/>
      <c r="K181" s="45"/>
      <c r="L181" s="45"/>
    </row>
    <row r="182" spans="1:12" ht="15" x14ac:dyDescent="0.2">
      <c r="A182" s="132" t="s">
        <v>140</v>
      </c>
      <c r="B182" s="101"/>
      <c r="C182" s="33">
        <f>C184+C186</f>
        <v>8</v>
      </c>
      <c r="D182" s="33">
        <f>D178+D176</f>
        <v>68.400000000000006</v>
      </c>
      <c r="E182" s="33">
        <f>SUM(E176:E181)</f>
        <v>126.1</v>
      </c>
      <c r="F182" s="33">
        <f>SUM(F176:F181)</f>
        <v>75.100000000000009</v>
      </c>
      <c r="G182" s="33">
        <f>SUM(G176:G181)</f>
        <v>78.5</v>
      </c>
      <c r="H182" s="33">
        <f>SUM(H176:H181)</f>
        <v>81.900000000000006</v>
      </c>
      <c r="I182" s="35" t="s">
        <v>13</v>
      </c>
      <c r="J182" s="45"/>
      <c r="K182" s="37"/>
      <c r="L182" s="37"/>
    </row>
    <row r="183" spans="1:12" ht="36.75" customHeight="1" x14ac:dyDescent="0.2">
      <c r="A183" s="100"/>
      <c r="B183" s="101"/>
      <c r="C183" s="38"/>
      <c r="D183" s="38"/>
      <c r="E183" s="38"/>
      <c r="F183" s="38"/>
      <c r="G183" s="38"/>
      <c r="H183" s="38"/>
      <c r="I183" s="41">
        <f>SUM(C182:H183)</f>
        <v>438</v>
      </c>
      <c r="J183" s="21"/>
      <c r="K183" s="36"/>
      <c r="L183" s="36"/>
    </row>
    <row r="184" spans="1:12" ht="31.5" customHeight="1" x14ac:dyDescent="0.2">
      <c r="A184" s="100"/>
      <c r="B184" s="101"/>
      <c r="C184" s="42">
        <f>C176+C180</f>
        <v>8</v>
      </c>
      <c r="D184" s="42">
        <f>D178+D176</f>
        <v>68.400000000000006</v>
      </c>
      <c r="E184" s="42">
        <f>E180+E178+E176</f>
        <v>126.1</v>
      </c>
      <c r="F184" s="42">
        <v>75.099999999999994</v>
      </c>
      <c r="G184" s="42">
        <v>78.5</v>
      </c>
      <c r="H184" s="42">
        <f>SUM(H178+H176)</f>
        <v>81.900000000000006</v>
      </c>
      <c r="I184" s="43" t="s">
        <v>5</v>
      </c>
      <c r="J184" s="21"/>
      <c r="K184" s="36"/>
      <c r="L184" s="36"/>
    </row>
    <row r="185" spans="1:12" ht="20.25" customHeight="1" x14ac:dyDescent="0.2">
      <c r="A185" s="100"/>
      <c r="B185" s="101"/>
      <c r="C185" s="33"/>
      <c r="D185" s="33"/>
      <c r="E185" s="33"/>
      <c r="F185" s="33"/>
      <c r="G185" s="33"/>
      <c r="H185" s="33"/>
      <c r="I185" s="49">
        <f>C184+D184+E184+F184+G184+H184</f>
        <v>438</v>
      </c>
      <c r="J185" s="21"/>
      <c r="K185" s="36"/>
      <c r="L185" s="36"/>
    </row>
    <row r="186" spans="1:12" ht="17.25" customHeight="1" x14ac:dyDescent="0.2">
      <c r="A186" s="100"/>
      <c r="B186" s="101"/>
      <c r="C186" s="83">
        <v>0</v>
      </c>
      <c r="D186" s="83">
        <v>0</v>
      </c>
      <c r="E186" s="83">
        <v>0</v>
      </c>
      <c r="F186" s="83">
        <v>0</v>
      </c>
      <c r="G186" s="83">
        <v>0</v>
      </c>
      <c r="H186" s="83">
        <v>0</v>
      </c>
      <c r="I186" s="43" t="s">
        <v>6</v>
      </c>
      <c r="J186" s="21"/>
      <c r="K186" s="36"/>
      <c r="L186" s="36"/>
    </row>
    <row r="187" spans="1:12" ht="31.5" customHeight="1" x14ac:dyDescent="0.2">
      <c r="A187" s="134"/>
      <c r="B187" s="136"/>
      <c r="C187" s="83"/>
      <c r="D187" s="83"/>
      <c r="E187" s="83"/>
      <c r="F187" s="83"/>
      <c r="G187" s="83"/>
      <c r="H187" s="83"/>
      <c r="I187" s="41">
        <f>C186+D186+E186+F186+G186+H186</f>
        <v>0</v>
      </c>
      <c r="J187" s="21"/>
      <c r="K187" s="45"/>
      <c r="L187" s="45"/>
    </row>
    <row r="188" spans="1:12" ht="15" x14ac:dyDescent="0.2">
      <c r="A188" s="119" t="s">
        <v>31</v>
      </c>
      <c r="B188" s="120"/>
      <c r="C188" s="120"/>
      <c r="D188" s="120"/>
      <c r="E188" s="120"/>
      <c r="F188" s="120"/>
      <c r="G188" s="120"/>
      <c r="H188" s="120"/>
      <c r="I188" s="120"/>
      <c r="J188" s="61"/>
      <c r="K188" s="19"/>
      <c r="L188" s="19"/>
    </row>
    <row r="189" spans="1:12" ht="15" x14ac:dyDescent="0.2">
      <c r="A189" s="46" t="s">
        <v>114</v>
      </c>
      <c r="B189" s="47" t="s">
        <v>304</v>
      </c>
      <c r="C189" s="42">
        <v>0</v>
      </c>
      <c r="D189" s="42">
        <v>0</v>
      </c>
      <c r="E189" s="42">
        <v>115</v>
      </c>
      <c r="F189" s="42">
        <v>0</v>
      </c>
      <c r="G189" s="42">
        <v>0</v>
      </c>
      <c r="H189" s="42">
        <v>0</v>
      </c>
      <c r="I189" s="43" t="s">
        <v>5</v>
      </c>
      <c r="J189" s="59" t="s">
        <v>157</v>
      </c>
      <c r="K189" s="37">
        <v>2017</v>
      </c>
      <c r="L189" s="37" t="s">
        <v>321</v>
      </c>
    </row>
    <row r="190" spans="1:12" ht="34.5" customHeight="1" x14ac:dyDescent="0.2">
      <c r="A190" s="44"/>
      <c r="B190" s="40"/>
      <c r="C190" s="38"/>
      <c r="D190" s="38"/>
      <c r="E190" s="38"/>
      <c r="F190" s="38"/>
      <c r="G190" s="38"/>
      <c r="H190" s="38"/>
      <c r="I190" s="49">
        <f>C189+D189+E189+F189+G189+H189</f>
        <v>115</v>
      </c>
      <c r="J190" s="62"/>
      <c r="K190" s="45"/>
      <c r="L190" s="45"/>
    </row>
    <row r="191" spans="1:12" ht="15.75" customHeight="1" x14ac:dyDescent="0.2">
      <c r="A191" s="46" t="s">
        <v>115</v>
      </c>
      <c r="B191" s="47" t="s">
        <v>300</v>
      </c>
      <c r="C191" s="42">
        <v>0</v>
      </c>
      <c r="D191" s="42">
        <v>0</v>
      </c>
      <c r="E191" s="42">
        <v>85</v>
      </c>
      <c r="F191" s="42">
        <v>0</v>
      </c>
      <c r="G191" s="42">
        <v>0</v>
      </c>
      <c r="H191" s="63">
        <v>0</v>
      </c>
      <c r="I191" s="43" t="s">
        <v>5</v>
      </c>
      <c r="J191" s="59" t="s">
        <v>157</v>
      </c>
      <c r="K191" s="37">
        <v>2017</v>
      </c>
      <c r="L191" s="37" t="s">
        <v>321</v>
      </c>
    </row>
    <row r="192" spans="1:12" ht="34.5" customHeight="1" x14ac:dyDescent="0.2">
      <c r="A192" s="31"/>
      <c r="B192" s="32"/>
      <c r="C192" s="33"/>
      <c r="D192" s="33"/>
      <c r="E192" s="33"/>
      <c r="F192" s="33"/>
      <c r="G192" s="33"/>
      <c r="H192" s="137"/>
      <c r="I192" s="49">
        <f>C191+D191+E191+F191+G191+H191</f>
        <v>85</v>
      </c>
      <c r="J192" s="61"/>
      <c r="K192" s="36"/>
      <c r="L192" s="36"/>
    </row>
    <row r="193" spans="1:12" ht="40.5" customHeight="1" x14ac:dyDescent="0.2">
      <c r="A193" s="87" t="s">
        <v>117</v>
      </c>
      <c r="B193" s="21" t="s">
        <v>305</v>
      </c>
      <c r="C193" s="83">
        <v>0</v>
      </c>
      <c r="D193" s="83">
        <v>0</v>
      </c>
      <c r="E193" s="83">
        <v>0</v>
      </c>
      <c r="F193" s="83">
        <v>0</v>
      </c>
      <c r="G193" s="83">
        <v>0</v>
      </c>
      <c r="H193" s="83">
        <v>0</v>
      </c>
      <c r="I193" s="19" t="s">
        <v>5</v>
      </c>
      <c r="J193" s="21" t="s">
        <v>157</v>
      </c>
      <c r="K193" s="21">
        <v>2020</v>
      </c>
      <c r="L193" s="21" t="s">
        <v>321</v>
      </c>
    </row>
    <row r="194" spans="1:12" ht="16.5" customHeight="1" x14ac:dyDescent="0.2">
      <c r="A194" s="92"/>
      <c r="B194" s="21"/>
      <c r="C194" s="83"/>
      <c r="D194" s="83"/>
      <c r="E194" s="83"/>
      <c r="F194" s="83"/>
      <c r="G194" s="83"/>
      <c r="H194" s="83"/>
      <c r="I194" s="108">
        <f>C193+D193+E193+F193+G193+H193</f>
        <v>0</v>
      </c>
      <c r="J194" s="21"/>
      <c r="K194" s="21"/>
      <c r="L194" s="21"/>
    </row>
    <row r="195" spans="1:12" ht="37.5" customHeight="1" x14ac:dyDescent="0.2">
      <c r="A195" s="87" t="s">
        <v>381</v>
      </c>
      <c r="B195" s="138" t="s">
        <v>260</v>
      </c>
      <c r="C195" s="33">
        <v>0</v>
      </c>
      <c r="D195" s="33">
        <v>800</v>
      </c>
      <c r="E195" s="33">
        <v>800</v>
      </c>
      <c r="F195" s="33">
        <v>0</v>
      </c>
      <c r="G195" s="33">
        <v>0</v>
      </c>
      <c r="H195" s="33">
        <v>0</v>
      </c>
      <c r="I195" s="35" t="s">
        <v>5</v>
      </c>
      <c r="J195" s="36" t="s">
        <v>157</v>
      </c>
      <c r="K195" s="45" t="s">
        <v>384</v>
      </c>
      <c r="L195" s="36" t="s">
        <v>322</v>
      </c>
    </row>
    <row r="196" spans="1:12" ht="15" customHeight="1" x14ac:dyDescent="0.2">
      <c r="A196" s="88"/>
      <c r="B196" s="119"/>
      <c r="C196" s="33"/>
      <c r="D196" s="38"/>
      <c r="E196" s="38"/>
      <c r="F196" s="38"/>
      <c r="G196" s="38"/>
      <c r="H196" s="38"/>
      <c r="I196" s="49">
        <f>C195+D195+E195+F195+G195+H195</f>
        <v>1600</v>
      </c>
      <c r="J196" s="36"/>
      <c r="K196" s="21"/>
      <c r="L196" s="36"/>
    </row>
    <row r="197" spans="1:12" ht="35.25" customHeight="1" x14ac:dyDescent="0.2">
      <c r="A197" s="88"/>
      <c r="B197" s="119"/>
      <c r="C197" s="83">
        <v>0</v>
      </c>
      <c r="D197" s="130">
        <v>800</v>
      </c>
      <c r="E197" s="130">
        <v>0</v>
      </c>
      <c r="F197" s="130">
        <v>0</v>
      </c>
      <c r="G197" s="130">
        <v>0</v>
      </c>
      <c r="H197" s="130">
        <v>0</v>
      </c>
      <c r="I197" s="139" t="s">
        <v>6</v>
      </c>
      <c r="J197" s="36"/>
      <c r="K197" s="21"/>
      <c r="L197" s="36"/>
    </row>
    <row r="198" spans="1:12" ht="20.25" customHeight="1" x14ac:dyDescent="0.2">
      <c r="A198" s="92"/>
      <c r="B198" s="140"/>
      <c r="C198" s="83"/>
      <c r="D198" s="141"/>
      <c r="E198" s="141"/>
      <c r="F198" s="141"/>
      <c r="G198" s="141"/>
      <c r="H198" s="141"/>
      <c r="I198" s="142">
        <f>D197+E197</f>
        <v>800</v>
      </c>
      <c r="J198" s="45"/>
      <c r="K198" s="21"/>
      <c r="L198" s="45"/>
    </row>
    <row r="199" spans="1:12" ht="15" customHeight="1" x14ac:dyDescent="0.2">
      <c r="A199" s="92" t="s">
        <v>121</v>
      </c>
      <c r="B199" s="117" t="s">
        <v>261</v>
      </c>
      <c r="C199" s="33">
        <v>0</v>
      </c>
      <c r="D199" s="33">
        <v>0</v>
      </c>
      <c r="E199" s="33">
        <v>0</v>
      </c>
      <c r="F199" s="33">
        <v>0</v>
      </c>
      <c r="G199" s="33">
        <v>0</v>
      </c>
      <c r="H199" s="33">
        <v>0</v>
      </c>
      <c r="I199" s="35" t="s">
        <v>5</v>
      </c>
      <c r="J199" s="61" t="s">
        <v>157</v>
      </c>
      <c r="K199" s="36">
        <v>2020</v>
      </c>
      <c r="L199" s="36" t="s">
        <v>214</v>
      </c>
    </row>
    <row r="200" spans="1:12" ht="64.5" customHeight="1" x14ac:dyDescent="0.2">
      <c r="A200" s="86"/>
      <c r="B200" s="117"/>
      <c r="C200" s="33"/>
      <c r="D200" s="33"/>
      <c r="E200" s="33"/>
      <c r="F200" s="33"/>
      <c r="G200" s="33"/>
      <c r="H200" s="33"/>
      <c r="I200" s="49">
        <f>C199+D199+E199+F199+G199+H199</f>
        <v>0</v>
      </c>
      <c r="J200" s="61"/>
      <c r="K200" s="36"/>
      <c r="L200" s="36"/>
    </row>
    <row r="201" spans="1:12" ht="15" x14ac:dyDescent="0.2">
      <c r="A201" s="50" t="s">
        <v>123</v>
      </c>
      <c r="B201" s="51" t="s">
        <v>32</v>
      </c>
      <c r="C201" s="52">
        <v>0</v>
      </c>
      <c r="D201" s="52">
        <v>70</v>
      </c>
      <c r="E201" s="52">
        <v>0</v>
      </c>
      <c r="F201" s="52">
        <v>0</v>
      </c>
      <c r="G201" s="52">
        <v>0</v>
      </c>
      <c r="H201" s="52">
        <v>0</v>
      </c>
      <c r="I201" s="43" t="s">
        <v>5</v>
      </c>
      <c r="J201" s="59" t="s">
        <v>160</v>
      </c>
      <c r="K201" s="37">
        <v>2016</v>
      </c>
      <c r="L201" s="37" t="s">
        <v>323</v>
      </c>
    </row>
    <row r="202" spans="1:12" ht="100.5" customHeight="1" x14ac:dyDescent="0.2">
      <c r="A202" s="53"/>
      <c r="B202" s="54"/>
      <c r="C202" s="48"/>
      <c r="D202" s="48"/>
      <c r="E202" s="48"/>
      <c r="F202" s="48"/>
      <c r="G202" s="48"/>
      <c r="H202" s="48"/>
      <c r="I202" s="41">
        <f>C201+D201+E201+F201+G201+H201</f>
        <v>70</v>
      </c>
      <c r="J202" s="62"/>
      <c r="K202" s="45"/>
      <c r="L202" s="45"/>
    </row>
    <row r="203" spans="1:12" ht="33" customHeight="1" x14ac:dyDescent="0.2">
      <c r="A203" s="50" t="s">
        <v>125</v>
      </c>
      <c r="B203" s="51" t="s">
        <v>262</v>
      </c>
      <c r="C203" s="52">
        <v>0</v>
      </c>
      <c r="D203" s="52">
        <v>0</v>
      </c>
      <c r="E203" s="52">
        <v>0</v>
      </c>
      <c r="F203" s="52">
        <v>0</v>
      </c>
      <c r="G203" s="52">
        <v>0</v>
      </c>
      <c r="H203" s="52">
        <v>0</v>
      </c>
      <c r="I203" s="43" t="s">
        <v>5</v>
      </c>
      <c r="J203" s="59" t="s">
        <v>160</v>
      </c>
      <c r="K203" s="37">
        <v>2020</v>
      </c>
      <c r="L203" s="37" t="s">
        <v>324</v>
      </c>
    </row>
    <row r="204" spans="1:12" ht="56.25" customHeight="1" x14ac:dyDescent="0.2">
      <c r="A204" s="53"/>
      <c r="B204" s="54"/>
      <c r="C204" s="48"/>
      <c r="D204" s="48"/>
      <c r="E204" s="48"/>
      <c r="F204" s="48"/>
      <c r="G204" s="48"/>
      <c r="H204" s="48"/>
      <c r="I204" s="41">
        <f>C203+D203+E203+F203+G203+H203</f>
        <v>0</v>
      </c>
      <c r="J204" s="62"/>
      <c r="K204" s="45"/>
      <c r="L204" s="45"/>
    </row>
    <row r="205" spans="1:12" ht="13.5" customHeight="1" x14ac:dyDescent="0.2">
      <c r="A205" s="86" t="s">
        <v>141</v>
      </c>
      <c r="B205" s="86"/>
      <c r="C205" s="83">
        <f t="shared" ref="C205:H205" si="5">C207+C209</f>
        <v>0</v>
      </c>
      <c r="D205" s="83">
        <f t="shared" si="5"/>
        <v>1670</v>
      </c>
      <c r="E205" s="83">
        <f>SUM(E189:E204)</f>
        <v>1000</v>
      </c>
      <c r="F205" s="83">
        <f t="shared" si="5"/>
        <v>0</v>
      </c>
      <c r="G205" s="83">
        <f t="shared" si="5"/>
        <v>0</v>
      </c>
      <c r="H205" s="83">
        <f t="shared" si="5"/>
        <v>0</v>
      </c>
      <c r="I205" s="43" t="s">
        <v>13</v>
      </c>
      <c r="J205" s="21"/>
      <c r="K205" s="37"/>
      <c r="L205" s="37"/>
    </row>
    <row r="206" spans="1:12" ht="23.25" customHeight="1" x14ac:dyDescent="0.2">
      <c r="A206" s="86"/>
      <c r="B206" s="86"/>
      <c r="C206" s="83"/>
      <c r="D206" s="83"/>
      <c r="E206" s="83"/>
      <c r="F206" s="83"/>
      <c r="G206" s="83"/>
      <c r="H206" s="83"/>
      <c r="I206" s="41">
        <f>SUM(I208+I210)</f>
        <v>2670</v>
      </c>
      <c r="J206" s="21"/>
      <c r="K206" s="36"/>
      <c r="L206" s="36"/>
    </row>
    <row r="207" spans="1:12" ht="19.5" customHeight="1" x14ac:dyDescent="0.2">
      <c r="A207" s="86"/>
      <c r="B207" s="86"/>
      <c r="C207" s="83">
        <f>C189+C193+C195+C199+C201+C203</f>
        <v>0</v>
      </c>
      <c r="D207" s="83">
        <f>D189+D193+D195+D199+D201+D203</f>
        <v>870</v>
      </c>
      <c r="E207" s="83">
        <f>E205-E209</f>
        <v>1000</v>
      </c>
      <c r="F207" s="83">
        <f>F189+F193+F195+F199+F201+F203</f>
        <v>0</v>
      </c>
      <c r="G207" s="83">
        <f>G189+G193+G195+G199+G201+G203</f>
        <v>0</v>
      </c>
      <c r="H207" s="83">
        <f>H189+H193+H195+H199+H201+H203</f>
        <v>0</v>
      </c>
      <c r="I207" s="43" t="s">
        <v>5</v>
      </c>
      <c r="J207" s="21"/>
      <c r="K207" s="36"/>
      <c r="L207" s="36"/>
    </row>
    <row r="208" spans="1:12" ht="20.25" customHeight="1" x14ac:dyDescent="0.2">
      <c r="A208" s="86"/>
      <c r="B208" s="86"/>
      <c r="C208" s="83"/>
      <c r="D208" s="83"/>
      <c r="E208" s="83"/>
      <c r="F208" s="83"/>
      <c r="G208" s="83"/>
      <c r="H208" s="83"/>
      <c r="I208" s="49">
        <f>SUM(C207:H208)</f>
        <v>1870</v>
      </c>
      <c r="J208" s="21"/>
      <c r="K208" s="36"/>
      <c r="L208" s="36"/>
    </row>
    <row r="209" spans="1:12" ht="19.5" customHeight="1" x14ac:dyDescent="0.2">
      <c r="A209" s="86"/>
      <c r="B209" s="86"/>
      <c r="C209" s="83">
        <v>0</v>
      </c>
      <c r="D209" s="83">
        <f>D197</f>
        <v>800</v>
      </c>
      <c r="E209" s="83">
        <f>E197</f>
        <v>0</v>
      </c>
      <c r="F209" s="83">
        <f>F198</f>
        <v>0</v>
      </c>
      <c r="G209" s="83">
        <f>G197</f>
        <v>0</v>
      </c>
      <c r="H209" s="83">
        <f>H197</f>
        <v>0</v>
      </c>
      <c r="I209" s="43" t="s">
        <v>6</v>
      </c>
      <c r="J209" s="21"/>
      <c r="K209" s="36"/>
      <c r="L209" s="36"/>
    </row>
    <row r="210" spans="1:12" ht="17.25" customHeight="1" x14ac:dyDescent="0.2">
      <c r="A210" s="86"/>
      <c r="B210" s="86"/>
      <c r="C210" s="83"/>
      <c r="D210" s="83"/>
      <c r="E210" s="83"/>
      <c r="F210" s="83"/>
      <c r="G210" s="83"/>
      <c r="H210" s="83"/>
      <c r="I210" s="41">
        <f>SUM(C209:H210)</f>
        <v>800</v>
      </c>
      <c r="J210" s="21"/>
      <c r="K210" s="45"/>
      <c r="L210" s="45"/>
    </row>
    <row r="211" spans="1:12" ht="15" x14ac:dyDescent="0.2">
      <c r="A211" s="21" t="s">
        <v>33</v>
      </c>
      <c r="B211" s="21"/>
      <c r="C211" s="21"/>
      <c r="D211" s="21"/>
      <c r="E211" s="21"/>
      <c r="F211" s="21"/>
      <c r="G211" s="21"/>
      <c r="H211" s="21"/>
      <c r="I211" s="21"/>
      <c r="J211" s="21"/>
      <c r="K211" s="19"/>
      <c r="L211" s="19"/>
    </row>
    <row r="212" spans="1:12" ht="84.75" customHeight="1" x14ac:dyDescent="0.2">
      <c r="A212" s="143" t="s">
        <v>142</v>
      </c>
      <c r="B212" s="144" t="s">
        <v>34</v>
      </c>
      <c r="C212" s="144"/>
      <c r="D212" s="144"/>
      <c r="E212" s="145"/>
      <c r="F212" s="144"/>
      <c r="G212" s="144"/>
      <c r="H212" s="144"/>
      <c r="I212" s="145" t="s">
        <v>35</v>
      </c>
      <c r="J212" s="74" t="s">
        <v>347</v>
      </c>
      <c r="K212" s="19" t="s">
        <v>385</v>
      </c>
      <c r="L212" s="19" t="s">
        <v>215</v>
      </c>
    </row>
    <row r="213" spans="1:12" ht="70.5" customHeight="1" x14ac:dyDescent="0.2">
      <c r="A213" s="146" t="s">
        <v>143</v>
      </c>
      <c r="B213" s="147" t="s">
        <v>36</v>
      </c>
      <c r="C213" s="147"/>
      <c r="D213" s="147"/>
      <c r="E213" s="148"/>
      <c r="F213" s="147"/>
      <c r="G213" s="147"/>
      <c r="H213" s="147"/>
      <c r="I213" s="147" t="s">
        <v>35</v>
      </c>
      <c r="J213" s="19" t="s">
        <v>347</v>
      </c>
      <c r="K213" s="19" t="s">
        <v>385</v>
      </c>
      <c r="L213" s="19" t="s">
        <v>325</v>
      </c>
    </row>
    <row r="214" spans="1:12" ht="45" x14ac:dyDescent="0.2">
      <c r="A214" s="149" t="s">
        <v>144</v>
      </c>
      <c r="B214" s="150" t="s">
        <v>37</v>
      </c>
      <c r="C214" s="150"/>
      <c r="D214" s="150"/>
      <c r="E214" s="151"/>
      <c r="F214" s="150"/>
      <c r="G214" s="150"/>
      <c r="H214" s="150"/>
      <c r="I214" s="150" t="s">
        <v>35</v>
      </c>
      <c r="J214" s="43" t="s">
        <v>347</v>
      </c>
      <c r="K214" s="19" t="s">
        <v>385</v>
      </c>
      <c r="L214" s="19" t="s">
        <v>326</v>
      </c>
    </row>
    <row r="215" spans="1:12" ht="15" x14ac:dyDescent="0.2">
      <c r="A215" s="50" t="s">
        <v>145</v>
      </c>
      <c r="B215" s="51" t="s">
        <v>165</v>
      </c>
      <c r="C215" s="52">
        <v>10</v>
      </c>
      <c r="D215" s="52">
        <v>7.5</v>
      </c>
      <c r="E215" s="52">
        <v>8.1999999999999993</v>
      </c>
      <c r="F215" s="52">
        <v>10</v>
      </c>
      <c r="G215" s="52">
        <v>10</v>
      </c>
      <c r="H215" s="52">
        <v>10</v>
      </c>
      <c r="I215" s="43" t="s">
        <v>5</v>
      </c>
      <c r="J215" s="37" t="s">
        <v>197</v>
      </c>
      <c r="K215" s="37" t="s">
        <v>385</v>
      </c>
      <c r="L215" s="37" t="s">
        <v>327</v>
      </c>
    </row>
    <row r="216" spans="1:12" ht="55.5" customHeight="1" x14ac:dyDescent="0.2">
      <c r="A216" s="31"/>
      <c r="B216" s="32"/>
      <c r="C216" s="38"/>
      <c r="D216" s="38"/>
      <c r="E216" s="38"/>
      <c r="F216" s="38"/>
      <c r="G216" s="38"/>
      <c r="H216" s="38"/>
      <c r="I216" s="49">
        <f>C215+D215+E215+F215+G215+H215</f>
        <v>55.7</v>
      </c>
      <c r="J216" s="36"/>
      <c r="K216" s="36"/>
      <c r="L216" s="36"/>
    </row>
    <row r="217" spans="1:12" ht="17.25" customHeight="1" x14ac:dyDescent="0.2">
      <c r="A217" s="31"/>
      <c r="B217" s="32"/>
      <c r="C217" s="42">
        <v>284.39999999999998</v>
      </c>
      <c r="D217" s="42">
        <v>460.1</v>
      </c>
      <c r="E217" s="42">
        <v>815.1</v>
      </c>
      <c r="F217" s="42">
        <v>404.7</v>
      </c>
      <c r="G217" s="42">
        <v>117.4</v>
      </c>
      <c r="H217" s="42">
        <v>0</v>
      </c>
      <c r="I217" s="43" t="s">
        <v>6</v>
      </c>
      <c r="J217" s="36"/>
      <c r="K217" s="36"/>
      <c r="L217" s="36"/>
    </row>
    <row r="218" spans="1:12" ht="20.25" customHeight="1" x14ac:dyDescent="0.2">
      <c r="A218" s="53"/>
      <c r="B218" s="54"/>
      <c r="C218" s="48"/>
      <c r="D218" s="48"/>
      <c r="E218" s="48"/>
      <c r="F218" s="48"/>
      <c r="G218" s="48"/>
      <c r="H218" s="48"/>
      <c r="I218" s="41">
        <f>C217+D217+E217+F217+G217+H217</f>
        <v>2081.6999999999998</v>
      </c>
      <c r="J218" s="45"/>
      <c r="K218" s="45"/>
      <c r="L218" s="45"/>
    </row>
    <row r="219" spans="1:12" ht="17.25" customHeight="1" x14ac:dyDescent="0.2">
      <c r="A219" s="97" t="s">
        <v>146</v>
      </c>
      <c r="B219" s="98"/>
      <c r="C219" s="52">
        <f t="shared" ref="C219:H219" si="6">C221+C223</f>
        <v>294.39999999999998</v>
      </c>
      <c r="D219" s="52">
        <f t="shared" si="6"/>
        <v>467.6</v>
      </c>
      <c r="E219" s="52">
        <f t="shared" si="6"/>
        <v>823.30000000000007</v>
      </c>
      <c r="F219" s="52">
        <f t="shared" si="6"/>
        <v>414.7</v>
      </c>
      <c r="G219" s="52">
        <f t="shared" si="6"/>
        <v>127.4</v>
      </c>
      <c r="H219" s="52">
        <f t="shared" si="6"/>
        <v>10</v>
      </c>
      <c r="I219" s="43" t="s">
        <v>13</v>
      </c>
      <c r="J219" s="21"/>
      <c r="K219" s="37"/>
      <c r="L219" s="37"/>
    </row>
    <row r="220" spans="1:12" ht="15" customHeight="1" x14ac:dyDescent="0.2">
      <c r="A220" s="100"/>
      <c r="B220" s="101"/>
      <c r="C220" s="38"/>
      <c r="D220" s="38"/>
      <c r="E220" s="38"/>
      <c r="F220" s="38"/>
      <c r="G220" s="38"/>
      <c r="H220" s="38"/>
      <c r="I220" s="41">
        <f>I216+I218</f>
        <v>2137.3999999999996</v>
      </c>
      <c r="J220" s="21"/>
      <c r="K220" s="36"/>
      <c r="L220" s="36"/>
    </row>
    <row r="221" spans="1:12" ht="12.75" customHeight="1" x14ac:dyDescent="0.2">
      <c r="A221" s="100"/>
      <c r="B221" s="101"/>
      <c r="C221" s="42">
        <f>C215</f>
        <v>10</v>
      </c>
      <c r="D221" s="42">
        <f>D215</f>
        <v>7.5</v>
      </c>
      <c r="E221" s="42">
        <f>E215</f>
        <v>8.1999999999999993</v>
      </c>
      <c r="F221" s="42">
        <v>10</v>
      </c>
      <c r="G221" s="42">
        <v>10</v>
      </c>
      <c r="H221" s="42">
        <v>10</v>
      </c>
      <c r="I221" s="43" t="s">
        <v>5</v>
      </c>
      <c r="J221" s="21"/>
      <c r="K221" s="36"/>
      <c r="L221" s="36"/>
    </row>
    <row r="222" spans="1:12" ht="12.75" customHeight="1" x14ac:dyDescent="0.2">
      <c r="A222" s="100"/>
      <c r="B222" s="101"/>
      <c r="C222" s="38"/>
      <c r="D222" s="38"/>
      <c r="E222" s="38"/>
      <c r="F222" s="38"/>
      <c r="G222" s="38"/>
      <c r="H222" s="38"/>
      <c r="I222" s="49">
        <f>C221+D221+E221+F221+G221+H221</f>
        <v>55.7</v>
      </c>
      <c r="J222" s="21"/>
      <c r="K222" s="36"/>
      <c r="L222" s="36"/>
    </row>
    <row r="223" spans="1:12" ht="14.25" customHeight="1" x14ac:dyDescent="0.2">
      <c r="A223" s="100"/>
      <c r="B223" s="101"/>
      <c r="C223" s="42">
        <f t="shared" ref="C223:H223" si="7">C217</f>
        <v>284.39999999999998</v>
      </c>
      <c r="D223" s="42">
        <f t="shared" si="7"/>
        <v>460.1</v>
      </c>
      <c r="E223" s="42">
        <f t="shared" si="7"/>
        <v>815.1</v>
      </c>
      <c r="F223" s="42">
        <f t="shared" si="7"/>
        <v>404.7</v>
      </c>
      <c r="G223" s="42">
        <f t="shared" si="7"/>
        <v>117.4</v>
      </c>
      <c r="H223" s="42">
        <f t="shared" si="7"/>
        <v>0</v>
      </c>
      <c r="I223" s="43" t="s">
        <v>6</v>
      </c>
      <c r="J223" s="21"/>
      <c r="K223" s="36"/>
      <c r="L223" s="36"/>
    </row>
    <row r="224" spans="1:12" ht="77.25" customHeight="1" x14ac:dyDescent="0.2">
      <c r="A224" s="106"/>
      <c r="B224" s="107"/>
      <c r="C224" s="48"/>
      <c r="D224" s="48"/>
      <c r="E224" s="48"/>
      <c r="F224" s="48"/>
      <c r="G224" s="48"/>
      <c r="H224" s="48"/>
      <c r="I224" s="41">
        <f>C223+D223+E223+F223+G223+H223</f>
        <v>2081.6999999999998</v>
      </c>
      <c r="J224" s="21"/>
      <c r="K224" s="45"/>
      <c r="L224" s="45"/>
    </row>
    <row r="225" spans="1:12" ht="15" x14ac:dyDescent="0.2">
      <c r="A225" s="21" t="s">
        <v>38</v>
      </c>
      <c r="B225" s="21"/>
      <c r="C225" s="21"/>
      <c r="D225" s="21"/>
      <c r="E225" s="21"/>
      <c r="F225" s="21"/>
      <c r="G225" s="21"/>
      <c r="H225" s="21"/>
      <c r="I225" s="21"/>
      <c r="J225" s="21"/>
      <c r="K225" s="19"/>
      <c r="L225" s="19"/>
    </row>
    <row r="226" spans="1:12" ht="69" customHeight="1" x14ac:dyDescent="0.2">
      <c r="A226" s="152" t="s">
        <v>147</v>
      </c>
      <c r="B226" s="153" t="s">
        <v>39</v>
      </c>
      <c r="C226" s="154"/>
      <c r="D226" s="154"/>
      <c r="E226" s="155"/>
      <c r="F226" s="154"/>
      <c r="G226" s="154"/>
      <c r="H226" s="154"/>
      <c r="I226" s="156" t="s">
        <v>35</v>
      </c>
      <c r="J226" s="19" t="s">
        <v>347</v>
      </c>
      <c r="K226" s="19" t="s">
        <v>385</v>
      </c>
      <c r="L226" s="19" t="s">
        <v>216</v>
      </c>
    </row>
    <row r="227" spans="1:12" ht="50.25" customHeight="1" x14ac:dyDescent="0.2">
      <c r="A227" s="157" t="s">
        <v>148</v>
      </c>
      <c r="B227" s="158" t="s">
        <v>40</v>
      </c>
      <c r="C227" s="159"/>
      <c r="D227" s="159"/>
      <c r="E227" s="52"/>
      <c r="F227" s="159"/>
      <c r="G227" s="159"/>
      <c r="H227" s="159"/>
      <c r="I227" s="160" t="s">
        <v>35</v>
      </c>
      <c r="J227" s="21" t="s">
        <v>347</v>
      </c>
      <c r="K227" s="37" t="s">
        <v>385</v>
      </c>
      <c r="L227" s="37" t="s">
        <v>219</v>
      </c>
    </row>
    <row r="228" spans="1:12" ht="43.5" customHeight="1" x14ac:dyDescent="0.2">
      <c r="A228" s="161"/>
      <c r="B228" s="147" t="s">
        <v>41</v>
      </c>
      <c r="C228" s="162"/>
      <c r="D228" s="162"/>
      <c r="E228" s="33"/>
      <c r="F228" s="162"/>
      <c r="G228" s="162"/>
      <c r="H228" s="162"/>
      <c r="I228" s="163"/>
      <c r="J228" s="21"/>
      <c r="K228" s="36"/>
      <c r="L228" s="36"/>
    </row>
    <row r="229" spans="1:12" ht="75.75" customHeight="1" x14ac:dyDescent="0.2">
      <c r="A229" s="164"/>
      <c r="B229" s="165" t="s">
        <v>150</v>
      </c>
      <c r="C229" s="166"/>
      <c r="D229" s="166"/>
      <c r="E229" s="48"/>
      <c r="F229" s="166"/>
      <c r="G229" s="166"/>
      <c r="H229" s="166"/>
      <c r="I229" s="167"/>
      <c r="J229" s="21"/>
      <c r="K229" s="45"/>
      <c r="L229" s="45"/>
    </row>
    <row r="230" spans="1:12" ht="15.75" customHeight="1" x14ac:dyDescent="0.2">
      <c r="A230" s="50" t="s">
        <v>42</v>
      </c>
      <c r="B230" s="51" t="s">
        <v>43</v>
      </c>
      <c r="C230" s="52">
        <v>0</v>
      </c>
      <c r="D230" s="52">
        <v>40</v>
      </c>
      <c r="E230" s="52">
        <v>41.9</v>
      </c>
      <c r="F230" s="52">
        <v>43.9</v>
      </c>
      <c r="G230" s="52">
        <v>45.8</v>
      </c>
      <c r="H230" s="168">
        <v>47.7</v>
      </c>
      <c r="I230" s="43" t="s">
        <v>5</v>
      </c>
      <c r="J230" s="21" t="s">
        <v>347</v>
      </c>
      <c r="K230" s="37" t="s">
        <v>385</v>
      </c>
      <c r="L230" s="37" t="s">
        <v>217</v>
      </c>
    </row>
    <row r="231" spans="1:12" ht="60" customHeight="1" x14ac:dyDescent="0.2">
      <c r="A231" s="53"/>
      <c r="B231" s="54"/>
      <c r="C231" s="48"/>
      <c r="D231" s="48"/>
      <c r="E231" s="48"/>
      <c r="F231" s="48"/>
      <c r="G231" s="48"/>
      <c r="H231" s="169"/>
      <c r="I231" s="41">
        <f>C230+D230+E230+F230+G230+H230</f>
        <v>219.3</v>
      </c>
      <c r="J231" s="21"/>
      <c r="K231" s="45"/>
      <c r="L231" s="45"/>
    </row>
    <row r="232" spans="1:12" ht="70.5" customHeight="1" x14ac:dyDescent="0.2">
      <c r="A232" s="170" t="s">
        <v>44</v>
      </c>
      <c r="B232" s="171" t="s">
        <v>45</v>
      </c>
      <c r="C232" s="172"/>
      <c r="D232" s="172"/>
      <c r="E232" s="173"/>
      <c r="F232" s="172"/>
      <c r="G232" s="172"/>
      <c r="H232" s="172"/>
      <c r="I232" s="174" t="s">
        <v>35</v>
      </c>
      <c r="J232" s="74" t="s">
        <v>347</v>
      </c>
      <c r="K232" s="74" t="s">
        <v>385</v>
      </c>
      <c r="L232" s="74" t="s">
        <v>207</v>
      </c>
    </row>
    <row r="233" spans="1:12" ht="60" x14ac:dyDescent="0.2">
      <c r="A233" s="152" t="s">
        <v>46</v>
      </c>
      <c r="B233" s="153" t="s">
        <v>47</v>
      </c>
      <c r="C233" s="154"/>
      <c r="D233" s="154"/>
      <c r="E233" s="155"/>
      <c r="F233" s="154"/>
      <c r="G233" s="154"/>
      <c r="H233" s="154"/>
      <c r="I233" s="156" t="s">
        <v>35</v>
      </c>
      <c r="J233" s="19" t="s">
        <v>347</v>
      </c>
      <c r="K233" s="19" t="s">
        <v>385</v>
      </c>
      <c r="L233" s="19" t="s">
        <v>328</v>
      </c>
    </row>
    <row r="234" spans="1:12" ht="15" x14ac:dyDescent="0.2">
      <c r="A234" s="50" t="s">
        <v>48</v>
      </c>
      <c r="B234" s="51" t="s">
        <v>49</v>
      </c>
      <c r="C234" s="175">
        <v>0</v>
      </c>
      <c r="D234" s="52">
        <v>20</v>
      </c>
      <c r="E234" s="52">
        <v>20.100000000000001</v>
      </c>
      <c r="F234" s="52">
        <v>21.1</v>
      </c>
      <c r="G234" s="52">
        <v>22.1</v>
      </c>
      <c r="H234" s="52">
        <v>23.1</v>
      </c>
      <c r="I234" s="43" t="s">
        <v>5</v>
      </c>
      <c r="J234" s="21" t="s">
        <v>160</v>
      </c>
      <c r="K234" s="37" t="s">
        <v>389</v>
      </c>
      <c r="L234" s="37" t="s">
        <v>329</v>
      </c>
    </row>
    <row r="235" spans="1:12" ht="33.75" customHeight="1" x14ac:dyDescent="0.2">
      <c r="A235" s="53"/>
      <c r="B235" s="54"/>
      <c r="C235" s="176"/>
      <c r="D235" s="48"/>
      <c r="E235" s="48"/>
      <c r="F235" s="48"/>
      <c r="G235" s="48"/>
      <c r="H235" s="48"/>
      <c r="I235" s="41">
        <f>C234+D234+E234+F234+G234+H234</f>
        <v>106.4</v>
      </c>
      <c r="J235" s="21"/>
      <c r="K235" s="45"/>
      <c r="L235" s="45"/>
    </row>
    <row r="236" spans="1:12" ht="15" x14ac:dyDescent="0.2">
      <c r="A236" s="31" t="s">
        <v>50</v>
      </c>
      <c r="B236" s="32" t="s">
        <v>51</v>
      </c>
      <c r="C236" s="177">
        <v>0</v>
      </c>
      <c r="D236" s="33">
        <v>40</v>
      </c>
      <c r="E236" s="33">
        <v>41.9</v>
      </c>
      <c r="F236" s="33">
        <v>43.9</v>
      </c>
      <c r="G236" s="33">
        <v>45.8</v>
      </c>
      <c r="H236" s="33">
        <v>47.7</v>
      </c>
      <c r="I236" s="35" t="s">
        <v>5</v>
      </c>
      <c r="J236" s="21" t="s">
        <v>160</v>
      </c>
      <c r="K236" s="37" t="s">
        <v>389</v>
      </c>
      <c r="L236" s="37" t="s">
        <v>329</v>
      </c>
    </row>
    <row r="237" spans="1:12" ht="91.5" customHeight="1" x14ac:dyDescent="0.2">
      <c r="A237" s="44"/>
      <c r="B237" s="40"/>
      <c r="C237" s="178"/>
      <c r="D237" s="38"/>
      <c r="E237" s="38"/>
      <c r="F237" s="38"/>
      <c r="G237" s="38"/>
      <c r="H237" s="38"/>
      <c r="I237" s="41">
        <f>C236+D236+E236+F236+G236+H236</f>
        <v>219.3</v>
      </c>
      <c r="J237" s="21"/>
      <c r="K237" s="45"/>
      <c r="L237" s="45"/>
    </row>
    <row r="238" spans="1:12" ht="118.5" customHeight="1" x14ac:dyDescent="0.2">
      <c r="A238" s="146" t="s">
        <v>52</v>
      </c>
      <c r="B238" s="150" t="s">
        <v>53</v>
      </c>
      <c r="C238" s="179"/>
      <c r="D238" s="179"/>
      <c r="E238" s="180"/>
      <c r="F238" s="179"/>
      <c r="G238" s="179"/>
      <c r="H238" s="179"/>
      <c r="I238" s="150" t="s">
        <v>35</v>
      </c>
      <c r="J238" s="43" t="s">
        <v>347</v>
      </c>
      <c r="K238" s="19" t="s">
        <v>389</v>
      </c>
      <c r="L238" s="19" t="s">
        <v>218</v>
      </c>
    </row>
    <row r="239" spans="1:12" ht="24.75" customHeight="1" x14ac:dyDescent="0.2">
      <c r="A239" s="46" t="s">
        <v>54</v>
      </c>
      <c r="B239" s="47" t="s">
        <v>55</v>
      </c>
      <c r="C239" s="181">
        <v>0</v>
      </c>
      <c r="D239" s="42">
        <v>10</v>
      </c>
      <c r="E239" s="42">
        <v>10.5</v>
      </c>
      <c r="F239" s="42">
        <v>11</v>
      </c>
      <c r="G239" s="42">
        <v>11.5</v>
      </c>
      <c r="H239" s="58">
        <v>12</v>
      </c>
      <c r="I239" s="43" t="s">
        <v>5</v>
      </c>
      <c r="J239" s="37" t="s">
        <v>160</v>
      </c>
      <c r="K239" s="37" t="s">
        <v>389</v>
      </c>
      <c r="L239" s="37" t="s">
        <v>218</v>
      </c>
    </row>
    <row r="240" spans="1:12" ht="15" x14ac:dyDescent="0.2">
      <c r="A240" s="44"/>
      <c r="B240" s="40"/>
      <c r="C240" s="178"/>
      <c r="D240" s="38"/>
      <c r="E240" s="38"/>
      <c r="F240" s="38"/>
      <c r="G240" s="38"/>
      <c r="H240" s="60"/>
      <c r="I240" s="41">
        <f>C239+D239+E239+F239+G239+H239</f>
        <v>55</v>
      </c>
      <c r="J240" s="45"/>
      <c r="K240" s="45"/>
      <c r="L240" s="45"/>
    </row>
    <row r="241" spans="1:12" ht="37.5" customHeight="1" x14ac:dyDescent="0.2">
      <c r="A241" s="132" t="s">
        <v>149</v>
      </c>
      <c r="B241" s="182"/>
      <c r="C241" s="42">
        <f t="shared" ref="C241:H241" si="8">C243+C245</f>
        <v>0</v>
      </c>
      <c r="D241" s="42">
        <f t="shared" si="8"/>
        <v>110</v>
      </c>
      <c r="E241" s="42">
        <f>SUM(E226:E240)</f>
        <v>114.4</v>
      </c>
      <c r="F241" s="42">
        <f t="shared" si="8"/>
        <v>119.9</v>
      </c>
      <c r="G241" s="42">
        <f t="shared" si="8"/>
        <v>125.2</v>
      </c>
      <c r="H241" s="42">
        <f t="shared" si="8"/>
        <v>130.5</v>
      </c>
      <c r="I241" s="43" t="s">
        <v>13</v>
      </c>
      <c r="J241" s="21"/>
      <c r="K241" s="37"/>
      <c r="L241" s="37"/>
    </row>
    <row r="242" spans="1:12" ht="15" x14ac:dyDescent="0.2">
      <c r="A242" s="100"/>
      <c r="B242" s="101"/>
      <c r="C242" s="38"/>
      <c r="D242" s="38"/>
      <c r="E242" s="38"/>
      <c r="F242" s="38"/>
      <c r="G242" s="38"/>
      <c r="H242" s="38"/>
      <c r="I242" s="41">
        <f>I231+I235+I237+I240</f>
        <v>600</v>
      </c>
      <c r="J242" s="21"/>
      <c r="K242" s="36"/>
      <c r="L242" s="36"/>
    </row>
    <row r="243" spans="1:12" ht="48.75" customHeight="1" x14ac:dyDescent="0.2">
      <c r="A243" s="100"/>
      <c r="B243" s="101"/>
      <c r="C243" s="42">
        <f t="shared" ref="C243:H243" si="9">C230+C234+C236+C239</f>
        <v>0</v>
      </c>
      <c r="D243" s="42">
        <f t="shared" si="9"/>
        <v>110</v>
      </c>
      <c r="E243" s="42">
        <f t="shared" si="9"/>
        <v>114.4</v>
      </c>
      <c r="F243" s="42">
        <f t="shared" si="9"/>
        <v>119.9</v>
      </c>
      <c r="G243" s="42">
        <f t="shared" si="9"/>
        <v>125.2</v>
      </c>
      <c r="H243" s="42">
        <f t="shared" si="9"/>
        <v>130.5</v>
      </c>
      <c r="I243" s="43" t="s">
        <v>5</v>
      </c>
      <c r="J243" s="21"/>
      <c r="K243" s="36"/>
      <c r="L243" s="36"/>
    </row>
    <row r="244" spans="1:12" ht="19.5" customHeight="1" x14ac:dyDescent="0.2">
      <c r="A244" s="100"/>
      <c r="B244" s="101"/>
      <c r="C244" s="33"/>
      <c r="D244" s="33"/>
      <c r="E244" s="33"/>
      <c r="F244" s="33"/>
      <c r="G244" s="33"/>
      <c r="H244" s="33"/>
      <c r="I244" s="49">
        <f>C243+D243+E243+F243+G243+H243</f>
        <v>600</v>
      </c>
      <c r="J244" s="21"/>
      <c r="K244" s="36"/>
      <c r="L244" s="36"/>
    </row>
    <row r="245" spans="1:12" ht="21" customHeight="1" x14ac:dyDescent="0.2">
      <c r="A245" s="100"/>
      <c r="B245" s="101"/>
      <c r="C245" s="83">
        <v>0</v>
      </c>
      <c r="D245" s="83">
        <v>0</v>
      </c>
      <c r="E245" s="83">
        <v>0</v>
      </c>
      <c r="F245" s="83">
        <v>0</v>
      </c>
      <c r="G245" s="83">
        <v>0</v>
      </c>
      <c r="H245" s="83">
        <v>0</v>
      </c>
      <c r="I245" s="43" t="s">
        <v>6</v>
      </c>
      <c r="J245" s="21"/>
      <c r="K245" s="36"/>
      <c r="L245" s="36"/>
    </row>
    <row r="246" spans="1:12" ht="31.5" customHeight="1" x14ac:dyDescent="0.2">
      <c r="A246" s="106"/>
      <c r="B246" s="107"/>
      <c r="C246" s="83"/>
      <c r="D246" s="83"/>
      <c r="E246" s="83"/>
      <c r="F246" s="83"/>
      <c r="G246" s="83"/>
      <c r="H246" s="83"/>
      <c r="I246" s="41">
        <f>C245+D245+E245+F245+G245+H245</f>
        <v>0</v>
      </c>
      <c r="J246" s="21"/>
      <c r="K246" s="45"/>
      <c r="L246" s="45"/>
    </row>
    <row r="247" spans="1:12" ht="15" x14ac:dyDescent="0.2">
      <c r="A247" s="21" t="s">
        <v>56</v>
      </c>
      <c r="B247" s="21"/>
      <c r="C247" s="21"/>
      <c r="D247" s="21"/>
      <c r="E247" s="21"/>
      <c r="F247" s="21"/>
      <c r="G247" s="21"/>
      <c r="H247" s="21"/>
      <c r="I247" s="21"/>
      <c r="J247" s="21"/>
      <c r="K247" s="19"/>
      <c r="L247" s="19"/>
    </row>
    <row r="248" spans="1:12" ht="49.5" customHeight="1" x14ac:dyDescent="0.2">
      <c r="A248" s="183" t="s">
        <v>57</v>
      </c>
      <c r="B248" s="184" t="s">
        <v>58</v>
      </c>
      <c r="C248" s="184">
        <v>0</v>
      </c>
      <c r="D248" s="184">
        <v>0</v>
      </c>
      <c r="E248" s="184">
        <v>0</v>
      </c>
      <c r="F248" s="184">
        <v>0</v>
      </c>
      <c r="G248" s="184">
        <v>0</v>
      </c>
      <c r="H248" s="184">
        <v>0</v>
      </c>
      <c r="I248" s="184" t="s">
        <v>35</v>
      </c>
      <c r="J248" s="43" t="s">
        <v>347</v>
      </c>
      <c r="K248" s="43" t="s">
        <v>385</v>
      </c>
      <c r="L248" s="43" t="s">
        <v>330</v>
      </c>
    </row>
    <row r="249" spans="1:12" ht="51" customHeight="1" x14ac:dyDescent="0.2">
      <c r="A249" s="152" t="s">
        <v>59</v>
      </c>
      <c r="B249" s="153" t="s">
        <v>60</v>
      </c>
      <c r="C249" s="153">
        <v>0</v>
      </c>
      <c r="D249" s="153">
        <v>0</v>
      </c>
      <c r="E249" s="153">
        <v>0</v>
      </c>
      <c r="F249" s="153">
        <v>0</v>
      </c>
      <c r="G249" s="153">
        <v>0</v>
      </c>
      <c r="H249" s="153">
        <v>0</v>
      </c>
      <c r="I249" s="153" t="s">
        <v>35</v>
      </c>
      <c r="J249" s="19" t="s">
        <v>347</v>
      </c>
      <c r="K249" s="19" t="s">
        <v>385</v>
      </c>
      <c r="L249" s="43" t="s">
        <v>330</v>
      </c>
    </row>
    <row r="250" spans="1:12" ht="58.5" customHeight="1" x14ac:dyDescent="0.2">
      <c r="A250" s="152" t="s">
        <v>61</v>
      </c>
      <c r="B250" s="153" t="s">
        <v>62</v>
      </c>
      <c r="C250" s="153">
        <v>0</v>
      </c>
      <c r="D250" s="153">
        <v>0</v>
      </c>
      <c r="E250" s="153">
        <v>0</v>
      </c>
      <c r="F250" s="153">
        <v>0</v>
      </c>
      <c r="G250" s="153">
        <v>0</v>
      </c>
      <c r="H250" s="153">
        <v>0</v>
      </c>
      <c r="I250" s="153" t="s">
        <v>35</v>
      </c>
      <c r="J250" s="19" t="s">
        <v>347</v>
      </c>
      <c r="K250" s="19">
        <v>2020</v>
      </c>
      <c r="L250" s="43" t="s">
        <v>330</v>
      </c>
    </row>
    <row r="251" spans="1:12" ht="19.5" customHeight="1" x14ac:dyDescent="0.2">
      <c r="A251" s="100" t="s">
        <v>151</v>
      </c>
      <c r="B251" s="101"/>
      <c r="C251" s="32">
        <v>0</v>
      </c>
      <c r="D251" s="32">
        <v>0</v>
      </c>
      <c r="E251" s="32">
        <v>0</v>
      </c>
      <c r="F251" s="32">
        <v>0</v>
      </c>
      <c r="G251" s="32">
        <v>0</v>
      </c>
      <c r="H251" s="32">
        <v>0</v>
      </c>
      <c r="I251" s="35" t="s">
        <v>13</v>
      </c>
      <c r="J251" s="45"/>
      <c r="K251" s="36"/>
      <c r="L251" s="36"/>
    </row>
    <row r="252" spans="1:12" ht="15" customHeight="1" x14ac:dyDescent="0.2">
      <c r="A252" s="100"/>
      <c r="B252" s="101"/>
      <c r="C252" s="40"/>
      <c r="D252" s="40"/>
      <c r="E252" s="40"/>
      <c r="F252" s="40"/>
      <c r="G252" s="40"/>
      <c r="H252" s="40"/>
      <c r="I252" s="41">
        <f>I254+I256</f>
        <v>0</v>
      </c>
      <c r="J252" s="21"/>
      <c r="K252" s="36"/>
      <c r="L252" s="36"/>
    </row>
    <row r="253" spans="1:12" ht="15" x14ac:dyDescent="0.2">
      <c r="A253" s="100"/>
      <c r="B253" s="101"/>
      <c r="C253" s="47">
        <v>0</v>
      </c>
      <c r="D253" s="47">
        <v>0</v>
      </c>
      <c r="E253" s="47">
        <v>0</v>
      </c>
      <c r="F253" s="47">
        <v>0</v>
      </c>
      <c r="G253" s="47">
        <v>0</v>
      </c>
      <c r="H253" s="47">
        <v>0</v>
      </c>
      <c r="I253" s="43" t="s">
        <v>5</v>
      </c>
      <c r="J253" s="21"/>
      <c r="K253" s="36"/>
      <c r="L253" s="36"/>
    </row>
    <row r="254" spans="1:12" ht="15" x14ac:dyDescent="0.2">
      <c r="A254" s="100"/>
      <c r="B254" s="101"/>
      <c r="C254" s="40"/>
      <c r="D254" s="40"/>
      <c r="E254" s="40"/>
      <c r="F254" s="40"/>
      <c r="G254" s="40"/>
      <c r="H254" s="40"/>
      <c r="I254" s="49">
        <f>C254+D254+E254+F254+G254+H254</f>
        <v>0</v>
      </c>
      <c r="J254" s="21"/>
      <c r="K254" s="36"/>
      <c r="L254" s="36"/>
    </row>
    <row r="255" spans="1:12" ht="15" x14ac:dyDescent="0.2">
      <c r="A255" s="100"/>
      <c r="B255" s="101"/>
      <c r="C255" s="47">
        <v>0</v>
      </c>
      <c r="D255" s="47">
        <v>0</v>
      </c>
      <c r="E255" s="47">
        <v>0</v>
      </c>
      <c r="F255" s="47">
        <v>0</v>
      </c>
      <c r="G255" s="47">
        <v>0</v>
      </c>
      <c r="H255" s="47">
        <v>0</v>
      </c>
      <c r="I255" s="43" t="s">
        <v>6</v>
      </c>
      <c r="J255" s="21"/>
      <c r="K255" s="36"/>
      <c r="L255" s="36"/>
    </row>
    <row r="256" spans="1:12" ht="17.25" customHeight="1" x14ac:dyDescent="0.2">
      <c r="A256" s="106"/>
      <c r="B256" s="107"/>
      <c r="C256" s="54"/>
      <c r="D256" s="54"/>
      <c r="E256" s="54"/>
      <c r="F256" s="54"/>
      <c r="G256" s="54"/>
      <c r="H256" s="54"/>
      <c r="I256" s="41">
        <f>C256+D256+E256+F256+G256+H256</f>
        <v>0</v>
      </c>
      <c r="J256" s="21"/>
      <c r="K256" s="45"/>
      <c r="L256" s="45"/>
    </row>
    <row r="257" spans="1:12" ht="12.75" customHeight="1" x14ac:dyDescent="0.2">
      <c r="A257" s="138" t="s">
        <v>63</v>
      </c>
      <c r="B257" s="185"/>
      <c r="C257" s="52">
        <f t="shared" ref="C257:H257" si="10">C259+C261</f>
        <v>43530.2</v>
      </c>
      <c r="D257" s="52">
        <f>D241+D219+D205+D182+D169+D138+D113</f>
        <v>85151.1</v>
      </c>
      <c r="E257" s="52">
        <f>E241+E219+E205+E182+E169+E138+E113</f>
        <v>29318</v>
      </c>
      <c r="F257" s="52">
        <f>F251+F241+F219+F205+F182+F169+F138+F113</f>
        <v>42728.899999999994</v>
      </c>
      <c r="G257" s="52">
        <f t="shared" si="10"/>
        <v>16713.500000000004</v>
      </c>
      <c r="H257" s="52">
        <f t="shared" si="10"/>
        <v>22684.100000000006</v>
      </c>
      <c r="I257" s="43" t="s">
        <v>13</v>
      </c>
      <c r="J257" s="37"/>
      <c r="K257" s="37"/>
      <c r="L257" s="37"/>
    </row>
    <row r="258" spans="1:12" ht="15" x14ac:dyDescent="0.2">
      <c r="A258" s="119"/>
      <c r="B258" s="120"/>
      <c r="C258" s="38"/>
      <c r="D258" s="38"/>
      <c r="E258" s="38"/>
      <c r="F258" s="38"/>
      <c r="G258" s="38"/>
      <c r="H258" s="38"/>
      <c r="I258" s="41">
        <f>SUM(C257:H258)</f>
        <v>240125.8</v>
      </c>
      <c r="J258" s="36"/>
      <c r="K258" s="36"/>
      <c r="L258" s="36"/>
    </row>
    <row r="259" spans="1:12" ht="15" x14ac:dyDescent="0.2">
      <c r="A259" s="119"/>
      <c r="B259" s="120"/>
      <c r="C259" s="42">
        <f>C115+C140+C171+C184+C207+C221+C243+C253</f>
        <v>14432.5</v>
      </c>
      <c r="D259" s="42">
        <f>D115+D140+D171+D184+D207+D221+D243+D253</f>
        <v>17477.7</v>
      </c>
      <c r="E259" s="42">
        <f>E243+E221+E207+E184+E171+E140+E115</f>
        <v>27834.5</v>
      </c>
      <c r="F259" s="42">
        <f>F253+F243+F221+F207+F184+F171+F140+F115</f>
        <v>41223.699999999997</v>
      </c>
      <c r="G259" s="42">
        <f>G115+G140+G171+G184+G207+G221+G243+G253</f>
        <v>16596.100000000002</v>
      </c>
      <c r="H259" s="42">
        <f>H115+H140+H171+H184+H207+H221+H243+H253</f>
        <v>22684.100000000006</v>
      </c>
      <c r="I259" s="43" t="s">
        <v>5</v>
      </c>
      <c r="J259" s="36"/>
      <c r="K259" s="36"/>
      <c r="L259" s="36"/>
    </row>
    <row r="260" spans="1:12" ht="15" x14ac:dyDescent="0.2">
      <c r="A260" s="119"/>
      <c r="B260" s="120"/>
      <c r="C260" s="38"/>
      <c r="D260" s="38"/>
      <c r="E260" s="38"/>
      <c r="F260" s="38"/>
      <c r="G260" s="38"/>
      <c r="H260" s="38"/>
      <c r="I260" s="49">
        <f>SUM(C259:H260)</f>
        <v>140248.6</v>
      </c>
      <c r="J260" s="36"/>
      <c r="K260" s="36"/>
      <c r="L260" s="36"/>
    </row>
    <row r="261" spans="1:12" ht="15" x14ac:dyDescent="0.2">
      <c r="A261" s="119"/>
      <c r="B261" s="120"/>
      <c r="C261" s="42">
        <f>C117+C142+C173+C186+C209+C223+C245+C255</f>
        <v>29097.7</v>
      </c>
      <c r="D261" s="42">
        <f>D117+D142+D173+D186+D209+D223+D245+D255</f>
        <v>67673.400000000009</v>
      </c>
      <c r="E261" s="42">
        <f>E255+E245+E223+E209+E173+E142+E117</f>
        <v>1483.4999999999977</v>
      </c>
      <c r="F261" s="42">
        <f>F255+F245+F223+F209+F186+F173+F142+F117</f>
        <v>405.2</v>
      </c>
      <c r="G261" s="42">
        <f>G255+G245+G223+G209+G173+G142+G117</f>
        <v>117.4</v>
      </c>
      <c r="H261" s="42">
        <f>H255+H245+H223+H209+H173+H142+H117</f>
        <v>0</v>
      </c>
      <c r="I261" s="43" t="s">
        <v>6</v>
      </c>
      <c r="J261" s="36"/>
      <c r="K261" s="36"/>
      <c r="L261" s="36"/>
    </row>
    <row r="262" spans="1:12" ht="15.75" customHeight="1" x14ac:dyDescent="0.2">
      <c r="A262" s="119"/>
      <c r="B262" s="120"/>
      <c r="C262" s="33"/>
      <c r="D262" s="33"/>
      <c r="E262" s="33"/>
      <c r="F262" s="33"/>
      <c r="G262" s="33"/>
      <c r="H262" s="33"/>
      <c r="I262" s="49">
        <f>SUM(C261:H262)</f>
        <v>98777.2</v>
      </c>
      <c r="J262" s="36"/>
      <c r="K262" s="36"/>
      <c r="L262" s="36"/>
    </row>
    <row r="263" spans="1:12" ht="25.5" customHeight="1" x14ac:dyDescent="0.2">
      <c r="A263" s="119"/>
      <c r="B263" s="120"/>
      <c r="C263" s="83">
        <v>0</v>
      </c>
      <c r="D263" s="83">
        <v>0</v>
      </c>
      <c r="E263" s="83">
        <v>0</v>
      </c>
      <c r="F263" s="83">
        <f>F119</f>
        <v>1100</v>
      </c>
      <c r="G263" s="83">
        <v>0</v>
      </c>
      <c r="H263" s="83">
        <v>0</v>
      </c>
      <c r="I263" s="108" t="s">
        <v>399</v>
      </c>
      <c r="J263" s="36"/>
      <c r="K263" s="36"/>
      <c r="L263" s="36"/>
    </row>
    <row r="264" spans="1:12" ht="21.75" customHeight="1" x14ac:dyDescent="0.2">
      <c r="A264" s="140"/>
      <c r="B264" s="186"/>
      <c r="C264" s="83"/>
      <c r="D264" s="83"/>
      <c r="E264" s="83"/>
      <c r="F264" s="83"/>
      <c r="G264" s="83"/>
      <c r="H264" s="83"/>
      <c r="I264" s="108">
        <f>F263</f>
        <v>1100</v>
      </c>
      <c r="J264" s="45"/>
      <c r="K264" s="45"/>
      <c r="L264" s="45"/>
    </row>
    <row r="265" spans="1:12" ht="21" customHeight="1" x14ac:dyDescent="0.2">
      <c r="A265" s="140" t="s">
        <v>64</v>
      </c>
      <c r="B265" s="186"/>
      <c r="C265" s="186"/>
      <c r="D265" s="186"/>
      <c r="E265" s="186"/>
      <c r="F265" s="186"/>
      <c r="G265" s="186"/>
      <c r="H265" s="186"/>
      <c r="I265" s="186"/>
      <c r="J265" s="62"/>
      <c r="K265" s="140"/>
      <c r="L265" s="62"/>
    </row>
    <row r="266" spans="1:12" ht="19.5" customHeight="1" x14ac:dyDescent="0.2">
      <c r="A266" s="79" t="s">
        <v>65</v>
      </c>
      <c r="B266" s="109"/>
      <c r="C266" s="109"/>
      <c r="D266" s="109"/>
      <c r="E266" s="109"/>
      <c r="F266" s="109"/>
      <c r="G266" s="109"/>
      <c r="H266" s="109"/>
      <c r="I266" s="109"/>
      <c r="J266" s="110"/>
      <c r="K266" s="19"/>
      <c r="L266" s="19"/>
    </row>
    <row r="267" spans="1:12" ht="19.5" customHeight="1" x14ac:dyDescent="0.2">
      <c r="A267" s="50" t="s">
        <v>66</v>
      </c>
      <c r="B267" s="51" t="s">
        <v>67</v>
      </c>
      <c r="C267" s="52">
        <v>10</v>
      </c>
      <c r="D267" s="52">
        <v>10.5</v>
      </c>
      <c r="E267" s="52">
        <v>11</v>
      </c>
      <c r="F267" s="52">
        <v>11.5</v>
      </c>
      <c r="G267" s="52">
        <v>12.2</v>
      </c>
      <c r="H267" s="70">
        <v>13</v>
      </c>
      <c r="I267" s="43" t="s">
        <v>5</v>
      </c>
      <c r="J267" s="37" t="s">
        <v>352</v>
      </c>
      <c r="K267" s="37" t="s">
        <v>331</v>
      </c>
      <c r="L267" s="37" t="s">
        <v>223</v>
      </c>
    </row>
    <row r="268" spans="1:12" ht="61.5" customHeight="1" x14ac:dyDescent="0.2">
      <c r="A268" s="44"/>
      <c r="B268" s="40"/>
      <c r="C268" s="38"/>
      <c r="D268" s="38"/>
      <c r="E268" s="38"/>
      <c r="F268" s="38"/>
      <c r="G268" s="38"/>
      <c r="H268" s="71"/>
      <c r="I268" s="41">
        <f>C267+D267+E267+F267+G267+H267</f>
        <v>68.2</v>
      </c>
      <c r="J268" s="57"/>
      <c r="K268" s="45"/>
      <c r="L268" s="45"/>
    </row>
    <row r="269" spans="1:12" ht="34.5" customHeight="1" x14ac:dyDescent="0.2">
      <c r="A269" s="50" t="s">
        <v>68</v>
      </c>
      <c r="B269" s="47" t="s">
        <v>279</v>
      </c>
      <c r="C269" s="42">
        <v>5</v>
      </c>
      <c r="D269" s="42">
        <v>5.2</v>
      </c>
      <c r="E269" s="42">
        <v>16.5</v>
      </c>
      <c r="F269" s="42">
        <v>17.2</v>
      </c>
      <c r="G269" s="42">
        <v>18.2</v>
      </c>
      <c r="H269" s="42">
        <v>19.2</v>
      </c>
      <c r="I269" s="43" t="s">
        <v>5</v>
      </c>
      <c r="J269" s="37" t="s">
        <v>280</v>
      </c>
      <c r="K269" s="37" t="s">
        <v>331</v>
      </c>
      <c r="L269" s="37" t="s">
        <v>224</v>
      </c>
    </row>
    <row r="270" spans="1:12" ht="33.75" customHeight="1" x14ac:dyDescent="0.2">
      <c r="A270" s="44"/>
      <c r="B270" s="40"/>
      <c r="C270" s="38"/>
      <c r="D270" s="38"/>
      <c r="E270" s="38"/>
      <c r="F270" s="38"/>
      <c r="G270" s="38"/>
      <c r="H270" s="38"/>
      <c r="I270" s="41">
        <f>C269+D269+E269+F269+G269+H269</f>
        <v>81.3</v>
      </c>
      <c r="J270" s="57"/>
      <c r="K270" s="45"/>
      <c r="L270" s="45"/>
    </row>
    <row r="271" spans="1:12" ht="27.75" customHeight="1" x14ac:dyDescent="0.2">
      <c r="A271" s="46" t="s">
        <v>69</v>
      </c>
      <c r="B271" s="47" t="s">
        <v>221</v>
      </c>
      <c r="C271" s="42">
        <v>10</v>
      </c>
      <c r="D271" s="42">
        <v>10.5</v>
      </c>
      <c r="E271" s="42">
        <v>0</v>
      </c>
      <c r="F271" s="42">
        <v>0</v>
      </c>
      <c r="G271" s="42">
        <v>0</v>
      </c>
      <c r="H271" s="42">
        <v>0</v>
      </c>
      <c r="I271" s="43" t="s">
        <v>5</v>
      </c>
      <c r="J271" s="37" t="s">
        <v>347</v>
      </c>
      <c r="K271" s="37" t="s">
        <v>332</v>
      </c>
      <c r="L271" s="37" t="s">
        <v>334</v>
      </c>
    </row>
    <row r="272" spans="1:12" ht="81.75" customHeight="1" x14ac:dyDescent="0.2">
      <c r="A272" s="53"/>
      <c r="B272" s="54"/>
      <c r="C272" s="48"/>
      <c r="D272" s="48"/>
      <c r="E272" s="48"/>
      <c r="F272" s="48"/>
      <c r="G272" s="48"/>
      <c r="H272" s="48"/>
      <c r="I272" s="41">
        <f>C271+D271+E271+F271+G271+H271</f>
        <v>20.5</v>
      </c>
      <c r="J272" s="45"/>
      <c r="K272" s="45"/>
      <c r="L272" s="45"/>
    </row>
    <row r="273" spans="1:16" ht="39.75" customHeight="1" x14ac:dyDescent="0.2">
      <c r="A273" s="31" t="s">
        <v>70</v>
      </c>
      <c r="B273" s="32" t="s">
        <v>71</v>
      </c>
      <c r="C273" s="33">
        <v>28</v>
      </c>
      <c r="D273" s="33">
        <v>29.4</v>
      </c>
      <c r="E273" s="33">
        <v>30.8</v>
      </c>
      <c r="F273" s="33">
        <v>0</v>
      </c>
      <c r="G273" s="33">
        <v>0</v>
      </c>
      <c r="H273" s="33">
        <v>0</v>
      </c>
      <c r="I273" s="35" t="s">
        <v>5</v>
      </c>
      <c r="J273" s="36" t="s">
        <v>347</v>
      </c>
      <c r="K273" s="36" t="s">
        <v>331</v>
      </c>
      <c r="L273" s="36" t="s">
        <v>225</v>
      </c>
    </row>
    <row r="274" spans="1:16" ht="21" customHeight="1" x14ac:dyDescent="0.2">
      <c r="A274" s="31"/>
      <c r="B274" s="32"/>
      <c r="C274" s="33"/>
      <c r="D274" s="33"/>
      <c r="E274" s="33"/>
      <c r="F274" s="33"/>
      <c r="G274" s="33"/>
      <c r="H274" s="33"/>
      <c r="I274" s="49">
        <f>C273+D273+E273+F273+G273+H273</f>
        <v>88.2</v>
      </c>
      <c r="J274" s="36"/>
      <c r="K274" s="36"/>
      <c r="L274" s="36"/>
    </row>
    <row r="275" spans="1:16" ht="44.25" customHeight="1" x14ac:dyDescent="0.2">
      <c r="A275" s="50" t="s">
        <v>72</v>
      </c>
      <c r="B275" s="51" t="s">
        <v>73</v>
      </c>
      <c r="C275" s="52">
        <v>40</v>
      </c>
      <c r="D275" s="52">
        <v>42</v>
      </c>
      <c r="E275" s="52">
        <v>44</v>
      </c>
      <c r="F275" s="52">
        <v>46</v>
      </c>
      <c r="G275" s="52">
        <v>48</v>
      </c>
      <c r="H275" s="52">
        <v>50</v>
      </c>
      <c r="I275" s="43" t="s">
        <v>5</v>
      </c>
      <c r="J275" s="37" t="s">
        <v>160</v>
      </c>
      <c r="K275" s="37" t="s">
        <v>331</v>
      </c>
      <c r="L275" s="37" t="s">
        <v>226</v>
      </c>
    </row>
    <row r="276" spans="1:16" ht="18" customHeight="1" x14ac:dyDescent="0.2">
      <c r="A276" s="53"/>
      <c r="B276" s="54"/>
      <c r="C276" s="48"/>
      <c r="D276" s="48"/>
      <c r="E276" s="48"/>
      <c r="F276" s="48"/>
      <c r="G276" s="48"/>
      <c r="H276" s="48"/>
      <c r="I276" s="41">
        <f>C275+D275+E275+F275+G275+H275</f>
        <v>270</v>
      </c>
      <c r="J276" s="45"/>
      <c r="K276" s="45"/>
      <c r="L276" s="45"/>
    </row>
    <row r="277" spans="1:16" ht="27.75" customHeight="1" x14ac:dyDescent="0.2">
      <c r="A277" s="50" t="s">
        <v>74</v>
      </c>
      <c r="B277" s="51" t="s">
        <v>339</v>
      </c>
      <c r="C277" s="52">
        <v>48</v>
      </c>
      <c r="D277" s="52">
        <v>50.4</v>
      </c>
      <c r="E277" s="52">
        <v>52.8</v>
      </c>
      <c r="F277" s="52">
        <f>55.2+32.2</f>
        <v>87.4</v>
      </c>
      <c r="G277" s="52">
        <f>57.6+33.6</f>
        <v>91.2</v>
      </c>
      <c r="H277" s="52">
        <f>60+35</f>
        <v>95</v>
      </c>
      <c r="I277" s="43" t="s">
        <v>5</v>
      </c>
      <c r="J277" s="37" t="s">
        <v>347</v>
      </c>
      <c r="K277" s="37" t="s">
        <v>331</v>
      </c>
      <c r="L277" s="37" t="s">
        <v>227</v>
      </c>
    </row>
    <row r="278" spans="1:16" ht="34.5" customHeight="1" x14ac:dyDescent="0.2">
      <c r="A278" s="53"/>
      <c r="B278" s="54"/>
      <c r="C278" s="48"/>
      <c r="D278" s="48"/>
      <c r="E278" s="48"/>
      <c r="F278" s="48"/>
      <c r="G278" s="48"/>
      <c r="H278" s="48"/>
      <c r="I278" s="41">
        <f>C277+D277+E277+F277+G277+H277</f>
        <v>424.8</v>
      </c>
      <c r="J278" s="45"/>
      <c r="K278" s="45"/>
      <c r="L278" s="45"/>
    </row>
    <row r="279" spans="1:16" ht="24.75" customHeight="1" x14ac:dyDescent="0.2">
      <c r="A279" s="46" t="s">
        <v>75</v>
      </c>
      <c r="B279" s="47" t="s">
        <v>77</v>
      </c>
      <c r="C279" s="42">
        <v>25</v>
      </c>
      <c r="D279" s="42">
        <v>26.2</v>
      </c>
      <c r="E279" s="42">
        <v>27.5</v>
      </c>
      <c r="F279" s="42">
        <v>28.8</v>
      </c>
      <c r="G279" s="42">
        <v>30.1</v>
      </c>
      <c r="H279" s="42">
        <v>31.4</v>
      </c>
      <c r="I279" s="43" t="s">
        <v>5</v>
      </c>
      <c r="J279" s="37" t="s">
        <v>347</v>
      </c>
      <c r="K279" s="37" t="s">
        <v>331</v>
      </c>
      <c r="L279" s="37" t="s">
        <v>227</v>
      </c>
    </row>
    <row r="280" spans="1:16" ht="30" customHeight="1" x14ac:dyDescent="0.2">
      <c r="A280" s="31"/>
      <c r="B280" s="32"/>
      <c r="C280" s="33"/>
      <c r="D280" s="33"/>
      <c r="E280" s="33"/>
      <c r="F280" s="33"/>
      <c r="G280" s="33"/>
      <c r="H280" s="33"/>
      <c r="I280" s="49">
        <f>C279+D279+E279+F279+G279+H279</f>
        <v>169</v>
      </c>
      <c r="J280" s="36"/>
      <c r="K280" s="36"/>
      <c r="L280" s="36"/>
    </row>
    <row r="281" spans="1:16" ht="47.25" customHeight="1" x14ac:dyDescent="0.2">
      <c r="A281" s="86" t="s">
        <v>76</v>
      </c>
      <c r="B281" s="21" t="s">
        <v>79</v>
      </c>
      <c r="C281" s="83">
        <v>25</v>
      </c>
      <c r="D281" s="83">
        <v>26.2</v>
      </c>
      <c r="E281" s="83">
        <v>27.5</v>
      </c>
      <c r="F281" s="83">
        <v>28.8</v>
      </c>
      <c r="G281" s="83">
        <v>30.1</v>
      </c>
      <c r="H281" s="83">
        <v>31.4</v>
      </c>
      <c r="I281" s="19" t="s">
        <v>5</v>
      </c>
      <c r="J281" s="21" t="s">
        <v>201</v>
      </c>
      <c r="K281" s="21" t="s">
        <v>331</v>
      </c>
      <c r="L281" s="21" t="s">
        <v>228</v>
      </c>
    </row>
    <row r="282" spans="1:16" ht="15.75" customHeight="1" x14ac:dyDescent="0.2">
      <c r="A282" s="86"/>
      <c r="B282" s="21"/>
      <c r="C282" s="83"/>
      <c r="D282" s="83"/>
      <c r="E282" s="83"/>
      <c r="F282" s="83"/>
      <c r="G282" s="83"/>
      <c r="H282" s="83"/>
      <c r="I282" s="108">
        <f>C281+D281+E281+F281+G281+H281</f>
        <v>169</v>
      </c>
      <c r="J282" s="21"/>
      <c r="K282" s="21"/>
      <c r="L282" s="21"/>
    </row>
    <row r="283" spans="1:16" ht="21.75" customHeight="1" x14ac:dyDescent="0.2">
      <c r="A283" s="86" t="s">
        <v>78</v>
      </c>
      <c r="B283" s="21" t="s">
        <v>80</v>
      </c>
      <c r="C283" s="83">
        <v>45</v>
      </c>
      <c r="D283" s="83">
        <v>47.2</v>
      </c>
      <c r="E283" s="83">
        <v>49.5</v>
      </c>
      <c r="F283" s="83">
        <v>51.9</v>
      </c>
      <c r="G283" s="83">
        <v>54.2</v>
      </c>
      <c r="H283" s="83">
        <v>56.5</v>
      </c>
      <c r="I283" s="19" t="s">
        <v>5</v>
      </c>
      <c r="J283" s="21" t="s">
        <v>201</v>
      </c>
      <c r="K283" s="21" t="s">
        <v>331</v>
      </c>
      <c r="L283" s="21" t="s">
        <v>333</v>
      </c>
    </row>
    <row r="284" spans="1:16" ht="39.75" customHeight="1" x14ac:dyDescent="0.2">
      <c r="A284" s="86"/>
      <c r="B284" s="21"/>
      <c r="C284" s="83"/>
      <c r="D284" s="83"/>
      <c r="E284" s="83"/>
      <c r="F284" s="83"/>
      <c r="G284" s="83"/>
      <c r="H284" s="83"/>
      <c r="I284" s="108">
        <f>C283+D283+E283+F283+G283+H283</f>
        <v>304.3</v>
      </c>
      <c r="J284" s="21"/>
      <c r="K284" s="21"/>
      <c r="L284" s="21"/>
      <c r="P284" s="12"/>
    </row>
    <row r="285" spans="1:16" ht="15.75" customHeight="1" x14ac:dyDescent="0.2">
      <c r="A285" s="86" t="s">
        <v>361</v>
      </c>
      <c r="B285" s="37" t="s">
        <v>346</v>
      </c>
      <c r="C285" s="95">
        <v>0</v>
      </c>
      <c r="D285" s="95">
        <v>0</v>
      </c>
      <c r="E285" s="95">
        <v>0</v>
      </c>
      <c r="F285" s="91">
        <f>F288+F290</f>
        <v>18449.72</v>
      </c>
      <c r="G285" s="95">
        <f t="shared" ref="G285:H285" si="11">G288+G290</f>
        <v>15152</v>
      </c>
      <c r="H285" s="95">
        <f t="shared" si="11"/>
        <v>15152</v>
      </c>
      <c r="I285" s="95" t="s">
        <v>13</v>
      </c>
      <c r="J285" s="37" t="s">
        <v>373</v>
      </c>
      <c r="K285" s="37" t="s">
        <v>340</v>
      </c>
      <c r="L285" s="37" t="s">
        <v>345</v>
      </c>
    </row>
    <row r="286" spans="1:16" ht="9" hidden="1" customHeight="1" x14ac:dyDescent="0.2">
      <c r="A286" s="86"/>
      <c r="B286" s="36"/>
      <c r="C286" s="187"/>
      <c r="D286" s="187"/>
      <c r="E286" s="187"/>
      <c r="F286" s="188"/>
      <c r="G286" s="187"/>
      <c r="H286" s="187"/>
      <c r="I286" s="85"/>
      <c r="J286" s="36"/>
      <c r="K286" s="36"/>
      <c r="L286" s="36"/>
    </row>
    <row r="287" spans="1:16" ht="17.25" customHeight="1" x14ac:dyDescent="0.2">
      <c r="A287" s="86"/>
      <c r="B287" s="36"/>
      <c r="C287" s="187"/>
      <c r="D287" s="187"/>
      <c r="E287" s="187"/>
      <c r="F287" s="188"/>
      <c r="G287" s="187"/>
      <c r="H287" s="187"/>
      <c r="I287" s="81">
        <f>SUM(C285:H287)</f>
        <v>48753.72</v>
      </c>
      <c r="J287" s="36"/>
      <c r="K287" s="36"/>
      <c r="L287" s="36"/>
    </row>
    <row r="288" spans="1:16" ht="36.75" customHeight="1" x14ac:dyDescent="0.2">
      <c r="A288" s="86"/>
      <c r="B288" s="36"/>
      <c r="C288" s="83">
        <v>0</v>
      </c>
      <c r="D288" s="83">
        <v>0</v>
      </c>
      <c r="E288" s="83">
        <v>0</v>
      </c>
      <c r="F288" s="91">
        <f>F292+F296+F300+F304+F308</f>
        <v>3449.7200000000003</v>
      </c>
      <c r="G288" s="95">
        <v>152</v>
      </c>
      <c r="H288" s="95">
        <v>152</v>
      </c>
      <c r="I288" s="108" t="s">
        <v>5</v>
      </c>
      <c r="J288" s="36"/>
      <c r="K288" s="36"/>
      <c r="L288" s="36"/>
    </row>
    <row r="289" spans="1:12" ht="13.5" customHeight="1" x14ac:dyDescent="0.2">
      <c r="A289" s="86"/>
      <c r="B289" s="36"/>
      <c r="C289" s="83"/>
      <c r="D289" s="83"/>
      <c r="E289" s="83"/>
      <c r="F289" s="93"/>
      <c r="G289" s="85"/>
      <c r="H289" s="85"/>
      <c r="I289" s="108">
        <f>SUM(C288:H289)</f>
        <v>3753.7200000000003</v>
      </c>
      <c r="J289" s="36"/>
      <c r="K289" s="36"/>
      <c r="L289" s="36"/>
    </row>
    <row r="290" spans="1:12" ht="21" customHeight="1" x14ac:dyDescent="0.2">
      <c r="A290" s="86"/>
      <c r="B290" s="36"/>
      <c r="C290" s="83">
        <v>0</v>
      </c>
      <c r="D290" s="83">
        <v>0</v>
      </c>
      <c r="E290" s="83">
        <v>0</v>
      </c>
      <c r="F290" s="91">
        <f>F294+F298+F302+F306+F310</f>
        <v>15000</v>
      </c>
      <c r="G290" s="95">
        <v>15000</v>
      </c>
      <c r="H290" s="95">
        <v>15000</v>
      </c>
      <c r="I290" s="108" t="s">
        <v>6</v>
      </c>
      <c r="J290" s="36"/>
      <c r="K290" s="36"/>
      <c r="L290" s="36"/>
    </row>
    <row r="291" spans="1:12" ht="38.25" customHeight="1" thickBot="1" x14ac:dyDescent="0.25">
      <c r="A291" s="86"/>
      <c r="B291" s="189"/>
      <c r="C291" s="83"/>
      <c r="D291" s="83"/>
      <c r="E291" s="83"/>
      <c r="F291" s="93"/>
      <c r="G291" s="85"/>
      <c r="H291" s="85"/>
      <c r="I291" s="108">
        <f>SUM(F290:H291)</f>
        <v>45000</v>
      </c>
      <c r="J291" s="45"/>
      <c r="K291" s="189"/>
      <c r="L291" s="189"/>
    </row>
    <row r="292" spans="1:12" ht="17.25" customHeight="1" x14ac:dyDescent="0.2">
      <c r="A292" s="86" t="s">
        <v>362</v>
      </c>
      <c r="B292" s="190" t="s">
        <v>368</v>
      </c>
      <c r="C292" s="191">
        <v>0</v>
      </c>
      <c r="D292" s="191">
        <v>0</v>
      </c>
      <c r="E292" s="191">
        <v>0</v>
      </c>
      <c r="F292" s="192">
        <v>22.6</v>
      </c>
      <c r="G292" s="191">
        <v>0</v>
      </c>
      <c r="H292" s="191">
        <v>0</v>
      </c>
      <c r="I292" s="193" t="s">
        <v>5</v>
      </c>
      <c r="J292" s="21" t="s">
        <v>373</v>
      </c>
      <c r="K292" s="194">
        <v>2018</v>
      </c>
      <c r="L292" s="194" t="s">
        <v>344</v>
      </c>
    </row>
    <row r="293" spans="1:12" ht="20.25" customHeight="1" x14ac:dyDescent="0.2">
      <c r="A293" s="86"/>
      <c r="B293" s="61"/>
      <c r="C293" s="85"/>
      <c r="D293" s="85"/>
      <c r="E293" s="85"/>
      <c r="F293" s="93"/>
      <c r="G293" s="85"/>
      <c r="H293" s="85"/>
      <c r="I293" s="108">
        <f>SUM(C292:H293)</f>
        <v>22.6</v>
      </c>
      <c r="J293" s="21"/>
      <c r="K293" s="36"/>
      <c r="L293" s="36"/>
    </row>
    <row r="294" spans="1:12" ht="17.25" customHeight="1" x14ac:dyDescent="0.2">
      <c r="A294" s="86"/>
      <c r="B294" s="61"/>
      <c r="C294" s="95">
        <v>0</v>
      </c>
      <c r="D294" s="95">
        <v>0</v>
      </c>
      <c r="E294" s="95">
        <v>0</v>
      </c>
      <c r="F294" s="91">
        <v>3000</v>
      </c>
      <c r="G294" s="95">
        <v>0</v>
      </c>
      <c r="H294" s="95">
        <v>0</v>
      </c>
      <c r="I294" s="108" t="s">
        <v>6</v>
      </c>
      <c r="J294" s="21"/>
      <c r="K294" s="36"/>
      <c r="L294" s="36"/>
    </row>
    <row r="295" spans="1:12" ht="15" customHeight="1" thickBot="1" x14ac:dyDescent="0.25">
      <c r="A295" s="86"/>
      <c r="B295" s="195"/>
      <c r="C295" s="196"/>
      <c r="D295" s="196"/>
      <c r="E295" s="196"/>
      <c r="F295" s="188"/>
      <c r="G295" s="187"/>
      <c r="H295" s="187"/>
      <c r="I295" s="81">
        <f>SUM(C294:H295)</f>
        <v>3000</v>
      </c>
      <c r="J295" s="21"/>
      <c r="K295" s="189"/>
      <c r="L295" s="189"/>
    </row>
    <row r="296" spans="1:12" ht="22.5" customHeight="1" x14ac:dyDescent="0.2">
      <c r="A296" s="86" t="s">
        <v>363</v>
      </c>
      <c r="B296" s="190" t="s">
        <v>369</v>
      </c>
      <c r="C296" s="191">
        <v>0</v>
      </c>
      <c r="D296" s="191">
        <v>0</v>
      </c>
      <c r="E296" s="191">
        <v>0</v>
      </c>
      <c r="F296" s="80">
        <v>1636.92</v>
      </c>
      <c r="G296" s="83">
        <v>0</v>
      </c>
      <c r="H296" s="83">
        <v>0</v>
      </c>
      <c r="I296" s="108" t="s">
        <v>5</v>
      </c>
      <c r="J296" s="21" t="s">
        <v>373</v>
      </c>
      <c r="K296" s="194">
        <v>2018</v>
      </c>
      <c r="L296" s="194" t="s">
        <v>343</v>
      </c>
    </row>
    <row r="297" spans="1:12" ht="16.5" customHeight="1" x14ac:dyDescent="0.2">
      <c r="A297" s="86"/>
      <c r="B297" s="61"/>
      <c r="C297" s="85"/>
      <c r="D297" s="85"/>
      <c r="E297" s="85"/>
      <c r="F297" s="80"/>
      <c r="G297" s="83"/>
      <c r="H297" s="83"/>
      <c r="I297" s="108">
        <f>SUM(C296:H297)</f>
        <v>1636.92</v>
      </c>
      <c r="J297" s="21"/>
      <c r="K297" s="36"/>
      <c r="L297" s="36"/>
    </row>
    <row r="298" spans="1:12" ht="16.5" customHeight="1" x14ac:dyDescent="0.2">
      <c r="A298" s="86"/>
      <c r="B298" s="61"/>
      <c r="C298" s="95">
        <v>0</v>
      </c>
      <c r="D298" s="95">
        <v>0</v>
      </c>
      <c r="E298" s="95">
        <v>0</v>
      </c>
      <c r="F298" s="80">
        <v>3000</v>
      </c>
      <c r="G298" s="83">
        <v>0</v>
      </c>
      <c r="H298" s="83">
        <v>0</v>
      </c>
      <c r="I298" s="108" t="s">
        <v>6</v>
      </c>
      <c r="J298" s="21"/>
      <c r="K298" s="36"/>
      <c r="L298" s="36"/>
    </row>
    <row r="299" spans="1:12" ht="42.75" customHeight="1" x14ac:dyDescent="0.2">
      <c r="A299" s="86"/>
      <c r="B299" s="61"/>
      <c r="C299" s="187"/>
      <c r="D299" s="187"/>
      <c r="E299" s="187"/>
      <c r="F299" s="80"/>
      <c r="G299" s="83"/>
      <c r="H299" s="83"/>
      <c r="I299" s="108">
        <f>SUM(C298:H299)</f>
        <v>3000</v>
      </c>
      <c r="J299" s="37"/>
      <c r="K299" s="36"/>
      <c r="L299" s="36"/>
    </row>
    <row r="300" spans="1:12" ht="16.5" customHeight="1" x14ac:dyDescent="0.2">
      <c r="A300" s="86" t="s">
        <v>364</v>
      </c>
      <c r="B300" s="37" t="s">
        <v>374</v>
      </c>
      <c r="C300" s="95">
        <v>0</v>
      </c>
      <c r="D300" s="95">
        <v>0</v>
      </c>
      <c r="E300" s="95">
        <v>0</v>
      </c>
      <c r="F300" s="80">
        <v>1392.19</v>
      </c>
      <c r="G300" s="83">
        <v>0</v>
      </c>
      <c r="H300" s="83">
        <v>0</v>
      </c>
      <c r="I300" s="108" t="s">
        <v>5</v>
      </c>
      <c r="J300" s="21" t="s">
        <v>373</v>
      </c>
      <c r="K300" s="21">
        <v>2018</v>
      </c>
      <c r="L300" s="21" t="s">
        <v>343</v>
      </c>
    </row>
    <row r="301" spans="1:12" ht="56.25" customHeight="1" x14ac:dyDescent="0.2">
      <c r="A301" s="86"/>
      <c r="B301" s="36"/>
      <c r="C301" s="187"/>
      <c r="D301" s="187"/>
      <c r="E301" s="187"/>
      <c r="F301" s="80"/>
      <c r="G301" s="83"/>
      <c r="H301" s="83"/>
      <c r="I301" s="108">
        <f>SUM(C300:H301)</f>
        <v>1392.19</v>
      </c>
      <c r="J301" s="21"/>
      <c r="K301" s="21"/>
      <c r="L301" s="21"/>
    </row>
    <row r="302" spans="1:12" ht="52.5" customHeight="1" x14ac:dyDescent="0.2">
      <c r="A302" s="86"/>
      <c r="B302" s="36"/>
      <c r="C302" s="95">
        <v>0</v>
      </c>
      <c r="D302" s="95">
        <v>0</v>
      </c>
      <c r="E302" s="95">
        <v>0</v>
      </c>
      <c r="F302" s="80">
        <v>3000</v>
      </c>
      <c r="G302" s="83">
        <v>0</v>
      </c>
      <c r="H302" s="83">
        <v>0</v>
      </c>
      <c r="I302" s="108" t="s">
        <v>6</v>
      </c>
      <c r="J302" s="21"/>
      <c r="K302" s="21"/>
      <c r="L302" s="21"/>
    </row>
    <row r="303" spans="1:12" ht="15" customHeight="1" x14ac:dyDescent="0.2">
      <c r="A303" s="86"/>
      <c r="B303" s="45"/>
      <c r="C303" s="187"/>
      <c r="D303" s="187"/>
      <c r="E303" s="187"/>
      <c r="F303" s="80"/>
      <c r="G303" s="83"/>
      <c r="H303" s="83"/>
      <c r="I303" s="108">
        <f>SUM(C302:H303)</f>
        <v>3000</v>
      </c>
      <c r="J303" s="21"/>
      <c r="K303" s="21"/>
      <c r="L303" s="21"/>
    </row>
    <row r="304" spans="1:12" ht="16.5" customHeight="1" x14ac:dyDescent="0.2">
      <c r="A304" s="86" t="s">
        <v>365</v>
      </c>
      <c r="B304" s="37" t="s">
        <v>370</v>
      </c>
      <c r="C304" s="95">
        <v>0</v>
      </c>
      <c r="D304" s="95">
        <v>0</v>
      </c>
      <c r="E304" s="95">
        <v>0</v>
      </c>
      <c r="F304" s="80">
        <v>242.11</v>
      </c>
      <c r="G304" s="83">
        <v>0</v>
      </c>
      <c r="H304" s="83">
        <v>0</v>
      </c>
      <c r="I304" s="108" t="s">
        <v>5</v>
      </c>
      <c r="J304" s="21" t="s">
        <v>373</v>
      </c>
      <c r="K304" s="21">
        <v>2018</v>
      </c>
      <c r="L304" s="21" t="s">
        <v>343</v>
      </c>
    </row>
    <row r="305" spans="1:17" ht="16.5" customHeight="1" x14ac:dyDescent="0.2">
      <c r="A305" s="86"/>
      <c r="B305" s="36"/>
      <c r="C305" s="187"/>
      <c r="D305" s="187"/>
      <c r="E305" s="187"/>
      <c r="F305" s="80"/>
      <c r="G305" s="83"/>
      <c r="H305" s="83"/>
      <c r="I305" s="108">
        <f>SUM(C304:H305)</f>
        <v>242.11</v>
      </c>
      <c r="J305" s="21"/>
      <c r="K305" s="21"/>
      <c r="L305" s="21"/>
    </row>
    <row r="306" spans="1:17" ht="16.5" customHeight="1" x14ac:dyDescent="0.2">
      <c r="A306" s="86"/>
      <c r="B306" s="36"/>
      <c r="C306" s="95">
        <v>0</v>
      </c>
      <c r="D306" s="95">
        <v>0</v>
      </c>
      <c r="E306" s="95">
        <v>0</v>
      </c>
      <c r="F306" s="80">
        <v>3000</v>
      </c>
      <c r="G306" s="83">
        <v>0</v>
      </c>
      <c r="H306" s="83">
        <v>0</v>
      </c>
      <c r="I306" s="108" t="s">
        <v>6</v>
      </c>
      <c r="J306" s="21"/>
      <c r="K306" s="21"/>
      <c r="L306" s="21"/>
    </row>
    <row r="307" spans="1:17" ht="41.25" customHeight="1" x14ac:dyDescent="0.2">
      <c r="A307" s="86"/>
      <c r="B307" s="45"/>
      <c r="C307" s="187"/>
      <c r="D307" s="187"/>
      <c r="E307" s="187"/>
      <c r="F307" s="80"/>
      <c r="G307" s="83"/>
      <c r="H307" s="83"/>
      <c r="I307" s="108">
        <f>SUM(C306:H307)</f>
        <v>3000</v>
      </c>
      <c r="J307" s="21"/>
      <c r="K307" s="21"/>
      <c r="L307" s="21"/>
    </row>
    <row r="308" spans="1:17" ht="16.5" customHeight="1" x14ac:dyDescent="0.2">
      <c r="A308" s="86" t="s">
        <v>366</v>
      </c>
      <c r="B308" s="37" t="s">
        <v>371</v>
      </c>
      <c r="C308" s="95">
        <v>0</v>
      </c>
      <c r="D308" s="95">
        <v>0</v>
      </c>
      <c r="E308" s="95">
        <v>0</v>
      </c>
      <c r="F308" s="80">
        <v>155.9</v>
      </c>
      <c r="G308" s="83">
        <v>0</v>
      </c>
      <c r="H308" s="83">
        <v>0</v>
      </c>
      <c r="I308" s="108" t="s">
        <v>5</v>
      </c>
      <c r="J308" s="21" t="s">
        <v>373</v>
      </c>
      <c r="K308" s="21">
        <v>2018</v>
      </c>
      <c r="L308" s="21" t="s">
        <v>343</v>
      </c>
    </row>
    <row r="309" spans="1:17" ht="16.5" customHeight="1" x14ac:dyDescent="0.2">
      <c r="A309" s="86"/>
      <c r="B309" s="36"/>
      <c r="C309" s="187"/>
      <c r="D309" s="187"/>
      <c r="E309" s="187"/>
      <c r="F309" s="80"/>
      <c r="G309" s="83"/>
      <c r="H309" s="83"/>
      <c r="I309" s="108">
        <f>SUM(C308:H309)</f>
        <v>155.9</v>
      </c>
      <c r="J309" s="21"/>
      <c r="K309" s="21"/>
      <c r="L309" s="21"/>
    </row>
    <row r="310" spans="1:17" ht="16.5" customHeight="1" x14ac:dyDescent="0.2">
      <c r="A310" s="86"/>
      <c r="B310" s="36"/>
      <c r="C310" s="95">
        <v>0</v>
      </c>
      <c r="D310" s="95">
        <v>0</v>
      </c>
      <c r="E310" s="95">
        <v>0</v>
      </c>
      <c r="F310" s="80">
        <v>3000</v>
      </c>
      <c r="G310" s="83">
        <v>0</v>
      </c>
      <c r="H310" s="83">
        <v>0</v>
      </c>
      <c r="I310" s="108" t="s">
        <v>6</v>
      </c>
      <c r="J310" s="21"/>
      <c r="K310" s="21"/>
      <c r="L310" s="21"/>
    </row>
    <row r="311" spans="1:17" ht="45.75" customHeight="1" x14ac:dyDescent="0.2">
      <c r="A311" s="86"/>
      <c r="B311" s="36"/>
      <c r="C311" s="187"/>
      <c r="D311" s="187"/>
      <c r="E311" s="187"/>
      <c r="F311" s="80"/>
      <c r="G311" s="83"/>
      <c r="H311" s="83"/>
      <c r="I311" s="108">
        <f>SUM(C310:H311)</f>
        <v>3000</v>
      </c>
      <c r="J311" s="21"/>
      <c r="K311" s="21"/>
      <c r="L311" s="21"/>
    </row>
    <row r="312" spans="1:17" ht="16.5" customHeight="1" x14ac:dyDescent="0.2">
      <c r="A312" s="86" t="s">
        <v>367</v>
      </c>
      <c r="B312" s="37" t="s">
        <v>372</v>
      </c>
      <c r="C312" s="95">
        <v>0</v>
      </c>
      <c r="D312" s="95">
        <v>0</v>
      </c>
      <c r="E312" s="95">
        <v>0</v>
      </c>
      <c r="F312" s="80">
        <v>0</v>
      </c>
      <c r="G312" s="83">
        <v>152</v>
      </c>
      <c r="H312" s="83">
        <v>152</v>
      </c>
      <c r="I312" s="108" t="s">
        <v>5</v>
      </c>
      <c r="J312" s="21" t="s">
        <v>373</v>
      </c>
      <c r="K312" s="21" t="s">
        <v>382</v>
      </c>
      <c r="L312" s="21" t="s">
        <v>345</v>
      </c>
    </row>
    <row r="313" spans="1:17" ht="16.5" customHeight="1" x14ac:dyDescent="0.2">
      <c r="A313" s="86"/>
      <c r="B313" s="36"/>
      <c r="C313" s="85"/>
      <c r="D313" s="85"/>
      <c r="E313" s="85"/>
      <c r="F313" s="80"/>
      <c r="G313" s="83"/>
      <c r="H313" s="83"/>
      <c r="I313" s="108">
        <f>SUM(G312:H313)</f>
        <v>304</v>
      </c>
      <c r="J313" s="21"/>
      <c r="K313" s="21"/>
      <c r="L313" s="21"/>
    </row>
    <row r="314" spans="1:17" ht="16.5" customHeight="1" x14ac:dyDescent="0.2">
      <c r="A314" s="86"/>
      <c r="B314" s="36"/>
      <c r="C314" s="95">
        <v>0</v>
      </c>
      <c r="D314" s="95">
        <v>0</v>
      </c>
      <c r="E314" s="95">
        <v>0</v>
      </c>
      <c r="F314" s="80">
        <v>0</v>
      </c>
      <c r="G314" s="83">
        <v>15000</v>
      </c>
      <c r="H314" s="83">
        <v>15000</v>
      </c>
      <c r="I314" s="83" t="s">
        <v>6</v>
      </c>
      <c r="J314" s="21"/>
      <c r="K314" s="21"/>
      <c r="L314" s="21"/>
    </row>
    <row r="315" spans="1:17" ht="16.5" customHeight="1" x14ac:dyDescent="0.2">
      <c r="A315" s="86"/>
      <c r="B315" s="36"/>
      <c r="C315" s="187"/>
      <c r="D315" s="187"/>
      <c r="E315" s="187"/>
      <c r="F315" s="80"/>
      <c r="G315" s="83"/>
      <c r="H315" s="83"/>
      <c r="I315" s="83"/>
      <c r="J315" s="21"/>
      <c r="K315" s="21"/>
      <c r="L315" s="21"/>
    </row>
    <row r="316" spans="1:17" ht="16.5" customHeight="1" x14ac:dyDescent="0.2">
      <c r="A316" s="86"/>
      <c r="B316" s="45"/>
      <c r="C316" s="85"/>
      <c r="D316" s="85"/>
      <c r="E316" s="85"/>
      <c r="F316" s="80"/>
      <c r="G316" s="83"/>
      <c r="H316" s="83"/>
      <c r="I316" s="108">
        <f>SUM(G314:H316)</f>
        <v>30000</v>
      </c>
      <c r="J316" s="21"/>
      <c r="K316" s="21"/>
      <c r="L316" s="21"/>
      <c r="Q316" s="12"/>
    </row>
    <row r="317" spans="1:17" ht="16.5" customHeight="1" x14ac:dyDescent="0.2">
      <c r="A317" s="86" t="s">
        <v>152</v>
      </c>
      <c r="B317" s="86"/>
      <c r="C317" s="83">
        <f>SUM(C267:C316)</f>
        <v>236</v>
      </c>
      <c r="D317" s="95">
        <f>SUM(D267:D316)</f>
        <v>247.59999999999997</v>
      </c>
      <c r="E317" s="95">
        <f>SUM(E267:E316)</f>
        <v>259.60000000000002</v>
      </c>
      <c r="F317" s="83">
        <f>SUM(F267:F287)</f>
        <v>18721.32</v>
      </c>
      <c r="G317" s="83">
        <f>SUM(G267:G287)</f>
        <v>15436</v>
      </c>
      <c r="H317" s="83">
        <f>SUM(H267:H287)</f>
        <v>15448.5</v>
      </c>
      <c r="I317" s="19" t="s">
        <v>13</v>
      </c>
      <c r="J317" s="21"/>
      <c r="K317" s="21"/>
      <c r="L317" s="21"/>
    </row>
    <row r="318" spans="1:17" ht="16.5" customHeight="1" x14ac:dyDescent="0.2">
      <c r="A318" s="86"/>
      <c r="B318" s="86"/>
      <c r="C318" s="83"/>
      <c r="D318" s="85"/>
      <c r="E318" s="85"/>
      <c r="F318" s="83"/>
      <c r="G318" s="83"/>
      <c r="H318" s="83"/>
      <c r="I318" s="108">
        <f>SUM(C317:H318)</f>
        <v>50349.020000000004</v>
      </c>
      <c r="J318" s="21"/>
      <c r="K318" s="21"/>
      <c r="L318" s="21"/>
    </row>
    <row r="319" spans="1:17" ht="16.5" customHeight="1" x14ac:dyDescent="0.2">
      <c r="A319" s="86"/>
      <c r="B319" s="86"/>
      <c r="C319" s="95">
        <f>SUM(C267:C284)</f>
        <v>236</v>
      </c>
      <c r="D319" s="95">
        <f>SUM(D267:D284)</f>
        <v>247.59999999999997</v>
      </c>
      <c r="E319" s="95">
        <f>SUM(E267:E284)</f>
        <v>259.60000000000002</v>
      </c>
      <c r="F319" s="83">
        <f>F267+F269+F271+F273+F275+F277+F279+F281+F283+F288</f>
        <v>3721.32</v>
      </c>
      <c r="G319" s="83">
        <f>G267+G269+G271+G273+G275+G277+G279+G281+G283+G288</f>
        <v>436</v>
      </c>
      <c r="H319" s="83">
        <f>H267+H269+H271+H273+H275+H277+H279+H281+H283+H288</f>
        <v>448.5</v>
      </c>
      <c r="I319" s="19" t="s">
        <v>5</v>
      </c>
      <c r="J319" s="21"/>
      <c r="K319" s="21"/>
      <c r="L319" s="21"/>
    </row>
    <row r="320" spans="1:17" ht="16.5" customHeight="1" x14ac:dyDescent="0.2">
      <c r="A320" s="86"/>
      <c r="B320" s="86"/>
      <c r="C320" s="85"/>
      <c r="D320" s="85"/>
      <c r="E320" s="85"/>
      <c r="F320" s="83"/>
      <c r="G320" s="83"/>
      <c r="H320" s="83"/>
      <c r="I320" s="108">
        <f>C319+D319+E319+F319+G319+H319</f>
        <v>5349.02</v>
      </c>
      <c r="J320" s="21"/>
      <c r="K320" s="21"/>
      <c r="L320" s="21"/>
    </row>
    <row r="321" spans="1:12" ht="16.5" customHeight="1" x14ac:dyDescent="0.2">
      <c r="A321" s="86"/>
      <c r="B321" s="86"/>
      <c r="C321" s="83">
        <v>0</v>
      </c>
      <c r="D321" s="83">
        <v>0</v>
      </c>
      <c r="E321" s="83">
        <v>0</v>
      </c>
      <c r="F321" s="83">
        <f>F290</f>
        <v>15000</v>
      </c>
      <c r="G321" s="83">
        <f>G290</f>
        <v>15000</v>
      </c>
      <c r="H321" s="83">
        <f>H290</f>
        <v>15000</v>
      </c>
      <c r="I321" s="19" t="s">
        <v>6</v>
      </c>
      <c r="J321" s="21"/>
      <c r="K321" s="21"/>
      <c r="L321" s="21"/>
    </row>
    <row r="322" spans="1:12" ht="24.75" customHeight="1" x14ac:dyDescent="0.2">
      <c r="A322" s="86"/>
      <c r="B322" s="86"/>
      <c r="C322" s="83"/>
      <c r="D322" s="83"/>
      <c r="E322" s="83"/>
      <c r="F322" s="83"/>
      <c r="G322" s="83"/>
      <c r="H322" s="83"/>
      <c r="I322" s="108">
        <f>C321+D321+E321+F321+G321+H321</f>
        <v>45000</v>
      </c>
      <c r="J322" s="21"/>
      <c r="K322" s="21"/>
      <c r="L322" s="21"/>
    </row>
    <row r="323" spans="1:12" ht="19.5" customHeight="1" x14ac:dyDescent="0.2">
      <c r="A323" s="79" t="s">
        <v>81</v>
      </c>
      <c r="B323" s="109"/>
      <c r="C323" s="109"/>
      <c r="D323" s="109"/>
      <c r="E323" s="109"/>
      <c r="F323" s="109"/>
      <c r="G323" s="109"/>
      <c r="H323" s="109"/>
      <c r="I323" s="109"/>
      <c r="J323" s="110"/>
      <c r="K323" s="79"/>
      <c r="L323" s="110"/>
    </row>
    <row r="324" spans="1:12" ht="19.5" customHeight="1" x14ac:dyDescent="0.2">
      <c r="A324" s="50" t="s">
        <v>82</v>
      </c>
      <c r="B324" s="51" t="s">
        <v>199</v>
      </c>
      <c r="C324" s="51">
        <v>0</v>
      </c>
      <c r="D324" s="51">
        <v>738.1</v>
      </c>
      <c r="E324" s="51">
        <v>725.4</v>
      </c>
      <c r="F324" s="51">
        <f>725.4+248.3</f>
        <v>973.7</v>
      </c>
      <c r="G324" s="51">
        <v>725.4</v>
      </c>
      <c r="H324" s="111">
        <v>1272.5</v>
      </c>
      <c r="I324" s="43" t="s">
        <v>5</v>
      </c>
      <c r="J324" s="37" t="s">
        <v>200</v>
      </c>
      <c r="K324" s="37" t="s">
        <v>383</v>
      </c>
      <c r="L324" s="37" t="s">
        <v>335</v>
      </c>
    </row>
    <row r="325" spans="1:12" ht="12.75" customHeight="1" x14ac:dyDescent="0.2">
      <c r="A325" s="31"/>
      <c r="B325" s="32"/>
      <c r="C325" s="54"/>
      <c r="D325" s="54"/>
      <c r="E325" s="54"/>
      <c r="F325" s="54"/>
      <c r="G325" s="54"/>
      <c r="H325" s="112"/>
      <c r="I325" s="49">
        <f>C324+D324+E324+F324+G324+H324</f>
        <v>4435.1000000000004</v>
      </c>
      <c r="J325" s="45"/>
      <c r="K325" s="45"/>
      <c r="L325" s="36"/>
    </row>
    <row r="326" spans="1:12" ht="19.5" customHeight="1" x14ac:dyDescent="0.2">
      <c r="A326" s="31"/>
      <c r="B326" s="32"/>
      <c r="C326" s="51">
        <v>0</v>
      </c>
      <c r="D326" s="51">
        <v>580.29999999999995</v>
      </c>
      <c r="E326" s="51">
        <v>580.29999999999995</v>
      </c>
      <c r="F326" s="68">
        <v>899.5</v>
      </c>
      <c r="G326" s="68">
        <v>584.4</v>
      </c>
      <c r="H326" s="111">
        <v>76.900000000000006</v>
      </c>
      <c r="I326" s="43" t="s">
        <v>6</v>
      </c>
      <c r="J326" s="37" t="s">
        <v>200</v>
      </c>
      <c r="K326" s="37" t="s">
        <v>383</v>
      </c>
      <c r="L326" s="36"/>
    </row>
    <row r="327" spans="1:12" ht="29.25" customHeight="1" x14ac:dyDescent="0.2">
      <c r="A327" s="53"/>
      <c r="B327" s="40"/>
      <c r="C327" s="54"/>
      <c r="D327" s="54"/>
      <c r="E327" s="54"/>
      <c r="F327" s="69"/>
      <c r="G327" s="69"/>
      <c r="H327" s="112"/>
      <c r="I327" s="49">
        <f>C326+D326+E326+F326+G326+H326</f>
        <v>2721.4</v>
      </c>
      <c r="J327" s="45"/>
      <c r="K327" s="45"/>
      <c r="L327" s="45"/>
    </row>
    <row r="328" spans="1:12" ht="21" customHeight="1" x14ac:dyDescent="0.2">
      <c r="A328" s="50" t="s">
        <v>83</v>
      </c>
      <c r="B328" s="47" t="s">
        <v>281</v>
      </c>
      <c r="C328" s="51">
        <v>5</v>
      </c>
      <c r="D328" s="51">
        <v>5.2</v>
      </c>
      <c r="E328" s="51">
        <f>5.4+5.4</f>
        <v>10.8</v>
      </c>
      <c r="F328" s="51">
        <f>5.7+5.7</f>
        <v>11.4</v>
      </c>
      <c r="G328" s="68">
        <v>12</v>
      </c>
      <c r="H328" s="51">
        <v>12.6</v>
      </c>
      <c r="I328" s="43" t="s">
        <v>5</v>
      </c>
      <c r="J328" s="37" t="s">
        <v>347</v>
      </c>
      <c r="K328" s="37" t="s">
        <v>331</v>
      </c>
      <c r="L328" s="37" t="s">
        <v>229</v>
      </c>
    </row>
    <row r="329" spans="1:12" ht="44.25" customHeight="1" x14ac:dyDescent="0.2">
      <c r="A329" s="53"/>
      <c r="B329" s="32"/>
      <c r="C329" s="32"/>
      <c r="D329" s="32"/>
      <c r="E329" s="32"/>
      <c r="F329" s="32"/>
      <c r="G329" s="65"/>
      <c r="H329" s="32"/>
      <c r="I329" s="49">
        <f>C328+D328+E328+F328+G328+H328</f>
        <v>57</v>
      </c>
      <c r="J329" s="45"/>
      <c r="K329" s="45"/>
      <c r="L329" s="45"/>
    </row>
    <row r="330" spans="1:12" ht="21" customHeight="1" x14ac:dyDescent="0.2">
      <c r="A330" s="50" t="s">
        <v>128</v>
      </c>
      <c r="B330" s="51" t="s">
        <v>84</v>
      </c>
      <c r="C330" s="51">
        <v>5</v>
      </c>
      <c r="D330" s="51">
        <v>5.2</v>
      </c>
      <c r="E330" s="51">
        <v>0</v>
      </c>
      <c r="F330" s="51">
        <v>0</v>
      </c>
      <c r="G330" s="68">
        <v>0</v>
      </c>
      <c r="H330" s="51">
        <v>0</v>
      </c>
      <c r="I330" s="43" t="s">
        <v>5</v>
      </c>
      <c r="J330" s="37" t="s">
        <v>347</v>
      </c>
      <c r="K330" s="37" t="s">
        <v>332</v>
      </c>
      <c r="L330" s="37" t="s">
        <v>230</v>
      </c>
    </row>
    <row r="331" spans="1:12" ht="60.75" customHeight="1" x14ac:dyDescent="0.2">
      <c r="A331" s="53"/>
      <c r="B331" s="54"/>
      <c r="C331" s="54"/>
      <c r="D331" s="54"/>
      <c r="E331" s="54"/>
      <c r="F331" s="54"/>
      <c r="G331" s="69"/>
      <c r="H331" s="54"/>
      <c r="I331" s="41">
        <f>C330+D330+E330+F330+G330+H330</f>
        <v>10.199999999999999</v>
      </c>
      <c r="J331" s="45"/>
      <c r="K331" s="45"/>
      <c r="L331" s="45"/>
    </row>
    <row r="332" spans="1:12" ht="21" customHeight="1" x14ac:dyDescent="0.2">
      <c r="A332" s="97" t="s">
        <v>153</v>
      </c>
      <c r="B332" s="113"/>
      <c r="C332" s="197">
        <f>C334+C336</f>
        <v>10</v>
      </c>
      <c r="D332" s="52">
        <f>D334+D336</f>
        <v>1328.8</v>
      </c>
      <c r="E332" s="52">
        <f>E334+E336</f>
        <v>1316.5</v>
      </c>
      <c r="F332" s="52">
        <f>SUM(F324:F331)</f>
        <v>1884.6000000000001</v>
      </c>
      <c r="G332" s="52">
        <f t="shared" ref="G332:H332" si="12">SUM(G324:G331)</f>
        <v>1321.8</v>
      </c>
      <c r="H332" s="52">
        <f t="shared" si="12"/>
        <v>1362</v>
      </c>
      <c r="I332" s="43" t="s">
        <v>13</v>
      </c>
      <c r="J332" s="37"/>
      <c r="K332" s="37"/>
      <c r="L332" s="37"/>
    </row>
    <row r="333" spans="1:12" ht="24.75" customHeight="1" x14ac:dyDescent="0.2">
      <c r="A333" s="100"/>
      <c r="B333" s="115"/>
      <c r="C333" s="198"/>
      <c r="D333" s="38"/>
      <c r="E333" s="38"/>
      <c r="F333" s="38"/>
      <c r="G333" s="38"/>
      <c r="H333" s="38"/>
      <c r="I333" s="41">
        <f>SUM(C332:H333)</f>
        <v>7223.7000000000007</v>
      </c>
      <c r="J333" s="36"/>
      <c r="K333" s="36"/>
      <c r="L333" s="36"/>
    </row>
    <row r="334" spans="1:12" ht="23.25" customHeight="1" x14ac:dyDescent="0.2">
      <c r="A334" s="100"/>
      <c r="B334" s="115"/>
      <c r="C334" s="130">
        <f>C330+C328+C326</f>
        <v>10</v>
      </c>
      <c r="D334" s="130">
        <f>D330+D328+D324</f>
        <v>748.5</v>
      </c>
      <c r="E334" s="130">
        <f>E330+E328+E324</f>
        <v>736.19999999999993</v>
      </c>
      <c r="F334" s="130">
        <f>F324+F328</f>
        <v>985.1</v>
      </c>
      <c r="G334" s="130">
        <f t="shared" ref="G334:H334" si="13">G324+G328</f>
        <v>737.4</v>
      </c>
      <c r="H334" s="130">
        <f t="shared" si="13"/>
        <v>1285.0999999999999</v>
      </c>
      <c r="I334" s="43" t="s">
        <v>5</v>
      </c>
      <c r="J334" s="36"/>
      <c r="K334" s="36"/>
      <c r="L334" s="36"/>
    </row>
    <row r="335" spans="1:12" ht="47.25" customHeight="1" x14ac:dyDescent="0.2">
      <c r="A335" s="100"/>
      <c r="B335" s="115"/>
      <c r="C335" s="131"/>
      <c r="D335" s="131"/>
      <c r="E335" s="131"/>
      <c r="F335" s="131"/>
      <c r="G335" s="131"/>
      <c r="H335" s="131"/>
      <c r="I335" s="49">
        <f>SUM(C334:H335)</f>
        <v>4502.2999999999993</v>
      </c>
      <c r="J335" s="36"/>
      <c r="K335" s="36"/>
      <c r="L335" s="36"/>
    </row>
    <row r="336" spans="1:12" x14ac:dyDescent="0.2">
      <c r="A336" s="100"/>
      <c r="B336" s="115"/>
      <c r="C336" s="95">
        <f>C326</f>
        <v>0</v>
      </c>
      <c r="D336" s="95">
        <v>580.29999999999995</v>
      </c>
      <c r="E336" s="95">
        <v>580.29999999999995</v>
      </c>
      <c r="F336" s="95">
        <f>F326</f>
        <v>899.5</v>
      </c>
      <c r="G336" s="95">
        <f>G326</f>
        <v>584.4</v>
      </c>
      <c r="H336" s="95">
        <f>H326</f>
        <v>76.900000000000006</v>
      </c>
      <c r="I336" s="95" t="s">
        <v>6</v>
      </c>
      <c r="J336" s="36"/>
      <c r="K336" s="36"/>
      <c r="L336" s="36"/>
    </row>
    <row r="337" spans="1:12" ht="24" customHeight="1" x14ac:dyDescent="0.2">
      <c r="A337" s="100"/>
      <c r="B337" s="115"/>
      <c r="C337" s="187"/>
      <c r="D337" s="187"/>
      <c r="E337" s="187"/>
      <c r="F337" s="187"/>
      <c r="G337" s="187"/>
      <c r="H337" s="187"/>
      <c r="I337" s="187"/>
      <c r="J337" s="36"/>
      <c r="K337" s="36"/>
      <c r="L337" s="36"/>
    </row>
    <row r="338" spans="1:12" ht="27" customHeight="1" x14ac:dyDescent="0.2">
      <c r="A338" s="106"/>
      <c r="B338" s="118"/>
      <c r="C338" s="85"/>
      <c r="D338" s="85"/>
      <c r="E338" s="85"/>
      <c r="F338" s="85"/>
      <c r="G338" s="85"/>
      <c r="H338" s="85"/>
      <c r="I338" s="199">
        <f>SUM(C336:H338)</f>
        <v>2721.4</v>
      </c>
      <c r="J338" s="45"/>
      <c r="K338" s="45"/>
      <c r="L338" s="45"/>
    </row>
    <row r="339" spans="1:12" ht="37.5" customHeight="1" x14ac:dyDescent="0.2">
      <c r="A339" s="79" t="s">
        <v>85</v>
      </c>
      <c r="B339" s="109"/>
      <c r="C339" s="109"/>
      <c r="D339" s="109"/>
      <c r="E339" s="109"/>
      <c r="F339" s="109"/>
      <c r="G339" s="109"/>
      <c r="H339" s="109"/>
      <c r="I339" s="109"/>
      <c r="J339" s="110"/>
      <c r="K339" s="79"/>
      <c r="L339" s="110"/>
    </row>
    <row r="340" spans="1:12" ht="31.5" customHeight="1" x14ac:dyDescent="0.2">
      <c r="A340" s="92" t="s">
        <v>86</v>
      </c>
      <c r="B340" s="45" t="s">
        <v>282</v>
      </c>
      <c r="C340" s="85">
        <v>6</v>
      </c>
      <c r="D340" s="85">
        <v>6.3</v>
      </c>
      <c r="E340" s="33">
        <f>6.6+13.2</f>
        <v>19.799999999999997</v>
      </c>
      <c r="F340" s="33">
        <f>6.9+13.8</f>
        <v>20.700000000000003</v>
      </c>
      <c r="G340" s="33">
        <f>7.2+14.4</f>
        <v>21.6</v>
      </c>
      <c r="H340" s="84">
        <f>7.5+15</f>
        <v>22.5</v>
      </c>
      <c r="I340" s="74" t="s">
        <v>5</v>
      </c>
      <c r="J340" s="45" t="s">
        <v>306</v>
      </c>
      <c r="K340" s="45" t="s">
        <v>331</v>
      </c>
      <c r="L340" s="61" t="s">
        <v>231</v>
      </c>
    </row>
    <row r="341" spans="1:12" ht="32.25" customHeight="1" x14ac:dyDescent="0.2">
      <c r="A341" s="86"/>
      <c r="B341" s="21"/>
      <c r="C341" s="83"/>
      <c r="D341" s="83"/>
      <c r="E341" s="38"/>
      <c r="F341" s="38"/>
      <c r="G341" s="38"/>
      <c r="H341" s="60"/>
      <c r="I341" s="108">
        <f>C340+D340+E340+F340+G340+H340</f>
        <v>96.9</v>
      </c>
      <c r="J341" s="21"/>
      <c r="K341" s="21"/>
      <c r="L341" s="62"/>
    </row>
    <row r="342" spans="1:12" ht="16.5" customHeight="1" x14ac:dyDescent="0.2">
      <c r="A342" s="200" t="s">
        <v>87</v>
      </c>
      <c r="B342" s="116" t="s">
        <v>168</v>
      </c>
      <c r="C342" s="38">
        <v>5</v>
      </c>
      <c r="D342" s="38">
        <v>5.2</v>
      </c>
      <c r="E342" s="33">
        <v>5.4</v>
      </c>
      <c r="F342" s="38">
        <v>5.7</v>
      </c>
      <c r="G342" s="38">
        <v>6</v>
      </c>
      <c r="H342" s="38">
        <v>6.3</v>
      </c>
      <c r="I342" s="35" t="s">
        <v>5</v>
      </c>
      <c r="J342" s="36" t="s">
        <v>280</v>
      </c>
      <c r="K342" s="36" t="s">
        <v>331</v>
      </c>
      <c r="L342" s="37" t="s">
        <v>232</v>
      </c>
    </row>
    <row r="343" spans="1:12" ht="75.75" customHeight="1" x14ac:dyDescent="0.2">
      <c r="A343" s="201"/>
      <c r="B343" s="202"/>
      <c r="C343" s="162"/>
      <c r="D343" s="162"/>
      <c r="E343" s="38"/>
      <c r="F343" s="162"/>
      <c r="G343" s="162"/>
      <c r="H343" s="162"/>
      <c r="I343" s="41">
        <f>C342+D342+E342+F342+G342+H342</f>
        <v>33.6</v>
      </c>
      <c r="J343" s="45"/>
      <c r="K343" s="45"/>
      <c r="L343" s="45"/>
    </row>
    <row r="344" spans="1:12" ht="72.75" customHeight="1" x14ac:dyDescent="0.2">
      <c r="A344" s="201"/>
      <c r="B344" s="114" t="s">
        <v>348</v>
      </c>
      <c r="C344" s="42">
        <v>20</v>
      </c>
      <c r="D344" s="42">
        <v>21</v>
      </c>
      <c r="E344" s="42">
        <v>22</v>
      </c>
      <c r="F344" s="42">
        <f>23.1</f>
        <v>23.1</v>
      </c>
      <c r="G344" s="42">
        <f>24.1</f>
        <v>24.1</v>
      </c>
      <c r="H344" s="42">
        <f>25.1</f>
        <v>25.1</v>
      </c>
      <c r="I344" s="43" t="s">
        <v>5</v>
      </c>
      <c r="J344" s="37" t="s">
        <v>201</v>
      </c>
      <c r="K344" s="37" t="s">
        <v>331</v>
      </c>
      <c r="L344" s="37" t="s">
        <v>378</v>
      </c>
    </row>
    <row r="345" spans="1:12" ht="73.5" customHeight="1" x14ac:dyDescent="0.2">
      <c r="A345" s="201"/>
      <c r="B345" s="116"/>
      <c r="C345" s="38"/>
      <c r="D345" s="38"/>
      <c r="E345" s="38"/>
      <c r="F345" s="38"/>
      <c r="G345" s="38"/>
      <c r="H345" s="38"/>
      <c r="I345" s="41">
        <f>C344+D344+E344+F344+G344+H344</f>
        <v>135.29999999999998</v>
      </c>
      <c r="J345" s="57"/>
      <c r="K345" s="45"/>
      <c r="L345" s="45"/>
    </row>
    <row r="346" spans="1:12" ht="39.75" customHeight="1" x14ac:dyDescent="0.2">
      <c r="A346" s="201"/>
      <c r="B346" s="114" t="s">
        <v>349</v>
      </c>
      <c r="C346" s="42">
        <v>20</v>
      </c>
      <c r="D346" s="42">
        <v>21</v>
      </c>
      <c r="E346" s="42">
        <v>22</v>
      </c>
      <c r="F346" s="42">
        <v>23.1</v>
      </c>
      <c r="G346" s="42">
        <v>24.1</v>
      </c>
      <c r="H346" s="42">
        <v>25.1</v>
      </c>
      <c r="I346" s="43" t="s">
        <v>5</v>
      </c>
      <c r="J346" s="37" t="s">
        <v>347</v>
      </c>
      <c r="K346" s="37" t="s">
        <v>331</v>
      </c>
      <c r="L346" s="37" t="s">
        <v>379</v>
      </c>
    </row>
    <row r="347" spans="1:12" ht="21" customHeight="1" x14ac:dyDescent="0.2">
      <c r="A347" s="201"/>
      <c r="B347" s="116"/>
      <c r="C347" s="38"/>
      <c r="D347" s="38"/>
      <c r="E347" s="38"/>
      <c r="F347" s="38"/>
      <c r="G347" s="38"/>
      <c r="H347" s="38"/>
      <c r="I347" s="41">
        <f>C346+D346+E346+F346+G346+H346</f>
        <v>135.29999999999998</v>
      </c>
      <c r="J347" s="57"/>
      <c r="K347" s="45"/>
      <c r="L347" s="45"/>
    </row>
    <row r="348" spans="1:12" ht="42" customHeight="1" x14ac:dyDescent="0.2">
      <c r="A348" s="201"/>
      <c r="B348" s="114" t="s">
        <v>88</v>
      </c>
      <c r="C348" s="42">
        <v>19</v>
      </c>
      <c r="D348" s="42">
        <v>19.899999999999999</v>
      </c>
      <c r="E348" s="42">
        <v>0</v>
      </c>
      <c r="F348" s="42">
        <v>0</v>
      </c>
      <c r="G348" s="42">
        <v>0</v>
      </c>
      <c r="H348" s="42">
        <v>0</v>
      </c>
      <c r="I348" s="43" t="s">
        <v>5</v>
      </c>
      <c r="J348" s="37" t="s">
        <v>347</v>
      </c>
      <c r="K348" s="37" t="s">
        <v>332</v>
      </c>
      <c r="L348" s="37" t="s">
        <v>380</v>
      </c>
    </row>
    <row r="349" spans="1:12" ht="69.75" customHeight="1" x14ac:dyDescent="0.2">
      <c r="A349" s="201"/>
      <c r="B349" s="116"/>
      <c r="C349" s="38"/>
      <c r="D349" s="38"/>
      <c r="E349" s="38"/>
      <c r="F349" s="38"/>
      <c r="G349" s="38"/>
      <c r="H349" s="38"/>
      <c r="I349" s="41">
        <f>C348+D348+E348+F348+G348+H348</f>
        <v>38.9</v>
      </c>
      <c r="J349" s="57"/>
      <c r="K349" s="45"/>
      <c r="L349" s="45"/>
    </row>
    <row r="350" spans="1:12" ht="27.75" customHeight="1" x14ac:dyDescent="0.2">
      <c r="A350" s="201"/>
      <c r="B350" s="114" t="s">
        <v>341</v>
      </c>
      <c r="C350" s="42">
        <v>6</v>
      </c>
      <c r="D350" s="42">
        <v>6.3</v>
      </c>
      <c r="E350" s="42">
        <v>6.6</v>
      </c>
      <c r="F350" s="42">
        <v>6.9</v>
      </c>
      <c r="G350" s="42">
        <v>7.2</v>
      </c>
      <c r="H350" s="42">
        <v>7.5</v>
      </c>
      <c r="I350" s="43" t="s">
        <v>5</v>
      </c>
      <c r="J350" s="37" t="s">
        <v>201</v>
      </c>
      <c r="K350" s="37" t="s">
        <v>331</v>
      </c>
      <c r="L350" s="37" t="s">
        <v>234</v>
      </c>
    </row>
    <row r="351" spans="1:12" ht="24" customHeight="1" x14ac:dyDescent="0.2">
      <c r="A351" s="201"/>
      <c r="B351" s="117"/>
      <c r="C351" s="33"/>
      <c r="D351" s="33"/>
      <c r="E351" s="33"/>
      <c r="F351" s="33"/>
      <c r="G351" s="33"/>
      <c r="H351" s="33"/>
      <c r="I351" s="49">
        <f>C350+D350+E350+F350+G350+H350</f>
        <v>40.5</v>
      </c>
      <c r="J351" s="36"/>
      <c r="K351" s="45"/>
      <c r="L351" s="45"/>
    </row>
    <row r="352" spans="1:12" ht="36.75" customHeight="1" x14ac:dyDescent="0.2">
      <c r="A352" s="201"/>
      <c r="B352" s="203" t="s">
        <v>89</v>
      </c>
      <c r="C352" s="52">
        <v>28</v>
      </c>
      <c r="D352" s="52">
        <v>29.4</v>
      </c>
      <c r="E352" s="52">
        <v>30.8</v>
      </c>
      <c r="F352" s="52">
        <v>32.299999999999997</v>
      </c>
      <c r="G352" s="52">
        <v>33.700000000000003</v>
      </c>
      <c r="H352" s="52">
        <v>35.1</v>
      </c>
      <c r="I352" s="43" t="s">
        <v>5</v>
      </c>
      <c r="J352" s="37" t="s">
        <v>160</v>
      </c>
      <c r="K352" s="37" t="s">
        <v>331</v>
      </c>
      <c r="L352" s="37" t="s">
        <v>236</v>
      </c>
    </row>
    <row r="353" spans="1:12" ht="42" customHeight="1" x14ac:dyDescent="0.2">
      <c r="A353" s="201"/>
      <c r="B353" s="204"/>
      <c r="C353" s="48"/>
      <c r="D353" s="48"/>
      <c r="E353" s="48"/>
      <c r="F353" s="48"/>
      <c r="G353" s="48"/>
      <c r="H353" s="48"/>
      <c r="I353" s="41">
        <f>C352+D352+E352+F352+G352+H352</f>
        <v>189.29999999999998</v>
      </c>
      <c r="J353" s="45"/>
      <c r="K353" s="45"/>
      <c r="L353" s="45"/>
    </row>
    <row r="354" spans="1:12" ht="58.5" customHeight="1" x14ac:dyDescent="0.2">
      <c r="A354" s="201"/>
      <c r="B354" s="133" t="s">
        <v>342</v>
      </c>
      <c r="C354" s="52">
        <v>14</v>
      </c>
      <c r="D354" s="52">
        <v>14.7</v>
      </c>
      <c r="E354" s="52">
        <v>15.4</v>
      </c>
      <c r="F354" s="52">
        <f>16.1+11.5</f>
        <v>27.6</v>
      </c>
      <c r="G354" s="52">
        <f>16.8+12</f>
        <v>28.8</v>
      </c>
      <c r="H354" s="52">
        <f>17.5+12.5</f>
        <v>30</v>
      </c>
      <c r="I354" s="43" t="s">
        <v>5</v>
      </c>
      <c r="J354" s="37" t="s">
        <v>283</v>
      </c>
      <c r="K354" s="37" t="s">
        <v>331</v>
      </c>
      <c r="L354" s="37" t="s">
        <v>237</v>
      </c>
    </row>
    <row r="355" spans="1:12" ht="26.25" customHeight="1" x14ac:dyDescent="0.2">
      <c r="A355" s="201"/>
      <c r="B355" s="204"/>
      <c r="C355" s="48"/>
      <c r="D355" s="48"/>
      <c r="E355" s="48"/>
      <c r="F355" s="48"/>
      <c r="G355" s="48"/>
      <c r="H355" s="48"/>
      <c r="I355" s="41">
        <f>C354+D354+E354+F354+G354+H354</f>
        <v>130.5</v>
      </c>
      <c r="J355" s="45"/>
      <c r="K355" s="45"/>
      <c r="L355" s="45"/>
    </row>
    <row r="356" spans="1:12" ht="27" customHeight="1" x14ac:dyDescent="0.2">
      <c r="A356" s="205"/>
      <c r="B356" s="117" t="s">
        <v>90</v>
      </c>
      <c r="C356" s="33">
        <v>30</v>
      </c>
      <c r="D356" s="33">
        <v>31.5</v>
      </c>
      <c r="E356" s="33">
        <v>33</v>
      </c>
      <c r="F356" s="33">
        <v>34.6</v>
      </c>
      <c r="G356" s="33">
        <v>36.1</v>
      </c>
      <c r="H356" s="33">
        <f>37.6</f>
        <v>37.6</v>
      </c>
      <c r="I356" s="35" t="s">
        <v>5</v>
      </c>
      <c r="J356" s="36" t="s">
        <v>353</v>
      </c>
      <c r="K356" s="36" t="s">
        <v>331</v>
      </c>
      <c r="L356" s="36" t="s">
        <v>233</v>
      </c>
    </row>
    <row r="357" spans="1:12" ht="36.75" customHeight="1" x14ac:dyDescent="0.2">
      <c r="A357" s="201"/>
      <c r="B357" s="204"/>
      <c r="C357" s="48"/>
      <c r="D357" s="48"/>
      <c r="E357" s="48"/>
      <c r="F357" s="48"/>
      <c r="G357" s="48"/>
      <c r="H357" s="48"/>
      <c r="I357" s="41">
        <f>C356+D356+E356+F356+G356+H356</f>
        <v>202.79999999999998</v>
      </c>
      <c r="J357" s="45"/>
      <c r="K357" s="45"/>
      <c r="L357" s="45"/>
    </row>
    <row r="358" spans="1:12" ht="63.75" customHeight="1" x14ac:dyDescent="0.2">
      <c r="A358" s="201"/>
      <c r="B358" s="203" t="s">
        <v>91</v>
      </c>
      <c r="C358" s="52">
        <v>20</v>
      </c>
      <c r="D358" s="52">
        <v>21</v>
      </c>
      <c r="E358" s="52">
        <v>22</v>
      </c>
      <c r="F358" s="52">
        <v>23.1</v>
      </c>
      <c r="G358" s="52">
        <v>24.1</v>
      </c>
      <c r="H358" s="52">
        <v>25.1</v>
      </c>
      <c r="I358" s="43" t="s">
        <v>5</v>
      </c>
      <c r="J358" s="37" t="s">
        <v>160</v>
      </c>
      <c r="K358" s="37" t="s">
        <v>331</v>
      </c>
      <c r="L358" s="37" t="s">
        <v>238</v>
      </c>
    </row>
    <row r="359" spans="1:12" ht="39.75" customHeight="1" x14ac:dyDescent="0.2">
      <c r="A359" s="206"/>
      <c r="B359" s="116"/>
      <c r="C359" s="38"/>
      <c r="D359" s="38"/>
      <c r="E359" s="38"/>
      <c r="F359" s="38"/>
      <c r="G359" s="38"/>
      <c r="H359" s="38"/>
      <c r="I359" s="41">
        <f>C358+D358+E358+F358+G358+H358</f>
        <v>135.29999999999998</v>
      </c>
      <c r="J359" s="57"/>
      <c r="K359" s="45"/>
      <c r="L359" s="45"/>
    </row>
    <row r="360" spans="1:12" ht="39" customHeight="1" x14ac:dyDescent="0.2">
      <c r="A360" s="205" t="s">
        <v>87</v>
      </c>
      <c r="B360" s="114" t="s">
        <v>92</v>
      </c>
      <c r="C360" s="42">
        <v>66</v>
      </c>
      <c r="D360" s="42">
        <v>69.2</v>
      </c>
      <c r="E360" s="42">
        <v>72.5</v>
      </c>
      <c r="F360" s="42">
        <v>76</v>
      </c>
      <c r="G360" s="42">
        <v>79.3</v>
      </c>
      <c r="H360" s="42">
        <v>82.6</v>
      </c>
      <c r="I360" s="43" t="s">
        <v>5</v>
      </c>
      <c r="J360" s="37" t="s">
        <v>160</v>
      </c>
      <c r="K360" s="37" t="s">
        <v>331</v>
      </c>
      <c r="L360" s="37" t="s">
        <v>238</v>
      </c>
    </row>
    <row r="361" spans="1:12" ht="42.75" customHeight="1" x14ac:dyDescent="0.2">
      <c r="A361" s="201"/>
      <c r="B361" s="116"/>
      <c r="C361" s="38"/>
      <c r="D361" s="38"/>
      <c r="E361" s="38"/>
      <c r="F361" s="38"/>
      <c r="G361" s="38"/>
      <c r="H361" s="60"/>
      <c r="I361" s="108">
        <f>C360+D360+E360+F360+G360+H360</f>
        <v>445.6</v>
      </c>
      <c r="J361" s="57"/>
      <c r="K361" s="45"/>
      <c r="L361" s="45"/>
    </row>
    <row r="362" spans="1:12" ht="34.5" customHeight="1" x14ac:dyDescent="0.2">
      <c r="A362" s="201"/>
      <c r="B362" s="114" t="s">
        <v>93</v>
      </c>
      <c r="C362" s="42">
        <v>10</v>
      </c>
      <c r="D362" s="42">
        <v>10.5</v>
      </c>
      <c r="E362" s="42">
        <v>11</v>
      </c>
      <c r="F362" s="42">
        <v>0</v>
      </c>
      <c r="G362" s="42">
        <v>0</v>
      </c>
      <c r="H362" s="42">
        <v>0</v>
      </c>
      <c r="I362" s="43" t="s">
        <v>5</v>
      </c>
      <c r="J362" s="37" t="s">
        <v>201</v>
      </c>
      <c r="K362" s="37" t="s">
        <v>331</v>
      </c>
      <c r="L362" s="37" t="s">
        <v>239</v>
      </c>
    </row>
    <row r="363" spans="1:12" ht="81.75" customHeight="1" x14ac:dyDescent="0.2">
      <c r="A363" s="201"/>
      <c r="B363" s="116"/>
      <c r="C363" s="38"/>
      <c r="D363" s="38"/>
      <c r="E363" s="38"/>
      <c r="F363" s="38"/>
      <c r="G363" s="38"/>
      <c r="H363" s="38"/>
      <c r="I363" s="41">
        <f>C362+D362+E362+F362+G362+H362</f>
        <v>31.5</v>
      </c>
      <c r="J363" s="57"/>
      <c r="K363" s="45"/>
      <c r="L363" s="45"/>
    </row>
    <row r="364" spans="1:12" ht="30.75" customHeight="1" x14ac:dyDescent="0.2">
      <c r="A364" s="201"/>
      <c r="B364" s="114" t="s">
        <v>94</v>
      </c>
      <c r="C364" s="42">
        <v>16.7</v>
      </c>
      <c r="D364" s="42">
        <v>17.5</v>
      </c>
      <c r="E364" s="42">
        <v>0</v>
      </c>
      <c r="F364" s="42">
        <v>0</v>
      </c>
      <c r="G364" s="42">
        <v>0</v>
      </c>
      <c r="H364" s="42">
        <v>0</v>
      </c>
      <c r="I364" s="43" t="s">
        <v>5</v>
      </c>
      <c r="J364" s="37" t="s">
        <v>353</v>
      </c>
      <c r="K364" s="37" t="s">
        <v>332</v>
      </c>
      <c r="L364" s="37" t="s">
        <v>240</v>
      </c>
    </row>
    <row r="365" spans="1:12" ht="35.25" customHeight="1" x14ac:dyDescent="0.2">
      <c r="A365" s="201"/>
      <c r="B365" s="116"/>
      <c r="C365" s="38"/>
      <c r="D365" s="38"/>
      <c r="E365" s="38"/>
      <c r="F365" s="38"/>
      <c r="G365" s="38"/>
      <c r="H365" s="38"/>
      <c r="I365" s="49">
        <f>C364+D364+E364+F364+G364+H364</f>
        <v>34.200000000000003</v>
      </c>
      <c r="J365" s="57"/>
      <c r="K365" s="45"/>
      <c r="L365" s="45"/>
    </row>
    <row r="366" spans="1:12" ht="26.25" customHeight="1" x14ac:dyDescent="0.2">
      <c r="A366" s="201"/>
      <c r="B366" s="207" t="s">
        <v>284</v>
      </c>
      <c r="C366" s="126"/>
      <c r="D366" s="126"/>
      <c r="E366" s="126"/>
      <c r="F366" s="126"/>
      <c r="G366" s="126"/>
      <c r="H366" s="208"/>
      <c r="I366" s="43" t="s">
        <v>5</v>
      </c>
      <c r="J366" s="209"/>
      <c r="K366" s="35"/>
      <c r="L366" s="37" t="s">
        <v>285</v>
      </c>
    </row>
    <row r="367" spans="1:12" ht="57.75" customHeight="1" x14ac:dyDescent="0.2">
      <c r="A367" s="206"/>
      <c r="B367" s="210"/>
      <c r="C367" s="126">
        <v>0</v>
      </c>
      <c r="D367" s="126">
        <v>0</v>
      </c>
      <c r="E367" s="126">
        <v>39.200000000000003</v>
      </c>
      <c r="F367" s="126">
        <v>41.1</v>
      </c>
      <c r="G367" s="126">
        <v>42.9</v>
      </c>
      <c r="H367" s="208">
        <v>44.7</v>
      </c>
      <c r="I367" s="41">
        <f>SUM(C367:H367)</f>
        <v>167.90000000000003</v>
      </c>
      <c r="J367" s="35" t="s">
        <v>308</v>
      </c>
      <c r="K367" s="35" t="s">
        <v>336</v>
      </c>
      <c r="L367" s="45"/>
    </row>
    <row r="368" spans="1:12" ht="22.5" customHeight="1" x14ac:dyDescent="0.2">
      <c r="A368" s="200"/>
      <c r="B368" s="114" t="s">
        <v>96</v>
      </c>
      <c r="C368" s="42">
        <v>12</v>
      </c>
      <c r="D368" s="42">
        <v>12.6</v>
      </c>
      <c r="E368" s="42">
        <v>0</v>
      </c>
      <c r="F368" s="42">
        <v>0</v>
      </c>
      <c r="G368" s="42">
        <v>0</v>
      </c>
      <c r="H368" s="42">
        <v>0</v>
      </c>
      <c r="I368" s="43" t="s">
        <v>5</v>
      </c>
      <c r="J368" s="37" t="s">
        <v>353</v>
      </c>
      <c r="K368" s="37" t="s">
        <v>332</v>
      </c>
      <c r="L368" s="37" t="s">
        <v>241</v>
      </c>
    </row>
    <row r="369" spans="1:12" ht="41.25" customHeight="1" x14ac:dyDescent="0.2">
      <c r="A369" s="143" t="s">
        <v>95</v>
      </c>
      <c r="B369" s="116"/>
      <c r="C369" s="38"/>
      <c r="D369" s="38"/>
      <c r="E369" s="38"/>
      <c r="F369" s="38"/>
      <c r="G369" s="38"/>
      <c r="H369" s="38"/>
      <c r="I369" s="41">
        <f>C368+D368+E368+F368+G368+H368</f>
        <v>24.6</v>
      </c>
      <c r="J369" s="57"/>
      <c r="K369" s="45"/>
      <c r="L369" s="45"/>
    </row>
    <row r="370" spans="1:12" ht="31.5" customHeight="1" x14ac:dyDescent="0.2">
      <c r="A370" s="46" t="s">
        <v>97</v>
      </c>
      <c r="B370" s="114" t="s">
        <v>286</v>
      </c>
      <c r="C370" s="42">
        <v>15</v>
      </c>
      <c r="D370" s="42">
        <v>15.7</v>
      </c>
      <c r="E370" s="42">
        <f>16.5+16.5</f>
        <v>33</v>
      </c>
      <c r="F370" s="42">
        <f>17.3+17.3</f>
        <v>34.6</v>
      </c>
      <c r="G370" s="42">
        <f>18.1+18.1</f>
        <v>36.200000000000003</v>
      </c>
      <c r="H370" s="42">
        <f>18.9+18.9</f>
        <v>37.799999999999997</v>
      </c>
      <c r="I370" s="43" t="s">
        <v>5</v>
      </c>
      <c r="J370" s="37" t="s">
        <v>307</v>
      </c>
      <c r="K370" s="37" t="s">
        <v>331</v>
      </c>
      <c r="L370" s="37" t="s">
        <v>235</v>
      </c>
    </row>
    <row r="371" spans="1:12" ht="15" x14ac:dyDescent="0.2">
      <c r="A371" s="44"/>
      <c r="B371" s="117"/>
      <c r="C371" s="38"/>
      <c r="D371" s="38"/>
      <c r="E371" s="38"/>
      <c r="F371" s="38"/>
      <c r="G371" s="38"/>
      <c r="H371" s="38"/>
      <c r="I371" s="41">
        <f>C370+D370+E370+F370+G370+H370</f>
        <v>172.3</v>
      </c>
      <c r="J371" s="57"/>
      <c r="K371" s="45"/>
      <c r="L371" s="45"/>
    </row>
    <row r="372" spans="1:12" ht="43.5" customHeight="1" x14ac:dyDescent="0.2">
      <c r="A372" s="132" t="s">
        <v>98</v>
      </c>
      <c r="B372" s="37" t="s">
        <v>99</v>
      </c>
      <c r="C372" s="130">
        <v>15</v>
      </c>
      <c r="D372" s="42">
        <v>15.7</v>
      </c>
      <c r="E372" s="42">
        <v>0</v>
      </c>
      <c r="F372" s="42">
        <v>0</v>
      </c>
      <c r="G372" s="42">
        <v>0</v>
      </c>
      <c r="H372" s="42">
        <v>0</v>
      </c>
      <c r="I372" s="43" t="s">
        <v>5</v>
      </c>
      <c r="J372" s="37" t="s">
        <v>347</v>
      </c>
      <c r="K372" s="37" t="s">
        <v>332</v>
      </c>
      <c r="L372" s="37" t="s">
        <v>235</v>
      </c>
    </row>
    <row r="373" spans="1:12" ht="15" x14ac:dyDescent="0.2">
      <c r="A373" s="134"/>
      <c r="B373" s="45"/>
      <c r="C373" s="129"/>
      <c r="D373" s="38"/>
      <c r="E373" s="38"/>
      <c r="F373" s="38"/>
      <c r="G373" s="38"/>
      <c r="H373" s="38"/>
      <c r="I373" s="41">
        <f>C372+D372+E372+F372+G372+H372</f>
        <v>30.7</v>
      </c>
      <c r="J373" s="36"/>
      <c r="K373" s="45"/>
      <c r="L373" s="45"/>
    </row>
    <row r="374" spans="1:12" ht="32.25" customHeight="1" x14ac:dyDescent="0.2">
      <c r="A374" s="100" t="s">
        <v>154</v>
      </c>
      <c r="B374" s="115"/>
      <c r="C374" s="130">
        <f>C376+C378</f>
        <v>302.7</v>
      </c>
      <c r="D374" s="130">
        <f>D376+D378</f>
        <v>317.5</v>
      </c>
      <c r="E374" s="130">
        <f>SUM(E340:E373)</f>
        <v>332.7</v>
      </c>
      <c r="F374" s="130">
        <f>SUM(F340:F373)</f>
        <v>348.80000000000007</v>
      </c>
      <c r="G374" s="130">
        <f>SUM(G340:G373)</f>
        <v>364.09999999999997</v>
      </c>
      <c r="H374" s="130">
        <f>SUM(H340:H373)</f>
        <v>379.4</v>
      </c>
      <c r="I374" s="43" t="s">
        <v>13</v>
      </c>
      <c r="J374" s="37"/>
      <c r="K374" s="37"/>
      <c r="L374" s="37"/>
    </row>
    <row r="375" spans="1:12" ht="15" x14ac:dyDescent="0.2">
      <c r="A375" s="100"/>
      <c r="B375" s="115"/>
      <c r="C375" s="129"/>
      <c r="D375" s="129"/>
      <c r="E375" s="129"/>
      <c r="F375" s="129"/>
      <c r="G375" s="129"/>
      <c r="H375" s="129"/>
      <c r="I375" s="41">
        <f>SUM(C374:H375)</f>
        <v>2045.2000000000003</v>
      </c>
      <c r="J375" s="36"/>
      <c r="K375" s="36"/>
      <c r="L375" s="36"/>
    </row>
    <row r="376" spans="1:12" ht="24.75" customHeight="1" x14ac:dyDescent="0.2">
      <c r="A376" s="100"/>
      <c r="B376" s="115"/>
      <c r="C376" s="130">
        <f>C340+C342+C344+C346+C348+C350+C352+C354+C356+C358+C360+C362+C364+C368+C370+C372</f>
        <v>302.7</v>
      </c>
      <c r="D376" s="42">
        <f>D340+D342+D344+D346+D348+D350+D352+D354+D356+D358+D360+D362+D364+D368+D370+D372</f>
        <v>317.5</v>
      </c>
      <c r="E376" s="42">
        <f>E374</f>
        <v>332.7</v>
      </c>
      <c r="F376" s="42">
        <f>F374</f>
        <v>348.80000000000007</v>
      </c>
      <c r="G376" s="42">
        <f>G374</f>
        <v>364.09999999999997</v>
      </c>
      <c r="H376" s="42">
        <f>H374</f>
        <v>379.4</v>
      </c>
      <c r="I376" s="43" t="s">
        <v>5</v>
      </c>
      <c r="J376" s="36"/>
      <c r="K376" s="36"/>
      <c r="L376" s="36"/>
    </row>
    <row r="377" spans="1:12" ht="31.5" customHeight="1" x14ac:dyDescent="0.2">
      <c r="A377" s="100"/>
      <c r="B377" s="115"/>
      <c r="C377" s="129"/>
      <c r="D377" s="38"/>
      <c r="E377" s="38"/>
      <c r="F377" s="38"/>
      <c r="G377" s="38"/>
      <c r="H377" s="38"/>
      <c r="I377" s="49">
        <f>I375</f>
        <v>2045.2000000000003</v>
      </c>
      <c r="J377" s="36"/>
      <c r="K377" s="36"/>
      <c r="L377" s="36"/>
    </row>
    <row r="378" spans="1:12" ht="17.25" customHeight="1" x14ac:dyDescent="0.2">
      <c r="A378" s="100"/>
      <c r="B378" s="115"/>
      <c r="C378" s="211">
        <v>0</v>
      </c>
      <c r="D378" s="211">
        <v>0</v>
      </c>
      <c r="E378" s="211">
        <v>0</v>
      </c>
      <c r="F378" s="211">
        <v>0</v>
      </c>
      <c r="G378" s="211">
        <v>0</v>
      </c>
      <c r="H378" s="211">
        <v>0</v>
      </c>
      <c r="I378" s="43" t="s">
        <v>6</v>
      </c>
      <c r="J378" s="36"/>
      <c r="K378" s="36"/>
      <c r="L378" s="36"/>
    </row>
    <row r="379" spans="1:12" ht="30" customHeight="1" x14ac:dyDescent="0.2">
      <c r="A379" s="106"/>
      <c r="B379" s="118"/>
      <c r="C379" s="102"/>
      <c r="D379" s="102"/>
      <c r="E379" s="102"/>
      <c r="F379" s="102"/>
      <c r="G379" s="102"/>
      <c r="H379" s="102"/>
      <c r="I379" s="41">
        <f>C378+D378+E378+F378+G378+H378</f>
        <v>0</v>
      </c>
      <c r="J379" s="45"/>
      <c r="K379" s="45"/>
      <c r="L379" s="45"/>
    </row>
    <row r="380" spans="1:12" ht="15.75" customHeight="1" x14ac:dyDescent="0.2">
      <c r="A380" s="79" t="s">
        <v>100</v>
      </c>
      <c r="B380" s="109"/>
      <c r="C380" s="109"/>
      <c r="D380" s="109"/>
      <c r="E380" s="109"/>
      <c r="F380" s="109"/>
      <c r="G380" s="109"/>
      <c r="H380" s="109"/>
      <c r="I380" s="109"/>
      <c r="J380" s="110"/>
      <c r="K380" s="79"/>
      <c r="L380" s="110"/>
    </row>
    <row r="381" spans="1:12" ht="30.75" customHeight="1" x14ac:dyDescent="0.2">
      <c r="A381" s="87" t="s">
        <v>101</v>
      </c>
      <c r="B381" s="133" t="s">
        <v>102</v>
      </c>
      <c r="C381" s="51">
        <v>30</v>
      </c>
      <c r="D381" s="51">
        <v>31.5</v>
      </c>
      <c r="E381" s="51">
        <v>33</v>
      </c>
      <c r="F381" s="51">
        <v>34.6</v>
      </c>
      <c r="G381" s="51">
        <v>36.1</v>
      </c>
      <c r="H381" s="51">
        <v>37.6</v>
      </c>
      <c r="I381" s="43" t="s">
        <v>5</v>
      </c>
      <c r="J381" s="37" t="s">
        <v>354</v>
      </c>
      <c r="K381" s="37" t="s">
        <v>331</v>
      </c>
      <c r="L381" s="37" t="s">
        <v>242</v>
      </c>
    </row>
    <row r="382" spans="1:12" ht="27.75" customHeight="1" x14ac:dyDescent="0.2">
      <c r="A382" s="88"/>
      <c r="B382" s="135"/>
      <c r="C382" s="54"/>
      <c r="D382" s="54"/>
      <c r="E382" s="54"/>
      <c r="F382" s="54"/>
      <c r="G382" s="54"/>
      <c r="H382" s="54"/>
      <c r="I382" s="41">
        <f>C381+D381+E381+F381+G381+H381</f>
        <v>202.79999999999998</v>
      </c>
      <c r="J382" s="45"/>
      <c r="K382" s="45"/>
      <c r="L382" s="45"/>
    </row>
    <row r="383" spans="1:12" ht="24.75" customHeight="1" x14ac:dyDescent="0.2">
      <c r="A383" s="212" t="s">
        <v>287</v>
      </c>
      <c r="B383" s="203" t="s">
        <v>172</v>
      </c>
      <c r="C383" s="51">
        <v>15</v>
      </c>
      <c r="D383" s="51">
        <v>15.7</v>
      </c>
      <c r="E383" s="51">
        <v>16.5</v>
      </c>
      <c r="F383" s="51">
        <v>17.3</v>
      </c>
      <c r="G383" s="51">
        <v>18.100000000000001</v>
      </c>
      <c r="H383" s="51">
        <v>18.899999999999999</v>
      </c>
      <c r="I383" s="43" t="s">
        <v>5</v>
      </c>
      <c r="J383" s="37" t="s">
        <v>283</v>
      </c>
      <c r="K383" s="37" t="s">
        <v>331</v>
      </c>
      <c r="L383" s="37" t="s">
        <v>243</v>
      </c>
    </row>
    <row r="384" spans="1:12" ht="25.5" customHeight="1" x14ac:dyDescent="0.2">
      <c r="A384" s="213"/>
      <c r="B384" s="204"/>
      <c r="C384" s="54"/>
      <c r="D384" s="54"/>
      <c r="E384" s="54"/>
      <c r="F384" s="54"/>
      <c r="G384" s="54"/>
      <c r="H384" s="54"/>
      <c r="I384" s="41">
        <f>C383+D383+E383+F383+G383+H383</f>
        <v>101.5</v>
      </c>
      <c r="J384" s="45"/>
      <c r="K384" s="45"/>
      <c r="L384" s="45"/>
    </row>
    <row r="385" spans="1:12" ht="24.75" customHeight="1" x14ac:dyDescent="0.2">
      <c r="A385" s="133" t="s">
        <v>288</v>
      </c>
      <c r="B385" s="203" t="s">
        <v>104</v>
      </c>
      <c r="C385" s="51">
        <v>20</v>
      </c>
      <c r="D385" s="51">
        <v>21</v>
      </c>
      <c r="E385" s="51">
        <v>22</v>
      </c>
      <c r="F385" s="51">
        <v>23.1</v>
      </c>
      <c r="G385" s="51">
        <v>24.1</v>
      </c>
      <c r="H385" s="51">
        <v>25.1</v>
      </c>
      <c r="I385" s="43" t="s">
        <v>5</v>
      </c>
      <c r="J385" s="37" t="s">
        <v>169</v>
      </c>
      <c r="K385" s="37" t="s">
        <v>331</v>
      </c>
      <c r="L385" s="37" t="s">
        <v>244</v>
      </c>
    </row>
    <row r="386" spans="1:12" ht="26.25" customHeight="1" x14ac:dyDescent="0.2">
      <c r="A386" s="135"/>
      <c r="B386" s="204"/>
      <c r="C386" s="54"/>
      <c r="D386" s="54"/>
      <c r="E386" s="54"/>
      <c r="F386" s="54"/>
      <c r="G386" s="54"/>
      <c r="H386" s="54"/>
      <c r="I386" s="41">
        <f>C385+D385+E385+F385+G385+H385</f>
        <v>135.29999999999998</v>
      </c>
      <c r="J386" s="45"/>
      <c r="K386" s="45"/>
      <c r="L386" s="45"/>
    </row>
    <row r="387" spans="1:12" ht="14.25" customHeight="1" x14ac:dyDescent="0.2">
      <c r="A387" s="133" t="s">
        <v>289</v>
      </c>
      <c r="B387" s="117" t="s">
        <v>105</v>
      </c>
      <c r="C387" s="32">
        <v>15</v>
      </c>
      <c r="D387" s="32">
        <v>15.7</v>
      </c>
      <c r="E387" s="32">
        <v>16.5</v>
      </c>
      <c r="F387" s="32">
        <f>17.3+11.5</f>
        <v>28.8</v>
      </c>
      <c r="G387" s="32">
        <f>18.1+12</f>
        <v>30.1</v>
      </c>
      <c r="H387" s="32">
        <f>18.9+12.5</f>
        <v>31.4</v>
      </c>
      <c r="I387" s="35" t="s">
        <v>5</v>
      </c>
      <c r="J387" s="36" t="s">
        <v>169</v>
      </c>
      <c r="K387" s="37" t="s">
        <v>331</v>
      </c>
      <c r="L387" s="37" t="s">
        <v>245</v>
      </c>
    </row>
    <row r="388" spans="1:12" ht="39" customHeight="1" x14ac:dyDescent="0.2">
      <c r="A388" s="135"/>
      <c r="B388" s="116"/>
      <c r="C388" s="40"/>
      <c r="D388" s="40"/>
      <c r="E388" s="40"/>
      <c r="F388" s="40"/>
      <c r="G388" s="40"/>
      <c r="H388" s="40"/>
      <c r="I388" s="41">
        <f>C387+D387+E387+F387+G387+H387</f>
        <v>137.5</v>
      </c>
      <c r="J388" s="57"/>
      <c r="K388" s="45"/>
      <c r="L388" s="45"/>
    </row>
    <row r="389" spans="1:12" ht="17.25" customHeight="1" x14ac:dyDescent="0.2">
      <c r="A389" s="21" t="s">
        <v>290</v>
      </c>
      <c r="B389" s="114" t="s">
        <v>106</v>
      </c>
      <c r="C389" s="47">
        <v>19</v>
      </c>
      <c r="D389" s="47">
        <v>19.899999999999999</v>
      </c>
      <c r="E389" s="47">
        <v>20.9</v>
      </c>
      <c r="F389" s="47">
        <v>21.9</v>
      </c>
      <c r="G389" s="47">
        <v>22.9</v>
      </c>
      <c r="H389" s="47">
        <v>23.9</v>
      </c>
      <c r="I389" s="43" t="s">
        <v>5</v>
      </c>
      <c r="J389" s="37" t="s">
        <v>201</v>
      </c>
      <c r="K389" s="37" t="s">
        <v>331</v>
      </c>
      <c r="L389" s="37" t="s">
        <v>245</v>
      </c>
    </row>
    <row r="390" spans="1:12" ht="36" customHeight="1" x14ac:dyDescent="0.2">
      <c r="A390" s="21"/>
      <c r="B390" s="116"/>
      <c r="C390" s="40"/>
      <c r="D390" s="40"/>
      <c r="E390" s="40"/>
      <c r="F390" s="40"/>
      <c r="G390" s="40"/>
      <c r="H390" s="40"/>
      <c r="I390" s="41">
        <f>C389+D389+E389+F389+G389+H389</f>
        <v>128.5</v>
      </c>
      <c r="J390" s="57"/>
      <c r="K390" s="45"/>
      <c r="L390" s="45"/>
    </row>
    <row r="391" spans="1:12" ht="20.25" customHeight="1" x14ac:dyDescent="0.2">
      <c r="A391" s="127" t="s">
        <v>291</v>
      </c>
      <c r="B391" s="114" t="s">
        <v>107</v>
      </c>
      <c r="C391" s="47">
        <v>11.5</v>
      </c>
      <c r="D391" s="47">
        <v>12.1</v>
      </c>
      <c r="E391" s="47">
        <v>12.7</v>
      </c>
      <c r="F391" s="47">
        <v>13.3</v>
      </c>
      <c r="G391" s="47">
        <v>13.9</v>
      </c>
      <c r="H391" s="47">
        <v>14.5</v>
      </c>
      <c r="I391" s="43" t="s">
        <v>5</v>
      </c>
      <c r="J391" s="37" t="s">
        <v>307</v>
      </c>
      <c r="K391" s="37" t="s">
        <v>331</v>
      </c>
      <c r="L391" s="37" t="s">
        <v>246</v>
      </c>
    </row>
    <row r="392" spans="1:12" ht="36.75" customHeight="1" x14ac:dyDescent="0.2">
      <c r="A392" s="214"/>
      <c r="B392" s="116"/>
      <c r="C392" s="40"/>
      <c r="D392" s="40"/>
      <c r="E392" s="40"/>
      <c r="F392" s="40"/>
      <c r="G392" s="40"/>
      <c r="H392" s="40"/>
      <c r="I392" s="41">
        <f>C391+D391+E391+F391+G391+H391</f>
        <v>78</v>
      </c>
      <c r="J392" s="57"/>
      <c r="K392" s="45"/>
      <c r="L392" s="45"/>
    </row>
    <row r="393" spans="1:12" ht="4.5" hidden="1" customHeight="1" x14ac:dyDescent="0.2">
      <c r="A393" s="215" t="s">
        <v>292</v>
      </c>
      <c r="B393" s="114" t="s">
        <v>108</v>
      </c>
      <c r="C393" s="47">
        <v>3</v>
      </c>
      <c r="D393" s="47">
        <v>3.1</v>
      </c>
      <c r="E393" s="47">
        <v>3.2</v>
      </c>
      <c r="F393" s="47">
        <v>3.4</v>
      </c>
      <c r="G393" s="47">
        <v>3.5</v>
      </c>
      <c r="H393" s="47">
        <v>3.6</v>
      </c>
      <c r="I393" s="43" t="s">
        <v>5</v>
      </c>
      <c r="J393" s="37" t="s">
        <v>169</v>
      </c>
      <c r="K393" s="37" t="s">
        <v>331</v>
      </c>
      <c r="L393" s="37" t="s">
        <v>245</v>
      </c>
    </row>
    <row r="394" spans="1:12" ht="55.5" customHeight="1" x14ac:dyDescent="0.2">
      <c r="A394" s="214"/>
      <c r="B394" s="116"/>
      <c r="C394" s="40"/>
      <c r="D394" s="40"/>
      <c r="E394" s="40"/>
      <c r="F394" s="40"/>
      <c r="G394" s="40"/>
      <c r="H394" s="40"/>
      <c r="I394" s="41">
        <f>C393+D393+E393+F393+G393+H393</f>
        <v>19.800000000000004</v>
      </c>
      <c r="J394" s="57"/>
      <c r="K394" s="45"/>
      <c r="L394" s="45"/>
    </row>
    <row r="395" spans="1:12" ht="24" customHeight="1" x14ac:dyDescent="0.2">
      <c r="A395" s="215" t="s">
        <v>293</v>
      </c>
      <c r="B395" s="114" t="s">
        <v>222</v>
      </c>
      <c r="C395" s="47">
        <v>10</v>
      </c>
      <c r="D395" s="47">
        <v>10.5</v>
      </c>
      <c r="E395" s="47">
        <v>11</v>
      </c>
      <c r="F395" s="47">
        <v>11.5</v>
      </c>
      <c r="G395" s="47">
        <v>12</v>
      </c>
      <c r="H395" s="121">
        <v>12.5</v>
      </c>
      <c r="I395" s="43" t="s">
        <v>5</v>
      </c>
      <c r="J395" s="37" t="s">
        <v>169</v>
      </c>
      <c r="K395" s="37" t="s">
        <v>331</v>
      </c>
      <c r="L395" s="37" t="s">
        <v>393</v>
      </c>
    </row>
    <row r="396" spans="1:12" ht="108" customHeight="1" x14ac:dyDescent="0.2">
      <c r="A396" s="214"/>
      <c r="B396" s="116"/>
      <c r="C396" s="40"/>
      <c r="D396" s="40"/>
      <c r="E396" s="40"/>
      <c r="F396" s="40"/>
      <c r="G396" s="40"/>
      <c r="H396" s="216"/>
      <c r="I396" s="41">
        <f>C395+D395+E395+F395+G395+H395</f>
        <v>67.5</v>
      </c>
      <c r="J396" s="57"/>
      <c r="K396" s="45"/>
      <c r="L396" s="45"/>
    </row>
    <row r="397" spans="1:12" ht="20.25" customHeight="1" x14ac:dyDescent="0.2">
      <c r="A397" s="215" t="s">
        <v>294</v>
      </c>
      <c r="B397" s="114" t="s">
        <v>109</v>
      </c>
      <c r="C397" s="47">
        <v>10</v>
      </c>
      <c r="D397" s="47">
        <v>10.5</v>
      </c>
      <c r="E397" s="47">
        <v>11</v>
      </c>
      <c r="F397" s="47">
        <v>11.5</v>
      </c>
      <c r="G397" s="47">
        <v>12</v>
      </c>
      <c r="H397" s="47">
        <v>12.5</v>
      </c>
      <c r="I397" s="43" t="s">
        <v>5</v>
      </c>
      <c r="J397" s="37" t="s">
        <v>169</v>
      </c>
      <c r="K397" s="37" t="s">
        <v>331</v>
      </c>
      <c r="L397" s="37" t="s">
        <v>247</v>
      </c>
    </row>
    <row r="398" spans="1:12" ht="55.5" customHeight="1" x14ac:dyDescent="0.2">
      <c r="A398" s="214"/>
      <c r="B398" s="117"/>
      <c r="C398" s="32"/>
      <c r="D398" s="32"/>
      <c r="E398" s="32"/>
      <c r="F398" s="32"/>
      <c r="G398" s="32"/>
      <c r="H398" s="32"/>
      <c r="I398" s="49">
        <f>C397+D397+E397+F397+G397+H397</f>
        <v>67.5</v>
      </c>
      <c r="J398" s="36"/>
      <c r="K398" s="36"/>
      <c r="L398" s="36"/>
    </row>
    <row r="399" spans="1:12" ht="28.5" customHeight="1" x14ac:dyDescent="0.2">
      <c r="A399" s="215" t="s">
        <v>295</v>
      </c>
      <c r="B399" s="203" t="s">
        <v>110</v>
      </c>
      <c r="C399" s="51">
        <v>5</v>
      </c>
      <c r="D399" s="51">
        <v>5.2</v>
      </c>
      <c r="E399" s="51">
        <v>5.4</v>
      </c>
      <c r="F399" s="51">
        <v>5.7</v>
      </c>
      <c r="G399" s="51">
        <v>6</v>
      </c>
      <c r="H399" s="51">
        <v>6.3</v>
      </c>
      <c r="I399" s="43" t="s">
        <v>5</v>
      </c>
      <c r="J399" s="37" t="s">
        <v>280</v>
      </c>
      <c r="K399" s="37" t="s">
        <v>331</v>
      </c>
      <c r="L399" s="37" t="s">
        <v>248</v>
      </c>
    </row>
    <row r="400" spans="1:12" ht="45.75" customHeight="1" x14ac:dyDescent="0.2">
      <c r="A400" s="127"/>
      <c r="B400" s="204"/>
      <c r="C400" s="54"/>
      <c r="D400" s="54"/>
      <c r="E400" s="54"/>
      <c r="F400" s="54"/>
      <c r="G400" s="54"/>
      <c r="H400" s="54"/>
      <c r="I400" s="41">
        <f>C399+D399+E399+F399+G399+H399</f>
        <v>33.6</v>
      </c>
      <c r="J400" s="45"/>
      <c r="K400" s="45"/>
      <c r="L400" s="45"/>
    </row>
    <row r="401" spans="1:12" ht="28.5" customHeight="1" x14ac:dyDescent="0.2">
      <c r="A401" s="133" t="s">
        <v>296</v>
      </c>
      <c r="B401" s="203" t="s">
        <v>111</v>
      </c>
      <c r="C401" s="51">
        <v>20</v>
      </c>
      <c r="D401" s="51">
        <v>21</v>
      </c>
      <c r="E401" s="51">
        <v>22</v>
      </c>
      <c r="F401" s="51">
        <v>23.1</v>
      </c>
      <c r="G401" s="51">
        <v>24.1</v>
      </c>
      <c r="H401" s="51">
        <v>25.1</v>
      </c>
      <c r="I401" s="43" t="s">
        <v>5</v>
      </c>
      <c r="J401" s="37" t="s">
        <v>307</v>
      </c>
      <c r="K401" s="37" t="s">
        <v>331</v>
      </c>
      <c r="L401" s="37" t="s">
        <v>249</v>
      </c>
    </row>
    <row r="402" spans="1:12" ht="39" customHeight="1" x14ac:dyDescent="0.2">
      <c r="A402" s="135"/>
      <c r="B402" s="204"/>
      <c r="C402" s="54"/>
      <c r="D402" s="54"/>
      <c r="E402" s="54"/>
      <c r="F402" s="54"/>
      <c r="G402" s="54"/>
      <c r="H402" s="54"/>
      <c r="I402" s="41">
        <f>C401+D401+E401+F401+G401+H401</f>
        <v>135.29999999999998</v>
      </c>
      <c r="J402" s="45"/>
      <c r="K402" s="45"/>
      <c r="L402" s="45"/>
    </row>
    <row r="403" spans="1:12" ht="81.75" customHeight="1" x14ac:dyDescent="0.2">
      <c r="A403" s="133" t="s">
        <v>297</v>
      </c>
      <c r="B403" s="203" t="s">
        <v>112</v>
      </c>
      <c r="C403" s="51">
        <v>10</v>
      </c>
      <c r="D403" s="51">
        <v>10.5</v>
      </c>
      <c r="E403" s="51">
        <v>11</v>
      </c>
      <c r="F403" s="51">
        <v>0</v>
      </c>
      <c r="G403" s="51">
        <v>0</v>
      </c>
      <c r="H403" s="51">
        <v>0</v>
      </c>
      <c r="I403" s="43" t="s">
        <v>5</v>
      </c>
      <c r="J403" s="37" t="s">
        <v>161</v>
      </c>
      <c r="K403" s="37" t="s">
        <v>394</v>
      </c>
      <c r="L403" s="37" t="s">
        <v>250</v>
      </c>
    </row>
    <row r="404" spans="1:12" ht="44.25" customHeight="1" x14ac:dyDescent="0.2">
      <c r="A404" s="135"/>
      <c r="B404" s="204"/>
      <c r="C404" s="54"/>
      <c r="D404" s="54"/>
      <c r="E404" s="54"/>
      <c r="F404" s="54"/>
      <c r="G404" s="54"/>
      <c r="H404" s="54"/>
      <c r="I404" s="41">
        <f>C403+D403+E403+F403+G403+H403</f>
        <v>31.5</v>
      </c>
      <c r="J404" s="45"/>
      <c r="K404" s="45"/>
      <c r="L404" s="45"/>
    </row>
    <row r="405" spans="1:12" ht="15.75" customHeight="1" x14ac:dyDescent="0.2">
      <c r="A405" s="133" t="s">
        <v>396</v>
      </c>
      <c r="B405" s="203" t="s">
        <v>395</v>
      </c>
      <c r="C405" s="51">
        <v>0</v>
      </c>
      <c r="D405" s="51">
        <v>0</v>
      </c>
      <c r="E405" s="51">
        <v>0</v>
      </c>
      <c r="F405" s="51">
        <v>97.4</v>
      </c>
      <c r="G405" s="51">
        <v>0</v>
      </c>
      <c r="H405" s="51">
        <v>0</v>
      </c>
      <c r="I405" s="43" t="s">
        <v>5</v>
      </c>
      <c r="J405" s="37" t="s">
        <v>400</v>
      </c>
      <c r="K405" s="37" t="s">
        <v>397</v>
      </c>
      <c r="L405" s="37" t="s">
        <v>398</v>
      </c>
    </row>
    <row r="406" spans="1:12" ht="67.5" customHeight="1" x14ac:dyDescent="0.2">
      <c r="A406" s="135"/>
      <c r="B406" s="204"/>
      <c r="C406" s="54"/>
      <c r="D406" s="54"/>
      <c r="E406" s="54"/>
      <c r="F406" s="54"/>
      <c r="G406" s="54"/>
      <c r="H406" s="54"/>
      <c r="I406" s="41">
        <f>SUM(C405:H406)</f>
        <v>97.4</v>
      </c>
      <c r="J406" s="45"/>
      <c r="K406" s="45"/>
      <c r="L406" s="45"/>
    </row>
    <row r="407" spans="1:12" ht="28.5" customHeight="1" x14ac:dyDescent="0.2">
      <c r="A407" s="97" t="s">
        <v>155</v>
      </c>
      <c r="B407" s="217"/>
      <c r="C407" s="52">
        <f t="shared" ref="C407:E407" si="14">C409+C411</f>
        <v>168.5</v>
      </c>
      <c r="D407" s="52">
        <f t="shared" si="14"/>
        <v>176.7</v>
      </c>
      <c r="E407" s="52">
        <f t="shared" si="14"/>
        <v>185.20000000000002</v>
      </c>
      <c r="F407" s="52">
        <f t="shared" ref="F407:H407" si="15">F409+F411</f>
        <v>291.60000000000002</v>
      </c>
      <c r="G407" s="52">
        <f t="shared" si="15"/>
        <v>202.8</v>
      </c>
      <c r="H407" s="52">
        <f t="shared" si="15"/>
        <v>211.4</v>
      </c>
      <c r="I407" s="43" t="s">
        <v>13</v>
      </c>
      <c r="J407" s="37"/>
      <c r="K407" s="37"/>
      <c r="L407" s="37"/>
    </row>
    <row r="408" spans="1:12" ht="17.25" customHeight="1" x14ac:dyDescent="0.2">
      <c r="A408" s="100"/>
      <c r="B408" s="218"/>
      <c r="C408" s="38"/>
      <c r="D408" s="38"/>
      <c r="E408" s="38"/>
      <c r="F408" s="38"/>
      <c r="G408" s="38"/>
      <c r="H408" s="38"/>
      <c r="I408" s="41">
        <f>SUM(C407:H408)</f>
        <v>1236.2</v>
      </c>
      <c r="J408" s="36"/>
      <c r="K408" s="36"/>
      <c r="L408" s="36"/>
    </row>
    <row r="409" spans="1:12" ht="15.75" customHeight="1" x14ac:dyDescent="0.2">
      <c r="A409" s="100"/>
      <c r="B409" s="218"/>
      <c r="C409" s="42">
        <f>C381+C383+C385+C387+C389+C391+C393+C395+C397+C399+C401+C403</f>
        <v>168.5</v>
      </c>
      <c r="D409" s="42">
        <f>D381+D383+D385+D387+D389+D391+D393+D395+D397+D399+D401+D403</f>
        <v>176.7</v>
      </c>
      <c r="E409" s="42">
        <f>E381+E383+E385+E387+E389+E391+E393+E395+E397+E399+E401+E403+E405</f>
        <v>185.20000000000002</v>
      </c>
      <c r="F409" s="42">
        <f t="shared" ref="F409:H409" si="16">F381+F383+F385+F387+F389+F391+F393+F395+F397+F399+F401+F403+F405</f>
        <v>291.60000000000002</v>
      </c>
      <c r="G409" s="42">
        <f t="shared" si="16"/>
        <v>202.8</v>
      </c>
      <c r="H409" s="42">
        <f t="shared" si="16"/>
        <v>211.4</v>
      </c>
      <c r="I409" s="43" t="s">
        <v>5</v>
      </c>
      <c r="J409" s="36"/>
      <c r="K409" s="36"/>
      <c r="L409" s="36"/>
    </row>
    <row r="410" spans="1:12" ht="30" customHeight="1" x14ac:dyDescent="0.2">
      <c r="A410" s="100"/>
      <c r="B410" s="218"/>
      <c r="C410" s="38"/>
      <c r="D410" s="38"/>
      <c r="E410" s="38"/>
      <c r="F410" s="38"/>
      <c r="G410" s="38"/>
      <c r="H410" s="38"/>
      <c r="I410" s="41">
        <f>C409+D409+E409+F409+G409+H409</f>
        <v>1236.2</v>
      </c>
      <c r="J410" s="36"/>
      <c r="K410" s="36"/>
      <c r="L410" s="36"/>
    </row>
    <row r="411" spans="1:12" ht="46.5" customHeight="1" x14ac:dyDescent="0.2">
      <c r="A411" s="100"/>
      <c r="B411" s="218"/>
      <c r="C411" s="42">
        <v>0</v>
      </c>
      <c r="D411" s="42">
        <v>0</v>
      </c>
      <c r="E411" s="42">
        <v>0</v>
      </c>
      <c r="F411" s="42">
        <v>0</v>
      </c>
      <c r="G411" s="42">
        <v>0</v>
      </c>
      <c r="H411" s="42">
        <v>0</v>
      </c>
      <c r="I411" s="43" t="s">
        <v>6</v>
      </c>
      <c r="J411" s="36"/>
      <c r="K411" s="36"/>
      <c r="L411" s="36"/>
    </row>
    <row r="412" spans="1:12" ht="54.75" customHeight="1" x14ac:dyDescent="0.2">
      <c r="A412" s="106"/>
      <c r="B412" s="219"/>
      <c r="C412" s="48"/>
      <c r="D412" s="48"/>
      <c r="E412" s="48"/>
      <c r="F412" s="48"/>
      <c r="G412" s="48"/>
      <c r="H412" s="48"/>
      <c r="I412" s="41">
        <f>SUM(C411:H412)</f>
        <v>0</v>
      </c>
      <c r="J412" s="45"/>
      <c r="K412" s="45"/>
      <c r="L412" s="45"/>
    </row>
    <row r="413" spans="1:12" ht="14.25" customHeight="1" x14ac:dyDescent="0.2">
      <c r="A413" s="79" t="s">
        <v>113</v>
      </c>
      <c r="B413" s="109"/>
      <c r="C413" s="109"/>
      <c r="D413" s="109"/>
      <c r="E413" s="109"/>
      <c r="F413" s="109"/>
      <c r="G413" s="109"/>
      <c r="H413" s="109"/>
      <c r="I413" s="109"/>
      <c r="J413" s="110"/>
      <c r="K413" s="79"/>
      <c r="L413" s="110"/>
    </row>
    <row r="414" spans="1:12" ht="28.5" customHeight="1" x14ac:dyDescent="0.2">
      <c r="A414" s="220" t="s">
        <v>114</v>
      </c>
      <c r="B414" s="203" t="s">
        <v>298</v>
      </c>
      <c r="C414" s="51">
        <v>3</v>
      </c>
      <c r="D414" s="51">
        <v>3.1</v>
      </c>
      <c r="E414" s="51">
        <f>3.2+20.9+20.9</f>
        <v>45</v>
      </c>
      <c r="F414" s="51">
        <f>3.4+21.9+21.9</f>
        <v>47.199999999999996</v>
      </c>
      <c r="G414" s="51">
        <f>3.5+22.9+22.9</f>
        <v>49.3</v>
      </c>
      <c r="H414" s="51">
        <f>3.6+23.9+23.9</f>
        <v>51.4</v>
      </c>
      <c r="I414" s="43" t="s">
        <v>5</v>
      </c>
      <c r="J414" s="37" t="s">
        <v>347</v>
      </c>
      <c r="K414" s="37" t="s">
        <v>331</v>
      </c>
      <c r="L414" s="37" t="s">
        <v>252</v>
      </c>
    </row>
    <row r="415" spans="1:12" ht="74.25" customHeight="1" x14ac:dyDescent="0.2">
      <c r="A415" s="221"/>
      <c r="B415" s="204"/>
      <c r="C415" s="54"/>
      <c r="D415" s="54"/>
      <c r="E415" s="54"/>
      <c r="F415" s="54"/>
      <c r="G415" s="54"/>
      <c r="H415" s="54"/>
      <c r="I415" s="41">
        <f>C414+D414+E414+F414+G414+H414</f>
        <v>199</v>
      </c>
      <c r="J415" s="45"/>
      <c r="K415" s="45"/>
      <c r="L415" s="45"/>
    </row>
    <row r="416" spans="1:12" ht="14.25" customHeight="1" x14ac:dyDescent="0.2">
      <c r="A416" s="220" t="s">
        <v>115</v>
      </c>
      <c r="B416" s="51" t="s">
        <v>116</v>
      </c>
      <c r="C416" s="51">
        <v>30</v>
      </c>
      <c r="D416" s="51">
        <v>0</v>
      </c>
      <c r="E416" s="51">
        <v>0</v>
      </c>
      <c r="F416" s="51">
        <v>0</v>
      </c>
      <c r="G416" s="51">
        <v>0</v>
      </c>
      <c r="H416" s="51">
        <v>0</v>
      </c>
      <c r="I416" s="43" t="s">
        <v>5</v>
      </c>
      <c r="J416" s="37" t="s">
        <v>353</v>
      </c>
      <c r="K416" s="37">
        <v>2015</v>
      </c>
      <c r="L416" s="37" t="s">
        <v>251</v>
      </c>
    </row>
    <row r="417" spans="1:12" ht="57" customHeight="1" x14ac:dyDescent="0.2">
      <c r="A417" s="221"/>
      <c r="B417" s="54"/>
      <c r="C417" s="54"/>
      <c r="D417" s="54"/>
      <c r="E417" s="54"/>
      <c r="F417" s="54"/>
      <c r="G417" s="54"/>
      <c r="H417" s="54"/>
      <c r="I417" s="41">
        <f>C416+D416+E416+F416+G416+H416</f>
        <v>30</v>
      </c>
      <c r="J417" s="45"/>
      <c r="K417" s="45"/>
      <c r="L417" s="45"/>
    </row>
    <row r="418" spans="1:12" ht="40.5" customHeight="1" x14ac:dyDescent="0.2">
      <c r="A418" s="222" t="s">
        <v>117</v>
      </c>
      <c r="B418" s="32" t="s">
        <v>118</v>
      </c>
      <c r="C418" s="32">
        <v>5.6</v>
      </c>
      <c r="D418" s="32">
        <v>5.9</v>
      </c>
      <c r="E418" s="32">
        <v>6.2</v>
      </c>
      <c r="F418" s="32">
        <v>6.5</v>
      </c>
      <c r="G418" s="32">
        <v>6.8</v>
      </c>
      <c r="H418" s="32">
        <v>7.1</v>
      </c>
      <c r="I418" s="35" t="s">
        <v>5</v>
      </c>
      <c r="J418" s="36" t="s">
        <v>201</v>
      </c>
      <c r="K418" s="37" t="s">
        <v>331</v>
      </c>
      <c r="L418" s="37" t="s">
        <v>253</v>
      </c>
    </row>
    <row r="419" spans="1:12" ht="15" customHeight="1" x14ac:dyDescent="0.2">
      <c r="A419" s="223"/>
      <c r="B419" s="40"/>
      <c r="C419" s="40"/>
      <c r="D419" s="40"/>
      <c r="E419" s="40"/>
      <c r="F419" s="40"/>
      <c r="G419" s="40"/>
      <c r="H419" s="40"/>
      <c r="I419" s="41">
        <f>C418+D418+E418+F418+G418+H418</f>
        <v>38.1</v>
      </c>
      <c r="J419" s="57"/>
      <c r="K419" s="45"/>
      <c r="L419" s="45"/>
    </row>
    <row r="420" spans="1:12" ht="42" customHeight="1" x14ac:dyDescent="0.2">
      <c r="A420" s="220" t="s">
        <v>119</v>
      </c>
      <c r="B420" s="51" t="s">
        <v>120</v>
      </c>
      <c r="C420" s="47">
        <v>19</v>
      </c>
      <c r="D420" s="47">
        <v>19.899999999999999</v>
      </c>
      <c r="E420" s="47">
        <v>0</v>
      </c>
      <c r="F420" s="47">
        <v>0</v>
      </c>
      <c r="G420" s="47">
        <v>0</v>
      </c>
      <c r="H420" s="47">
        <v>0</v>
      </c>
      <c r="I420" s="43" t="s">
        <v>5</v>
      </c>
      <c r="J420" s="37" t="s">
        <v>355</v>
      </c>
      <c r="K420" s="37" t="s">
        <v>332</v>
      </c>
      <c r="L420" s="37" t="s">
        <v>254</v>
      </c>
    </row>
    <row r="421" spans="1:12" ht="27" customHeight="1" x14ac:dyDescent="0.2">
      <c r="A421" s="223"/>
      <c r="B421" s="40"/>
      <c r="C421" s="40"/>
      <c r="D421" s="40"/>
      <c r="E421" s="40"/>
      <c r="F421" s="40"/>
      <c r="G421" s="40"/>
      <c r="H421" s="40"/>
      <c r="I421" s="41">
        <f>C420+D420+E420+F420+G420+H420</f>
        <v>38.9</v>
      </c>
      <c r="J421" s="57"/>
      <c r="K421" s="45"/>
      <c r="L421" s="45"/>
    </row>
    <row r="422" spans="1:12" ht="39.75" customHeight="1" x14ac:dyDescent="0.2">
      <c r="A422" s="220" t="s">
        <v>121</v>
      </c>
      <c r="B422" s="51" t="s">
        <v>122</v>
      </c>
      <c r="C422" s="47">
        <v>10</v>
      </c>
      <c r="D422" s="47">
        <v>10.5</v>
      </c>
      <c r="E422" s="47">
        <v>11</v>
      </c>
      <c r="F422" s="47">
        <v>11.5</v>
      </c>
      <c r="G422" s="47">
        <v>12</v>
      </c>
      <c r="H422" s="47">
        <v>12.5</v>
      </c>
      <c r="I422" s="43" t="s">
        <v>5</v>
      </c>
      <c r="J422" s="37" t="s">
        <v>347</v>
      </c>
      <c r="K422" s="37" t="s">
        <v>331</v>
      </c>
      <c r="L422" s="37" t="s">
        <v>255</v>
      </c>
    </row>
    <row r="423" spans="1:12" ht="41.25" customHeight="1" x14ac:dyDescent="0.2">
      <c r="A423" s="222"/>
      <c r="B423" s="32"/>
      <c r="C423" s="32"/>
      <c r="D423" s="32"/>
      <c r="E423" s="32"/>
      <c r="F423" s="32"/>
      <c r="G423" s="32"/>
      <c r="H423" s="32"/>
      <c r="I423" s="49">
        <f>C422+D422+E422+F422+G422+H422</f>
        <v>67.5</v>
      </c>
      <c r="J423" s="36"/>
      <c r="K423" s="36"/>
      <c r="L423" s="36"/>
    </row>
    <row r="424" spans="1:12" ht="25.5" customHeight="1" x14ac:dyDescent="0.2">
      <c r="A424" s="220" t="s">
        <v>123</v>
      </c>
      <c r="B424" s="51" t="s">
        <v>124</v>
      </c>
      <c r="C424" s="184">
        <v>19</v>
      </c>
      <c r="D424" s="184">
        <v>19.899999999999999</v>
      </c>
      <c r="E424" s="184">
        <v>0</v>
      </c>
      <c r="F424" s="184">
        <v>0</v>
      </c>
      <c r="G424" s="184">
        <v>0</v>
      </c>
      <c r="H424" s="224">
        <v>0</v>
      </c>
      <c r="I424" s="43" t="s">
        <v>5</v>
      </c>
      <c r="J424" s="37" t="s">
        <v>356</v>
      </c>
      <c r="K424" s="37" t="s">
        <v>332</v>
      </c>
      <c r="L424" s="37" t="s">
        <v>256</v>
      </c>
    </row>
    <row r="425" spans="1:12" ht="44.25" customHeight="1" x14ac:dyDescent="0.2">
      <c r="A425" s="221"/>
      <c r="B425" s="54"/>
      <c r="C425" s="171"/>
      <c r="D425" s="171"/>
      <c r="E425" s="171"/>
      <c r="F425" s="171"/>
      <c r="G425" s="171"/>
      <c r="H425" s="225"/>
      <c r="I425" s="41">
        <f>C424+D424+E424+F424+G424+H424</f>
        <v>38.9</v>
      </c>
      <c r="J425" s="45"/>
      <c r="K425" s="45"/>
      <c r="L425" s="45"/>
    </row>
    <row r="426" spans="1:12" ht="24" customHeight="1" x14ac:dyDescent="0.2">
      <c r="A426" s="133" t="s">
        <v>125</v>
      </c>
      <c r="B426" s="51" t="s">
        <v>299</v>
      </c>
      <c r="C426" s="51">
        <v>40</v>
      </c>
      <c r="D426" s="51">
        <v>42</v>
      </c>
      <c r="E426" s="51">
        <v>44</v>
      </c>
      <c r="F426" s="51">
        <v>46.1</v>
      </c>
      <c r="G426" s="51">
        <v>48.1</v>
      </c>
      <c r="H426" s="51">
        <v>50.1</v>
      </c>
      <c r="I426" s="43" t="s">
        <v>5</v>
      </c>
      <c r="J426" s="37" t="s">
        <v>347</v>
      </c>
      <c r="K426" s="37" t="s">
        <v>331</v>
      </c>
      <c r="L426" s="37" t="s">
        <v>257</v>
      </c>
    </row>
    <row r="427" spans="1:12" ht="106.5" customHeight="1" x14ac:dyDescent="0.2">
      <c r="A427" s="135"/>
      <c r="B427" s="54"/>
      <c r="C427" s="54"/>
      <c r="D427" s="54"/>
      <c r="E427" s="54"/>
      <c r="F427" s="54"/>
      <c r="G427" s="54"/>
      <c r="H427" s="54"/>
      <c r="I427" s="41">
        <f>C426+D426+E426+F426+G426+H426</f>
        <v>270.3</v>
      </c>
      <c r="J427" s="45"/>
      <c r="K427" s="45"/>
      <c r="L427" s="45"/>
    </row>
    <row r="428" spans="1:12" ht="45.75" customHeight="1" x14ac:dyDescent="0.2">
      <c r="A428" s="97" t="s">
        <v>170</v>
      </c>
      <c r="B428" s="217"/>
      <c r="C428" s="52">
        <f t="shared" ref="C428:H428" si="17">C430+C432</f>
        <v>126.6</v>
      </c>
      <c r="D428" s="52">
        <f t="shared" si="17"/>
        <v>101.3</v>
      </c>
      <c r="E428" s="52">
        <f t="shared" si="17"/>
        <v>106.2</v>
      </c>
      <c r="F428" s="52">
        <f t="shared" si="17"/>
        <v>111.29999999999998</v>
      </c>
      <c r="G428" s="52">
        <f t="shared" si="17"/>
        <v>116.19999999999999</v>
      </c>
      <c r="H428" s="70">
        <f t="shared" si="17"/>
        <v>121.1</v>
      </c>
      <c r="I428" s="43" t="s">
        <v>13</v>
      </c>
      <c r="J428" s="37"/>
      <c r="K428" s="37"/>
      <c r="L428" s="37"/>
    </row>
    <row r="429" spans="1:12" ht="25.5" customHeight="1" x14ac:dyDescent="0.2">
      <c r="A429" s="100"/>
      <c r="B429" s="218"/>
      <c r="C429" s="38"/>
      <c r="D429" s="38"/>
      <c r="E429" s="38"/>
      <c r="F429" s="38"/>
      <c r="G429" s="38"/>
      <c r="H429" s="71"/>
      <c r="I429" s="41">
        <f>I415+I417+I419+I421+I423+I425+I427</f>
        <v>682.7</v>
      </c>
      <c r="J429" s="36"/>
      <c r="K429" s="36"/>
      <c r="L429" s="36"/>
    </row>
    <row r="430" spans="1:12" ht="28.5" customHeight="1" x14ac:dyDescent="0.2">
      <c r="A430" s="100"/>
      <c r="B430" s="218"/>
      <c r="C430" s="42">
        <f t="shared" ref="C430:H430" si="18">C414+C416+C418+C420+C422+C424+C426</f>
        <v>126.6</v>
      </c>
      <c r="D430" s="42">
        <f t="shared" si="18"/>
        <v>101.3</v>
      </c>
      <c r="E430" s="42">
        <f t="shared" si="18"/>
        <v>106.2</v>
      </c>
      <c r="F430" s="42">
        <f t="shared" si="18"/>
        <v>111.29999999999998</v>
      </c>
      <c r="G430" s="42">
        <f t="shared" si="18"/>
        <v>116.19999999999999</v>
      </c>
      <c r="H430" s="63">
        <f t="shared" si="18"/>
        <v>121.1</v>
      </c>
      <c r="I430" s="43" t="s">
        <v>5</v>
      </c>
      <c r="J430" s="36"/>
      <c r="K430" s="36"/>
      <c r="L430" s="36"/>
    </row>
    <row r="431" spans="1:12" ht="13.5" customHeight="1" x14ac:dyDescent="0.2">
      <c r="A431" s="100"/>
      <c r="B431" s="218"/>
      <c r="C431" s="38"/>
      <c r="D431" s="38"/>
      <c r="E431" s="38"/>
      <c r="F431" s="38"/>
      <c r="G431" s="38"/>
      <c r="H431" s="71"/>
      <c r="I431" s="49">
        <f>C430+D430+E430+F430+G430+H430</f>
        <v>682.69999999999993</v>
      </c>
      <c r="J431" s="36"/>
      <c r="K431" s="36"/>
      <c r="L431" s="36"/>
    </row>
    <row r="432" spans="1:12" ht="18" customHeight="1" x14ac:dyDescent="0.2">
      <c r="A432" s="100"/>
      <c r="B432" s="218"/>
      <c r="C432" s="42">
        <v>0</v>
      </c>
      <c r="D432" s="42">
        <v>0</v>
      </c>
      <c r="E432" s="42">
        <v>0</v>
      </c>
      <c r="F432" s="42">
        <v>0</v>
      </c>
      <c r="G432" s="42">
        <v>0</v>
      </c>
      <c r="H432" s="63">
        <v>0</v>
      </c>
      <c r="I432" s="43" t="s">
        <v>6</v>
      </c>
      <c r="J432" s="36"/>
      <c r="K432" s="36"/>
      <c r="L432" s="36"/>
    </row>
    <row r="433" spans="1:12" ht="26.25" customHeight="1" x14ac:dyDescent="0.2">
      <c r="A433" s="106"/>
      <c r="B433" s="219"/>
      <c r="C433" s="48"/>
      <c r="D433" s="48"/>
      <c r="E433" s="48"/>
      <c r="F433" s="48"/>
      <c r="G433" s="48"/>
      <c r="H433" s="64"/>
      <c r="I433" s="41">
        <f>SUM(C432:H433)</f>
        <v>0</v>
      </c>
      <c r="J433" s="45"/>
      <c r="K433" s="45"/>
      <c r="L433" s="45"/>
    </row>
    <row r="434" spans="1:12" ht="29.25" customHeight="1" x14ac:dyDescent="0.2">
      <c r="A434" s="138" t="s">
        <v>126</v>
      </c>
      <c r="B434" s="203"/>
      <c r="C434" s="128">
        <f>SUM(C428+C407+C374+C332+C317)</f>
        <v>843.8</v>
      </c>
      <c r="D434" s="52">
        <f>SUM(D428+D407+D374+D332+D317)</f>
        <v>2171.9</v>
      </c>
      <c r="E434" s="52">
        <f>E428+E407+E374+E332+E317</f>
        <v>2200.1999999999998</v>
      </c>
      <c r="F434" s="52">
        <f>F428+F407+F374+F332+F317</f>
        <v>21357.62</v>
      </c>
      <c r="G434" s="52">
        <f>G428+G407+G374+G332+G317</f>
        <v>17440.900000000001</v>
      </c>
      <c r="H434" s="70">
        <f>H428+H407+H374+H332+H317</f>
        <v>17522.400000000001</v>
      </c>
      <c r="I434" s="43" t="s">
        <v>13</v>
      </c>
      <c r="J434" s="37"/>
      <c r="K434" s="37"/>
      <c r="L434" s="37"/>
    </row>
    <row r="435" spans="1:12" ht="14.25" customHeight="1" x14ac:dyDescent="0.2">
      <c r="A435" s="119"/>
      <c r="B435" s="117"/>
      <c r="C435" s="129"/>
      <c r="D435" s="38"/>
      <c r="E435" s="38"/>
      <c r="F435" s="38"/>
      <c r="G435" s="38"/>
      <c r="H435" s="71"/>
      <c r="I435" s="41">
        <f>SUM(C434:H435)</f>
        <v>61536.82</v>
      </c>
      <c r="J435" s="36"/>
      <c r="K435" s="36"/>
      <c r="L435" s="36"/>
    </row>
    <row r="436" spans="1:12" ht="31.5" customHeight="1" x14ac:dyDescent="0.2">
      <c r="A436" s="119"/>
      <c r="B436" s="117"/>
      <c r="C436" s="130">
        <f>C434</f>
        <v>843.8</v>
      </c>
      <c r="D436" s="42">
        <f>D434-D438</f>
        <v>1591.6000000000001</v>
      </c>
      <c r="E436" s="42">
        <f>E434-E438</f>
        <v>1619.8999999999999</v>
      </c>
      <c r="F436" s="42">
        <f>F430+F409+F376+F334+F319</f>
        <v>5458.1200000000008</v>
      </c>
      <c r="G436" s="42">
        <f t="shared" ref="G436:H436" si="19">G430+G409+G376+G334+G319</f>
        <v>1856.5</v>
      </c>
      <c r="H436" s="42">
        <f t="shared" si="19"/>
        <v>2445.5</v>
      </c>
      <c r="I436" s="43" t="s">
        <v>5</v>
      </c>
      <c r="J436" s="36"/>
      <c r="K436" s="36"/>
      <c r="L436" s="36"/>
    </row>
    <row r="437" spans="1:12" ht="18" customHeight="1" x14ac:dyDescent="0.2">
      <c r="A437" s="119"/>
      <c r="B437" s="117"/>
      <c r="C437" s="129"/>
      <c r="D437" s="38"/>
      <c r="E437" s="38"/>
      <c r="F437" s="38"/>
      <c r="G437" s="38"/>
      <c r="H437" s="38"/>
      <c r="I437" s="49">
        <f>SUM(C436:H437)</f>
        <v>13815.420000000002</v>
      </c>
      <c r="J437" s="36"/>
      <c r="K437" s="36"/>
      <c r="L437" s="36"/>
    </row>
    <row r="438" spans="1:12" ht="27.75" customHeight="1" x14ac:dyDescent="0.2">
      <c r="A438" s="119"/>
      <c r="B438" s="117"/>
      <c r="C438" s="130">
        <v>0</v>
      </c>
      <c r="D438" s="42">
        <f>D336</f>
        <v>580.29999999999995</v>
      </c>
      <c r="E438" s="42">
        <f>E336</f>
        <v>580.29999999999995</v>
      </c>
      <c r="F438" s="42">
        <f>F432+F411+F378+F336+F321</f>
        <v>15899.5</v>
      </c>
      <c r="G438" s="42">
        <f>G432+G411+G378+G336+G321</f>
        <v>15584.4</v>
      </c>
      <c r="H438" s="42">
        <f>H432+H411+H378+H336+H321</f>
        <v>15076.9</v>
      </c>
      <c r="I438" s="43" t="s">
        <v>6</v>
      </c>
      <c r="J438" s="36"/>
      <c r="K438" s="36"/>
      <c r="L438" s="36"/>
    </row>
    <row r="439" spans="1:12" ht="33" customHeight="1" x14ac:dyDescent="0.2">
      <c r="A439" s="140"/>
      <c r="B439" s="204"/>
      <c r="C439" s="141"/>
      <c r="D439" s="48"/>
      <c r="E439" s="48"/>
      <c r="F439" s="48"/>
      <c r="G439" s="48"/>
      <c r="H439" s="48"/>
      <c r="I439" s="41">
        <f>SUM(C438:H439)</f>
        <v>47721.4</v>
      </c>
      <c r="J439" s="45"/>
      <c r="K439" s="45"/>
      <c r="L439" s="45"/>
    </row>
    <row r="440" spans="1:12" ht="23.25" customHeight="1" x14ac:dyDescent="0.2">
      <c r="A440" s="138" t="s">
        <v>127</v>
      </c>
      <c r="B440" s="59"/>
      <c r="C440" s="83">
        <f t="shared" ref="C440:H440" si="20">C434+C257</f>
        <v>44374</v>
      </c>
      <c r="D440" s="83">
        <f t="shared" si="20"/>
        <v>87323</v>
      </c>
      <c r="E440" s="83">
        <f t="shared" si="20"/>
        <v>31518.2</v>
      </c>
      <c r="F440" s="83">
        <f t="shared" si="20"/>
        <v>64086.51999999999</v>
      </c>
      <c r="G440" s="83">
        <f t="shared" si="20"/>
        <v>34154.400000000009</v>
      </c>
      <c r="H440" s="83">
        <f t="shared" si="20"/>
        <v>40206.500000000007</v>
      </c>
      <c r="I440" s="19" t="s">
        <v>13</v>
      </c>
      <c r="J440" s="21"/>
      <c r="K440" s="21"/>
      <c r="L440" s="21"/>
    </row>
    <row r="441" spans="1:12" ht="168" customHeight="1" x14ac:dyDescent="0.2">
      <c r="A441" s="119"/>
      <c r="B441" s="61"/>
      <c r="C441" s="83"/>
      <c r="D441" s="83"/>
      <c r="E441" s="83"/>
      <c r="F441" s="83"/>
      <c r="G441" s="83"/>
      <c r="H441" s="83"/>
      <c r="I441" s="108">
        <f>SUM(C440:H441)</f>
        <v>301662.62</v>
      </c>
      <c r="J441" s="21"/>
      <c r="K441" s="21"/>
      <c r="L441" s="21"/>
    </row>
    <row r="442" spans="1:12" ht="15.75" customHeight="1" x14ac:dyDescent="0.2">
      <c r="A442" s="119"/>
      <c r="B442" s="61"/>
      <c r="C442" s="83">
        <f t="shared" ref="C442:D442" si="21">C440-C444</f>
        <v>15276.3</v>
      </c>
      <c r="D442" s="83">
        <f t="shared" si="21"/>
        <v>19069.299999999988</v>
      </c>
      <c r="E442" s="83">
        <f>E440-E444</f>
        <v>29454.400000000001</v>
      </c>
      <c r="F442" s="83">
        <f>F436+F259</f>
        <v>46681.82</v>
      </c>
      <c r="G442" s="83">
        <f>G436+G259</f>
        <v>18452.600000000002</v>
      </c>
      <c r="H442" s="83">
        <f>H436+H259</f>
        <v>25129.600000000006</v>
      </c>
      <c r="I442" s="19" t="s">
        <v>5</v>
      </c>
      <c r="J442" s="21"/>
      <c r="K442" s="21"/>
      <c r="L442" s="21"/>
    </row>
    <row r="443" spans="1:12" ht="15" x14ac:dyDescent="0.2">
      <c r="A443" s="119"/>
      <c r="B443" s="61"/>
      <c r="C443" s="83"/>
      <c r="D443" s="83"/>
      <c r="E443" s="83"/>
      <c r="F443" s="83"/>
      <c r="G443" s="83"/>
      <c r="H443" s="83"/>
      <c r="I443" s="108">
        <f>SUM(C442:H443)</f>
        <v>154064.02000000002</v>
      </c>
      <c r="J443" s="21"/>
      <c r="K443" s="21"/>
      <c r="L443" s="21"/>
    </row>
    <row r="444" spans="1:12" ht="53.25" customHeight="1" x14ac:dyDescent="0.2">
      <c r="A444" s="119"/>
      <c r="B444" s="61"/>
      <c r="C444" s="83">
        <f t="shared" ref="C444:H444" si="22">C438+C261</f>
        <v>29097.7</v>
      </c>
      <c r="D444" s="83">
        <f t="shared" si="22"/>
        <v>68253.700000000012</v>
      </c>
      <c r="E444" s="83">
        <f t="shared" si="22"/>
        <v>2063.7999999999975</v>
      </c>
      <c r="F444" s="83">
        <f t="shared" si="22"/>
        <v>16304.7</v>
      </c>
      <c r="G444" s="83">
        <f t="shared" si="22"/>
        <v>15701.8</v>
      </c>
      <c r="H444" s="83">
        <f t="shared" si="22"/>
        <v>15076.9</v>
      </c>
      <c r="I444" s="19" t="s">
        <v>6</v>
      </c>
      <c r="J444" s="21"/>
      <c r="K444" s="21"/>
      <c r="L444" s="21"/>
    </row>
    <row r="445" spans="1:12" ht="15" x14ac:dyDescent="0.2">
      <c r="A445" s="119"/>
      <c r="B445" s="61"/>
      <c r="C445" s="83"/>
      <c r="D445" s="83"/>
      <c r="E445" s="83"/>
      <c r="F445" s="83"/>
      <c r="G445" s="83"/>
      <c r="H445" s="83"/>
      <c r="I445" s="108">
        <f>SUM(C444:H445)</f>
        <v>146498.6</v>
      </c>
      <c r="J445" s="21"/>
      <c r="K445" s="21"/>
      <c r="L445" s="21"/>
    </row>
    <row r="446" spans="1:12" ht="15" x14ac:dyDescent="0.2">
      <c r="A446" s="119"/>
      <c r="B446" s="61"/>
      <c r="C446" s="83">
        <v>0</v>
      </c>
      <c r="D446" s="83">
        <v>0</v>
      </c>
      <c r="E446" s="83">
        <v>0</v>
      </c>
      <c r="F446" s="83">
        <f>F263</f>
        <v>1100</v>
      </c>
      <c r="G446" s="83">
        <v>0</v>
      </c>
      <c r="H446" s="83">
        <v>0</v>
      </c>
      <c r="I446" s="108" t="s">
        <v>399</v>
      </c>
      <c r="J446" s="21"/>
      <c r="K446" s="21"/>
      <c r="L446" s="21"/>
    </row>
    <row r="447" spans="1:12" ht="35.25" customHeight="1" x14ac:dyDescent="0.2">
      <c r="A447" s="140"/>
      <c r="B447" s="62"/>
      <c r="C447" s="83"/>
      <c r="D447" s="83"/>
      <c r="E447" s="83"/>
      <c r="F447" s="83"/>
      <c r="G447" s="83"/>
      <c r="H447" s="83"/>
      <c r="I447" s="108">
        <f>F446</f>
        <v>1100</v>
      </c>
      <c r="J447" s="21"/>
      <c r="K447" s="21"/>
      <c r="L447" s="21"/>
    </row>
    <row r="448" spans="1:12" x14ac:dyDescent="0.2">
      <c r="A448" s="15"/>
      <c r="B448" s="16"/>
      <c r="C448" s="16"/>
      <c r="D448" s="16"/>
      <c r="E448" s="16"/>
      <c r="F448" s="16"/>
      <c r="G448" s="16"/>
      <c r="H448" s="16"/>
      <c r="I448" s="18"/>
      <c r="J448" s="17"/>
      <c r="K448" s="17"/>
      <c r="L448" s="17"/>
    </row>
    <row r="449" spans="1:12" ht="37.5" customHeight="1" x14ac:dyDescent="0.2">
      <c r="A449" s="2"/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7"/>
    </row>
    <row r="450" spans="1:12" x14ac:dyDescent="0.2">
      <c r="A450" s="2"/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7"/>
    </row>
    <row r="451" spans="1:12" ht="45" customHeight="1" x14ac:dyDescent="0.2"/>
  </sheetData>
  <mergeCells count="1864">
    <mergeCell ref="A257:B264"/>
    <mergeCell ref="C263:C264"/>
    <mergeCell ref="D263:D264"/>
    <mergeCell ref="E263:E264"/>
    <mergeCell ref="F263:F264"/>
    <mergeCell ref="G263:G264"/>
    <mergeCell ref="H263:H264"/>
    <mergeCell ref="J257:J264"/>
    <mergeCell ref="K257:K264"/>
    <mergeCell ref="L257:L264"/>
    <mergeCell ref="A440:B447"/>
    <mergeCell ref="C446:C447"/>
    <mergeCell ref="D446:D447"/>
    <mergeCell ref="E446:E447"/>
    <mergeCell ref="F446:F447"/>
    <mergeCell ref="G446:G447"/>
    <mergeCell ref="H446:H447"/>
    <mergeCell ref="J440:J447"/>
    <mergeCell ref="K440:K447"/>
    <mergeCell ref="L440:L447"/>
    <mergeCell ref="A405:A406"/>
    <mergeCell ref="B405:B406"/>
    <mergeCell ref="C405:C406"/>
    <mergeCell ref="D405:D406"/>
    <mergeCell ref="E405:E406"/>
    <mergeCell ref="F405:F406"/>
    <mergeCell ref="G405:G406"/>
    <mergeCell ref="H405:H406"/>
    <mergeCell ref="J405:J406"/>
    <mergeCell ref="K405:K406"/>
    <mergeCell ref="L405:L406"/>
    <mergeCell ref="C257:C258"/>
    <mergeCell ref="A89:A94"/>
    <mergeCell ref="B89:B94"/>
    <mergeCell ref="C93:C94"/>
    <mergeCell ref="D93:D94"/>
    <mergeCell ref="E93:E94"/>
    <mergeCell ref="F93:F94"/>
    <mergeCell ref="G93:G94"/>
    <mergeCell ref="H93:H94"/>
    <mergeCell ref="J89:J94"/>
    <mergeCell ref="K89:K94"/>
    <mergeCell ref="L89:L94"/>
    <mergeCell ref="A113:B120"/>
    <mergeCell ref="C119:C120"/>
    <mergeCell ref="D119:D120"/>
    <mergeCell ref="E119:E120"/>
    <mergeCell ref="F119:F120"/>
    <mergeCell ref="G119:G120"/>
    <mergeCell ref="H119:H120"/>
    <mergeCell ref="J113:J120"/>
    <mergeCell ref="K113:K120"/>
    <mergeCell ref="L113:L120"/>
    <mergeCell ref="D105:D106"/>
    <mergeCell ref="H97:H98"/>
    <mergeCell ref="F95:F96"/>
    <mergeCell ref="E99:E100"/>
    <mergeCell ref="E105:E106"/>
    <mergeCell ref="G105:G106"/>
    <mergeCell ref="E109:E110"/>
    <mergeCell ref="B107:B110"/>
    <mergeCell ref="E103:E104"/>
    <mergeCell ref="C99:C100"/>
    <mergeCell ref="D99:D100"/>
    <mergeCell ref="A57:A68"/>
    <mergeCell ref="C285:C287"/>
    <mergeCell ref="D285:D287"/>
    <mergeCell ref="E285:E287"/>
    <mergeCell ref="F285:F287"/>
    <mergeCell ref="G285:G287"/>
    <mergeCell ref="H285:H287"/>
    <mergeCell ref="I285:I286"/>
    <mergeCell ref="J285:J291"/>
    <mergeCell ref="K285:K291"/>
    <mergeCell ref="L285:L291"/>
    <mergeCell ref="F283:F284"/>
    <mergeCell ref="E283:E284"/>
    <mergeCell ref="J275:J276"/>
    <mergeCell ref="G271:G272"/>
    <mergeCell ref="H279:H280"/>
    <mergeCell ref="H281:H282"/>
    <mergeCell ref="H277:H278"/>
    <mergeCell ref="K273:K274"/>
    <mergeCell ref="H111:H112"/>
    <mergeCell ref="C259:C260"/>
    <mergeCell ref="C261:C262"/>
    <mergeCell ref="F259:F260"/>
    <mergeCell ref="F130:F131"/>
    <mergeCell ref="H130:H131"/>
    <mergeCell ref="G130:G131"/>
    <mergeCell ref="F128:F129"/>
    <mergeCell ref="G157:G158"/>
    <mergeCell ref="G151:G152"/>
    <mergeCell ref="G147:G148"/>
    <mergeCell ref="F182:F183"/>
    <mergeCell ref="E180:E181"/>
    <mergeCell ref="J191:J192"/>
    <mergeCell ref="J193:J194"/>
    <mergeCell ref="J149:J150"/>
    <mergeCell ref="J153:J154"/>
    <mergeCell ref="J199:J200"/>
    <mergeCell ref="G189:G190"/>
    <mergeCell ref="H171:H172"/>
    <mergeCell ref="H161:H162"/>
    <mergeCell ref="J163:J166"/>
    <mergeCell ref="J201:J202"/>
    <mergeCell ref="C255:C256"/>
    <mergeCell ref="D255:D256"/>
    <mergeCell ref="E251:E252"/>
    <mergeCell ref="G134:G135"/>
    <mergeCell ref="H128:H129"/>
    <mergeCell ref="G128:G129"/>
    <mergeCell ref="E113:E114"/>
    <mergeCell ref="G113:G114"/>
    <mergeCell ref="E115:E116"/>
    <mergeCell ref="C113:C114"/>
    <mergeCell ref="J219:J224"/>
    <mergeCell ref="F221:F222"/>
    <mergeCell ref="F215:F216"/>
    <mergeCell ref="G241:G242"/>
    <mergeCell ref="G245:G246"/>
    <mergeCell ref="G243:G244"/>
    <mergeCell ref="F239:F240"/>
    <mergeCell ref="F241:F242"/>
    <mergeCell ref="K277:K278"/>
    <mergeCell ref="L277:L278"/>
    <mergeCell ref="K267:K268"/>
    <mergeCell ref="J283:J284"/>
    <mergeCell ref="D209:D210"/>
    <mergeCell ref="J130:J131"/>
    <mergeCell ref="C310:C311"/>
    <mergeCell ref="D310:D311"/>
    <mergeCell ref="E310:E311"/>
    <mergeCell ref="F310:F311"/>
    <mergeCell ref="G310:G311"/>
    <mergeCell ref="H310:H311"/>
    <mergeCell ref="J300:J303"/>
    <mergeCell ref="J304:J307"/>
    <mergeCell ref="K300:K303"/>
    <mergeCell ref="L300:L303"/>
    <mergeCell ref="K304:K307"/>
    <mergeCell ref="L304:L307"/>
    <mergeCell ref="J308:J311"/>
    <mergeCell ref="K308:K311"/>
    <mergeCell ref="L308:L311"/>
    <mergeCell ref="C300:C301"/>
    <mergeCell ref="C302:C303"/>
    <mergeCell ref="D302:D303"/>
    <mergeCell ref="C304:C305"/>
    <mergeCell ref="H306:H307"/>
    <mergeCell ref="H308:H309"/>
    <mergeCell ref="F300:F301"/>
    <mergeCell ref="G300:G301"/>
    <mergeCell ref="G176:G177"/>
    <mergeCell ref="F203:F204"/>
    <mergeCell ref="H199:H200"/>
    <mergeCell ref="F368:F369"/>
    <mergeCell ref="G368:G369"/>
    <mergeCell ref="C356:C357"/>
    <mergeCell ref="J364:J365"/>
    <mergeCell ref="C360:C361"/>
    <mergeCell ref="C328:C329"/>
    <mergeCell ref="C317:C318"/>
    <mergeCell ref="D354:D355"/>
    <mergeCell ref="G344:G345"/>
    <mergeCell ref="J370:J371"/>
    <mergeCell ref="C370:C371"/>
    <mergeCell ref="D370:D371"/>
    <mergeCell ref="E370:E371"/>
    <mergeCell ref="F370:F371"/>
    <mergeCell ref="G370:G371"/>
    <mergeCell ref="H370:H371"/>
    <mergeCell ref="G332:G333"/>
    <mergeCell ref="H332:H333"/>
    <mergeCell ref="E332:E333"/>
    <mergeCell ref="E330:E331"/>
    <mergeCell ref="E317:E318"/>
    <mergeCell ref="F317:F318"/>
    <mergeCell ref="J332:J338"/>
    <mergeCell ref="C350:C351"/>
    <mergeCell ref="K428:K433"/>
    <mergeCell ref="L428:L433"/>
    <mergeCell ref="K426:K427"/>
    <mergeCell ref="L426:L427"/>
    <mergeCell ref="K434:K439"/>
    <mergeCell ref="L434:L439"/>
    <mergeCell ref="L422:L423"/>
    <mergeCell ref="K401:K402"/>
    <mergeCell ref="L401:L402"/>
    <mergeCell ref="K420:K421"/>
    <mergeCell ref="L420:L421"/>
    <mergeCell ref="K407:K412"/>
    <mergeCell ref="L407:L412"/>
    <mergeCell ref="K414:K415"/>
    <mergeCell ref="K418:K419"/>
    <mergeCell ref="L387:L388"/>
    <mergeCell ref="L399:L400"/>
    <mergeCell ref="K397:K398"/>
    <mergeCell ref="K399:K400"/>
    <mergeCell ref="L397:L398"/>
    <mergeCell ref="K393:K394"/>
    <mergeCell ref="K395:K396"/>
    <mergeCell ref="L395:L396"/>
    <mergeCell ref="L393:L394"/>
    <mergeCell ref="L391:L392"/>
    <mergeCell ref="L424:L425"/>
    <mergeCell ref="L414:L415"/>
    <mergeCell ref="K424:K425"/>
    <mergeCell ref="L416:L417"/>
    <mergeCell ref="K422:K423"/>
    <mergeCell ref="L418:L419"/>
    <mergeCell ref="K413:L413"/>
    <mergeCell ref="K403:K404"/>
    <mergeCell ref="L403:L404"/>
    <mergeCell ref="K416:K417"/>
    <mergeCell ref="L356:L357"/>
    <mergeCell ref="B358:B359"/>
    <mergeCell ref="C354:C355"/>
    <mergeCell ref="K387:K388"/>
    <mergeCell ref="L352:L353"/>
    <mergeCell ref="L342:L343"/>
    <mergeCell ref="K340:K341"/>
    <mergeCell ref="K342:K343"/>
    <mergeCell ref="L346:L347"/>
    <mergeCell ref="F334:F335"/>
    <mergeCell ref="E352:E353"/>
    <mergeCell ref="F352:F353"/>
    <mergeCell ref="D368:D369"/>
    <mergeCell ref="L370:L371"/>
    <mergeCell ref="K383:K384"/>
    <mergeCell ref="L374:L379"/>
    <mergeCell ref="K380:L380"/>
    <mergeCell ref="K354:K355"/>
    <mergeCell ref="E368:E369"/>
    <mergeCell ref="F356:F357"/>
    <mergeCell ref="L383:L384"/>
    <mergeCell ref="L381:L382"/>
    <mergeCell ref="K381:K382"/>
    <mergeCell ref="L385:L386"/>
    <mergeCell ref="K350:K351"/>
    <mergeCell ref="B370:B371"/>
    <mergeCell ref="D348:D349"/>
    <mergeCell ref="K385:K386"/>
    <mergeCell ref="K389:K390"/>
    <mergeCell ref="G1:L1"/>
    <mergeCell ref="G2:L2"/>
    <mergeCell ref="A3:L3"/>
    <mergeCell ref="J107:J110"/>
    <mergeCell ref="G107:G108"/>
    <mergeCell ref="H107:H108"/>
    <mergeCell ref="G109:G110"/>
    <mergeCell ref="G328:G329"/>
    <mergeCell ref="H328:H329"/>
    <mergeCell ref="H352:H353"/>
    <mergeCell ref="G352:G353"/>
    <mergeCell ref="H356:H357"/>
    <mergeCell ref="G360:G361"/>
    <mergeCell ref="G356:G357"/>
    <mergeCell ref="H368:H369"/>
    <mergeCell ref="J292:J295"/>
    <mergeCell ref="J296:J299"/>
    <mergeCell ref="E302:E303"/>
    <mergeCell ref="L292:L295"/>
    <mergeCell ref="L296:L299"/>
    <mergeCell ref="K296:K299"/>
    <mergeCell ref="K323:L323"/>
    <mergeCell ref="K332:K338"/>
    <mergeCell ref="L348:L349"/>
    <mergeCell ref="K344:K345"/>
    <mergeCell ref="G342:G343"/>
    <mergeCell ref="K279:K280"/>
    <mergeCell ref="L279:L280"/>
    <mergeCell ref="K283:K284"/>
    <mergeCell ref="K317:K322"/>
    <mergeCell ref="J281:J282"/>
    <mergeCell ref="G283:G284"/>
    <mergeCell ref="L389:L390"/>
    <mergeCell ref="K391:K392"/>
    <mergeCell ref="L328:L329"/>
    <mergeCell ref="L330:L331"/>
    <mergeCell ref="K328:K329"/>
    <mergeCell ref="L324:L327"/>
    <mergeCell ref="K324:K325"/>
    <mergeCell ref="K326:K327"/>
    <mergeCell ref="L332:L338"/>
    <mergeCell ref="K330:K331"/>
    <mergeCell ref="L358:L359"/>
    <mergeCell ref="K368:K369"/>
    <mergeCell ref="L368:L369"/>
    <mergeCell ref="K372:K373"/>
    <mergeCell ref="L372:L373"/>
    <mergeCell ref="L350:L351"/>
    <mergeCell ref="K352:K353"/>
    <mergeCell ref="K356:K357"/>
    <mergeCell ref="L344:L345"/>
    <mergeCell ref="K346:K347"/>
    <mergeCell ref="L340:L341"/>
    <mergeCell ref="K348:K349"/>
    <mergeCell ref="L354:L355"/>
    <mergeCell ref="K374:K379"/>
    <mergeCell ref="K370:K371"/>
    <mergeCell ref="A265:J265"/>
    <mergeCell ref="C308:C309"/>
    <mergeCell ref="B300:B303"/>
    <mergeCell ref="K281:K282"/>
    <mergeCell ref="L281:L282"/>
    <mergeCell ref="L317:L322"/>
    <mergeCell ref="L283:L284"/>
    <mergeCell ref="K292:K295"/>
    <mergeCell ref="F275:F276"/>
    <mergeCell ref="G275:G276"/>
    <mergeCell ref="D269:D270"/>
    <mergeCell ref="D267:D268"/>
    <mergeCell ref="H269:H270"/>
    <mergeCell ref="H267:H268"/>
    <mergeCell ref="E275:E276"/>
    <mergeCell ref="C273:C274"/>
    <mergeCell ref="A275:A276"/>
    <mergeCell ref="C275:C276"/>
    <mergeCell ref="E271:E272"/>
    <mergeCell ref="D275:D276"/>
    <mergeCell ref="E296:E297"/>
    <mergeCell ref="D281:D282"/>
    <mergeCell ref="D283:D284"/>
    <mergeCell ref="C288:C289"/>
    <mergeCell ref="E304:E305"/>
    <mergeCell ref="F304:F305"/>
    <mergeCell ref="K265:L265"/>
    <mergeCell ref="K269:K270"/>
    <mergeCell ref="L269:L270"/>
    <mergeCell ref="K271:K272"/>
    <mergeCell ref="L271:L272"/>
    <mergeCell ref="J269:J270"/>
    <mergeCell ref="J73:J76"/>
    <mergeCell ref="G259:G260"/>
    <mergeCell ref="G273:G274"/>
    <mergeCell ref="H255:H256"/>
    <mergeCell ref="F243:F244"/>
    <mergeCell ref="E241:E242"/>
    <mergeCell ref="E227:E229"/>
    <mergeCell ref="F219:F220"/>
    <mergeCell ref="H257:H258"/>
    <mergeCell ref="G257:G258"/>
    <mergeCell ref="F255:F256"/>
    <mergeCell ref="J234:J235"/>
    <mergeCell ref="J236:J237"/>
    <mergeCell ref="F223:F224"/>
    <mergeCell ref="J227:J229"/>
    <mergeCell ref="H223:H224"/>
    <mergeCell ref="L239:L240"/>
    <mergeCell ref="L230:L231"/>
    <mergeCell ref="A266:J266"/>
    <mergeCell ref="A273:A274"/>
    <mergeCell ref="A271:A272"/>
    <mergeCell ref="E273:E274"/>
    <mergeCell ref="K239:K240"/>
    <mergeCell ref="G261:G262"/>
    <mergeCell ref="C243:C244"/>
    <mergeCell ref="E253:E254"/>
    <mergeCell ref="C227:C229"/>
    <mergeCell ref="C271:C272"/>
    <mergeCell ref="D271:D272"/>
    <mergeCell ref="C269:C270"/>
    <mergeCell ref="F269:F270"/>
    <mergeCell ref="G269:G270"/>
    <mergeCell ref="J176:J177"/>
    <mergeCell ref="J21:J22"/>
    <mergeCell ref="J178:J179"/>
    <mergeCell ref="J180:J181"/>
    <mergeCell ref="J167:J168"/>
    <mergeCell ref="H176:H177"/>
    <mergeCell ref="J145:J146"/>
    <mergeCell ref="J151:J152"/>
    <mergeCell ref="J147:J148"/>
    <mergeCell ref="J155:J156"/>
    <mergeCell ref="H138:H139"/>
    <mergeCell ref="H134:H135"/>
    <mergeCell ref="G138:G139"/>
    <mergeCell ref="H147:H148"/>
    <mergeCell ref="G145:G146"/>
    <mergeCell ref="G173:G174"/>
    <mergeCell ref="H113:H114"/>
    <mergeCell ref="G153:G154"/>
    <mergeCell ref="H157:H158"/>
    <mergeCell ref="H149:H150"/>
    <mergeCell ref="H151:H152"/>
    <mergeCell ref="H153:H154"/>
    <mergeCell ref="J134:J135"/>
    <mergeCell ref="H142:H143"/>
    <mergeCell ref="J138:J143"/>
    <mergeCell ref="H21:H22"/>
    <mergeCell ref="J99:J102"/>
    <mergeCell ref="H105:H106"/>
    <mergeCell ref="H145:H146"/>
    <mergeCell ref="J126:J127"/>
    <mergeCell ref="H126:H127"/>
    <mergeCell ref="H87:H88"/>
    <mergeCell ref="A136:A137"/>
    <mergeCell ref="B176:B177"/>
    <mergeCell ref="D201:D202"/>
    <mergeCell ref="F201:F202"/>
    <mergeCell ref="D176:D177"/>
    <mergeCell ref="D182:D183"/>
    <mergeCell ref="C180:C181"/>
    <mergeCell ref="C189:C190"/>
    <mergeCell ref="C199:C200"/>
    <mergeCell ref="D193:D194"/>
    <mergeCell ref="E193:E194"/>
    <mergeCell ref="J189:J190"/>
    <mergeCell ref="A193:A194"/>
    <mergeCell ref="C207:C208"/>
    <mergeCell ref="C203:C204"/>
    <mergeCell ref="D203:D204"/>
    <mergeCell ref="H193:H194"/>
    <mergeCell ref="J182:J187"/>
    <mergeCell ref="A199:A200"/>
    <mergeCell ref="A203:A204"/>
    <mergeCell ref="C201:C202"/>
    <mergeCell ref="B199:B200"/>
    <mergeCell ref="B195:B198"/>
    <mergeCell ref="C197:C198"/>
    <mergeCell ref="D197:D198"/>
    <mergeCell ref="E197:E198"/>
    <mergeCell ref="F197:F198"/>
    <mergeCell ref="G197:G198"/>
    <mergeCell ref="H197:H198"/>
    <mergeCell ref="J203:J204"/>
    <mergeCell ref="H205:H206"/>
    <mergeCell ref="H203:H204"/>
    <mergeCell ref="C251:C252"/>
    <mergeCell ref="D253:D254"/>
    <mergeCell ref="C253:C254"/>
    <mergeCell ref="C245:C246"/>
    <mergeCell ref="G239:G240"/>
    <mergeCell ref="E239:E240"/>
    <mergeCell ref="D230:D231"/>
    <mergeCell ref="D241:D242"/>
    <mergeCell ref="C241:C242"/>
    <mergeCell ref="E236:E237"/>
    <mergeCell ref="E230:E231"/>
    <mergeCell ref="F257:F258"/>
    <mergeCell ref="F155:F156"/>
    <mergeCell ref="E157:E158"/>
    <mergeCell ref="F157:F158"/>
    <mergeCell ref="D173:D174"/>
    <mergeCell ref="E173:E174"/>
    <mergeCell ref="G199:G200"/>
    <mergeCell ref="E209:E210"/>
    <mergeCell ref="E203:E204"/>
    <mergeCell ref="D223:D224"/>
    <mergeCell ref="G203:G204"/>
    <mergeCell ref="G215:G216"/>
    <mergeCell ref="F236:F237"/>
    <mergeCell ref="E217:E218"/>
    <mergeCell ref="D217:D218"/>
    <mergeCell ref="D227:D229"/>
    <mergeCell ref="C230:C231"/>
    <mergeCell ref="G219:G220"/>
    <mergeCell ref="D257:D258"/>
    <mergeCell ref="E257:E258"/>
    <mergeCell ref="E255:E256"/>
    <mergeCell ref="F89:F90"/>
    <mergeCell ref="E69:E70"/>
    <mergeCell ref="B23:B24"/>
    <mergeCell ref="C75:C76"/>
    <mergeCell ref="F29:F30"/>
    <mergeCell ref="G89:G90"/>
    <mergeCell ref="F81:F82"/>
    <mergeCell ref="B31:B34"/>
    <mergeCell ref="A159:A160"/>
    <mergeCell ref="J132:J133"/>
    <mergeCell ref="H180:H181"/>
    <mergeCell ref="H184:H185"/>
    <mergeCell ref="G169:G170"/>
    <mergeCell ref="G136:G137"/>
    <mergeCell ref="J161:J162"/>
    <mergeCell ref="F140:F141"/>
    <mergeCell ref="F161:F162"/>
    <mergeCell ref="G103:G104"/>
    <mergeCell ref="F103:F104"/>
    <mergeCell ref="G159:G160"/>
    <mergeCell ref="G149:G150"/>
    <mergeCell ref="D117:D118"/>
    <mergeCell ref="E142:E143"/>
    <mergeCell ref="E140:E141"/>
    <mergeCell ref="J159:J160"/>
    <mergeCell ref="E178:E179"/>
    <mergeCell ref="F178:F179"/>
    <mergeCell ref="D128:D129"/>
    <mergeCell ref="A176:A177"/>
    <mergeCell ref="B132:B133"/>
    <mergeCell ref="A130:A131"/>
    <mergeCell ref="D132:D133"/>
    <mergeCell ref="D25:D26"/>
    <mergeCell ref="E35:E36"/>
    <mergeCell ref="A73:A76"/>
    <mergeCell ref="E17:E18"/>
    <mergeCell ref="C69:C70"/>
    <mergeCell ref="A23:A24"/>
    <mergeCell ref="F23:F24"/>
    <mergeCell ref="F43:F44"/>
    <mergeCell ref="E61:E62"/>
    <mergeCell ref="B53:B56"/>
    <mergeCell ref="F55:F56"/>
    <mergeCell ref="C57:C58"/>
    <mergeCell ref="D57:D58"/>
    <mergeCell ref="E57:E58"/>
    <mergeCell ref="G91:G92"/>
    <mergeCell ref="E71:E72"/>
    <mergeCell ref="B49:B52"/>
    <mergeCell ref="F39:F40"/>
    <mergeCell ref="G21:G22"/>
    <mergeCell ref="E27:E28"/>
    <mergeCell ref="E89:E90"/>
    <mergeCell ref="F87:F88"/>
    <mergeCell ref="F91:F92"/>
    <mergeCell ref="D29:D30"/>
    <mergeCell ref="C29:C30"/>
    <mergeCell ref="E33:E34"/>
    <mergeCell ref="D39:D40"/>
    <mergeCell ref="E43:E44"/>
    <mergeCell ref="F25:F26"/>
    <mergeCell ref="D27:D28"/>
    <mergeCell ref="F71:F72"/>
    <mergeCell ref="F61:F62"/>
    <mergeCell ref="G83:G84"/>
    <mergeCell ref="G81:G82"/>
    <mergeCell ref="E91:E92"/>
    <mergeCell ref="H101:H102"/>
    <mergeCell ref="D83:D84"/>
    <mergeCell ref="D97:D98"/>
    <mergeCell ref="D87:D88"/>
    <mergeCell ref="D91:D92"/>
    <mergeCell ref="J103:J106"/>
    <mergeCell ref="J77:J80"/>
    <mergeCell ref="F105:F106"/>
    <mergeCell ref="J195:J198"/>
    <mergeCell ref="A10:A11"/>
    <mergeCell ref="B10:B11"/>
    <mergeCell ref="A21:A22"/>
    <mergeCell ref="B21:B22"/>
    <mergeCell ref="C10:H10"/>
    <mergeCell ref="B19:B20"/>
    <mergeCell ref="A25:A28"/>
    <mergeCell ref="B25:B28"/>
    <mergeCell ref="B37:B38"/>
    <mergeCell ref="B73:B76"/>
    <mergeCell ref="A29:A30"/>
    <mergeCell ref="B29:B30"/>
    <mergeCell ref="A35:A36"/>
    <mergeCell ref="A37:A38"/>
    <mergeCell ref="E51:E52"/>
    <mergeCell ref="H19:H20"/>
    <mergeCell ref="G33:G34"/>
    <mergeCell ref="G31:G32"/>
    <mergeCell ref="F35:F36"/>
    <mergeCell ref="C25:C26"/>
    <mergeCell ref="G99:G100"/>
    <mergeCell ref="F111:F112"/>
    <mergeCell ref="G111:G112"/>
    <mergeCell ref="F113:F114"/>
    <mergeCell ref="E134:E135"/>
    <mergeCell ref="C134:C135"/>
    <mergeCell ref="A121:J121"/>
    <mergeCell ref="C122:C123"/>
    <mergeCell ref="J81:J84"/>
    <mergeCell ref="D75:D76"/>
    <mergeCell ref="D77:D78"/>
    <mergeCell ref="E79:E80"/>
    <mergeCell ref="H81:H82"/>
    <mergeCell ref="G77:G78"/>
    <mergeCell ref="J85:J88"/>
    <mergeCell ref="G85:G86"/>
    <mergeCell ref="H95:H96"/>
    <mergeCell ref="H91:H92"/>
    <mergeCell ref="H89:H90"/>
    <mergeCell ref="G95:G96"/>
    <mergeCell ref="J124:J125"/>
    <mergeCell ref="G122:G123"/>
    <mergeCell ref="H122:H123"/>
    <mergeCell ref="H124:H125"/>
    <mergeCell ref="D124:D125"/>
    <mergeCell ref="J95:J98"/>
    <mergeCell ref="F101:F102"/>
    <mergeCell ref="F97:F98"/>
    <mergeCell ref="E101:E102"/>
    <mergeCell ref="C89:C90"/>
    <mergeCell ref="E83:E84"/>
    <mergeCell ref="G79:G80"/>
    <mergeCell ref="F151:F152"/>
    <mergeCell ref="E149:E150"/>
    <mergeCell ref="G132:G133"/>
    <mergeCell ref="J157:J158"/>
    <mergeCell ref="J169:J174"/>
    <mergeCell ref="H169:H170"/>
    <mergeCell ref="C140:C141"/>
    <mergeCell ref="F147:F148"/>
    <mergeCell ref="C107:C108"/>
    <mergeCell ref="D126:D127"/>
    <mergeCell ref="E124:E125"/>
    <mergeCell ref="J128:J129"/>
    <mergeCell ref="D113:D114"/>
    <mergeCell ref="H109:H110"/>
    <mergeCell ref="D134:D135"/>
    <mergeCell ref="C128:C129"/>
    <mergeCell ref="G126:G127"/>
    <mergeCell ref="E107:E108"/>
    <mergeCell ref="G117:G118"/>
    <mergeCell ref="H117:H118"/>
    <mergeCell ref="C147:C148"/>
    <mergeCell ref="H136:H137"/>
    <mergeCell ref="G171:G172"/>
    <mergeCell ref="F153:F154"/>
    <mergeCell ref="D155:D156"/>
    <mergeCell ref="C109:C110"/>
    <mergeCell ref="D109:D110"/>
    <mergeCell ref="F122:F123"/>
    <mergeCell ref="C117:C118"/>
    <mergeCell ref="J111:J112"/>
    <mergeCell ref="A132:A133"/>
    <mergeCell ref="A134:A135"/>
    <mergeCell ref="C132:C133"/>
    <mergeCell ref="A153:A154"/>
    <mergeCell ref="E147:E148"/>
    <mergeCell ref="F142:F143"/>
    <mergeCell ref="F167:F168"/>
    <mergeCell ref="H167:H168"/>
    <mergeCell ref="H159:H160"/>
    <mergeCell ref="C161:C162"/>
    <mergeCell ref="B161:B162"/>
    <mergeCell ref="C159:C160"/>
    <mergeCell ref="C153:C154"/>
    <mergeCell ref="B151:B152"/>
    <mergeCell ref="B136:B137"/>
    <mergeCell ref="E155:E156"/>
    <mergeCell ref="E153:E154"/>
    <mergeCell ref="B159:B160"/>
    <mergeCell ref="A151:A152"/>
    <mergeCell ref="B149:B150"/>
    <mergeCell ref="G161:G162"/>
    <mergeCell ref="G167:G168"/>
    <mergeCell ref="G155:G156"/>
    <mergeCell ref="C142:C143"/>
    <mergeCell ref="E145:E146"/>
    <mergeCell ref="A161:A162"/>
    <mergeCell ref="D159:D160"/>
    <mergeCell ref="C136:C137"/>
    <mergeCell ref="F159:F160"/>
    <mergeCell ref="B147:B148"/>
    <mergeCell ref="D161:D162"/>
    <mergeCell ref="C157:C158"/>
    <mergeCell ref="A145:A146"/>
    <mergeCell ref="D145:D146"/>
    <mergeCell ref="F149:F150"/>
    <mergeCell ref="A205:B210"/>
    <mergeCell ref="D207:D208"/>
    <mergeCell ref="G201:G202"/>
    <mergeCell ref="G191:G192"/>
    <mergeCell ref="G195:G196"/>
    <mergeCell ref="F195:F196"/>
    <mergeCell ref="G193:G194"/>
    <mergeCell ref="E195:E196"/>
    <mergeCell ref="D180:D181"/>
    <mergeCell ref="H209:H210"/>
    <mergeCell ref="H191:H192"/>
    <mergeCell ref="E189:E190"/>
    <mergeCell ref="A195:A198"/>
    <mergeCell ref="F186:F187"/>
    <mergeCell ref="D186:D187"/>
    <mergeCell ref="E186:E187"/>
    <mergeCell ref="C186:C187"/>
    <mergeCell ref="G209:G210"/>
    <mergeCell ref="D191:D192"/>
    <mergeCell ref="G207:G208"/>
    <mergeCell ref="E205:E206"/>
    <mergeCell ref="F205:F206"/>
    <mergeCell ref="D205:D206"/>
    <mergeCell ref="F184:F185"/>
    <mergeCell ref="A201:A202"/>
    <mergeCell ref="H155:H156"/>
    <mergeCell ref="E184:E185"/>
    <mergeCell ref="H182:H183"/>
    <mergeCell ref="H173:H174"/>
    <mergeCell ref="E245:E246"/>
    <mergeCell ref="F253:F254"/>
    <mergeCell ref="G223:G224"/>
    <mergeCell ref="H230:H231"/>
    <mergeCell ref="G227:G229"/>
    <mergeCell ref="J215:J218"/>
    <mergeCell ref="H217:H218"/>
    <mergeCell ref="G255:G256"/>
    <mergeCell ref="H236:H237"/>
    <mergeCell ref="F217:F218"/>
    <mergeCell ref="C239:C240"/>
    <mergeCell ref="E234:E235"/>
    <mergeCell ref="H239:H240"/>
    <mergeCell ref="D239:D240"/>
    <mergeCell ref="H215:H216"/>
    <mergeCell ref="A332:B338"/>
    <mergeCell ref="C346:C347"/>
    <mergeCell ref="F319:F320"/>
    <mergeCell ref="D321:D322"/>
    <mergeCell ref="C334:C335"/>
    <mergeCell ref="D334:D335"/>
    <mergeCell ref="D328:D329"/>
    <mergeCell ref="A339:J339"/>
    <mergeCell ref="E342:E343"/>
    <mergeCell ref="J340:J341"/>
    <mergeCell ref="E308:E309"/>
    <mergeCell ref="D308:D309"/>
    <mergeCell ref="H292:H293"/>
    <mergeCell ref="C290:C291"/>
    <mergeCell ref="B275:B276"/>
    <mergeCell ref="B271:B272"/>
    <mergeCell ref="A230:A231"/>
    <mergeCell ref="J348:J349"/>
    <mergeCell ref="D296:D297"/>
    <mergeCell ref="B328:B329"/>
    <mergeCell ref="B342:B343"/>
    <mergeCell ref="A317:B322"/>
    <mergeCell ref="B350:B351"/>
    <mergeCell ref="B348:B349"/>
    <mergeCell ref="F290:F291"/>
    <mergeCell ref="G290:G291"/>
    <mergeCell ref="I314:I315"/>
    <mergeCell ref="E334:E335"/>
    <mergeCell ref="H317:H318"/>
    <mergeCell ref="A340:A341"/>
    <mergeCell ref="C342:C343"/>
    <mergeCell ref="G304:G305"/>
    <mergeCell ref="H304:H305"/>
    <mergeCell ref="C306:C307"/>
    <mergeCell ref="E328:E329"/>
    <mergeCell ref="C336:C338"/>
    <mergeCell ref="H300:H301"/>
    <mergeCell ref="D304:D305"/>
    <mergeCell ref="D306:D307"/>
    <mergeCell ref="E306:E307"/>
    <mergeCell ref="F306:F307"/>
    <mergeCell ref="G306:G307"/>
    <mergeCell ref="D151:D152"/>
    <mergeCell ref="C151:C152"/>
    <mergeCell ref="C149:C150"/>
    <mergeCell ref="G65:G66"/>
    <mergeCell ref="H79:H80"/>
    <mergeCell ref="H77:H78"/>
    <mergeCell ref="H83:H84"/>
    <mergeCell ref="H85:H86"/>
    <mergeCell ref="H132:H133"/>
    <mergeCell ref="H140:H141"/>
    <mergeCell ref="G140:G141"/>
    <mergeCell ref="F134:F135"/>
    <mergeCell ref="G142:G143"/>
    <mergeCell ref="H115:H116"/>
    <mergeCell ref="C101:C102"/>
    <mergeCell ref="D101:D102"/>
    <mergeCell ref="F99:F100"/>
    <mergeCell ref="D95:D96"/>
    <mergeCell ref="C83:C84"/>
    <mergeCell ref="F85:F86"/>
    <mergeCell ref="G87:G88"/>
    <mergeCell ref="H71:H72"/>
    <mergeCell ref="F136:F137"/>
    <mergeCell ref="E136:E137"/>
    <mergeCell ref="E122:E123"/>
    <mergeCell ref="F115:F116"/>
    <mergeCell ref="D130:D131"/>
    <mergeCell ref="C130:C131"/>
    <mergeCell ref="C138:C139"/>
    <mergeCell ref="C145:C146"/>
    <mergeCell ref="D107:D108"/>
    <mergeCell ref="E151:E152"/>
    <mergeCell ref="J35:J36"/>
    <mergeCell ref="G45:G46"/>
    <mergeCell ref="C35:C36"/>
    <mergeCell ref="D35:D36"/>
    <mergeCell ref="J57:J60"/>
    <mergeCell ref="G63:G64"/>
    <mergeCell ref="J136:J137"/>
    <mergeCell ref="B157:B158"/>
    <mergeCell ref="C155:C156"/>
    <mergeCell ref="H99:H100"/>
    <mergeCell ref="G101:G102"/>
    <mergeCell ref="H103:H104"/>
    <mergeCell ref="G97:G98"/>
    <mergeCell ref="G124:G125"/>
    <mergeCell ref="D153:D154"/>
    <mergeCell ref="D142:D143"/>
    <mergeCell ref="D149:D150"/>
    <mergeCell ref="D122:D123"/>
    <mergeCell ref="D140:D141"/>
    <mergeCell ref="D147:D148"/>
    <mergeCell ref="D138:D139"/>
    <mergeCell ref="H39:H40"/>
    <mergeCell ref="A144:J144"/>
    <mergeCell ref="B153:B154"/>
    <mergeCell ref="E126:E127"/>
    <mergeCell ref="F145:F146"/>
    <mergeCell ref="F138:F139"/>
    <mergeCell ref="E138:E139"/>
    <mergeCell ref="H65:H66"/>
    <mergeCell ref="F69:F70"/>
    <mergeCell ref="H69:H70"/>
    <mergeCell ref="D136:D137"/>
    <mergeCell ref="E37:E38"/>
    <mergeCell ref="F37:F38"/>
    <mergeCell ref="C45:C46"/>
    <mergeCell ref="G41:G42"/>
    <mergeCell ref="E47:E48"/>
    <mergeCell ref="D45:D46"/>
    <mergeCell ref="C51:C52"/>
    <mergeCell ref="C47:C48"/>
    <mergeCell ref="E39:E40"/>
    <mergeCell ref="H53:H54"/>
    <mergeCell ref="H37:H38"/>
    <mergeCell ref="G59:G60"/>
    <mergeCell ref="F47:F48"/>
    <mergeCell ref="F59:F60"/>
    <mergeCell ref="H55:H56"/>
    <mergeCell ref="G47:G48"/>
    <mergeCell ref="G51:G52"/>
    <mergeCell ref="G49:G50"/>
    <mergeCell ref="G55:G56"/>
    <mergeCell ref="D43:D44"/>
    <mergeCell ref="C49:C50"/>
    <mergeCell ref="G53:G54"/>
    <mergeCell ref="G43:G44"/>
    <mergeCell ref="C39:C40"/>
    <mergeCell ref="H41:H42"/>
    <mergeCell ref="D53:D54"/>
    <mergeCell ref="D47:D48"/>
    <mergeCell ref="H57:H58"/>
    <mergeCell ref="F57:F58"/>
    <mergeCell ref="D41:D42"/>
    <mergeCell ref="C43:C44"/>
    <mergeCell ref="C41:C42"/>
    <mergeCell ref="F41:F42"/>
    <mergeCell ref="E41:E42"/>
    <mergeCell ref="E19:E20"/>
    <mergeCell ref="C33:C34"/>
    <mergeCell ref="C31:C32"/>
    <mergeCell ref="D31:D32"/>
    <mergeCell ref="E31:E32"/>
    <mergeCell ref="C19:C20"/>
    <mergeCell ref="D73:D74"/>
    <mergeCell ref="E25:E26"/>
    <mergeCell ref="G57:G58"/>
    <mergeCell ref="G39:G40"/>
    <mergeCell ref="G69:G70"/>
    <mergeCell ref="G71:G72"/>
    <mergeCell ref="E23:E24"/>
    <mergeCell ref="D23:D24"/>
    <mergeCell ref="D63:D64"/>
    <mergeCell ref="D19:D20"/>
    <mergeCell ref="C23:C24"/>
    <mergeCell ref="D21:D22"/>
    <mergeCell ref="F19:F20"/>
    <mergeCell ref="F31:F32"/>
    <mergeCell ref="F51:F52"/>
    <mergeCell ref="F49:F50"/>
    <mergeCell ref="F45:F46"/>
    <mergeCell ref="G27:G28"/>
    <mergeCell ref="G29:G30"/>
    <mergeCell ref="D55:D56"/>
    <mergeCell ref="C37:C38"/>
    <mergeCell ref="D33:D34"/>
    <mergeCell ref="E45:E46"/>
    <mergeCell ref="A19:A20"/>
    <mergeCell ref="J122:J123"/>
    <mergeCell ref="B124:B125"/>
    <mergeCell ref="D37:D38"/>
    <mergeCell ref="H31:H32"/>
    <mergeCell ref="H73:H74"/>
    <mergeCell ref="B134:B135"/>
    <mergeCell ref="G75:G76"/>
    <mergeCell ref="G25:G26"/>
    <mergeCell ref="G61:G62"/>
    <mergeCell ref="H61:H62"/>
    <mergeCell ref="H63:H64"/>
    <mergeCell ref="C63:C64"/>
    <mergeCell ref="H75:H76"/>
    <mergeCell ref="J69:J72"/>
    <mergeCell ref="G73:G74"/>
    <mergeCell ref="E73:E74"/>
    <mergeCell ref="E67:E68"/>
    <mergeCell ref="F67:F68"/>
    <mergeCell ref="A77:A80"/>
    <mergeCell ref="A81:A84"/>
    <mergeCell ref="A85:A88"/>
    <mergeCell ref="B81:B84"/>
    <mergeCell ref="B95:B98"/>
    <mergeCell ref="C105:C106"/>
    <mergeCell ref="C27:C28"/>
    <mergeCell ref="A122:A123"/>
    <mergeCell ref="F21:F22"/>
    <mergeCell ref="D49:D50"/>
    <mergeCell ref="C53:C54"/>
    <mergeCell ref="C21:C22"/>
    <mergeCell ref="F27:F28"/>
    <mergeCell ref="J23:J24"/>
    <mergeCell ref="J29:J30"/>
    <mergeCell ref="H29:H30"/>
    <mergeCell ref="D59:D60"/>
    <mergeCell ref="C77:C78"/>
    <mergeCell ref="E167:E168"/>
    <mergeCell ref="C61:C62"/>
    <mergeCell ref="D69:D70"/>
    <mergeCell ref="C71:C72"/>
    <mergeCell ref="D61:D62"/>
    <mergeCell ref="D67:D68"/>
    <mergeCell ref="F83:F84"/>
    <mergeCell ref="F124:F125"/>
    <mergeCell ref="F126:F127"/>
    <mergeCell ref="F132:F133"/>
    <mergeCell ref="E132:E133"/>
    <mergeCell ref="C81:C82"/>
    <mergeCell ref="C167:C168"/>
    <mergeCell ref="D167:D168"/>
    <mergeCell ref="H51:H52"/>
    <mergeCell ref="J45:J48"/>
    <mergeCell ref="J49:J52"/>
    <mergeCell ref="H43:H44"/>
    <mergeCell ref="H45:H46"/>
    <mergeCell ref="J31:J34"/>
    <mergeCell ref="D157:D158"/>
    <mergeCell ref="G35:G36"/>
    <mergeCell ref="E29:E30"/>
    <mergeCell ref="D51:D52"/>
    <mergeCell ref="H35:H36"/>
    <mergeCell ref="D89:D90"/>
    <mergeCell ref="E128:E129"/>
    <mergeCell ref="A53:A56"/>
    <mergeCell ref="A49:A52"/>
    <mergeCell ref="A99:A102"/>
    <mergeCell ref="A103:A106"/>
    <mergeCell ref="B103:B106"/>
    <mergeCell ref="C103:C104"/>
    <mergeCell ref="A95:A98"/>
    <mergeCell ref="E117:E118"/>
    <mergeCell ref="F117:F118"/>
    <mergeCell ref="D71:D72"/>
    <mergeCell ref="F75:F76"/>
    <mergeCell ref="E75:E76"/>
    <mergeCell ref="E77:E78"/>
    <mergeCell ref="D81:D82"/>
    <mergeCell ref="A69:A72"/>
    <mergeCell ref="E97:E98"/>
    <mergeCell ref="D103:D104"/>
    <mergeCell ref="D115:D116"/>
    <mergeCell ref="F53:F54"/>
    <mergeCell ref="E63:E64"/>
    <mergeCell ref="A126:A127"/>
    <mergeCell ref="A124:A125"/>
    <mergeCell ref="F107:F108"/>
    <mergeCell ref="F109:F110"/>
    <mergeCell ref="C124:C125"/>
    <mergeCell ref="F77:F78"/>
    <mergeCell ref="F73:F74"/>
    <mergeCell ref="B128:B129"/>
    <mergeCell ref="B122:B123"/>
    <mergeCell ref="B126:B127"/>
    <mergeCell ref="B130:B131"/>
    <mergeCell ref="A39:A42"/>
    <mergeCell ref="B57:B60"/>
    <mergeCell ref="C59:C60"/>
    <mergeCell ref="E59:E60"/>
    <mergeCell ref="A43:A44"/>
    <mergeCell ref="A157:A158"/>
    <mergeCell ref="B85:B88"/>
    <mergeCell ref="A128:A129"/>
    <mergeCell ref="A149:A150"/>
    <mergeCell ref="B145:B146"/>
    <mergeCell ref="A147:A148"/>
    <mergeCell ref="A155:A156"/>
    <mergeCell ref="A138:B143"/>
    <mergeCell ref="B155:B156"/>
    <mergeCell ref="E81:E82"/>
    <mergeCell ref="B69:B72"/>
    <mergeCell ref="D85:D86"/>
    <mergeCell ref="E85:E86"/>
    <mergeCell ref="C73:C74"/>
    <mergeCell ref="E95:E96"/>
    <mergeCell ref="A111:A112"/>
    <mergeCell ref="B111:B112"/>
    <mergeCell ref="C111:C112"/>
    <mergeCell ref="D111:D112"/>
    <mergeCell ref="E111:E112"/>
    <mergeCell ref="E49:E50"/>
    <mergeCell ref="E53:E54"/>
    <mergeCell ref="E55:E56"/>
    <mergeCell ref="C55:C56"/>
    <mergeCell ref="E87:E88"/>
    <mergeCell ref="A107:A110"/>
    <mergeCell ref="B35:B36"/>
    <mergeCell ref="C126:C127"/>
    <mergeCell ref="H47:H48"/>
    <mergeCell ref="H49:H50"/>
    <mergeCell ref="E169:E170"/>
    <mergeCell ref="D195:D196"/>
    <mergeCell ref="E176:E177"/>
    <mergeCell ref="C173:C174"/>
    <mergeCell ref="G115:G116"/>
    <mergeCell ref="G67:G68"/>
    <mergeCell ref="B193:B194"/>
    <mergeCell ref="A182:B187"/>
    <mergeCell ref="A191:A192"/>
    <mergeCell ref="B191:B192"/>
    <mergeCell ref="A189:A190"/>
    <mergeCell ref="F33:F34"/>
    <mergeCell ref="E130:E131"/>
    <mergeCell ref="C91:C92"/>
    <mergeCell ref="B77:B80"/>
    <mergeCell ref="B61:B64"/>
    <mergeCell ref="F79:F80"/>
    <mergeCell ref="C79:C80"/>
    <mergeCell ref="C85:C86"/>
    <mergeCell ref="D79:D80"/>
    <mergeCell ref="C87:C88"/>
    <mergeCell ref="B99:B102"/>
    <mergeCell ref="C95:C96"/>
    <mergeCell ref="C97:C98"/>
    <mergeCell ref="C115:C116"/>
    <mergeCell ref="B43:B44"/>
    <mergeCell ref="C184:C185"/>
    <mergeCell ref="A175:J175"/>
    <mergeCell ref="B368:B369"/>
    <mergeCell ref="B364:B365"/>
    <mergeCell ref="C364:C365"/>
    <mergeCell ref="B366:B367"/>
    <mergeCell ref="C368:C369"/>
    <mergeCell ref="C358:C359"/>
    <mergeCell ref="D358:D359"/>
    <mergeCell ref="G362:G363"/>
    <mergeCell ref="E346:E347"/>
    <mergeCell ref="B178:B179"/>
    <mergeCell ref="C221:C222"/>
    <mergeCell ref="F176:F177"/>
    <mergeCell ref="A219:B224"/>
    <mergeCell ref="C219:C220"/>
    <mergeCell ref="A180:A181"/>
    <mergeCell ref="E221:E222"/>
    <mergeCell ref="F180:F181"/>
    <mergeCell ref="F189:F190"/>
    <mergeCell ref="G180:G181"/>
    <mergeCell ref="D221:D222"/>
    <mergeCell ref="F207:F208"/>
    <mergeCell ref="C340:C341"/>
    <mergeCell ref="D340:D341"/>
    <mergeCell ref="G340:G341"/>
    <mergeCell ref="F340:F341"/>
    <mergeCell ref="A241:B246"/>
    <mergeCell ref="B362:B363"/>
    <mergeCell ref="C362:C363"/>
    <mergeCell ref="D362:D363"/>
    <mergeCell ref="A251:B256"/>
    <mergeCell ref="A239:A240"/>
    <mergeCell ref="B239:B240"/>
    <mergeCell ref="B360:B361"/>
    <mergeCell ref="B354:B355"/>
    <mergeCell ref="B356:B357"/>
    <mergeCell ref="F354:F355"/>
    <mergeCell ref="D356:D357"/>
    <mergeCell ref="H348:H349"/>
    <mergeCell ref="H350:H351"/>
    <mergeCell ref="E350:E351"/>
    <mergeCell ref="F350:F351"/>
    <mergeCell ref="G350:G351"/>
    <mergeCell ref="E354:E355"/>
    <mergeCell ref="E360:E361"/>
    <mergeCell ref="F360:F361"/>
    <mergeCell ref="F362:F363"/>
    <mergeCell ref="B344:B345"/>
    <mergeCell ref="C344:C345"/>
    <mergeCell ref="B346:B347"/>
    <mergeCell ref="C348:C349"/>
    <mergeCell ref="F346:F347"/>
    <mergeCell ref="D344:D345"/>
    <mergeCell ref="E344:E345"/>
    <mergeCell ref="F344:F345"/>
    <mergeCell ref="G354:G355"/>
    <mergeCell ref="E362:E363"/>
    <mergeCell ref="D360:D361"/>
    <mergeCell ref="B352:B353"/>
    <mergeCell ref="E356:E357"/>
    <mergeCell ref="D350:D351"/>
    <mergeCell ref="F348:F349"/>
    <mergeCell ref="C352:C353"/>
    <mergeCell ref="A395:A396"/>
    <mergeCell ref="A374:B379"/>
    <mergeCell ref="D376:D377"/>
    <mergeCell ref="B401:B402"/>
    <mergeCell ref="B395:B396"/>
    <mergeCell ref="F395:F396"/>
    <mergeCell ref="B397:B398"/>
    <mergeCell ref="D401:D402"/>
    <mergeCell ref="E401:E402"/>
    <mergeCell ref="C399:C400"/>
    <mergeCell ref="C401:C402"/>
    <mergeCell ref="D399:D400"/>
    <mergeCell ref="C395:C396"/>
    <mergeCell ref="F389:F390"/>
    <mergeCell ref="C378:C379"/>
    <mergeCell ref="D378:D379"/>
    <mergeCell ref="A393:A394"/>
    <mergeCell ref="E391:E392"/>
    <mergeCell ref="A385:A386"/>
    <mergeCell ref="F387:F388"/>
    <mergeCell ref="E385:E386"/>
    <mergeCell ref="F383:F384"/>
    <mergeCell ref="F385:F386"/>
    <mergeCell ref="A387:A388"/>
    <mergeCell ref="C385:C386"/>
    <mergeCell ref="B387:B388"/>
    <mergeCell ref="A380:J380"/>
    <mergeCell ref="F378:F379"/>
    <mergeCell ref="E378:E379"/>
    <mergeCell ref="G378:G379"/>
    <mergeCell ref="G376:G377"/>
    <mergeCell ref="E374:E375"/>
    <mergeCell ref="A381:A382"/>
    <mergeCell ref="A383:A384"/>
    <mergeCell ref="B383:B384"/>
    <mergeCell ref="C383:C384"/>
    <mergeCell ref="E387:E388"/>
    <mergeCell ref="D385:D386"/>
    <mergeCell ref="D383:D384"/>
    <mergeCell ref="E383:E384"/>
    <mergeCell ref="J381:J382"/>
    <mergeCell ref="J391:J392"/>
    <mergeCell ref="H387:H388"/>
    <mergeCell ref="J387:J388"/>
    <mergeCell ref="J389:J390"/>
    <mergeCell ref="J383:J384"/>
    <mergeCell ref="H385:H386"/>
    <mergeCell ref="H381:H382"/>
    <mergeCell ref="H383:H384"/>
    <mergeCell ref="G389:G390"/>
    <mergeCell ref="H389:H390"/>
    <mergeCell ref="G387:G388"/>
    <mergeCell ref="A389:A390"/>
    <mergeCell ref="A391:A392"/>
    <mergeCell ref="C389:C390"/>
    <mergeCell ref="D389:D390"/>
    <mergeCell ref="B389:B390"/>
    <mergeCell ref="B391:B392"/>
    <mergeCell ref="E389:E390"/>
    <mergeCell ref="G383:G384"/>
    <mergeCell ref="G385:G386"/>
    <mergeCell ref="F381:F382"/>
    <mergeCell ref="E381:E382"/>
    <mergeCell ref="G391:G392"/>
    <mergeCell ref="B372:B373"/>
    <mergeCell ref="C387:C388"/>
    <mergeCell ref="B385:B386"/>
    <mergeCell ref="B381:B382"/>
    <mergeCell ref="D381:D382"/>
    <mergeCell ref="D387:D388"/>
    <mergeCell ref="C381:C382"/>
    <mergeCell ref="B393:B394"/>
    <mergeCell ref="F374:F375"/>
    <mergeCell ref="H372:H373"/>
    <mergeCell ref="C374:C375"/>
    <mergeCell ref="D374:D375"/>
    <mergeCell ref="E372:E373"/>
    <mergeCell ref="D372:D373"/>
    <mergeCell ref="F372:F373"/>
    <mergeCell ref="H374:H375"/>
    <mergeCell ref="C372:C373"/>
    <mergeCell ref="G372:G373"/>
    <mergeCell ref="C393:C394"/>
    <mergeCell ref="D393:D394"/>
    <mergeCell ref="E393:E394"/>
    <mergeCell ref="F393:F394"/>
    <mergeCell ref="C391:C392"/>
    <mergeCell ref="H393:H394"/>
    <mergeCell ref="H391:H392"/>
    <mergeCell ref="D418:D419"/>
    <mergeCell ref="E418:E419"/>
    <mergeCell ref="E434:E435"/>
    <mergeCell ref="G422:G423"/>
    <mergeCell ref="C409:C410"/>
    <mergeCell ref="D409:D410"/>
    <mergeCell ref="D403:D404"/>
    <mergeCell ref="G416:G417"/>
    <mergeCell ref="A428:B433"/>
    <mergeCell ref="C432:C433"/>
    <mergeCell ref="D432:D433"/>
    <mergeCell ref="B422:B423"/>
    <mergeCell ref="C428:C429"/>
    <mergeCell ref="A426:A427"/>
    <mergeCell ref="D430:D431"/>
    <mergeCell ref="G397:G398"/>
    <mergeCell ref="G401:G402"/>
    <mergeCell ref="G399:G400"/>
    <mergeCell ref="E399:E400"/>
    <mergeCell ref="A397:A398"/>
    <mergeCell ref="F399:F400"/>
    <mergeCell ref="G403:G404"/>
    <mergeCell ref="D416:D417"/>
    <mergeCell ref="B418:B419"/>
    <mergeCell ref="E409:E410"/>
    <mergeCell ref="E411:E412"/>
    <mergeCell ref="A401:A402"/>
    <mergeCell ref="B399:B400"/>
    <mergeCell ref="A399:A400"/>
    <mergeCell ref="C407:C408"/>
    <mergeCell ref="E403:E404"/>
    <mergeCell ref="F401:F402"/>
    <mergeCell ref="H420:H421"/>
    <mergeCell ref="G409:G410"/>
    <mergeCell ref="F411:F412"/>
    <mergeCell ref="G411:G412"/>
    <mergeCell ref="F409:F410"/>
    <mergeCell ref="G418:G419"/>
    <mergeCell ref="F420:F421"/>
    <mergeCell ref="G420:G421"/>
    <mergeCell ref="F418:F419"/>
    <mergeCell ref="C411:C412"/>
    <mergeCell ref="D414:D415"/>
    <mergeCell ref="D411:D412"/>
    <mergeCell ref="G414:G415"/>
    <mergeCell ref="C438:C439"/>
    <mergeCell ref="C440:C441"/>
    <mergeCell ref="C442:C443"/>
    <mergeCell ref="C444:C445"/>
    <mergeCell ref="H442:H443"/>
    <mergeCell ref="F438:F439"/>
    <mergeCell ref="D426:D427"/>
    <mergeCell ref="D428:D429"/>
    <mergeCell ref="C436:C437"/>
    <mergeCell ref="D434:D435"/>
    <mergeCell ref="C426:C427"/>
    <mergeCell ref="C430:C431"/>
    <mergeCell ref="H418:H419"/>
    <mergeCell ref="H414:H415"/>
    <mergeCell ref="C418:C419"/>
    <mergeCell ref="C422:C423"/>
    <mergeCell ref="D422:D423"/>
    <mergeCell ref="E422:E423"/>
    <mergeCell ref="F422:F423"/>
    <mergeCell ref="A407:B412"/>
    <mergeCell ref="H416:H417"/>
    <mergeCell ref="E416:E417"/>
    <mergeCell ref="F416:F417"/>
    <mergeCell ref="E414:E415"/>
    <mergeCell ref="B414:B415"/>
    <mergeCell ref="J424:J425"/>
    <mergeCell ref="J426:J427"/>
    <mergeCell ref="F428:F429"/>
    <mergeCell ref="F426:F427"/>
    <mergeCell ref="H426:H427"/>
    <mergeCell ref="H436:H437"/>
    <mergeCell ref="H430:H431"/>
    <mergeCell ref="H434:H435"/>
    <mergeCell ref="J428:J433"/>
    <mergeCell ref="H444:H445"/>
    <mergeCell ref="H438:H439"/>
    <mergeCell ref="H440:H441"/>
    <mergeCell ref="J434:J439"/>
    <mergeCell ref="E430:E431"/>
    <mergeCell ref="F430:F431"/>
    <mergeCell ref="G426:G427"/>
    <mergeCell ref="G430:G431"/>
    <mergeCell ref="E428:E429"/>
    <mergeCell ref="H432:H433"/>
    <mergeCell ref="H428:H429"/>
    <mergeCell ref="E432:E433"/>
    <mergeCell ref="F432:F433"/>
    <mergeCell ref="G432:G433"/>
    <mergeCell ref="E426:E427"/>
    <mergeCell ref="G428:G429"/>
    <mergeCell ref="H422:H423"/>
    <mergeCell ref="D407:D408"/>
    <mergeCell ref="G407:G408"/>
    <mergeCell ref="D440:D441"/>
    <mergeCell ref="D444:D445"/>
    <mergeCell ref="D442:D443"/>
    <mergeCell ref="E440:E441"/>
    <mergeCell ref="E442:E443"/>
    <mergeCell ref="E444:E445"/>
    <mergeCell ref="A434:B439"/>
    <mergeCell ref="G436:G437"/>
    <mergeCell ref="D436:D437"/>
    <mergeCell ref="E436:E437"/>
    <mergeCell ref="F436:F437"/>
    <mergeCell ref="D438:D439"/>
    <mergeCell ref="F434:F435"/>
    <mergeCell ref="E438:E439"/>
    <mergeCell ref="C434:C435"/>
    <mergeCell ref="G434:G435"/>
    <mergeCell ref="F440:F441"/>
    <mergeCell ref="G438:G439"/>
    <mergeCell ref="G440:G441"/>
    <mergeCell ref="G444:G445"/>
    <mergeCell ref="F442:F443"/>
    <mergeCell ref="G442:G443"/>
    <mergeCell ref="F444:F445"/>
    <mergeCell ref="B424:B425"/>
    <mergeCell ref="B426:B427"/>
    <mergeCell ref="B420:B421"/>
    <mergeCell ref="C420:C421"/>
    <mergeCell ref="D420:D421"/>
    <mergeCell ref="C416:C417"/>
    <mergeCell ref="C414:C415"/>
    <mergeCell ref="J420:J421"/>
    <mergeCell ref="J422:J423"/>
    <mergeCell ref="H403:H404"/>
    <mergeCell ref="J395:J396"/>
    <mergeCell ref="J416:J417"/>
    <mergeCell ref="J418:J419"/>
    <mergeCell ref="J397:J398"/>
    <mergeCell ref="J399:J400"/>
    <mergeCell ref="J401:J402"/>
    <mergeCell ref="J403:J404"/>
    <mergeCell ref="B340:B341"/>
    <mergeCell ref="J372:J373"/>
    <mergeCell ref="J374:J379"/>
    <mergeCell ref="E376:E377"/>
    <mergeCell ref="J368:J369"/>
    <mergeCell ref="J344:J345"/>
    <mergeCell ref="J346:J347"/>
    <mergeCell ref="F376:F377"/>
    <mergeCell ref="H376:H377"/>
    <mergeCell ref="C376:C377"/>
    <mergeCell ref="C403:C404"/>
    <mergeCell ref="B403:B404"/>
    <mergeCell ref="J414:J415"/>
    <mergeCell ref="H407:H408"/>
    <mergeCell ref="A413:J413"/>
    <mergeCell ref="E407:E408"/>
    <mergeCell ref="F407:F408"/>
    <mergeCell ref="F414:F415"/>
    <mergeCell ref="A403:A404"/>
    <mergeCell ref="F403:F404"/>
    <mergeCell ref="B416:B417"/>
    <mergeCell ref="H409:H410"/>
    <mergeCell ref="E420:E421"/>
    <mergeCell ref="E321:E322"/>
    <mergeCell ref="G321:G322"/>
    <mergeCell ref="E324:E325"/>
    <mergeCell ref="H326:H327"/>
    <mergeCell ref="F324:F325"/>
    <mergeCell ref="G324:G325"/>
    <mergeCell ref="F326:F327"/>
    <mergeCell ref="F321:F322"/>
    <mergeCell ref="A323:J323"/>
    <mergeCell ref="G326:G327"/>
    <mergeCell ref="A330:A331"/>
    <mergeCell ref="B330:B331"/>
    <mergeCell ref="A328:A329"/>
    <mergeCell ref="C330:C331"/>
    <mergeCell ref="A370:A371"/>
    <mergeCell ref="A372:A373"/>
    <mergeCell ref="C397:C398"/>
    <mergeCell ref="D397:D398"/>
    <mergeCell ref="G381:G382"/>
    <mergeCell ref="J385:J386"/>
    <mergeCell ref="G374:G375"/>
    <mergeCell ref="B324:B327"/>
    <mergeCell ref="D326:D327"/>
    <mergeCell ref="H411:H412"/>
    <mergeCell ref="J407:J412"/>
    <mergeCell ref="H399:H400"/>
    <mergeCell ref="F364:F365"/>
    <mergeCell ref="H364:H365"/>
    <mergeCell ref="E364:E365"/>
    <mergeCell ref="G348:G349"/>
    <mergeCell ref="F397:F398"/>
    <mergeCell ref="K35:K36"/>
    <mergeCell ref="K45:K48"/>
    <mergeCell ref="L45:L48"/>
    <mergeCell ref="C15:C16"/>
    <mergeCell ref="J15:J18"/>
    <mergeCell ref="G17:G18"/>
    <mergeCell ref="E65:E66"/>
    <mergeCell ref="J65:J68"/>
    <mergeCell ref="F65:F66"/>
    <mergeCell ref="E15:E16"/>
    <mergeCell ref="H67:H68"/>
    <mergeCell ref="G37:G38"/>
    <mergeCell ref="J53:J56"/>
    <mergeCell ref="A8:J8"/>
    <mergeCell ref="B45:B48"/>
    <mergeCell ref="A45:A48"/>
    <mergeCell ref="I10:I11"/>
    <mergeCell ref="J10:J11"/>
    <mergeCell ref="J39:J42"/>
    <mergeCell ref="H25:H26"/>
    <mergeCell ref="G23:G24"/>
    <mergeCell ref="H15:H16"/>
    <mergeCell ref="A13:J13"/>
    <mergeCell ref="G15:G16"/>
    <mergeCell ref="F15:F16"/>
    <mergeCell ref="F17:F18"/>
    <mergeCell ref="D15:D16"/>
    <mergeCell ref="B39:B42"/>
    <mergeCell ref="A31:A34"/>
    <mergeCell ref="H59:H60"/>
    <mergeCell ref="J37:J38"/>
    <mergeCell ref="J19:J20"/>
    <mergeCell ref="J251:J256"/>
    <mergeCell ref="H207:H208"/>
    <mergeCell ref="J205:J210"/>
    <mergeCell ref="E215:E216"/>
    <mergeCell ref="H245:H246"/>
    <mergeCell ref="H219:H220"/>
    <mergeCell ref="H221:H222"/>
    <mergeCell ref="A225:J225"/>
    <mergeCell ref="A227:A229"/>
    <mergeCell ref="G217:G218"/>
    <mergeCell ref="E223:E224"/>
    <mergeCell ref="F227:F229"/>
    <mergeCell ref="G234:G235"/>
    <mergeCell ref="G230:G231"/>
    <mergeCell ref="B215:B218"/>
    <mergeCell ref="D219:D220"/>
    <mergeCell ref="C217:C218"/>
    <mergeCell ref="C215:C216"/>
    <mergeCell ref="E219:E220"/>
    <mergeCell ref="C223:C224"/>
    <mergeCell ref="D234:D235"/>
    <mergeCell ref="D243:D244"/>
    <mergeCell ref="H253:H254"/>
    <mergeCell ref="F245:F246"/>
    <mergeCell ref="F234:F235"/>
    <mergeCell ref="E243:E244"/>
    <mergeCell ref="G236:G237"/>
    <mergeCell ref="H241:H242"/>
    <mergeCell ref="F209:F210"/>
    <mergeCell ref="G251:G252"/>
    <mergeCell ref="E207:E208"/>
    <mergeCell ref="C236:C237"/>
    <mergeCell ref="A14:J14"/>
    <mergeCell ref="B65:B68"/>
    <mergeCell ref="C65:C66"/>
    <mergeCell ref="H17:H18"/>
    <mergeCell ref="H27:H28"/>
    <mergeCell ref="D17:D18"/>
    <mergeCell ref="G19:G20"/>
    <mergeCell ref="A15:A18"/>
    <mergeCell ref="B15:B18"/>
    <mergeCell ref="C17:C18"/>
    <mergeCell ref="H23:H24"/>
    <mergeCell ref="H33:H34"/>
    <mergeCell ref="E21:E22"/>
    <mergeCell ref="E281:E282"/>
    <mergeCell ref="C209:C210"/>
    <mergeCell ref="C205:C206"/>
    <mergeCell ref="B273:B274"/>
    <mergeCell ref="D65:D66"/>
    <mergeCell ref="A277:A278"/>
    <mergeCell ref="B201:B202"/>
    <mergeCell ref="C67:C68"/>
    <mergeCell ref="A267:A268"/>
    <mergeCell ref="C267:C268"/>
    <mergeCell ref="B267:B268"/>
    <mergeCell ref="F63:F64"/>
    <mergeCell ref="E269:E270"/>
    <mergeCell ref="H243:H244"/>
    <mergeCell ref="G253:G254"/>
    <mergeCell ref="F230:F231"/>
    <mergeCell ref="H227:H229"/>
    <mergeCell ref="B203:B204"/>
    <mergeCell ref="G277:G278"/>
    <mergeCell ref="K10:K11"/>
    <mergeCell ref="L10:L11"/>
    <mergeCell ref="K15:K18"/>
    <mergeCell ref="L15:L18"/>
    <mergeCell ref="J324:J325"/>
    <mergeCell ref="A281:A282"/>
    <mergeCell ref="C279:C280"/>
    <mergeCell ref="D279:D280"/>
    <mergeCell ref="D324:D325"/>
    <mergeCell ref="D317:D318"/>
    <mergeCell ref="K19:K20"/>
    <mergeCell ref="L19:L20"/>
    <mergeCell ref="L23:L24"/>
    <mergeCell ref="K25:K28"/>
    <mergeCell ref="L21:L22"/>
    <mergeCell ref="K23:K24"/>
    <mergeCell ref="K21:K22"/>
    <mergeCell ref="L25:L28"/>
    <mergeCell ref="L35:L36"/>
    <mergeCell ref="K37:K38"/>
    <mergeCell ref="K29:K30"/>
    <mergeCell ref="L29:L30"/>
    <mergeCell ref="J61:J64"/>
    <mergeCell ref="K31:K34"/>
    <mergeCell ref="L31:L34"/>
    <mergeCell ref="J25:J28"/>
    <mergeCell ref="J43:J44"/>
    <mergeCell ref="H186:H187"/>
    <mergeCell ref="D199:D200"/>
    <mergeCell ref="F199:F200"/>
    <mergeCell ref="E199:E200"/>
    <mergeCell ref="J279:J280"/>
    <mergeCell ref="F261:F262"/>
    <mergeCell ref="E261:E262"/>
    <mergeCell ref="D259:D260"/>
    <mergeCell ref="F251:F252"/>
    <mergeCell ref="G182:G183"/>
    <mergeCell ref="G184:G185"/>
    <mergeCell ref="D184:D185"/>
    <mergeCell ref="E259:E260"/>
    <mergeCell ref="D261:D262"/>
    <mergeCell ref="G221:G222"/>
    <mergeCell ref="D215:D216"/>
    <mergeCell ref="D251:D252"/>
    <mergeCell ref="E267:E268"/>
    <mergeCell ref="F267:F268"/>
    <mergeCell ref="D273:D274"/>
    <mergeCell ref="E201:E202"/>
    <mergeCell ref="G205:G206"/>
    <mergeCell ref="A247:J247"/>
    <mergeCell ref="H251:H252"/>
    <mergeCell ref="B230:B231"/>
    <mergeCell ref="B234:B235"/>
    <mergeCell ref="A236:A237"/>
    <mergeCell ref="A234:A235"/>
    <mergeCell ref="A269:A270"/>
    <mergeCell ref="B269:B270"/>
    <mergeCell ref="A215:A218"/>
    <mergeCell ref="D236:D237"/>
    <mergeCell ref="H259:H260"/>
    <mergeCell ref="H261:H262"/>
    <mergeCell ref="H273:H274"/>
    <mergeCell ref="C234:C235"/>
    <mergeCell ref="D245:D246"/>
    <mergeCell ref="F273:F274"/>
    <mergeCell ref="A211:J211"/>
    <mergeCell ref="K49:K52"/>
    <mergeCell ref="L49:L52"/>
    <mergeCell ref="K149:K150"/>
    <mergeCell ref="K138:K143"/>
    <mergeCell ref="K203:K204"/>
    <mergeCell ref="C178:C179"/>
    <mergeCell ref="K153:K154"/>
    <mergeCell ref="L153:L154"/>
    <mergeCell ref="K155:K156"/>
    <mergeCell ref="H201:H202"/>
    <mergeCell ref="G186:G187"/>
    <mergeCell ref="H195:H196"/>
    <mergeCell ref="K61:K64"/>
    <mergeCell ref="K65:K68"/>
    <mergeCell ref="L65:L68"/>
    <mergeCell ref="K161:K162"/>
    <mergeCell ref="L161:L162"/>
    <mergeCell ref="K147:K148"/>
    <mergeCell ref="L147:L148"/>
    <mergeCell ref="K151:K152"/>
    <mergeCell ref="K81:K84"/>
    <mergeCell ref="K95:K98"/>
    <mergeCell ref="K57:K60"/>
    <mergeCell ref="L57:L60"/>
    <mergeCell ref="F271:F272"/>
    <mergeCell ref="K69:K72"/>
    <mergeCell ref="L69:L72"/>
    <mergeCell ref="L61:L64"/>
    <mergeCell ref="L95:L98"/>
    <mergeCell ref="L103:L106"/>
    <mergeCell ref="K43:K44"/>
    <mergeCell ref="L43:L44"/>
    <mergeCell ref="L37:L38"/>
    <mergeCell ref="K39:K42"/>
    <mergeCell ref="L39:L42"/>
    <mergeCell ref="L155:L156"/>
    <mergeCell ref="K145:K146"/>
    <mergeCell ref="L145:L146"/>
    <mergeCell ref="K73:K76"/>
    <mergeCell ref="L73:L76"/>
    <mergeCell ref="K77:K80"/>
    <mergeCell ref="L77:L80"/>
    <mergeCell ref="L124:L125"/>
    <mergeCell ref="L138:L143"/>
    <mergeCell ref="K128:K129"/>
    <mergeCell ref="L81:L84"/>
    <mergeCell ref="K85:K88"/>
    <mergeCell ref="L85:L88"/>
    <mergeCell ref="K107:K110"/>
    <mergeCell ref="L107:L110"/>
    <mergeCell ref="L134:L135"/>
    <mergeCell ref="K122:K123"/>
    <mergeCell ref="L122:L123"/>
    <mergeCell ref="K126:K127"/>
    <mergeCell ref="L126:L127"/>
    <mergeCell ref="K124:K125"/>
    <mergeCell ref="L151:L152"/>
    <mergeCell ref="L149:L150"/>
    <mergeCell ref="L130:L131"/>
    <mergeCell ref="L128:L129"/>
    <mergeCell ref="K130:K131"/>
    <mergeCell ref="L99:L102"/>
    <mergeCell ref="G178:G179"/>
    <mergeCell ref="H178:H179"/>
    <mergeCell ref="C195:C196"/>
    <mergeCell ref="C193:C194"/>
    <mergeCell ref="D189:D190"/>
    <mergeCell ref="H189:H190"/>
    <mergeCell ref="A169:B174"/>
    <mergeCell ref="C176:C177"/>
    <mergeCell ref="B180:B181"/>
    <mergeCell ref="A178:A179"/>
    <mergeCell ref="C169:C170"/>
    <mergeCell ref="C171:C172"/>
    <mergeCell ref="F171:F172"/>
    <mergeCell ref="E159:E160"/>
    <mergeCell ref="E182:E183"/>
    <mergeCell ref="E191:E192"/>
    <mergeCell ref="F191:F192"/>
    <mergeCell ref="A188:J188"/>
    <mergeCell ref="B189:B190"/>
    <mergeCell ref="D171:D172"/>
    <mergeCell ref="E171:E172"/>
    <mergeCell ref="D169:D170"/>
    <mergeCell ref="E161:E162"/>
    <mergeCell ref="A163:A166"/>
    <mergeCell ref="B163:B166"/>
    <mergeCell ref="B167:B168"/>
    <mergeCell ref="A167:A168"/>
    <mergeCell ref="F173:F174"/>
    <mergeCell ref="C182:C183"/>
    <mergeCell ref="D178:D179"/>
    <mergeCell ref="C191:C192"/>
    <mergeCell ref="F169:F170"/>
    <mergeCell ref="K99:K102"/>
    <mergeCell ref="K199:K200"/>
    <mergeCell ref="K111:K112"/>
    <mergeCell ref="L111:L112"/>
    <mergeCell ref="K195:K198"/>
    <mergeCell ref="L195:L198"/>
    <mergeCell ref="K163:K166"/>
    <mergeCell ref="L163:L166"/>
    <mergeCell ref="K182:K187"/>
    <mergeCell ref="L182:L187"/>
    <mergeCell ref="K157:K158"/>
    <mergeCell ref="L193:L194"/>
    <mergeCell ref="K132:K133"/>
    <mergeCell ref="L132:L133"/>
    <mergeCell ref="K136:K137"/>
    <mergeCell ref="L136:L137"/>
    <mergeCell ref="K134:K135"/>
    <mergeCell ref="K103:K106"/>
    <mergeCell ref="K219:K224"/>
    <mergeCell ref="L219:L224"/>
    <mergeCell ref="L180:L181"/>
    <mergeCell ref="K178:K179"/>
    <mergeCell ref="L157:L158"/>
    <mergeCell ref="K159:K160"/>
    <mergeCell ref="L159:L160"/>
    <mergeCell ref="L201:L202"/>
    <mergeCell ref="K227:K229"/>
    <mergeCell ref="L227:L229"/>
    <mergeCell ref="K215:K218"/>
    <mergeCell ref="L215:L218"/>
    <mergeCell ref="L189:L190"/>
    <mergeCell ref="K169:K174"/>
    <mergeCell ref="L169:L174"/>
    <mergeCell ref="K167:K168"/>
    <mergeCell ref="L167:L168"/>
    <mergeCell ref="K176:K177"/>
    <mergeCell ref="L176:L177"/>
    <mergeCell ref="L203:L204"/>
    <mergeCell ref="L199:L200"/>
    <mergeCell ref="K201:K202"/>
    <mergeCell ref="K180:K181"/>
    <mergeCell ref="L178:L179"/>
    <mergeCell ref="K191:K192"/>
    <mergeCell ref="L191:L192"/>
    <mergeCell ref="K189:K190"/>
    <mergeCell ref="L205:L210"/>
    <mergeCell ref="K193:K194"/>
    <mergeCell ref="K205:K210"/>
    <mergeCell ref="J273:J274"/>
    <mergeCell ref="H271:H272"/>
    <mergeCell ref="F193:F194"/>
    <mergeCell ref="G267:G268"/>
    <mergeCell ref="C326:C327"/>
    <mergeCell ref="A324:A327"/>
    <mergeCell ref="J326:J327"/>
    <mergeCell ref="B236:B237"/>
    <mergeCell ref="E277:E278"/>
    <mergeCell ref="B277:B278"/>
    <mergeCell ref="B279:B280"/>
    <mergeCell ref="D319:D320"/>
    <mergeCell ref="E319:E320"/>
    <mergeCell ref="E326:E327"/>
    <mergeCell ref="C324:C325"/>
    <mergeCell ref="A283:A284"/>
    <mergeCell ref="B281:B282"/>
    <mergeCell ref="B283:B284"/>
    <mergeCell ref="A279:A280"/>
    <mergeCell ref="J317:J322"/>
    <mergeCell ref="G317:G318"/>
    <mergeCell ref="G281:G282"/>
    <mergeCell ref="C283:C284"/>
    <mergeCell ref="C321:C322"/>
    <mergeCell ref="C319:C320"/>
    <mergeCell ref="G279:G280"/>
    <mergeCell ref="C277:C278"/>
    <mergeCell ref="F277:F278"/>
    <mergeCell ref="D277:D278"/>
    <mergeCell ref="F288:F289"/>
    <mergeCell ref="G288:G289"/>
    <mergeCell ref="H288:H289"/>
    <mergeCell ref="K230:K231"/>
    <mergeCell ref="H395:H396"/>
    <mergeCell ref="E395:E396"/>
    <mergeCell ref="D395:D396"/>
    <mergeCell ref="G395:G396"/>
    <mergeCell ref="D391:D392"/>
    <mergeCell ref="J358:J359"/>
    <mergeCell ref="J330:J331"/>
    <mergeCell ref="H342:H343"/>
    <mergeCell ref="H340:H341"/>
    <mergeCell ref="J350:J351"/>
    <mergeCell ref="J352:J353"/>
    <mergeCell ref="D352:D353"/>
    <mergeCell ref="G334:G335"/>
    <mergeCell ref="G330:G331"/>
    <mergeCell ref="H334:H335"/>
    <mergeCell ref="D342:D343"/>
    <mergeCell ref="F342:F343"/>
    <mergeCell ref="J342:J343"/>
    <mergeCell ref="F332:F333"/>
    <mergeCell ref="D332:D333"/>
    <mergeCell ref="H354:H355"/>
    <mergeCell ref="H344:H345"/>
    <mergeCell ref="F296:F297"/>
    <mergeCell ref="G296:G297"/>
    <mergeCell ref="D298:D299"/>
    <mergeCell ref="E298:E299"/>
    <mergeCell ref="F298:F299"/>
    <mergeCell ref="G298:G299"/>
    <mergeCell ref="F391:F392"/>
    <mergeCell ref="H346:H347"/>
    <mergeCell ref="H330:H331"/>
    <mergeCell ref="H401:H402"/>
    <mergeCell ref="E397:E398"/>
    <mergeCell ref="H397:H398"/>
    <mergeCell ref="F336:F338"/>
    <mergeCell ref="G336:G338"/>
    <mergeCell ref="H336:H338"/>
    <mergeCell ref="I336:I337"/>
    <mergeCell ref="D346:D347"/>
    <mergeCell ref="J360:J361"/>
    <mergeCell ref="E300:E301"/>
    <mergeCell ref="H319:H320"/>
    <mergeCell ref="J393:J394"/>
    <mergeCell ref="G393:G394"/>
    <mergeCell ref="D290:D291"/>
    <mergeCell ref="E290:E291"/>
    <mergeCell ref="G294:G295"/>
    <mergeCell ref="H294:H295"/>
    <mergeCell ref="F330:F331"/>
    <mergeCell ref="E340:E341"/>
    <mergeCell ref="F308:F309"/>
    <mergeCell ref="G308:G309"/>
    <mergeCell ref="D330:D331"/>
    <mergeCell ref="G346:G347"/>
    <mergeCell ref="F328:F329"/>
    <mergeCell ref="D300:D301"/>
    <mergeCell ref="G302:G303"/>
    <mergeCell ref="H302:H303"/>
    <mergeCell ref="G319:G320"/>
    <mergeCell ref="D336:D338"/>
    <mergeCell ref="E336:E338"/>
    <mergeCell ref="F294:F295"/>
    <mergeCell ref="H290:H291"/>
    <mergeCell ref="C281:C282"/>
    <mergeCell ref="F281:F282"/>
    <mergeCell ref="F302:F303"/>
    <mergeCell ref="E279:E280"/>
    <mergeCell ref="F279:F280"/>
    <mergeCell ref="C332:C333"/>
    <mergeCell ref="H283:H284"/>
    <mergeCell ref="L241:L246"/>
    <mergeCell ref="L251:L256"/>
    <mergeCell ref="H378:H379"/>
    <mergeCell ref="H358:H359"/>
    <mergeCell ref="J354:J355"/>
    <mergeCell ref="J239:J240"/>
    <mergeCell ref="I227:I229"/>
    <mergeCell ref="J267:J268"/>
    <mergeCell ref="J277:J278"/>
    <mergeCell ref="J271:J272"/>
    <mergeCell ref="K339:L339"/>
    <mergeCell ref="K241:K246"/>
    <mergeCell ref="K251:K256"/>
    <mergeCell ref="H296:H297"/>
    <mergeCell ref="H298:H299"/>
    <mergeCell ref="H324:H325"/>
    <mergeCell ref="H360:H361"/>
    <mergeCell ref="H362:H363"/>
    <mergeCell ref="L275:L276"/>
    <mergeCell ref="K275:K276"/>
    <mergeCell ref="K234:K235"/>
    <mergeCell ref="L234:L235"/>
    <mergeCell ref="K236:K237"/>
    <mergeCell ref="L236:L237"/>
    <mergeCell ref="J230:J231"/>
    <mergeCell ref="H234:H235"/>
    <mergeCell ref="J241:J246"/>
    <mergeCell ref="H275:H276"/>
    <mergeCell ref="H321:H322"/>
    <mergeCell ref="L273:L274"/>
    <mergeCell ref="L267:L268"/>
    <mergeCell ref="B292:B295"/>
    <mergeCell ref="C292:C293"/>
    <mergeCell ref="D292:D293"/>
    <mergeCell ref="E292:E293"/>
    <mergeCell ref="F292:F293"/>
    <mergeCell ref="G292:G293"/>
    <mergeCell ref="C294:C295"/>
    <mergeCell ref="D294:D295"/>
    <mergeCell ref="E294:E295"/>
    <mergeCell ref="L366:L367"/>
    <mergeCell ref="K364:K365"/>
    <mergeCell ref="L364:L365"/>
    <mergeCell ref="L362:L363"/>
    <mergeCell ref="K360:K361"/>
    <mergeCell ref="L360:L361"/>
    <mergeCell ref="K362:K363"/>
    <mergeCell ref="K358:K359"/>
    <mergeCell ref="G364:G365"/>
    <mergeCell ref="D364:D365"/>
    <mergeCell ref="J362:J363"/>
    <mergeCell ref="J356:J357"/>
    <mergeCell ref="F358:F359"/>
    <mergeCell ref="G358:G359"/>
    <mergeCell ref="J328:J329"/>
    <mergeCell ref="E348:E349"/>
    <mergeCell ref="E358:E359"/>
    <mergeCell ref="A4:L7"/>
    <mergeCell ref="B308:B311"/>
    <mergeCell ref="B304:B307"/>
    <mergeCell ref="A285:A291"/>
    <mergeCell ref="A292:A295"/>
    <mergeCell ref="A296:A299"/>
    <mergeCell ref="A300:A303"/>
    <mergeCell ref="A304:A307"/>
    <mergeCell ref="A308:A311"/>
    <mergeCell ref="A312:A316"/>
    <mergeCell ref="B285:B291"/>
    <mergeCell ref="J312:J316"/>
    <mergeCell ref="K312:K316"/>
    <mergeCell ref="L312:L316"/>
    <mergeCell ref="B312:B316"/>
    <mergeCell ref="G312:G313"/>
    <mergeCell ref="H312:H313"/>
    <mergeCell ref="C312:C313"/>
    <mergeCell ref="D312:D313"/>
    <mergeCell ref="E312:E313"/>
    <mergeCell ref="F312:F313"/>
    <mergeCell ref="C314:C316"/>
    <mergeCell ref="D314:D316"/>
    <mergeCell ref="E314:E316"/>
    <mergeCell ref="F314:F316"/>
    <mergeCell ref="G314:G316"/>
    <mergeCell ref="H314:H316"/>
    <mergeCell ref="D288:D289"/>
    <mergeCell ref="E288:E289"/>
    <mergeCell ref="B296:B299"/>
    <mergeCell ref="C296:C297"/>
    <mergeCell ref="C298:C299"/>
  </mergeCells>
  <phoneticPr fontId="0" type="noConversion"/>
  <pageMargins left="0.23622047244094491" right="0.23622047244094491" top="0.59055118110236227" bottom="0.39370078740157483" header="0.47244094488188981" footer="0.19685039370078741"/>
  <pageSetup paperSize="9" scale="72" fitToHeight="0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Елена П. Низова</cp:lastModifiedBy>
  <cp:lastPrinted>2018-12-19T03:28:30Z</cp:lastPrinted>
  <dcterms:created xsi:type="dcterms:W3CDTF">1996-10-08T23:32:33Z</dcterms:created>
  <dcterms:modified xsi:type="dcterms:W3CDTF">2018-12-19T04:04:47Z</dcterms:modified>
</cp:coreProperties>
</file>