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Департамент соцполитики\Культура\ПОГРАММА КУЛЬТУРА МАРТ\"/>
    </mc:Choice>
  </mc:AlternateContent>
  <bookViews>
    <workbookView xWindow="0" yWindow="0" windowWidth="28800" windowHeight="12225" activeTab="2"/>
  </bookViews>
  <sheets>
    <sheet name="Приложение 1" sheetId="1" r:id="rId1"/>
    <sheet name="Приложение 2" sheetId="2" r:id="rId2"/>
    <sheet name="Приложение 3" sheetId="6" r:id="rId3"/>
  </sheets>
  <definedNames>
    <definedName name="_xlnm.Print_Area" localSheetId="0">'Приложение 1'!$A$1:$O$26</definedName>
    <definedName name="_xlnm.Print_Area" localSheetId="2">'Приложение 3'!$A$1:$P$255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1" i="6" l="1"/>
  <c r="O251" i="6"/>
  <c r="N251" i="6"/>
  <c r="M251" i="6"/>
  <c r="L251" i="6"/>
  <c r="K251" i="6"/>
  <c r="J251" i="6"/>
  <c r="I251" i="6"/>
  <c r="H251" i="6"/>
  <c r="G251" i="6"/>
  <c r="F251" i="6"/>
  <c r="P250" i="6"/>
  <c r="O250" i="6"/>
  <c r="N250" i="6"/>
  <c r="M250" i="6"/>
  <c r="M249" i="6" s="1"/>
  <c r="L250" i="6"/>
  <c r="K250" i="6"/>
  <c r="J250" i="6"/>
  <c r="I250" i="6"/>
  <c r="I249" i="6" s="1"/>
  <c r="H250" i="6"/>
  <c r="G250" i="6"/>
  <c r="F250" i="6"/>
  <c r="F249" i="6" s="1"/>
  <c r="P249" i="6"/>
  <c r="L249" i="6"/>
  <c r="H249" i="6"/>
  <c r="E248" i="6"/>
  <c r="E247" i="6"/>
  <c r="P246" i="6"/>
  <c r="O246" i="6"/>
  <c r="N246" i="6"/>
  <c r="M246" i="6"/>
  <c r="L246" i="6"/>
  <c r="K246" i="6"/>
  <c r="I246" i="6"/>
  <c r="H246" i="6"/>
  <c r="G246" i="6"/>
  <c r="F246" i="6"/>
  <c r="E245" i="6"/>
  <c r="E244" i="6"/>
  <c r="P243" i="6"/>
  <c r="O243" i="6"/>
  <c r="N243" i="6"/>
  <c r="M243" i="6"/>
  <c r="L243" i="6"/>
  <c r="K243" i="6"/>
  <c r="J243" i="6"/>
  <c r="I243" i="6"/>
  <c r="H243" i="6"/>
  <c r="G243" i="6"/>
  <c r="F243" i="6"/>
  <c r="E242" i="6"/>
  <c r="E241" i="6"/>
  <c r="P240" i="6"/>
  <c r="O240" i="6"/>
  <c r="N240" i="6"/>
  <c r="M240" i="6"/>
  <c r="L240" i="6"/>
  <c r="K240" i="6"/>
  <c r="J240" i="6"/>
  <c r="H240" i="6"/>
  <c r="G240" i="6"/>
  <c r="F240" i="6"/>
  <c r="E239" i="6"/>
  <c r="E238" i="6"/>
  <c r="P237" i="6"/>
  <c r="O237" i="6"/>
  <c r="N237" i="6"/>
  <c r="M237" i="6"/>
  <c r="L237" i="6"/>
  <c r="K237" i="6"/>
  <c r="J237" i="6"/>
  <c r="I237" i="6"/>
  <c r="H237" i="6"/>
  <c r="G237" i="6"/>
  <c r="F237" i="6"/>
  <c r="E233" i="6"/>
  <c r="E232" i="6"/>
  <c r="P231" i="6"/>
  <c r="O231" i="6"/>
  <c r="N231" i="6"/>
  <c r="M231" i="6"/>
  <c r="L231" i="6"/>
  <c r="K231" i="6"/>
  <c r="J231" i="6"/>
  <c r="I231" i="6"/>
  <c r="H231" i="6"/>
  <c r="G231" i="6"/>
  <c r="F231" i="6"/>
  <c r="E228" i="6"/>
  <c r="E227" i="6"/>
  <c r="P226" i="6"/>
  <c r="O226" i="6"/>
  <c r="N226" i="6"/>
  <c r="M226" i="6"/>
  <c r="L226" i="6"/>
  <c r="K226" i="6"/>
  <c r="J226" i="6"/>
  <c r="I226" i="6"/>
  <c r="H226" i="6"/>
  <c r="G226" i="6"/>
  <c r="E226" i="6" s="1"/>
  <c r="F226" i="6"/>
  <c r="P224" i="6"/>
  <c r="N224" i="6"/>
  <c r="K224" i="6"/>
  <c r="J224" i="6"/>
  <c r="I224" i="6"/>
  <c r="H224" i="6"/>
  <c r="G224" i="6"/>
  <c r="F224" i="6"/>
  <c r="P223" i="6"/>
  <c r="N223" i="6"/>
  <c r="N222" i="6" s="1"/>
  <c r="K223" i="6"/>
  <c r="K222" i="6" s="1"/>
  <c r="J223" i="6"/>
  <c r="I223" i="6"/>
  <c r="H223" i="6"/>
  <c r="H222" i="6" s="1"/>
  <c r="G223" i="6"/>
  <c r="G222" i="6" s="1"/>
  <c r="F223" i="6"/>
  <c r="P222" i="6"/>
  <c r="O222" i="6"/>
  <c r="L222" i="6"/>
  <c r="J222" i="6"/>
  <c r="I222" i="6"/>
  <c r="F222" i="6"/>
  <c r="E221" i="6"/>
  <c r="E220" i="6"/>
  <c r="P219" i="6"/>
  <c r="N219" i="6"/>
  <c r="K219" i="6"/>
  <c r="J219" i="6"/>
  <c r="I219" i="6"/>
  <c r="H219" i="6"/>
  <c r="G219" i="6"/>
  <c r="F219" i="6"/>
  <c r="P217" i="6"/>
  <c r="O217" i="6"/>
  <c r="N217" i="6"/>
  <c r="M217" i="6"/>
  <c r="L217" i="6"/>
  <c r="K217" i="6"/>
  <c r="J217" i="6"/>
  <c r="J215" i="6" s="1"/>
  <c r="I217" i="6"/>
  <c r="H217" i="6"/>
  <c r="G217" i="6"/>
  <c r="F217" i="6"/>
  <c r="E217" i="6" s="1"/>
  <c r="P216" i="6"/>
  <c r="P215" i="6" s="1"/>
  <c r="O216" i="6"/>
  <c r="N216" i="6"/>
  <c r="M216" i="6"/>
  <c r="M215" i="6" s="1"/>
  <c r="L216" i="6"/>
  <c r="L215" i="6" s="1"/>
  <c r="K216" i="6"/>
  <c r="J216" i="6"/>
  <c r="I216" i="6"/>
  <c r="G216" i="6"/>
  <c r="G215" i="6" s="1"/>
  <c r="F216" i="6"/>
  <c r="O215" i="6"/>
  <c r="N215" i="6"/>
  <c r="K215" i="6"/>
  <c r="F215" i="6"/>
  <c r="E214" i="6"/>
  <c r="E213" i="6"/>
  <c r="P212" i="6"/>
  <c r="O212" i="6"/>
  <c r="N212" i="6"/>
  <c r="M212" i="6"/>
  <c r="L212" i="6"/>
  <c r="K212" i="6"/>
  <c r="J212" i="6"/>
  <c r="I212" i="6"/>
  <c r="H212" i="6"/>
  <c r="G212" i="6"/>
  <c r="F212" i="6"/>
  <c r="E211" i="6"/>
  <c r="E210" i="6"/>
  <c r="P209" i="6"/>
  <c r="O209" i="6"/>
  <c r="N209" i="6"/>
  <c r="M209" i="6"/>
  <c r="L209" i="6"/>
  <c r="K209" i="6"/>
  <c r="J209" i="6"/>
  <c r="I209" i="6"/>
  <c r="H209" i="6"/>
  <c r="G209" i="6"/>
  <c r="F209" i="6"/>
  <c r="E209" i="6" s="1"/>
  <c r="E208" i="6"/>
  <c r="E207" i="6"/>
  <c r="P206" i="6"/>
  <c r="O206" i="6"/>
  <c r="N206" i="6"/>
  <c r="M206" i="6"/>
  <c r="L206" i="6"/>
  <c r="K206" i="6"/>
  <c r="J206" i="6"/>
  <c r="I206" i="6"/>
  <c r="H206" i="6"/>
  <c r="G206" i="6"/>
  <c r="F206" i="6"/>
  <c r="E205" i="6"/>
  <c r="E204" i="6"/>
  <c r="P203" i="6"/>
  <c r="O203" i="6"/>
  <c r="N203" i="6"/>
  <c r="M203" i="6"/>
  <c r="L203" i="6"/>
  <c r="K203" i="6"/>
  <c r="J203" i="6"/>
  <c r="I203" i="6"/>
  <c r="H203" i="6"/>
  <c r="H216" i="6" s="1"/>
  <c r="G203" i="6"/>
  <c r="F203" i="6"/>
  <c r="E202" i="6"/>
  <c r="E201" i="6"/>
  <c r="P200" i="6"/>
  <c r="O200" i="6"/>
  <c r="N200" i="6"/>
  <c r="K200" i="6"/>
  <c r="J200" i="6"/>
  <c r="I200" i="6"/>
  <c r="H200" i="6"/>
  <c r="G200" i="6"/>
  <c r="F200" i="6"/>
  <c r="E200" i="6" s="1"/>
  <c r="E199" i="6"/>
  <c r="E198" i="6"/>
  <c r="P197" i="6"/>
  <c r="O197" i="6"/>
  <c r="N197" i="6"/>
  <c r="L197" i="6"/>
  <c r="K197" i="6"/>
  <c r="J197" i="6"/>
  <c r="I197" i="6"/>
  <c r="H197" i="6"/>
  <c r="G197" i="6"/>
  <c r="F197" i="6"/>
  <c r="E196" i="6"/>
  <c r="E195" i="6"/>
  <c r="O194" i="6"/>
  <c r="M194" i="6"/>
  <c r="L194" i="6"/>
  <c r="J194" i="6"/>
  <c r="I194" i="6"/>
  <c r="H194" i="6"/>
  <c r="G194" i="6"/>
  <c r="F194" i="6"/>
  <c r="E193" i="6"/>
  <c r="E192" i="6"/>
  <c r="P191" i="6"/>
  <c r="O191" i="6"/>
  <c r="N191" i="6"/>
  <c r="M191" i="6"/>
  <c r="L191" i="6"/>
  <c r="K191" i="6"/>
  <c r="J191" i="6"/>
  <c r="I191" i="6"/>
  <c r="H191" i="6"/>
  <c r="G191" i="6"/>
  <c r="F191" i="6"/>
  <c r="E190" i="6"/>
  <c r="E189" i="6"/>
  <c r="O188" i="6"/>
  <c r="M188" i="6"/>
  <c r="L188" i="6"/>
  <c r="J188" i="6"/>
  <c r="I188" i="6"/>
  <c r="H188" i="6"/>
  <c r="G188" i="6"/>
  <c r="F188" i="6"/>
  <c r="E187" i="6"/>
  <c r="E186" i="6"/>
  <c r="O185" i="6"/>
  <c r="N185" i="6"/>
  <c r="M185" i="6"/>
  <c r="K185" i="6"/>
  <c r="J185" i="6"/>
  <c r="I185" i="6"/>
  <c r="G185" i="6"/>
  <c r="F185" i="6"/>
  <c r="E185" i="6"/>
  <c r="E184" i="6"/>
  <c r="E183" i="6"/>
  <c r="P182" i="6"/>
  <c r="O182" i="6"/>
  <c r="N182" i="6"/>
  <c r="M182" i="6"/>
  <c r="J182" i="6"/>
  <c r="I182" i="6"/>
  <c r="E182" i="6" s="1"/>
  <c r="G182" i="6"/>
  <c r="F182" i="6"/>
  <c r="E181" i="6"/>
  <c r="E180" i="6"/>
  <c r="P179" i="6"/>
  <c r="O179" i="6"/>
  <c r="N179" i="6"/>
  <c r="M179" i="6"/>
  <c r="J179" i="6"/>
  <c r="I179" i="6"/>
  <c r="H179" i="6"/>
  <c r="G179" i="6"/>
  <c r="F179" i="6"/>
  <c r="E178" i="6"/>
  <c r="E177" i="6"/>
  <c r="P176" i="6"/>
  <c r="O176" i="6"/>
  <c r="N176" i="6"/>
  <c r="L176" i="6"/>
  <c r="J176" i="6"/>
  <c r="I176" i="6"/>
  <c r="H176" i="6"/>
  <c r="G176" i="6"/>
  <c r="F176" i="6"/>
  <c r="E175" i="6"/>
  <c r="E174" i="6"/>
  <c r="P173" i="6"/>
  <c r="O173" i="6"/>
  <c r="N173" i="6"/>
  <c r="M173" i="6"/>
  <c r="L173" i="6"/>
  <c r="K173" i="6"/>
  <c r="J173" i="6"/>
  <c r="I173" i="6"/>
  <c r="H173" i="6"/>
  <c r="G173" i="6"/>
  <c r="F173" i="6"/>
  <c r="E172" i="6"/>
  <c r="E171" i="6"/>
  <c r="P170" i="6"/>
  <c r="O170" i="6"/>
  <c r="N170" i="6"/>
  <c r="M170" i="6"/>
  <c r="L170" i="6"/>
  <c r="J170" i="6"/>
  <c r="I170" i="6"/>
  <c r="H170" i="6"/>
  <c r="G170" i="6"/>
  <c r="F170" i="6"/>
  <c r="P168" i="6"/>
  <c r="O168" i="6"/>
  <c r="N168" i="6"/>
  <c r="M168" i="6"/>
  <c r="L168" i="6"/>
  <c r="K168" i="6"/>
  <c r="J168" i="6"/>
  <c r="J166" i="6" s="1"/>
  <c r="I168" i="6"/>
  <c r="H168" i="6"/>
  <c r="G168" i="6"/>
  <c r="F168" i="6"/>
  <c r="E168" i="6" s="1"/>
  <c r="K167" i="6"/>
  <c r="K166" i="6" s="1"/>
  <c r="J167" i="6"/>
  <c r="G167" i="6"/>
  <c r="G166" i="6" s="1"/>
  <c r="F167" i="6"/>
  <c r="E165" i="6"/>
  <c r="E164" i="6"/>
  <c r="P163" i="6"/>
  <c r="O163" i="6"/>
  <c r="N163" i="6"/>
  <c r="M163" i="6"/>
  <c r="L163" i="6"/>
  <c r="I163" i="6"/>
  <c r="H163" i="6"/>
  <c r="G163" i="6"/>
  <c r="F163" i="6"/>
  <c r="E162" i="6"/>
  <c r="I161" i="6"/>
  <c r="I167" i="6" s="1"/>
  <c r="I166" i="6" s="1"/>
  <c r="H161" i="6"/>
  <c r="H167" i="6" s="1"/>
  <c r="H166" i="6" s="1"/>
  <c r="J160" i="6"/>
  <c r="G160" i="6"/>
  <c r="F160" i="6"/>
  <c r="E159" i="6"/>
  <c r="L158" i="6"/>
  <c r="L157" i="6"/>
  <c r="K157" i="6"/>
  <c r="J157" i="6"/>
  <c r="I157" i="6"/>
  <c r="H157" i="6"/>
  <c r="G157" i="6"/>
  <c r="F157" i="6"/>
  <c r="E156" i="6"/>
  <c r="M155" i="6"/>
  <c r="M154" i="6" s="1"/>
  <c r="L155" i="6"/>
  <c r="L154" i="6"/>
  <c r="K154" i="6"/>
  <c r="J154" i="6"/>
  <c r="I154" i="6"/>
  <c r="H154" i="6"/>
  <c r="G154" i="6"/>
  <c r="F154" i="6"/>
  <c r="E153" i="6"/>
  <c r="M152" i="6"/>
  <c r="L152" i="6"/>
  <c r="K151" i="6"/>
  <c r="J151" i="6"/>
  <c r="I151" i="6"/>
  <c r="H151" i="6"/>
  <c r="G151" i="6"/>
  <c r="F151" i="6"/>
  <c r="E150" i="6"/>
  <c r="L149" i="6"/>
  <c r="K148" i="6"/>
  <c r="J148" i="6"/>
  <c r="I148" i="6"/>
  <c r="H148" i="6"/>
  <c r="G148" i="6"/>
  <c r="F148" i="6"/>
  <c r="E147" i="6"/>
  <c r="L146" i="6"/>
  <c r="L145" i="6" s="1"/>
  <c r="K145" i="6"/>
  <c r="J145" i="6"/>
  <c r="I145" i="6"/>
  <c r="H145" i="6"/>
  <c r="G145" i="6"/>
  <c r="F145" i="6"/>
  <c r="E144" i="6"/>
  <c r="P143" i="6"/>
  <c r="E143" i="6" s="1"/>
  <c r="P142" i="6"/>
  <c r="O142" i="6"/>
  <c r="N142" i="6"/>
  <c r="M142" i="6"/>
  <c r="L142" i="6"/>
  <c r="K142" i="6"/>
  <c r="J142" i="6"/>
  <c r="I142" i="6"/>
  <c r="H142" i="6"/>
  <c r="G142" i="6"/>
  <c r="F142" i="6"/>
  <c r="P140" i="6"/>
  <c r="P138" i="6" s="1"/>
  <c r="O140" i="6"/>
  <c r="N140" i="6"/>
  <c r="M140" i="6"/>
  <c r="L140" i="6"/>
  <c r="K140" i="6"/>
  <c r="J140" i="6"/>
  <c r="I140" i="6"/>
  <c r="I138" i="6" s="1"/>
  <c r="H140" i="6"/>
  <c r="G140" i="6"/>
  <c r="F140" i="6"/>
  <c r="O139" i="6"/>
  <c r="N139" i="6"/>
  <c r="L139" i="6"/>
  <c r="K139" i="6"/>
  <c r="J139" i="6"/>
  <c r="J138" i="6" s="1"/>
  <c r="I139" i="6"/>
  <c r="H139" i="6"/>
  <c r="G139" i="6"/>
  <c r="F139" i="6"/>
  <c r="F138" i="6" s="1"/>
  <c r="N138" i="6"/>
  <c r="E137" i="6"/>
  <c r="E136" i="6"/>
  <c r="O135" i="6"/>
  <c r="N135" i="6"/>
  <c r="M135" i="6"/>
  <c r="L135" i="6"/>
  <c r="K135" i="6"/>
  <c r="J135" i="6"/>
  <c r="I135" i="6"/>
  <c r="H135" i="6"/>
  <c r="G135" i="6"/>
  <c r="F135" i="6"/>
  <c r="E134" i="6"/>
  <c r="M133" i="6"/>
  <c r="E133" i="6" s="1"/>
  <c r="P132" i="6"/>
  <c r="O132" i="6"/>
  <c r="N132" i="6"/>
  <c r="L132" i="6"/>
  <c r="K132" i="6"/>
  <c r="J132" i="6"/>
  <c r="I132" i="6"/>
  <c r="H132" i="6"/>
  <c r="G132" i="6"/>
  <c r="F132" i="6"/>
  <c r="E131" i="6"/>
  <c r="M130" i="6"/>
  <c r="P129" i="6"/>
  <c r="O129" i="6"/>
  <c r="N129" i="6"/>
  <c r="L129" i="6"/>
  <c r="K129" i="6"/>
  <c r="J129" i="6"/>
  <c r="I129" i="6"/>
  <c r="H129" i="6"/>
  <c r="G129" i="6"/>
  <c r="F129" i="6"/>
  <c r="E128" i="6"/>
  <c r="M127" i="6"/>
  <c r="P126" i="6"/>
  <c r="O126" i="6"/>
  <c r="N126" i="6"/>
  <c r="L126" i="6"/>
  <c r="K126" i="6"/>
  <c r="J126" i="6"/>
  <c r="I126" i="6"/>
  <c r="H126" i="6"/>
  <c r="G126" i="6"/>
  <c r="F126" i="6"/>
  <c r="E125" i="6"/>
  <c r="M124" i="6"/>
  <c r="E124" i="6" s="1"/>
  <c r="P123" i="6"/>
  <c r="O123" i="6"/>
  <c r="N123" i="6"/>
  <c r="L123" i="6"/>
  <c r="K123" i="6"/>
  <c r="J123" i="6"/>
  <c r="I123" i="6"/>
  <c r="H123" i="6"/>
  <c r="G123" i="6"/>
  <c r="F123" i="6"/>
  <c r="O121" i="6"/>
  <c r="N121" i="6"/>
  <c r="M121" i="6"/>
  <c r="L121" i="6"/>
  <c r="L118" i="6" s="1"/>
  <c r="K121" i="6"/>
  <c r="J121" i="6"/>
  <c r="I121" i="6"/>
  <c r="H121" i="6"/>
  <c r="G121" i="6"/>
  <c r="F121" i="6"/>
  <c r="L120" i="6"/>
  <c r="K120" i="6"/>
  <c r="J120" i="6"/>
  <c r="H120" i="6"/>
  <c r="F120" i="6"/>
  <c r="P119" i="6"/>
  <c r="P253" i="6" s="1"/>
  <c r="O119" i="6"/>
  <c r="O253" i="6" s="1"/>
  <c r="N119" i="6"/>
  <c r="N253" i="6" s="1"/>
  <c r="M119" i="6"/>
  <c r="L119" i="6"/>
  <c r="L253" i="6" s="1"/>
  <c r="K119" i="6"/>
  <c r="K253" i="6" s="1"/>
  <c r="J119" i="6"/>
  <c r="J253" i="6" s="1"/>
  <c r="I119" i="6"/>
  <c r="H119" i="6"/>
  <c r="H253" i="6" s="1"/>
  <c r="F119" i="6"/>
  <c r="H118" i="6"/>
  <c r="E117" i="6"/>
  <c r="I116" i="6"/>
  <c r="E116" i="6" s="1"/>
  <c r="P115" i="6"/>
  <c r="O115" i="6"/>
  <c r="N115" i="6"/>
  <c r="L115" i="6"/>
  <c r="K115" i="6"/>
  <c r="J115" i="6"/>
  <c r="H115" i="6"/>
  <c r="G115" i="6"/>
  <c r="F115" i="6"/>
  <c r="E114" i="6"/>
  <c r="E113" i="6"/>
  <c r="G112" i="6"/>
  <c r="G119" i="6" s="1"/>
  <c r="G253" i="6" s="1"/>
  <c r="P111" i="6"/>
  <c r="O111" i="6"/>
  <c r="N111" i="6"/>
  <c r="M111" i="6"/>
  <c r="L111" i="6"/>
  <c r="K111" i="6"/>
  <c r="J111" i="6"/>
  <c r="I111" i="6"/>
  <c r="H111" i="6"/>
  <c r="F111" i="6"/>
  <c r="E110" i="6"/>
  <c r="E109" i="6"/>
  <c r="P107" i="6"/>
  <c r="O107" i="6"/>
  <c r="N107" i="6"/>
  <c r="M107" i="6"/>
  <c r="L107" i="6"/>
  <c r="K107" i="6"/>
  <c r="J107" i="6"/>
  <c r="I107" i="6"/>
  <c r="H107" i="6"/>
  <c r="G107" i="6"/>
  <c r="F107" i="6"/>
  <c r="P106" i="6"/>
  <c r="P121" i="6" s="1"/>
  <c r="E105" i="6"/>
  <c r="O104" i="6"/>
  <c r="N104" i="6"/>
  <c r="M104" i="6"/>
  <c r="L104" i="6"/>
  <c r="K104" i="6"/>
  <c r="J104" i="6"/>
  <c r="I104" i="6"/>
  <c r="H104" i="6"/>
  <c r="G104" i="6"/>
  <c r="F104" i="6"/>
  <c r="E103" i="6"/>
  <c r="O102" i="6"/>
  <c r="N101" i="6"/>
  <c r="M101" i="6"/>
  <c r="L101" i="6"/>
  <c r="K101" i="6"/>
  <c r="J101" i="6"/>
  <c r="I101" i="6"/>
  <c r="H101" i="6"/>
  <c r="G101" i="6"/>
  <c r="F101" i="6"/>
  <c r="E100" i="6"/>
  <c r="N99" i="6"/>
  <c r="O99" i="6" s="1"/>
  <c r="M98" i="6"/>
  <c r="L98" i="6"/>
  <c r="K98" i="6"/>
  <c r="J98" i="6"/>
  <c r="I98" i="6"/>
  <c r="H98" i="6"/>
  <c r="G98" i="6"/>
  <c r="F98" i="6"/>
  <c r="E97" i="6"/>
  <c r="M96" i="6"/>
  <c r="M120" i="6" s="1"/>
  <c r="L95" i="6"/>
  <c r="K95" i="6"/>
  <c r="J95" i="6"/>
  <c r="I95" i="6"/>
  <c r="H95" i="6"/>
  <c r="G95" i="6"/>
  <c r="F95" i="6"/>
  <c r="E94" i="6"/>
  <c r="E93" i="6"/>
  <c r="P92" i="6"/>
  <c r="O92" i="6"/>
  <c r="N92" i="6"/>
  <c r="M92" i="6"/>
  <c r="L92" i="6"/>
  <c r="I92" i="6"/>
  <c r="H92" i="6"/>
  <c r="G92" i="6"/>
  <c r="F92" i="6"/>
  <c r="E91" i="6"/>
  <c r="E90" i="6"/>
  <c r="P89" i="6"/>
  <c r="O89" i="6"/>
  <c r="N89" i="6"/>
  <c r="M89" i="6"/>
  <c r="L89" i="6"/>
  <c r="K89" i="6"/>
  <c r="J89" i="6"/>
  <c r="I89" i="6"/>
  <c r="H89" i="6"/>
  <c r="G89" i="6"/>
  <c r="F89" i="6"/>
  <c r="E88" i="6"/>
  <c r="E87" i="6"/>
  <c r="P86" i="6"/>
  <c r="O86" i="6"/>
  <c r="N86" i="6"/>
  <c r="M86" i="6"/>
  <c r="L86" i="6"/>
  <c r="K86" i="6"/>
  <c r="J86" i="6"/>
  <c r="I86" i="6"/>
  <c r="H86" i="6"/>
  <c r="G86" i="6"/>
  <c r="E86" i="6" s="1"/>
  <c r="F86" i="6"/>
  <c r="E85" i="6"/>
  <c r="G84" i="6"/>
  <c r="E84" i="6" s="1"/>
  <c r="P83" i="6"/>
  <c r="O83" i="6"/>
  <c r="N83" i="6"/>
  <c r="M83" i="6"/>
  <c r="L83" i="6"/>
  <c r="K83" i="6"/>
  <c r="J83" i="6"/>
  <c r="I83" i="6"/>
  <c r="H83" i="6"/>
  <c r="F83" i="6"/>
  <c r="E81" i="6"/>
  <c r="E80" i="6"/>
  <c r="P79" i="6"/>
  <c r="O79" i="6"/>
  <c r="N79" i="6"/>
  <c r="M79" i="6"/>
  <c r="L79" i="6"/>
  <c r="K79" i="6"/>
  <c r="J79" i="6"/>
  <c r="I79" i="6"/>
  <c r="H79" i="6"/>
  <c r="G79" i="6"/>
  <c r="F79" i="6"/>
  <c r="E78" i="6"/>
  <c r="E77" i="6"/>
  <c r="P76" i="6"/>
  <c r="O76" i="6"/>
  <c r="N76" i="6"/>
  <c r="M76" i="6"/>
  <c r="L76" i="6"/>
  <c r="K76" i="6"/>
  <c r="J76" i="6"/>
  <c r="I76" i="6"/>
  <c r="H76" i="6"/>
  <c r="G76" i="6"/>
  <c r="F76" i="6"/>
  <c r="E74" i="6"/>
  <c r="K73" i="6"/>
  <c r="K72" i="6" s="1"/>
  <c r="J73" i="6"/>
  <c r="H73" i="6"/>
  <c r="H72" i="6" s="1"/>
  <c r="G73" i="6"/>
  <c r="J72" i="6"/>
  <c r="G72" i="6"/>
  <c r="E71" i="6"/>
  <c r="E70" i="6"/>
  <c r="P69" i="6"/>
  <c r="O69" i="6"/>
  <c r="N69" i="6"/>
  <c r="M69" i="6"/>
  <c r="L69" i="6"/>
  <c r="K69" i="6"/>
  <c r="J69" i="6"/>
  <c r="I69" i="6"/>
  <c r="H69" i="6"/>
  <c r="G69" i="6"/>
  <c r="F69" i="6"/>
  <c r="E68" i="6"/>
  <c r="E67" i="6"/>
  <c r="P66" i="6"/>
  <c r="O66" i="6"/>
  <c r="N66" i="6"/>
  <c r="M66" i="6"/>
  <c r="K66" i="6"/>
  <c r="J66" i="6"/>
  <c r="I66" i="6"/>
  <c r="H66" i="6"/>
  <c r="G66" i="6"/>
  <c r="F66" i="6"/>
  <c r="E65" i="6"/>
  <c r="N64" i="6"/>
  <c r="O64" i="6" s="1"/>
  <c r="O63" i="6" s="1"/>
  <c r="F64" i="6"/>
  <c r="P63" i="6"/>
  <c r="N63" i="6"/>
  <c r="M63" i="6"/>
  <c r="L63" i="6"/>
  <c r="K63" i="6"/>
  <c r="J63" i="6"/>
  <c r="I63" i="6"/>
  <c r="H63" i="6"/>
  <c r="G63" i="6"/>
  <c r="E62" i="6"/>
  <c r="E61" i="6"/>
  <c r="P60" i="6"/>
  <c r="O60" i="6"/>
  <c r="N60" i="6"/>
  <c r="M60" i="6"/>
  <c r="L60" i="6"/>
  <c r="K60" i="6"/>
  <c r="J60" i="6"/>
  <c r="I60" i="6"/>
  <c r="H60" i="6"/>
  <c r="G60" i="6"/>
  <c r="F60" i="6"/>
  <c r="E59" i="6"/>
  <c r="M58" i="6"/>
  <c r="N58" i="6" s="1"/>
  <c r="L57" i="6"/>
  <c r="K57" i="6"/>
  <c r="J57" i="6"/>
  <c r="I57" i="6"/>
  <c r="H57" i="6"/>
  <c r="G57" i="6"/>
  <c r="F57" i="6"/>
  <c r="E56" i="6"/>
  <c r="F55" i="6"/>
  <c r="E55" i="6" s="1"/>
  <c r="P54" i="6"/>
  <c r="O54" i="6"/>
  <c r="N54" i="6"/>
  <c r="M54" i="6"/>
  <c r="L54" i="6"/>
  <c r="K54" i="6"/>
  <c r="J54" i="6"/>
  <c r="I54" i="6"/>
  <c r="H54" i="6"/>
  <c r="G54" i="6"/>
  <c r="E53" i="6"/>
  <c r="E52" i="6"/>
  <c r="P51" i="6"/>
  <c r="O51" i="6"/>
  <c r="N51" i="6"/>
  <c r="M51" i="6"/>
  <c r="L51" i="6"/>
  <c r="K51" i="6"/>
  <c r="J51" i="6"/>
  <c r="I51" i="6"/>
  <c r="H51" i="6"/>
  <c r="G51" i="6"/>
  <c r="F51" i="6"/>
  <c r="E50" i="6"/>
  <c r="F49" i="6"/>
  <c r="E49" i="6" s="1"/>
  <c r="P48" i="6"/>
  <c r="O48" i="6"/>
  <c r="N48" i="6"/>
  <c r="M48" i="6"/>
  <c r="L48" i="6"/>
  <c r="K48" i="6"/>
  <c r="J48" i="6"/>
  <c r="I48" i="6"/>
  <c r="H48" i="6"/>
  <c r="G48" i="6"/>
  <c r="E47" i="6"/>
  <c r="F46" i="6"/>
  <c r="E46" i="6" s="1"/>
  <c r="P45" i="6"/>
  <c r="O45" i="6"/>
  <c r="N45" i="6"/>
  <c r="M45" i="6"/>
  <c r="L45" i="6"/>
  <c r="K45" i="6"/>
  <c r="J45" i="6"/>
  <c r="I45" i="6"/>
  <c r="H45" i="6"/>
  <c r="G45" i="6"/>
  <c r="E44" i="6"/>
  <c r="I43" i="6"/>
  <c r="P42" i="6"/>
  <c r="O42" i="6"/>
  <c r="N42" i="6"/>
  <c r="M42" i="6"/>
  <c r="L42" i="6"/>
  <c r="H42" i="6"/>
  <c r="G42" i="6"/>
  <c r="F42" i="6"/>
  <c r="E41" i="6"/>
  <c r="E40" i="6"/>
  <c r="P39" i="6"/>
  <c r="O39" i="6"/>
  <c r="N39" i="6"/>
  <c r="M39" i="6"/>
  <c r="L39" i="6"/>
  <c r="K39" i="6"/>
  <c r="J39" i="6"/>
  <c r="I39" i="6"/>
  <c r="H39" i="6"/>
  <c r="G39" i="6"/>
  <c r="F39" i="6"/>
  <c r="E38" i="6"/>
  <c r="M37" i="6"/>
  <c r="L37" i="6"/>
  <c r="L36" i="6" s="1"/>
  <c r="K36" i="6"/>
  <c r="J36" i="6"/>
  <c r="I36" i="6"/>
  <c r="H36" i="6"/>
  <c r="G36" i="6"/>
  <c r="F36" i="6"/>
  <c r="E35" i="6"/>
  <c r="E34" i="6"/>
  <c r="P33" i="6"/>
  <c r="O33" i="6"/>
  <c r="N33" i="6"/>
  <c r="M33" i="6"/>
  <c r="L33" i="6"/>
  <c r="I33" i="6"/>
  <c r="H33" i="6"/>
  <c r="G33" i="6"/>
  <c r="F33" i="6"/>
  <c r="E32" i="6"/>
  <c r="E31" i="6"/>
  <c r="P30" i="6"/>
  <c r="O30" i="6"/>
  <c r="N30" i="6"/>
  <c r="M30" i="6"/>
  <c r="L30" i="6"/>
  <c r="K30" i="6"/>
  <c r="J30" i="6"/>
  <c r="I30" i="6"/>
  <c r="H30" i="6"/>
  <c r="G30" i="6"/>
  <c r="F30" i="6"/>
  <c r="E29" i="6"/>
  <c r="E28" i="6"/>
  <c r="P27" i="6"/>
  <c r="O27" i="6"/>
  <c r="N27" i="6"/>
  <c r="M27" i="6"/>
  <c r="L27" i="6"/>
  <c r="K27" i="6"/>
  <c r="J27" i="6"/>
  <c r="I27" i="6"/>
  <c r="H27" i="6"/>
  <c r="G27" i="6"/>
  <c r="F27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0" i="6"/>
  <c r="E19" i="6"/>
  <c r="P18" i="6"/>
  <c r="O18" i="6"/>
  <c r="N18" i="6"/>
  <c r="M18" i="6"/>
  <c r="L18" i="6"/>
  <c r="K18" i="6"/>
  <c r="J18" i="6"/>
  <c r="I18" i="6"/>
  <c r="H18" i="6"/>
  <c r="G18" i="6"/>
  <c r="F18" i="6"/>
  <c r="E18" i="6" s="1"/>
  <c r="E17" i="6"/>
  <c r="E16" i="6"/>
  <c r="P15" i="6"/>
  <c r="O15" i="6"/>
  <c r="N15" i="6"/>
  <c r="M15" i="6"/>
  <c r="L15" i="6"/>
  <c r="K15" i="6"/>
  <c r="J15" i="6"/>
  <c r="I15" i="6"/>
  <c r="H15" i="6"/>
  <c r="G15" i="6"/>
  <c r="F15" i="6"/>
  <c r="E92" i="6" l="1"/>
  <c r="M146" i="6"/>
  <c r="M145" i="6" s="1"/>
  <c r="L167" i="6"/>
  <c r="L166" i="6" s="1"/>
  <c r="H160" i="6"/>
  <c r="E222" i="6"/>
  <c r="E237" i="6"/>
  <c r="J249" i="6"/>
  <c r="N249" i="6"/>
  <c r="M73" i="6"/>
  <c r="M72" i="6" s="1"/>
  <c r="E69" i="6"/>
  <c r="I120" i="6"/>
  <c r="E135" i="6"/>
  <c r="E194" i="6"/>
  <c r="F45" i="6"/>
  <c r="E45" i="6" s="1"/>
  <c r="E76" i="6"/>
  <c r="I115" i="6"/>
  <c r="E115" i="6" s="1"/>
  <c r="M132" i="6"/>
  <c r="E203" i="6"/>
  <c r="E219" i="6"/>
  <c r="E240" i="6"/>
  <c r="P99" i="6"/>
  <c r="O98" i="6"/>
  <c r="E30" i="6"/>
  <c r="I42" i="6"/>
  <c r="E42" i="6" s="1"/>
  <c r="M57" i="6"/>
  <c r="E60" i="6"/>
  <c r="E66" i="6"/>
  <c r="N98" i="6"/>
  <c r="E107" i="6"/>
  <c r="J118" i="6"/>
  <c r="L138" i="6"/>
  <c r="N146" i="6"/>
  <c r="N145" i="6" s="1"/>
  <c r="I160" i="6"/>
  <c r="E179" i="6"/>
  <c r="E191" i="6"/>
  <c r="E197" i="6"/>
  <c r="I255" i="6"/>
  <c r="M255" i="6"/>
  <c r="E231" i="6"/>
  <c r="H255" i="6"/>
  <c r="L255" i="6"/>
  <c r="P255" i="6"/>
  <c r="E27" i="6"/>
  <c r="M95" i="6"/>
  <c r="E106" i="6"/>
  <c r="K118" i="6"/>
  <c r="M123" i="6"/>
  <c r="E123" i="6" s="1"/>
  <c r="O138" i="6"/>
  <c r="E142" i="6"/>
  <c r="F166" i="6"/>
  <c r="E176" i="6"/>
  <c r="E212" i="6"/>
  <c r="E223" i="6"/>
  <c r="E246" i="6"/>
  <c r="I73" i="6"/>
  <c r="I72" i="6" s="1"/>
  <c r="E15" i="6"/>
  <c r="E23" i="6"/>
  <c r="E39" i="6"/>
  <c r="E89" i="6"/>
  <c r="E121" i="6"/>
  <c r="E112" i="6"/>
  <c r="E132" i="6"/>
  <c r="G138" i="6"/>
  <c r="K138" i="6"/>
  <c r="E140" i="6"/>
  <c r="M158" i="6"/>
  <c r="E163" i="6"/>
  <c r="E188" i="6"/>
  <c r="E243" i="6"/>
  <c r="E251" i="6"/>
  <c r="F73" i="6"/>
  <c r="F54" i="6"/>
  <c r="E54" i="6" s="1"/>
  <c r="F63" i="6"/>
  <c r="E63" i="6" s="1"/>
  <c r="I253" i="6"/>
  <c r="I118" i="6"/>
  <c r="M253" i="6"/>
  <c r="M118" i="6"/>
  <c r="M151" i="6"/>
  <c r="N152" i="6"/>
  <c r="L73" i="6"/>
  <c r="L72" i="6" s="1"/>
  <c r="F48" i="6"/>
  <c r="E48" i="6" s="1"/>
  <c r="E64" i="6"/>
  <c r="E83" i="6"/>
  <c r="H215" i="6"/>
  <c r="E216" i="6"/>
  <c r="M36" i="6"/>
  <c r="N37" i="6"/>
  <c r="O58" i="6"/>
  <c r="N57" i="6"/>
  <c r="G249" i="6"/>
  <c r="K254" i="6"/>
  <c r="K249" i="6"/>
  <c r="O249" i="6"/>
  <c r="H254" i="6"/>
  <c r="H252" i="6" s="1"/>
  <c r="L254" i="6"/>
  <c r="L252" i="6" s="1"/>
  <c r="F253" i="6"/>
  <c r="F118" i="6"/>
  <c r="N155" i="6"/>
  <c r="N255" i="6"/>
  <c r="E224" i="6"/>
  <c r="F255" i="6"/>
  <c r="E119" i="6"/>
  <c r="E127" i="6"/>
  <c r="M126" i="6"/>
  <c r="M139" i="6"/>
  <c r="M138" i="6" s="1"/>
  <c r="E51" i="6"/>
  <c r="E79" i="6"/>
  <c r="N96" i="6"/>
  <c r="P102" i="6"/>
  <c r="P104" i="6"/>
  <c r="E104" i="6" s="1"/>
  <c r="G111" i="6"/>
  <c r="E111" i="6" s="1"/>
  <c r="M160" i="6"/>
  <c r="I215" i="6"/>
  <c r="J254" i="6"/>
  <c r="J255" i="6"/>
  <c r="E33" i="6"/>
  <c r="G120" i="6"/>
  <c r="G83" i="6"/>
  <c r="O101" i="6"/>
  <c r="E126" i="6"/>
  <c r="L148" i="6"/>
  <c r="M149" i="6"/>
  <c r="M167" i="6" s="1"/>
  <c r="L151" i="6"/>
  <c r="E170" i="6"/>
  <c r="E173" i="6"/>
  <c r="E206" i="6"/>
  <c r="F254" i="6"/>
  <c r="E250" i="6"/>
  <c r="G255" i="6"/>
  <c r="K255" i="6"/>
  <c r="O255" i="6"/>
  <c r="M129" i="6"/>
  <c r="E129" i="6" s="1"/>
  <c r="E130" i="6"/>
  <c r="K252" i="6" l="1"/>
  <c r="E138" i="6"/>
  <c r="J252" i="6"/>
  <c r="E98" i="6"/>
  <c r="E99" i="6"/>
  <c r="P98" i="6"/>
  <c r="O146" i="6"/>
  <c r="O145" i="6" s="1"/>
  <c r="E215" i="6"/>
  <c r="N158" i="6"/>
  <c r="M157" i="6"/>
  <c r="I254" i="6"/>
  <c r="I252" i="6" s="1"/>
  <c r="M166" i="6"/>
  <c r="M254" i="6"/>
  <c r="M252" i="6" s="1"/>
  <c r="P101" i="6"/>
  <c r="E101" i="6" s="1"/>
  <c r="E102" i="6"/>
  <c r="N160" i="6"/>
  <c r="O37" i="6"/>
  <c r="N36" i="6"/>
  <c r="O96" i="6"/>
  <c r="N95" i="6"/>
  <c r="N120" i="6"/>
  <c r="N118" i="6" s="1"/>
  <c r="F252" i="6"/>
  <c r="E253" i="6"/>
  <c r="E249" i="6"/>
  <c r="N73" i="6"/>
  <c r="N72" i="6" s="1"/>
  <c r="E255" i="6"/>
  <c r="O57" i="6"/>
  <c r="P58" i="6"/>
  <c r="E58" i="6" s="1"/>
  <c r="N149" i="6"/>
  <c r="M148" i="6"/>
  <c r="N154" i="6"/>
  <c r="O155" i="6"/>
  <c r="O73" i="6"/>
  <c r="O72" i="6" s="1"/>
  <c r="G254" i="6"/>
  <c r="G252" i="6" s="1"/>
  <c r="O152" i="6"/>
  <c r="N151" i="6"/>
  <c r="F72" i="6"/>
  <c r="P146" i="6" l="1"/>
  <c r="P145" i="6" s="1"/>
  <c r="N157" i="6"/>
  <c r="O158" i="6"/>
  <c r="P96" i="6"/>
  <c r="E96" i="6" s="1"/>
  <c r="O95" i="6"/>
  <c r="O120" i="6"/>
  <c r="O118" i="6" s="1"/>
  <c r="N148" i="6"/>
  <c r="O149" i="6"/>
  <c r="O167" i="6" s="1"/>
  <c r="E145" i="6"/>
  <c r="P155" i="6"/>
  <c r="O154" i="6"/>
  <c r="O160" i="6"/>
  <c r="P152" i="6"/>
  <c r="P151" i="6" s="1"/>
  <c r="O151" i="6"/>
  <c r="P57" i="6"/>
  <c r="E57" i="6" s="1"/>
  <c r="P37" i="6"/>
  <c r="P36" i="6" s="1"/>
  <c r="O36" i="6"/>
  <c r="N167" i="6"/>
  <c r="P158" i="6" l="1"/>
  <c r="O157" i="6"/>
  <c r="E37" i="6"/>
  <c r="P73" i="6"/>
  <c r="P72" i="6" s="1"/>
  <c r="E146" i="6"/>
  <c r="E36" i="6"/>
  <c r="E151" i="6"/>
  <c r="O166" i="6"/>
  <c r="O254" i="6"/>
  <c r="O252" i="6" s="1"/>
  <c r="N166" i="6"/>
  <c r="N254" i="6"/>
  <c r="N252" i="6" s="1"/>
  <c r="E152" i="6"/>
  <c r="P160" i="6"/>
  <c r="E160" i="6" s="1"/>
  <c r="O148" i="6"/>
  <c r="P149" i="6"/>
  <c r="P148" i="6" s="1"/>
  <c r="P154" i="6"/>
  <c r="E154" i="6" s="1"/>
  <c r="E155" i="6"/>
  <c r="P95" i="6"/>
  <c r="E95" i="6" s="1"/>
  <c r="P120" i="6"/>
  <c r="E73" i="6" l="1"/>
  <c r="E72" i="6" s="1"/>
  <c r="P157" i="6"/>
  <c r="E157" i="6" s="1"/>
  <c r="E158" i="6"/>
  <c r="P118" i="6"/>
  <c r="E118" i="6" s="1"/>
  <c r="E120" i="6"/>
  <c r="E148" i="6"/>
  <c r="E149" i="6"/>
  <c r="P167" i="6"/>
  <c r="P166" i="6" l="1"/>
  <c r="E166" i="6" s="1"/>
  <c r="P254" i="6"/>
  <c r="P252" i="6" s="1"/>
  <c r="E167" i="6"/>
</calcChain>
</file>

<file path=xl/sharedStrings.xml><?xml version="1.0" encoding="utf-8"?>
<sst xmlns="http://schemas.openxmlformats.org/spreadsheetml/2006/main" count="905" uniqueCount="360">
  <si>
    <t>СВЕДЕНИЯ</t>
  </si>
  <si>
    <t>О ПОКАЗАТЕЛЯХ (ИНДИКАТОРАХ) МУНИЦИПАЛЬНОЙ ПРОГРАММЫ И ИХ ЗНАЧЕНИЯХ</t>
  </si>
  <si>
    <t>"Развитие культуры в муниципальном образовании "Городской округ Ногликский"</t>
  </si>
  <si>
    <t>п/п</t>
  </si>
  <si>
    <t>N</t>
  </si>
  <si>
    <t>Наименование</t>
  </si>
  <si>
    <t xml:space="preserve"> индикатора</t>
  </si>
  <si>
    <t>Ед.</t>
  </si>
  <si>
    <t>изм.</t>
  </si>
  <si>
    <t>Значение по годам реализации муниципальной программы</t>
  </si>
  <si>
    <t>Базовый</t>
  </si>
  <si>
    <t>(показателя)</t>
  </si>
  <si>
    <t>год (факт)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</si>
  <si>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</si>
  <si>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</si>
  <si>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</si>
  <si>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</si>
  <si>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</si>
  <si>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</si>
  <si>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</si>
  <si>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</si>
  <si>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</si>
  <si>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</si>
  <si>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</si>
  <si>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ПЕРЕЧЕНЬ МЕРОПРИЯТИЙ МУНИЦИПАЛЬНОЙ ПРОГРАММЫ</t>
  </si>
  <si>
    <t>мероприятий</t>
  </si>
  <si>
    <t>Ответственный</t>
  </si>
  <si>
    <t>исполнитель.</t>
  </si>
  <si>
    <t>Срок реализации</t>
  </si>
  <si>
    <t>Конечный результат</t>
  </si>
  <si>
    <t>начала реализации</t>
  </si>
  <si>
    <t>окончания реализации</t>
  </si>
  <si>
    <t>1.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</si>
  <si>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</si>
  <si>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</si>
  <si>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</si>
  <si>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</si>
  <si>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</si>
  <si>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</si>
  <si>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2.</t>
  </si>
  <si>
    <t>Поддержка деятельности объединений  мастеров декоративно-прикладного творчества на базе музея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</si>
  <si>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</si>
  <si>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</si>
  <si>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</si>
  <si>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</si>
  <si>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</si>
  <si>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</si>
  <si>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</si>
  <si>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</si>
  <si>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</si>
  <si>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</si>
  <si>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Подготовка методических каталогов, в целях изучения и сохранения народной традиционной культуры, местного творчества</t>
  </si>
  <si>
    <t>Проведение нивхского праздника «Тол ард» (кормление воды),(День рыбака), орокского «Курей» (День оленевода), День коренных народов мира,национальных фестивалей (Оформление, приобретение наградного материала, призового фонда)</t>
  </si>
  <si>
    <t>Оказание услуг и обеспечение деятельности музея</t>
  </si>
  <si>
    <t>Проведение муниципального конкурса «Женщина года»</t>
  </si>
  <si>
    <t>Проведение муниципального конкурса "Благотворитель года"</t>
  </si>
  <si>
    <t>Проведение муниципального конкурса "Мир глазами"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</si>
  <si>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</si>
  <si>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</si>
  <si>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Замена рекламных щитов на въезде в Ноглики со стороны юга и со стороны севера</t>
  </si>
  <si>
    <t>Изготовление сувенирной продукции к юбилейным торжествам, посвященным 85-летию, 90 летию,95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</si>
  <si>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Изготовление ледовых фигур, бустройство купели на Крещение</t>
  </si>
  <si>
    <t>Изготовление памятных мемориальных досок</t>
  </si>
  <si>
    <t>Администрация МО «Городской округ Ногликский», Департамент соцполитики</t>
  </si>
  <si>
    <t>Администрация МО «Городской округ Ногликский»,Департамент соцполитики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</si>
  <si>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</si>
  <si>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</si>
  <si>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</si>
  <si>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</si>
  <si>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</si>
  <si>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</si>
  <si>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</si>
  <si>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</si>
  <si>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</si>
  <si>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</si>
  <si>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</si>
  <si>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</si>
  <si>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</si>
  <si>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</si>
  <si>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</si>
  <si>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</si>
  <si>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</si>
  <si>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</si>
  <si>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</si>
  <si>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</si>
  <si>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</si>
  <si>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</si>
  <si>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</si>
  <si>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</si>
  <si>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Изготовление юбилейной книги «Большой России – малый уголок» подзаголовок «История района через призму воспоминаний»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</si>
  <si>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</si>
  <si>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Изготовление юбилейной книги к 90-летию муниципального образования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</si>
  <si>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</si>
  <si>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</si>
  <si>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технологий,</t>
  </si>
  <si>
    <t>Оказание услуг и обеспечение деятельности библиотек</t>
  </si>
  <si>
    <t>Администрация МО «Городской округ Ногликский»</t>
  </si>
  <si>
    <t>МКУ "ЦСО"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</si>
  <si>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</si>
  <si>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</si>
  <si>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</si>
  <si>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</si>
  <si>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</si>
  <si>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</si>
  <si>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Поддержка молодых дарований. Проведение творческих школ, мастер – классов.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</si>
  <si>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</si>
  <si>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</si>
  <si>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</si>
  <si>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</si>
  <si>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</si>
  <si>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</si>
  <si>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</si>
  <si>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</si>
  <si>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</si>
  <si>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</si>
  <si>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</si>
  <si>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</si>
  <si>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</si>
  <si>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</si>
  <si>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</si>
  <si>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</si>
  <si>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Капитальный ремонт помещений Детской школы искусств, в том числе разработка ПСД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</si>
  <si>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</si>
  <si>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</si>
  <si>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</si>
  <si>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Строительство краеведческого музея в пгт. Ноглики</t>
  </si>
  <si>
    <t>Укрепление и развитие регионального потенциала в сфере культура   приобретение звукотехнического оборудования</t>
  </si>
  <si>
    <t>Укрепление материальной базы «Детской школы искусств»</t>
  </si>
  <si>
    <t>Ремонт СДК с.Ныш</t>
  </si>
  <si>
    <t>Реконструкция части территории МБУК "Ногликская районная центральная библиотека"</t>
  </si>
  <si>
    <t>Учреждения культуры</t>
  </si>
  <si>
    <t>Директора учреждений культуры</t>
  </si>
  <si>
    <t>Отдел архитектуры и строительства</t>
  </si>
  <si>
    <t>Директор СДК с.Ныш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</si>
  <si>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</si>
  <si>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</si>
  <si>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</si>
  <si>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</si>
  <si>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</si>
  <si>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</si>
  <si>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</si>
  <si>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Обеспечение безопасности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</si>
  <si>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</si>
  <si>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</si>
  <si>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</si>
  <si>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</si>
  <si>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</si>
  <si>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</si>
  <si>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</si>
  <si>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</si>
  <si>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</si>
  <si>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</si>
  <si>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</si>
  <si>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независимой оценки качества оказания услуг СДК с. Вал, МБУДО ДШИ</t>
  </si>
  <si>
    <t>Руководители учреждений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</si>
  <si>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</si>
  <si>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</si>
  <si>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</si>
  <si>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</si>
  <si>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</si>
  <si>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</si>
  <si>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</si>
  <si>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</si>
  <si>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</si>
  <si>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N п/п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</si>
  <si>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</si>
  <si>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</si>
  <si>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</si>
  <si>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</si>
  <si>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</si>
  <si>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</si>
  <si>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</si>
  <si>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</si>
  <si>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</si>
  <si>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</si>
  <si>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</si>
  <si>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</si>
  <si>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</si>
  <si>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Без затрат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</si>
  <si>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</si>
  <si>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 xml:space="preserve">                                                                                                                                                                        </t>
  </si>
  <si>
    <t>Источник финансирования</t>
  </si>
  <si>
    <t>ИТОГО, в т.ч.</t>
  </si>
  <si>
    <t>Доля численности участников культурно-досуговых мероприятий от общей численности населения округа</t>
  </si>
  <si>
    <t>Доля представленных (во всех формах) зрителю музейных предметов от общего количества музейных предметов основного фонда</t>
  </si>
  <si>
    <t>Количество детей, получающих услуги по дополнительному образованию в детской школе искусств</t>
  </si>
  <si>
    <t>%</t>
  </si>
  <si>
    <t>ед.</t>
  </si>
  <si>
    <t>чел.</t>
  </si>
  <si>
    <t xml:space="preserve">Количество клубных  
формирований 
</t>
  </si>
  <si>
    <t xml:space="preserve">Охват населения           
библиотечным обслуживанием от общей численности населения округа
      </t>
  </si>
  <si>
    <t>Главный распорядитель финансовых средств./Ответственный исполнитель</t>
  </si>
  <si>
    <t>Объем финансовых средств ( тыс.руб.) в том числе: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</si>
  <si>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</si>
  <si>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</si>
  <si>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</si>
  <si>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</si>
  <si>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</si>
  <si>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</si>
  <si>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</si>
  <si>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</si>
  <si>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</si>
  <si>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</si>
  <si>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</si>
  <si>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</si>
  <si>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</si>
  <si>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</si>
  <si>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</si>
  <si>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</si>
  <si>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</si>
  <si>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</si>
  <si>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</si>
  <si>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</si>
  <si>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</si>
  <si>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</si>
  <si>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</si>
  <si>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</si>
  <si>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</si>
  <si>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</si>
  <si>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</si>
  <si>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</si>
  <si>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</si>
  <si>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</si>
  <si>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</si>
  <si>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</si>
  <si>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</si>
  <si>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</si>
  <si>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</si>
  <si>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</si>
  <si>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</si>
  <si>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</si>
  <si>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</si>
  <si>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</si>
  <si>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</si>
  <si>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</si>
  <si>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</si>
  <si>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</si>
  <si>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</si>
  <si>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</si>
  <si>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</si>
  <si>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</si>
  <si>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</si>
  <si>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</si>
  <si>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</si>
  <si>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</si>
  <si>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</si>
  <si>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</si>
  <si>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</si>
  <si>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</si>
  <si>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</si>
  <si>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</si>
  <si>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</si>
  <si>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</si>
  <si>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</si>
  <si>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</si>
  <si>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</si>
  <si>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</si>
  <si>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</si>
  <si>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</si>
  <si>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</si>
  <si>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</si>
  <si>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</si>
  <si>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</si>
  <si>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</si>
  <si>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</si>
  <si>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</si>
  <si>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Организация концертных программ с выездами в с. Вал, с. Ныш, с. Катангли, п. Тымовское, г. Оху, г. Александровск-Сахалинский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</si>
  <si>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</si>
  <si>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</si>
  <si>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</si>
  <si>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</si>
  <si>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</si>
  <si>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</si>
  <si>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</si>
  <si>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</si>
  <si>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</si>
  <si>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 МБУК ЦБС</t>
  </si>
  <si>
    <t>Департамент соцполитики Директор МБУК РЦД</t>
  </si>
  <si>
    <t>Департамент соцполитики Директора учреждений культуры</t>
  </si>
  <si>
    <t>Департамент соцполитики Директор ДШИ</t>
  </si>
  <si>
    <t>Департамент соцполитики Директор СДК с.Ныш</t>
  </si>
  <si>
    <t>Департамент соцполитики    Отдел культуры, спорта,МП и РТ</t>
  </si>
  <si>
    <t>Департамент соцполитики  Руководители учреждений</t>
  </si>
  <si>
    <t>Департамент соцполитки Руководители учреждений</t>
  </si>
  <si>
    <t>Департамент соцполитики Департамент социальной политики</t>
  </si>
  <si>
    <t>Ремонт СДК с.Ныш, с.Вал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</si>
  <si>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</si>
  <si>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</si>
  <si>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</si>
  <si>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</si>
  <si>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</si>
  <si>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</si>
  <si>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</si>
  <si>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</si>
  <si>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</si>
  <si>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</si>
  <si>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</si>
  <si>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</si>
  <si>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</si>
  <si>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</si>
  <si>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</si>
  <si>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</si>
  <si>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</si>
  <si>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</si>
  <si>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</si>
  <si>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Благоустройство территории . Улучшение облик учреждения</t>
  </si>
  <si>
    <t>Функционирование учрежд</t>
  </si>
  <si>
    <t>Директор МБУК  музей</t>
  </si>
  <si>
    <t>Директор МБУК ЦБС</t>
  </si>
  <si>
    <t>Директор МБУК РЦД</t>
  </si>
  <si>
    <t>Директор МБУ ДО ДШИ</t>
  </si>
  <si>
    <t>Отдел культуры, спорта, МП и РТ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</si>
  <si>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</si>
  <si>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</si>
  <si>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</si>
  <si>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</si>
  <si>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</si>
  <si>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</si>
  <si>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Укрепление материально-технической базы, создание новых коллективов худ. самодеятельности</t>
  </si>
  <si>
    <t>Демонстрация достижений учстников худ. самодеятельности</t>
  </si>
  <si>
    <t>2015</t>
  </si>
  <si>
    <t>2022</t>
  </si>
  <si>
    <t xml:space="preserve"> 2025</t>
  </si>
  <si>
    <t>2024</t>
  </si>
  <si>
    <t>Внедрение в рабочий процесс инновационных технологий, обучение новым методикам,развитие мотивации к созидательной деятельности работниками учреждений</t>
  </si>
  <si>
    <t>Повышение престижа профессии</t>
  </si>
  <si>
    <t>Проведение независимой оценки качества оказания услуг СДК с. Вал, МБУДО ДШИ, учреждений культуры</t>
  </si>
  <si>
    <t xml:space="preserve">5. Развитие  материально - материально технической базы учреждений культуры  </t>
  </si>
  <si>
    <t xml:space="preserve">5. Развитие  материально - материально технической базы учреждений культуры </t>
  </si>
  <si>
    <t>Приложение 1</t>
  </si>
  <si>
    <t>5.13</t>
  </si>
  <si>
    <t>Текущий ремонт МБУК "Ногликская централизованная библиотечная система"</t>
  </si>
  <si>
    <t>Капитальный ремонт помещений МБУК "Ногликская централизованная библиотечная система"</t>
  </si>
  <si>
    <t>Реконструкция части территории МБУК "Ногликская централизованная библиотечная система"</t>
  </si>
  <si>
    <t>5.14</t>
  </si>
  <si>
    <t>Текущий ремонт МБУК "Детская школа искусств"</t>
  </si>
  <si>
    <t>5.15</t>
  </si>
  <si>
    <t>Текущий ремонт МБУК "Ногликский муниципальный краеведческий музей"</t>
  </si>
  <si>
    <t>Департмаент соцполитики Директор МБУ ДО ДШИ</t>
  </si>
  <si>
    <t xml:space="preserve"> Департмаент соцполитки Директор МБУ ДО ДШИ</t>
  </si>
  <si>
    <t>Департамент соцполитики Директор МБУ ДО ДШИ</t>
  </si>
  <si>
    <t>Приложение 3</t>
  </si>
  <si>
    <t>к муниципальной программе "Развитие культуры в муниципальном образовании "Городской округ Ногликский",</t>
  </si>
  <si>
    <t>утвержденной постановление администрации</t>
  </si>
  <si>
    <t xml:space="preserve">от 09 апреля 2019 года № 228 </t>
  </si>
  <si>
    <t xml:space="preserve">утвержденной постановлением администрации </t>
  </si>
  <si>
    <t xml:space="preserve">Приложение 2 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</si>
  <si>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</si>
  <si>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</si>
  <si>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</si>
  <si>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Подключение библиотек к сети "Интернет", расширение информационных технологий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</si>
  <si>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</si>
  <si>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</si>
  <si>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Поддержка молодых дарований. Проведение творческих школ, мастер – классов</t>
  </si>
  <si>
    <t>Организация смотра художественной самодеятельности между предприятиями и учреждениями района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</si>
  <si>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</si>
  <si>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Награждение: грамоты, ценные подарки</t>
  </si>
  <si>
    <t xml:space="preserve">к муниципальной программе "Развитие культуры в муниципальном образовании "Городской округ Ногликский", </t>
  </si>
  <si>
    <t>утвержденную постановлением администрации</t>
  </si>
  <si>
    <t>от 09 апреля 2019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</si>
</sst>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3" fillId="0" borderId="0" xfId="0" applyFont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/>
    </xf>
    <xf numFmtId="49" fontId="0" fillId="0" borderId="0" xfId="0" applyNumberFormat="1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7" fillId="0" borderId="0" xfId="0" applyFont="1" applyBorder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top"/>
    </xf>
    <xf numFmtId="0" fontId="12" fillId="0" borderId="12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2" fillId="0" borderId="13" xfId="0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0" fontId="12" fillId="0" borderId="15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8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view="pageBreakPreview" zoomScaleSheetLayoutView="100" workbookViewId="0">
      <selection activeCell="D13" sqref="D13:O13"/>
    </sheetView>
  </sheetViews>
  <sheetFormatPr defaultRowHeight="15" x14ac:dyDescent="0.25"/>
  <cols>
    <col min="2" max="2" width="27.85546875" customWidth="1"/>
  </cols>
  <sheetData>
    <row r="1" spans="1:15" ht="18.75" x14ac:dyDescent="0.3">
      <c r="A1" s="3"/>
      <c r="B1" s="3"/>
      <c r="C1" s="3"/>
      <c r="D1" s="3"/>
      <c r="E1" s="3"/>
      <c r="F1" s="3"/>
      <c r="G1" s="54"/>
      <c r="H1" s="54"/>
      <c r="I1" s="54"/>
      <c r="J1" s="54"/>
      <c r="K1" s="54"/>
      <c r="L1" s="58" t="s">
        <v>329</v>
      </c>
      <c r="M1" s="58"/>
      <c r="N1" s="58"/>
      <c r="O1" s="58"/>
    </row>
    <row r="2" spans="1:15" ht="15" customHeight="1" x14ac:dyDescent="0.25">
      <c r="A2" s="3"/>
      <c r="B2" s="3"/>
      <c r="C2" s="3"/>
      <c r="D2" s="3"/>
      <c r="E2" s="3"/>
      <c r="F2" s="3"/>
      <c r="G2" s="57" t="s">
        <v>342</v>
      </c>
      <c r="H2" s="57"/>
      <c r="I2" s="57"/>
      <c r="J2" s="57"/>
      <c r="K2" s="57"/>
      <c r="L2" s="57"/>
      <c r="M2" s="57"/>
      <c r="N2" s="57"/>
      <c r="O2" s="57"/>
    </row>
    <row r="3" spans="1:15" ht="12.75" customHeight="1" x14ac:dyDescent="0.25">
      <c r="A3" s="3"/>
      <c r="B3" s="3"/>
      <c r="C3" s="3"/>
      <c r="D3" s="3"/>
      <c r="E3" s="3"/>
      <c r="F3" s="3"/>
      <c r="G3" s="57"/>
      <c r="H3" s="57"/>
      <c r="I3" s="57"/>
      <c r="J3" s="57"/>
      <c r="K3" s="57"/>
      <c r="L3" s="57"/>
      <c r="M3" s="57"/>
      <c r="N3" s="57"/>
      <c r="O3" s="57"/>
    </row>
    <row r="4" spans="1:15" ht="16.5" customHeight="1" x14ac:dyDescent="0.25">
      <c r="A4" s="3"/>
      <c r="B4" s="3"/>
      <c r="C4" s="3"/>
      <c r="D4" s="3"/>
      <c r="E4" s="3"/>
      <c r="F4" s="3"/>
      <c r="G4" s="57"/>
      <c r="H4" s="57"/>
      <c r="I4" s="57"/>
      <c r="J4" s="57"/>
      <c r="K4" s="57"/>
      <c r="L4" s="57"/>
      <c r="M4" s="57"/>
      <c r="N4" s="57"/>
      <c r="O4" s="57"/>
    </row>
    <row r="5" spans="1:15" ht="18.75" x14ac:dyDescent="0.25">
      <c r="A5" s="3"/>
      <c r="B5" s="3"/>
      <c r="C5" s="3"/>
      <c r="D5" s="3"/>
      <c r="E5" s="3"/>
      <c r="F5" s="3"/>
      <c r="G5" s="55"/>
      <c r="H5" s="55"/>
      <c r="I5" s="57" t="s">
        <v>343</v>
      </c>
      <c r="J5" s="60"/>
      <c r="K5" s="60"/>
      <c r="L5" s="60"/>
      <c r="M5" s="60"/>
      <c r="N5" s="60"/>
      <c r="O5" s="60"/>
    </row>
    <row r="6" spans="1:15" ht="18.75" x14ac:dyDescent="0.25">
      <c r="A6" s="3"/>
      <c r="B6" s="3"/>
      <c r="C6" s="3"/>
      <c r="D6" s="3"/>
      <c r="E6" s="3"/>
      <c r="F6" s="3"/>
      <c r="G6" s="55"/>
      <c r="H6" s="55"/>
      <c r="I6" s="57" t="s">
        <v>344</v>
      </c>
      <c r="J6" s="60"/>
      <c r="K6" s="60"/>
      <c r="L6" s="60"/>
      <c r="M6" s="60"/>
      <c r="N6" s="60"/>
      <c r="O6" s="60"/>
    </row>
    <row r="7" spans="1:15" ht="18.75" x14ac:dyDescent="0.3">
      <c r="A7" s="3"/>
      <c r="B7" s="3"/>
      <c r="C7" s="3"/>
      <c r="D7" s="3"/>
      <c r="E7" s="3"/>
      <c r="F7" s="3"/>
      <c r="G7" s="53"/>
      <c r="H7" s="53"/>
      <c r="I7" s="53"/>
      <c r="J7" s="53"/>
      <c r="K7" s="53"/>
      <c r="L7" s="53"/>
      <c r="M7" s="53"/>
      <c r="N7" s="53"/>
      <c r="O7" s="53"/>
    </row>
    <row r="8" spans="1:15" ht="15.75" x14ac:dyDescent="0.25">
      <c r="A8" s="3"/>
      <c r="B8" s="3"/>
      <c r="C8" s="3"/>
      <c r="D8" s="114"/>
      <c r="E8" s="114"/>
      <c r="F8" s="114"/>
      <c r="G8" s="114" t="s">
        <v>0</v>
      </c>
      <c r="H8" s="114"/>
      <c r="I8" s="114"/>
      <c r="J8" s="114"/>
      <c r="K8" s="114"/>
      <c r="L8" s="114"/>
      <c r="M8" s="4"/>
      <c r="N8" s="4"/>
      <c r="O8" s="3"/>
    </row>
    <row r="9" spans="1:15" ht="17.25" x14ac:dyDescent="0.3">
      <c r="A9" s="3"/>
      <c r="B9" s="3"/>
      <c r="C9" s="119" t="s">
        <v>1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3"/>
    </row>
    <row r="10" spans="1:15" ht="18.75" x14ac:dyDescent="0.3">
      <c r="A10" s="3"/>
      <c r="B10" s="3"/>
      <c r="C10" s="117" t="s">
        <v>2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4"/>
      <c r="O10" s="3"/>
    </row>
    <row r="11" spans="1:15" ht="15.75" x14ac:dyDescent="0.25">
      <c r="A11" s="3"/>
      <c r="B11" s="3"/>
      <c r="C11" s="6"/>
      <c r="D11" s="116"/>
      <c r="E11" s="116"/>
      <c r="F11" s="116"/>
      <c r="G11" s="116"/>
      <c r="H11" s="116"/>
      <c r="I11" s="116"/>
      <c r="J11" s="116"/>
      <c r="K11" s="116"/>
      <c r="L11" s="116"/>
      <c r="M11" s="4"/>
      <c r="N11" s="4"/>
      <c r="O11" s="3"/>
    </row>
    <row r="12" spans="1:15" ht="15.75" x14ac:dyDescent="0.25">
      <c r="A12" s="3"/>
      <c r="B12" s="3"/>
      <c r="C12" s="3"/>
      <c r="D12" s="113"/>
      <c r="E12" s="113"/>
      <c r="F12" s="113"/>
      <c r="G12" s="113"/>
      <c r="H12" s="113"/>
      <c r="I12" s="113"/>
      <c r="J12" s="113"/>
      <c r="K12" s="113"/>
      <c r="L12" s="113"/>
      <c r="M12" s="3"/>
      <c r="N12" s="3"/>
      <c r="O12" s="3"/>
    </row>
    <row r="13" spans="1:15" ht="32.25" customHeight="1" x14ac:dyDescent="0.25">
      <c r="A13" s="5" t="s">
        <v>4</v>
      </c>
      <c r="B13" s="1" t="s">
        <v>5</v>
      </c>
      <c r="C13" s="1" t="s">
        <v>7</v>
      </c>
      <c r="D13" s="115" t="s">
        <v>9</v>
      </c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1:15" ht="31.5" x14ac:dyDescent="0.25">
      <c r="A14" s="1" t="s">
        <v>3</v>
      </c>
      <c r="B14" s="1" t="s">
        <v>6</v>
      </c>
      <c r="C14" s="1" t="s">
        <v>8</v>
      </c>
      <c r="D14" s="1" t="s">
        <v>10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1:15" ht="31.5" x14ac:dyDescent="0.25">
      <c r="A15" s="1"/>
      <c r="B15" s="1" t="s">
        <v>11</v>
      </c>
      <c r="C15" s="1"/>
      <c r="D15" s="1" t="s">
        <v>12</v>
      </c>
      <c r="E15" s="1" t="s">
        <v>13</v>
      </c>
      <c r="F15" s="1" t="s">
        <v>14</v>
      </c>
      <c r="G15" s="1" t="s">
        <v>15</v>
      </c>
      <c r="H15" s="1" t="s">
        <v>16</v>
      </c>
      <c r="I15" s="1" t="s">
        <v>17</v>
      </c>
      <c r="J15" s="1" t="s">
        <v>18</v>
      </c>
      <c r="K15" s="1" t="s">
        <v>19</v>
      </c>
      <c r="L15" s="121" t="s">
        <v>20</v>
      </c>
      <c r="M15" s="121" t="s">
        <v>21</v>
      </c>
      <c r="N15" s="121" t="s">
        <v>22</v>
      </c>
      <c r="O15" s="121" t="s">
        <v>23</v>
      </c>
    </row>
    <row r="16" spans="1:15" ht="15.75" x14ac:dyDescent="0.25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  <c r="L16" s="1">
        <v>12</v>
      </c>
      <c r="M16" s="1">
        <v>13</v>
      </c>
      <c r="N16" s="1">
        <v>14</v>
      </c>
      <c r="O16" s="1">
        <v>15</v>
      </c>
    </row>
    <row r="17" spans="1:16" ht="16.5" customHeight="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</row>
    <row r="18" spans="1:16" ht="83.25" customHeight="1" x14ac:dyDescent="0.25">
      <c r="A18" s="2" t="s">
        <v>32</v>
      </c>
      <c r="B18" s="1" t="s">
        <v>183</v>
      </c>
      <c r="C18" s="2" t="s">
        <v>186</v>
      </c>
      <c r="D18" s="2">
        <v>15.6</v>
      </c>
      <c r="E18" s="2">
        <v>15.7</v>
      </c>
      <c r="F18" s="2">
        <v>15.8</v>
      </c>
      <c r="G18" s="2">
        <v>15.9</v>
      </c>
      <c r="H18" s="2">
        <v>16</v>
      </c>
      <c r="I18" s="2">
        <v>16.100000000000001</v>
      </c>
      <c r="J18" s="2">
        <v>16.2</v>
      </c>
      <c r="K18" s="2">
        <v>16.3</v>
      </c>
      <c r="L18" s="2">
        <v>16.399999999999999</v>
      </c>
      <c r="M18" s="2">
        <v>16.5</v>
      </c>
      <c r="N18" s="2">
        <v>16.600000000000001</v>
      </c>
      <c r="O18" s="2">
        <v>16.7</v>
      </c>
    </row>
    <row r="19" spans="1:16" ht="98.25" customHeight="1" x14ac:dyDescent="0.25">
      <c r="A19" s="2" t="s">
        <v>39</v>
      </c>
      <c r="B19" s="1" t="s">
        <v>184</v>
      </c>
      <c r="C19" s="2" t="s">
        <v>186</v>
      </c>
      <c r="D19" s="2">
        <v>13.1</v>
      </c>
      <c r="E19" s="2">
        <v>13.2</v>
      </c>
      <c r="F19" s="2">
        <v>13.3</v>
      </c>
      <c r="G19" s="2">
        <v>13.4</v>
      </c>
      <c r="H19" s="2">
        <v>13.5</v>
      </c>
      <c r="I19" s="2">
        <v>13.6</v>
      </c>
      <c r="J19" s="2">
        <v>13.7</v>
      </c>
      <c r="K19" s="2">
        <v>13.8</v>
      </c>
      <c r="L19" s="2">
        <v>13.9</v>
      </c>
      <c r="M19" s="2">
        <v>14</v>
      </c>
      <c r="N19" s="2">
        <v>14.1</v>
      </c>
      <c r="O19" s="2">
        <v>14.2</v>
      </c>
    </row>
    <row r="20" spans="1:16" ht="48" customHeight="1" x14ac:dyDescent="0.25">
      <c r="A20" s="2" t="s">
        <v>41</v>
      </c>
      <c r="B20" s="1" t="s">
        <v>189</v>
      </c>
      <c r="C20" s="2" t="s">
        <v>187</v>
      </c>
      <c r="D20" s="2">
        <v>36</v>
      </c>
      <c r="E20" s="2">
        <v>37</v>
      </c>
      <c r="F20" s="2">
        <v>38</v>
      </c>
      <c r="G20" s="2">
        <v>39</v>
      </c>
      <c r="H20" s="2">
        <v>39</v>
      </c>
      <c r="I20" s="2">
        <v>39</v>
      </c>
      <c r="J20" s="2">
        <v>39</v>
      </c>
      <c r="K20" s="2">
        <v>39</v>
      </c>
      <c r="L20" s="2">
        <v>40</v>
      </c>
      <c r="M20" s="2">
        <v>40</v>
      </c>
      <c r="N20" s="2">
        <v>40</v>
      </c>
      <c r="O20" s="2">
        <v>40</v>
      </c>
    </row>
    <row r="21" spans="1:16" ht="84" customHeight="1" x14ac:dyDescent="0.25">
      <c r="A21" s="2" t="s">
        <v>43</v>
      </c>
      <c r="B21" s="1" t="s">
        <v>185</v>
      </c>
      <c r="C21" s="2" t="s">
        <v>188</v>
      </c>
      <c r="D21" s="2">
        <v>155</v>
      </c>
      <c r="E21" s="2">
        <v>156</v>
      </c>
      <c r="F21" s="2">
        <v>157</v>
      </c>
      <c r="G21" s="2">
        <v>158</v>
      </c>
      <c r="H21" s="2">
        <v>159</v>
      </c>
      <c r="I21" s="2">
        <v>160</v>
      </c>
      <c r="J21" s="2">
        <v>161</v>
      </c>
      <c r="K21" s="2">
        <v>162</v>
      </c>
      <c r="L21" s="2">
        <v>163</v>
      </c>
      <c r="M21" s="2">
        <v>164</v>
      </c>
      <c r="N21" s="2">
        <v>165</v>
      </c>
      <c r="O21" s="1">
        <v>170</v>
      </c>
    </row>
    <row r="22" spans="1:16" ht="78" customHeight="1" x14ac:dyDescent="0.25">
      <c r="A22" s="56" t="s">
        <v>45</v>
      </c>
      <c r="B22" s="115" t="s">
        <v>190</v>
      </c>
      <c r="C22" s="56" t="s">
        <v>186</v>
      </c>
      <c r="D22" s="56">
        <v>61.3</v>
      </c>
      <c r="E22" s="56">
        <v>61.4</v>
      </c>
      <c r="F22" s="56">
        <v>61.5</v>
      </c>
      <c r="G22" s="56">
        <v>61.6</v>
      </c>
      <c r="H22" s="56">
        <v>61.7</v>
      </c>
      <c r="I22" s="56">
        <v>61.8</v>
      </c>
      <c r="J22" s="56">
        <v>61.9</v>
      </c>
      <c r="K22" s="56">
        <v>70</v>
      </c>
      <c r="L22" s="56">
        <v>70.099999999999994</v>
      </c>
      <c r="M22" s="56">
        <v>70.2</v>
      </c>
      <c r="N22" s="56">
        <v>70.3</v>
      </c>
      <c r="O22" s="56">
        <v>70.400000000000006</v>
      </c>
    </row>
    <row r="23" spans="1:16" ht="35.25" customHeight="1" x14ac:dyDescent="0.25">
      <c r="A23" s="56"/>
      <c r="B23" s="115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13"/>
    </row>
    <row r="24" spans="1:16" x14ac:dyDescent="0.25">
      <c r="A24" s="6"/>
      <c r="B24" s="6"/>
      <c r="C24" s="15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6" x14ac:dyDescent="0.25">
      <c r="A25" s="6"/>
      <c r="B25" s="6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6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13"/>
    </row>
    <row r="27" spans="1:16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13"/>
    </row>
    <row r="28" spans="1:16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13"/>
    </row>
    <row r="29" spans="1:16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13"/>
    </row>
    <row r="30" spans="1:16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13"/>
    </row>
    <row r="31" spans="1:16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13"/>
    </row>
    <row r="32" spans="1:16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13"/>
    </row>
    <row r="33" spans="1:16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</row>
    <row r="34" spans="1:16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1:16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</row>
  </sheetData>
  <mergeCells count="24">
    <mergeCell ref="I6:O6"/>
    <mergeCell ref="C10:M10"/>
    <mergeCell ref="C9:N9"/>
    <mergeCell ref="I22:I23"/>
    <mergeCell ref="J22:J23"/>
    <mergeCell ref="K22:K23"/>
    <mergeCell ref="L22:L23"/>
    <mergeCell ref="M22:M23"/>
    <mergeCell ref="N22:N23"/>
    <mergeCell ref="G2:O4"/>
    <mergeCell ref="L1:O1"/>
    <mergeCell ref="A22:A23"/>
    <mergeCell ref="B22:B23"/>
    <mergeCell ref="C22:C23"/>
    <mergeCell ref="E14:O14"/>
    <mergeCell ref="D13:O13"/>
    <mergeCell ref="A17:O17"/>
    <mergeCell ref="O22:O23"/>
    <mergeCell ref="D22:D23"/>
    <mergeCell ref="E22:E23"/>
    <mergeCell ref="F22:F23"/>
    <mergeCell ref="G22:G23"/>
    <mergeCell ref="H22:H23"/>
    <mergeCell ref="I5:O5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zoomScale="110" zoomScaleNormal="110" workbookViewId="0">
      <selection activeCell="C1" sqref="C1:G6"/>
    </sheetView>
  </sheetViews>
  <sheetFormatPr defaultRowHeight="15" x14ac:dyDescent="0.25"/>
  <cols>
    <col min="2" max="2" width="43.42578125" customWidth="1"/>
    <col min="3" max="3" width="19.28515625" customWidth="1"/>
    <col min="4" max="4" width="12.42578125" customWidth="1"/>
    <col min="5" max="5" width="13.28515625" customWidth="1"/>
    <col min="6" max="6" width="22.85546875" customWidth="1"/>
  </cols>
  <sheetData>
    <row r="1" spans="1:18" ht="15.75" x14ac:dyDescent="0.25">
      <c r="A1" s="3"/>
      <c r="B1" s="3"/>
      <c r="C1" s="141"/>
      <c r="D1" s="138" t="s">
        <v>346</v>
      </c>
      <c r="E1" s="138"/>
      <c r="F1" s="138"/>
      <c r="G1" s="138"/>
      <c r="H1" s="3"/>
      <c r="I1" s="3"/>
      <c r="J1" s="3"/>
      <c r="K1" s="3"/>
    </row>
    <row r="2" spans="1:18" ht="15" customHeight="1" x14ac:dyDescent="0.25">
      <c r="A2" s="3"/>
      <c r="B2" s="3"/>
      <c r="C2" s="122" t="s">
        <v>342</v>
      </c>
      <c r="D2" s="122"/>
      <c r="E2" s="122"/>
      <c r="F2" s="122"/>
      <c r="G2" s="122"/>
      <c r="H2" s="7"/>
      <c r="I2" s="7"/>
      <c r="J2" s="7"/>
      <c r="K2" s="7"/>
      <c r="L2" s="7"/>
      <c r="M2" s="7"/>
      <c r="N2" s="7"/>
      <c r="O2" s="7"/>
    </row>
    <row r="3" spans="1:18" x14ac:dyDescent="0.25">
      <c r="A3" s="3"/>
      <c r="B3" s="3"/>
      <c r="C3" s="122"/>
      <c r="D3" s="122"/>
      <c r="E3" s="122"/>
      <c r="F3" s="122"/>
      <c r="G3" s="122"/>
      <c r="H3" s="7"/>
      <c r="I3" s="7"/>
      <c r="J3" s="7"/>
      <c r="K3" s="7"/>
      <c r="L3" s="7"/>
      <c r="M3" s="7"/>
      <c r="N3" s="7"/>
      <c r="O3" s="7"/>
    </row>
    <row r="4" spans="1:18" ht="9" customHeight="1" x14ac:dyDescent="0.25">
      <c r="A4" s="3"/>
      <c r="B4" s="3"/>
      <c r="C4" s="122"/>
      <c r="D4" s="122"/>
      <c r="E4" s="122"/>
      <c r="F4" s="122"/>
      <c r="G4" s="122"/>
      <c r="H4" s="7"/>
      <c r="I4" s="7"/>
      <c r="J4" s="7"/>
      <c r="K4" s="7"/>
      <c r="L4" s="7"/>
      <c r="M4" s="7"/>
      <c r="N4" s="7"/>
      <c r="O4" s="7"/>
    </row>
    <row r="5" spans="1:18" ht="15" customHeight="1" x14ac:dyDescent="0.25">
      <c r="A5" s="3"/>
      <c r="B5" s="3"/>
      <c r="C5" s="139"/>
      <c r="D5" s="122" t="s">
        <v>345</v>
      </c>
      <c r="E5" s="140"/>
      <c r="F5" s="140"/>
      <c r="G5" s="140"/>
      <c r="H5" s="7"/>
      <c r="I5" s="7"/>
      <c r="J5" s="7"/>
      <c r="K5" s="7"/>
      <c r="L5" s="7"/>
      <c r="M5" s="7"/>
      <c r="N5" s="7"/>
      <c r="O5" s="7"/>
    </row>
    <row r="6" spans="1:18" ht="15.75" x14ac:dyDescent="0.25">
      <c r="A6" s="3"/>
      <c r="B6" s="3"/>
      <c r="C6" s="139"/>
      <c r="D6" s="122" t="s">
        <v>344</v>
      </c>
      <c r="E6" s="140"/>
      <c r="F6" s="140"/>
      <c r="G6" s="140"/>
      <c r="H6" s="7"/>
      <c r="I6" s="7"/>
      <c r="J6" s="7"/>
      <c r="K6" s="7"/>
      <c r="L6" s="7"/>
      <c r="M6" s="7"/>
      <c r="N6" s="7"/>
      <c r="O6" s="7"/>
    </row>
    <row r="7" spans="1:18" x14ac:dyDescent="0.25">
      <c r="A7" s="3"/>
      <c r="B7" s="3"/>
      <c r="C7" s="3"/>
      <c r="D7" s="3"/>
      <c r="E7" s="3"/>
      <c r="F7" s="3"/>
      <c r="G7" s="3"/>
    </row>
    <row r="8" spans="1:18" ht="18.75" x14ac:dyDescent="0.25">
      <c r="A8" s="9"/>
      <c r="B8" s="124" t="s">
        <v>24</v>
      </c>
      <c r="C8" s="124"/>
      <c r="D8" s="124"/>
      <c r="E8" s="124"/>
      <c r="F8" s="124"/>
      <c r="G8" s="8"/>
      <c r="H8" s="8"/>
      <c r="I8" s="8"/>
      <c r="J8" s="8"/>
      <c r="K8" s="8"/>
      <c r="L8" s="8"/>
      <c r="M8" s="3"/>
      <c r="N8" s="3"/>
      <c r="O8" s="3"/>
    </row>
    <row r="9" spans="1:18" x14ac:dyDescent="0.25">
      <c r="A9" s="9"/>
      <c r="B9" s="9"/>
      <c r="C9" s="9"/>
      <c r="D9" s="9"/>
      <c r="E9" s="9"/>
      <c r="F9" s="9"/>
      <c r="G9" s="4"/>
      <c r="H9" s="4"/>
      <c r="I9" s="4"/>
      <c r="J9" s="4"/>
      <c r="K9" s="4"/>
      <c r="L9" s="3"/>
      <c r="M9" s="3"/>
      <c r="N9" s="3"/>
      <c r="O9" s="3"/>
    </row>
    <row r="10" spans="1:18" ht="18.75" x14ac:dyDescent="0.25">
      <c r="A10" s="9"/>
      <c r="B10" s="123" t="s">
        <v>2</v>
      </c>
      <c r="C10" s="123"/>
      <c r="D10" s="123"/>
      <c r="E10" s="123"/>
      <c r="F10" s="123"/>
      <c r="G10" s="10"/>
      <c r="H10" s="10"/>
      <c r="I10" s="10"/>
      <c r="J10" s="10"/>
      <c r="K10" s="10"/>
      <c r="L10" s="10"/>
      <c r="M10" s="3"/>
      <c r="N10" s="3"/>
      <c r="O10" s="3"/>
    </row>
    <row r="11" spans="1:18" x14ac:dyDescent="0.25">
      <c r="A11" s="9"/>
      <c r="B11" s="9"/>
      <c r="C11" s="9"/>
      <c r="D11" s="9"/>
      <c r="E11" s="9"/>
      <c r="F11" s="9"/>
      <c r="G11" s="3"/>
      <c r="H11" s="3"/>
      <c r="I11" s="3"/>
      <c r="J11" s="3"/>
      <c r="K11" s="3"/>
      <c r="L11" s="3"/>
      <c r="M11" s="3"/>
      <c r="N11" s="3"/>
      <c r="O11" s="3"/>
    </row>
    <row r="12" spans="1:18" ht="23.25" customHeight="1" x14ac:dyDescent="0.25">
      <c r="A12" s="5" t="s">
        <v>4</v>
      </c>
      <c r="B12" s="5" t="s">
        <v>5</v>
      </c>
      <c r="C12" s="5" t="s">
        <v>26</v>
      </c>
      <c r="D12" s="59" t="s">
        <v>28</v>
      </c>
      <c r="E12" s="59"/>
      <c r="F12" s="71" t="s">
        <v>29</v>
      </c>
      <c r="G12" s="3"/>
    </row>
    <row r="13" spans="1:18" ht="34.5" customHeight="1" x14ac:dyDescent="0.25">
      <c r="A13" s="5" t="s">
        <v>3</v>
      </c>
      <c r="B13" s="5" t="s">
        <v>25</v>
      </c>
      <c r="C13" s="5" t="s">
        <v>27</v>
      </c>
      <c r="D13" s="5" t="s">
        <v>30</v>
      </c>
      <c r="E13" s="5" t="s">
        <v>31</v>
      </c>
      <c r="F13" s="72"/>
      <c r="G13" s="3"/>
    </row>
    <row r="14" spans="1:18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3"/>
    </row>
    <row r="15" spans="1:18" ht="15" customHeight="1" x14ac:dyDescent="0.25">
      <c r="A15" s="64" t="s">
        <v>80</v>
      </c>
      <c r="B15" s="65"/>
      <c r="C15" s="65"/>
      <c r="D15" s="65"/>
      <c r="E15" s="65"/>
      <c r="F15" s="66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 ht="117.75" customHeight="1" x14ac:dyDescent="0.25">
      <c r="A16" s="17" t="s">
        <v>193</v>
      </c>
      <c r="B16" s="17" t="s">
        <v>348</v>
      </c>
      <c r="C16" s="17" t="s">
        <v>307</v>
      </c>
      <c r="D16" s="17">
        <v>2015</v>
      </c>
      <c r="E16" s="18">
        <v>2025</v>
      </c>
      <c r="F16" s="17" t="s">
        <v>66</v>
      </c>
      <c r="G16" s="3"/>
    </row>
    <row r="17" spans="1:7" ht="51" customHeight="1" x14ac:dyDescent="0.25">
      <c r="A17" s="17" t="s">
        <v>194</v>
      </c>
      <c r="B17" s="17" t="s">
        <v>40</v>
      </c>
      <c r="C17" s="24" t="s">
        <v>307</v>
      </c>
      <c r="D17" s="17" t="s">
        <v>286</v>
      </c>
      <c r="E17" s="18">
        <v>2025</v>
      </c>
      <c r="F17" s="17" t="s">
        <v>67</v>
      </c>
      <c r="G17" s="3"/>
    </row>
    <row r="18" spans="1:7" ht="51" customHeight="1" x14ac:dyDescent="0.25">
      <c r="A18" s="17" t="s">
        <v>195</v>
      </c>
      <c r="B18" s="17" t="s">
        <v>42</v>
      </c>
      <c r="C18" s="24" t="s">
        <v>307</v>
      </c>
      <c r="D18" s="17">
        <v>2015</v>
      </c>
      <c r="E18" s="18">
        <v>2025</v>
      </c>
      <c r="F18" s="17" t="s">
        <v>67</v>
      </c>
      <c r="G18" s="3"/>
    </row>
    <row r="19" spans="1:7" ht="68.25" customHeight="1" x14ac:dyDescent="0.25">
      <c r="A19" s="17" t="s">
        <v>196</v>
      </c>
      <c r="B19" s="17" t="s">
        <v>44</v>
      </c>
      <c r="C19" s="24" t="s">
        <v>307</v>
      </c>
      <c r="D19" s="17">
        <v>2015</v>
      </c>
      <c r="E19" s="18">
        <v>2025</v>
      </c>
      <c r="F19" s="17" t="s">
        <v>68</v>
      </c>
      <c r="G19" s="3"/>
    </row>
    <row r="20" spans="1:7" ht="57.75" customHeight="1" x14ac:dyDescent="0.25">
      <c r="A20" s="17" t="s">
        <v>197</v>
      </c>
      <c r="B20" s="17" t="s">
        <v>46</v>
      </c>
      <c r="C20" s="24" t="s">
        <v>307</v>
      </c>
      <c r="D20" s="17">
        <v>2015</v>
      </c>
      <c r="E20" s="18">
        <v>2025</v>
      </c>
      <c r="F20" s="17" t="s">
        <v>69</v>
      </c>
      <c r="G20" s="3"/>
    </row>
    <row r="21" spans="1:7" ht="51" customHeight="1" x14ac:dyDescent="0.25">
      <c r="A21" s="17" t="s">
        <v>198</v>
      </c>
      <c r="B21" s="17" t="s">
        <v>47</v>
      </c>
      <c r="C21" s="24" t="s">
        <v>307</v>
      </c>
      <c r="D21" s="17">
        <v>2015</v>
      </c>
      <c r="E21" s="18">
        <v>2025</v>
      </c>
      <c r="F21" s="17" t="s">
        <v>292</v>
      </c>
      <c r="G21" s="3"/>
    </row>
    <row r="22" spans="1:7" ht="51" customHeight="1" x14ac:dyDescent="0.25">
      <c r="A22" s="17" t="s">
        <v>199</v>
      </c>
      <c r="B22" s="17" t="s">
        <v>48</v>
      </c>
      <c r="C22" s="24" t="s">
        <v>307</v>
      </c>
      <c r="D22" s="17" t="s">
        <v>286</v>
      </c>
      <c r="E22" s="18">
        <v>2025</v>
      </c>
      <c r="F22" s="17" t="s">
        <v>70</v>
      </c>
      <c r="G22" s="3"/>
    </row>
    <row r="23" spans="1:7" ht="51" customHeight="1" x14ac:dyDescent="0.25">
      <c r="A23" s="17" t="s">
        <v>200</v>
      </c>
      <c r="B23" s="17" t="s">
        <v>49</v>
      </c>
      <c r="C23" s="24" t="s">
        <v>307</v>
      </c>
      <c r="D23" s="17" t="s">
        <v>286</v>
      </c>
      <c r="E23" s="18">
        <v>2025</v>
      </c>
      <c r="F23" s="17" t="s">
        <v>71</v>
      </c>
      <c r="G23" s="3"/>
    </row>
    <row r="24" spans="1:7" ht="120.75" customHeight="1" x14ac:dyDescent="0.25">
      <c r="A24" s="17" t="s">
        <v>201</v>
      </c>
      <c r="B24" s="17" t="s">
        <v>50</v>
      </c>
      <c r="C24" s="24" t="s">
        <v>307</v>
      </c>
      <c r="D24" s="17">
        <v>2015</v>
      </c>
      <c r="E24" s="18">
        <v>2025</v>
      </c>
      <c r="F24" s="17" t="s">
        <v>72</v>
      </c>
      <c r="G24" s="3"/>
    </row>
    <row r="25" spans="1:7" ht="51" customHeight="1" x14ac:dyDescent="0.25">
      <c r="A25" s="17" t="s">
        <v>202</v>
      </c>
      <c r="B25" s="17" t="s">
        <v>51</v>
      </c>
      <c r="C25" s="24" t="s">
        <v>307</v>
      </c>
      <c r="D25" s="17">
        <v>2015</v>
      </c>
      <c r="E25" s="18">
        <v>2025</v>
      </c>
      <c r="F25" s="17" t="s">
        <v>73</v>
      </c>
      <c r="G25" s="3"/>
    </row>
    <row r="26" spans="1:7" ht="85.5" customHeight="1" x14ac:dyDescent="0.25">
      <c r="A26" s="17" t="s">
        <v>203</v>
      </c>
      <c r="B26" s="17" t="s">
        <v>52</v>
      </c>
      <c r="C26" s="24" t="s">
        <v>307</v>
      </c>
      <c r="D26" s="17">
        <v>2015</v>
      </c>
      <c r="E26" s="18">
        <v>2025</v>
      </c>
      <c r="F26" s="17" t="s">
        <v>74</v>
      </c>
      <c r="G26" s="3"/>
    </row>
    <row r="27" spans="1:7" ht="51" customHeight="1" x14ac:dyDescent="0.25">
      <c r="A27" s="17" t="s">
        <v>204</v>
      </c>
      <c r="B27" s="17" t="s">
        <v>53</v>
      </c>
      <c r="C27" s="24" t="s">
        <v>307</v>
      </c>
      <c r="D27" s="17">
        <v>2015</v>
      </c>
      <c r="E27" s="18">
        <v>2025</v>
      </c>
      <c r="F27" s="17" t="s">
        <v>75</v>
      </c>
      <c r="G27" s="3"/>
    </row>
    <row r="28" spans="1:7" ht="75" customHeight="1" x14ac:dyDescent="0.25">
      <c r="A28" s="17" t="s">
        <v>205</v>
      </c>
      <c r="B28" s="17" t="s">
        <v>54</v>
      </c>
      <c r="C28" s="17" t="s">
        <v>63</v>
      </c>
      <c r="D28" s="17" t="s">
        <v>287</v>
      </c>
      <c r="E28" s="18">
        <v>2025</v>
      </c>
      <c r="F28" s="17" t="s">
        <v>76</v>
      </c>
      <c r="G28" s="3"/>
    </row>
    <row r="29" spans="1:7" ht="71.25" customHeight="1" x14ac:dyDescent="0.25">
      <c r="A29" s="17" t="s">
        <v>206</v>
      </c>
      <c r="B29" s="17" t="s">
        <v>55</v>
      </c>
      <c r="C29" s="17" t="s">
        <v>63</v>
      </c>
      <c r="D29" s="17" t="s">
        <v>287</v>
      </c>
      <c r="E29" s="18">
        <v>2025</v>
      </c>
      <c r="F29" s="17" t="s">
        <v>77</v>
      </c>
      <c r="G29" s="3"/>
    </row>
    <row r="30" spans="1:7" ht="72.75" customHeight="1" x14ac:dyDescent="0.25">
      <c r="A30" s="17" t="s">
        <v>207</v>
      </c>
      <c r="B30" s="17" t="s">
        <v>56</v>
      </c>
      <c r="C30" s="17" t="s">
        <v>63</v>
      </c>
      <c r="D30" s="17" t="s">
        <v>287</v>
      </c>
      <c r="E30" s="18">
        <v>2025</v>
      </c>
      <c r="F30" s="17" t="s">
        <v>78</v>
      </c>
      <c r="G30" s="3"/>
    </row>
    <row r="31" spans="1:7" ht="80.25" customHeight="1" x14ac:dyDescent="0.25">
      <c r="A31" s="17" t="s">
        <v>208</v>
      </c>
      <c r="B31" s="17" t="s">
        <v>57</v>
      </c>
      <c r="C31" s="17" t="s">
        <v>63</v>
      </c>
      <c r="D31" s="17">
        <v>2015</v>
      </c>
      <c r="E31" s="18">
        <v>2025</v>
      </c>
      <c r="F31" s="17" t="s">
        <v>79</v>
      </c>
      <c r="G31" s="3"/>
    </row>
    <row r="32" spans="1:7" ht="64.5" customHeight="1" x14ac:dyDescent="0.25">
      <c r="A32" s="17" t="s">
        <v>209</v>
      </c>
      <c r="B32" s="17" t="s">
        <v>58</v>
      </c>
      <c r="C32" s="26" t="s">
        <v>63</v>
      </c>
      <c r="D32" s="17">
        <v>2015</v>
      </c>
      <c r="E32" s="18">
        <v>2025</v>
      </c>
      <c r="F32" s="17" t="s">
        <v>293</v>
      </c>
      <c r="G32" s="3"/>
    </row>
    <row r="33" spans="1:7" ht="77.25" customHeight="1" x14ac:dyDescent="0.25">
      <c r="A33" s="17" t="s">
        <v>210</v>
      </c>
      <c r="B33" s="17" t="s">
        <v>59</v>
      </c>
      <c r="C33" s="26" t="s">
        <v>63</v>
      </c>
      <c r="D33" s="17">
        <v>2016</v>
      </c>
      <c r="E33" s="18">
        <v>2025</v>
      </c>
      <c r="F33" s="17" t="s">
        <v>312</v>
      </c>
      <c r="G33" s="3"/>
    </row>
    <row r="34" spans="1:7" ht="89.25" customHeight="1" x14ac:dyDescent="0.25">
      <c r="A34" s="17" t="s">
        <v>211</v>
      </c>
      <c r="B34" s="17" t="s">
        <v>60</v>
      </c>
      <c r="C34" s="17" t="s">
        <v>64</v>
      </c>
      <c r="D34" s="17">
        <v>2015</v>
      </c>
      <c r="E34" s="18">
        <v>2025</v>
      </c>
      <c r="F34" s="17" t="s">
        <v>295</v>
      </c>
      <c r="G34" s="3"/>
    </row>
    <row r="35" spans="1:7" ht="60" customHeight="1" x14ac:dyDescent="0.25">
      <c r="A35" s="17" t="s">
        <v>212</v>
      </c>
      <c r="B35" s="17" t="s">
        <v>61</v>
      </c>
      <c r="C35" s="17" t="s">
        <v>64</v>
      </c>
      <c r="D35" s="17">
        <v>2015</v>
      </c>
      <c r="E35" s="18">
        <v>2025</v>
      </c>
      <c r="F35" s="17" t="s">
        <v>313</v>
      </c>
      <c r="G35" s="3"/>
    </row>
    <row r="36" spans="1:7" ht="38.25" customHeight="1" x14ac:dyDescent="0.25">
      <c r="A36" s="17" t="s">
        <v>213</v>
      </c>
      <c r="B36" s="17" t="s">
        <v>62</v>
      </c>
      <c r="C36" s="17" t="s">
        <v>65</v>
      </c>
      <c r="D36" s="17">
        <v>2016</v>
      </c>
      <c r="E36" s="18" t="s">
        <v>288</v>
      </c>
      <c r="F36" s="17" t="s">
        <v>294</v>
      </c>
      <c r="G36" s="3"/>
    </row>
    <row r="37" spans="1:7" ht="17.25" customHeight="1" x14ac:dyDescent="0.25">
      <c r="A37" s="68" t="s">
        <v>81</v>
      </c>
      <c r="B37" s="69"/>
      <c r="C37" s="69"/>
      <c r="D37" s="69"/>
      <c r="E37" s="69"/>
      <c r="F37" s="70"/>
      <c r="G37" s="3"/>
    </row>
    <row r="38" spans="1:7" ht="102" x14ac:dyDescent="0.25">
      <c r="A38" s="17" t="s">
        <v>214</v>
      </c>
      <c r="B38" s="17" t="s">
        <v>296</v>
      </c>
      <c r="C38" s="17" t="s">
        <v>308</v>
      </c>
      <c r="D38" s="17">
        <v>2015</v>
      </c>
      <c r="E38" s="20">
        <v>2025</v>
      </c>
      <c r="F38" s="17" t="s">
        <v>98</v>
      </c>
    </row>
    <row r="39" spans="1:7" ht="140.25" x14ac:dyDescent="0.25">
      <c r="A39" s="17" t="s">
        <v>215</v>
      </c>
      <c r="B39" s="17" t="s">
        <v>83</v>
      </c>
      <c r="C39" s="25" t="s">
        <v>308</v>
      </c>
      <c r="D39" s="17">
        <v>2015</v>
      </c>
      <c r="E39" s="20">
        <v>2025</v>
      </c>
      <c r="F39" s="17" t="s">
        <v>99</v>
      </c>
    </row>
    <row r="40" spans="1:7" ht="67.5" customHeight="1" x14ac:dyDescent="0.25">
      <c r="A40" s="17" t="s">
        <v>216</v>
      </c>
      <c r="B40" s="17" t="s">
        <v>84</v>
      </c>
      <c r="C40" s="25" t="s">
        <v>308</v>
      </c>
      <c r="D40" s="17">
        <v>2015</v>
      </c>
      <c r="E40" s="20">
        <v>2025</v>
      </c>
      <c r="F40" s="21" t="s">
        <v>99</v>
      </c>
    </row>
    <row r="41" spans="1:7" ht="51" x14ac:dyDescent="0.25">
      <c r="A41" s="17" t="s">
        <v>217</v>
      </c>
      <c r="B41" s="17" t="s">
        <v>85</v>
      </c>
      <c r="C41" s="25" t="s">
        <v>308</v>
      </c>
      <c r="D41" s="17">
        <v>2015</v>
      </c>
      <c r="E41" s="20">
        <v>2025</v>
      </c>
      <c r="F41" s="17" t="s">
        <v>98</v>
      </c>
    </row>
    <row r="42" spans="1:7" ht="72" customHeight="1" x14ac:dyDescent="0.25">
      <c r="A42" s="17" t="s">
        <v>218</v>
      </c>
      <c r="B42" s="17" t="s">
        <v>86</v>
      </c>
      <c r="C42" s="25" t="s">
        <v>308</v>
      </c>
      <c r="D42" s="17">
        <v>2015</v>
      </c>
      <c r="E42" s="20">
        <v>2025</v>
      </c>
      <c r="F42" s="17" t="s">
        <v>297</v>
      </c>
    </row>
    <row r="43" spans="1:7" ht="99.75" customHeight="1" x14ac:dyDescent="0.25">
      <c r="A43" s="17" t="s">
        <v>219</v>
      </c>
      <c r="B43" s="17" t="s">
        <v>87</v>
      </c>
      <c r="C43" s="25" t="s">
        <v>308</v>
      </c>
      <c r="D43" s="17">
        <v>2015</v>
      </c>
      <c r="E43" s="20">
        <v>2025</v>
      </c>
      <c r="F43" s="17" t="s">
        <v>100</v>
      </c>
    </row>
    <row r="44" spans="1:7" ht="60" customHeight="1" x14ac:dyDescent="0.25">
      <c r="A44" s="17" t="s">
        <v>220</v>
      </c>
      <c r="B44" s="17" t="s">
        <v>349</v>
      </c>
      <c r="C44" s="25" t="s">
        <v>308</v>
      </c>
      <c r="D44" s="17">
        <v>2015</v>
      </c>
      <c r="E44" s="20">
        <v>2025</v>
      </c>
      <c r="F44" s="17" t="s">
        <v>314</v>
      </c>
    </row>
    <row r="45" spans="1:7" ht="51" x14ac:dyDescent="0.25">
      <c r="A45" s="17" t="s">
        <v>221</v>
      </c>
      <c r="B45" s="17" t="s">
        <v>89</v>
      </c>
      <c r="C45" s="17" t="s">
        <v>96</v>
      </c>
      <c r="D45" s="17">
        <v>2015</v>
      </c>
      <c r="E45" s="17">
        <v>2015</v>
      </c>
      <c r="F45" s="17" t="s">
        <v>298</v>
      </c>
    </row>
    <row r="46" spans="1:7" ht="57" customHeight="1" x14ac:dyDescent="0.25">
      <c r="A46" s="17" t="s">
        <v>222</v>
      </c>
      <c r="B46" s="17" t="s">
        <v>90</v>
      </c>
      <c r="C46" s="17" t="s">
        <v>96</v>
      </c>
      <c r="D46" s="17">
        <v>2015</v>
      </c>
      <c r="E46" s="17">
        <v>2015</v>
      </c>
      <c r="F46" s="17" t="s">
        <v>101</v>
      </c>
    </row>
    <row r="47" spans="1:7" ht="49.5" customHeight="1" x14ac:dyDescent="0.25">
      <c r="A47" s="17" t="s">
        <v>223</v>
      </c>
      <c r="B47" s="17" t="s">
        <v>91</v>
      </c>
      <c r="C47" s="25" t="s">
        <v>96</v>
      </c>
      <c r="D47" s="17">
        <v>2020</v>
      </c>
      <c r="E47" s="17">
        <v>2020</v>
      </c>
      <c r="F47" s="17" t="s">
        <v>299</v>
      </c>
    </row>
    <row r="48" spans="1:7" ht="42.75" customHeight="1" x14ac:dyDescent="0.25">
      <c r="A48" s="67" t="s">
        <v>224</v>
      </c>
      <c r="B48" s="67" t="s">
        <v>92</v>
      </c>
      <c r="C48" s="67" t="s">
        <v>308</v>
      </c>
      <c r="D48" s="67">
        <v>2016</v>
      </c>
      <c r="E48" s="67">
        <v>2016</v>
      </c>
      <c r="F48" s="67" t="s">
        <v>98</v>
      </c>
    </row>
    <row r="49" spans="1:17" ht="36.75" customHeight="1" x14ac:dyDescent="0.25">
      <c r="A49" s="67"/>
      <c r="B49" s="67"/>
      <c r="C49" s="67"/>
      <c r="D49" s="67"/>
      <c r="E49" s="67"/>
      <c r="F49" s="67"/>
    </row>
    <row r="50" spans="1:17" ht="30.75" customHeight="1" x14ac:dyDescent="0.25">
      <c r="A50" s="17" t="s">
        <v>225</v>
      </c>
      <c r="B50" s="17" t="s">
        <v>93</v>
      </c>
      <c r="C50" s="25" t="s">
        <v>308</v>
      </c>
      <c r="D50" s="17">
        <v>2016</v>
      </c>
      <c r="E50" s="17">
        <v>2016</v>
      </c>
      <c r="F50" s="17" t="s">
        <v>98</v>
      </c>
    </row>
    <row r="51" spans="1:17" ht="47.25" customHeight="1" x14ac:dyDescent="0.25">
      <c r="A51" s="17" t="s">
        <v>226</v>
      </c>
      <c r="B51" s="17" t="s">
        <v>350</v>
      </c>
      <c r="C51" s="25" t="s">
        <v>308</v>
      </c>
      <c r="D51" s="17">
        <v>2016</v>
      </c>
      <c r="E51" s="17">
        <v>2016</v>
      </c>
      <c r="F51" s="17" t="s">
        <v>100</v>
      </c>
    </row>
    <row r="52" spans="1:17" ht="30.75" customHeight="1" x14ac:dyDescent="0.25">
      <c r="A52" s="17" t="s">
        <v>227</v>
      </c>
      <c r="B52" s="17" t="s">
        <v>95</v>
      </c>
      <c r="C52" s="25" t="s">
        <v>308</v>
      </c>
      <c r="D52" s="17">
        <v>2015</v>
      </c>
      <c r="E52" s="20">
        <v>2025</v>
      </c>
      <c r="F52" s="17" t="s">
        <v>306</v>
      </c>
    </row>
    <row r="53" spans="1:17" x14ac:dyDescent="0.25">
      <c r="A53" s="63" t="s">
        <v>102</v>
      </c>
      <c r="B53" s="63"/>
      <c r="C53" s="63"/>
      <c r="D53" s="63"/>
      <c r="E53" s="63"/>
      <c r="F53" s="63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</row>
    <row r="54" spans="1:17" ht="53.25" customHeight="1" x14ac:dyDescent="0.25">
      <c r="A54" s="17" t="s">
        <v>228</v>
      </c>
      <c r="B54" s="17" t="s">
        <v>352</v>
      </c>
      <c r="C54" s="17" t="s">
        <v>310</v>
      </c>
      <c r="D54" s="20">
        <v>2016</v>
      </c>
      <c r="E54" s="20" t="s">
        <v>290</v>
      </c>
      <c r="F54" s="17" t="s">
        <v>106</v>
      </c>
    </row>
    <row r="55" spans="1:17" ht="58.5" customHeight="1" x14ac:dyDescent="0.25">
      <c r="A55" s="17" t="s">
        <v>229</v>
      </c>
      <c r="B55" s="17" t="s">
        <v>351</v>
      </c>
      <c r="C55" s="25" t="s">
        <v>310</v>
      </c>
      <c r="D55" s="20">
        <v>2015</v>
      </c>
      <c r="E55" s="20" t="s">
        <v>290</v>
      </c>
      <c r="F55" s="17" t="s">
        <v>315</v>
      </c>
    </row>
    <row r="56" spans="1:17" ht="38.25" x14ac:dyDescent="0.25">
      <c r="A56" s="17" t="s">
        <v>230</v>
      </c>
      <c r="B56" s="17" t="s">
        <v>103</v>
      </c>
      <c r="C56" s="25" t="s">
        <v>310</v>
      </c>
      <c r="D56" s="20">
        <v>2015</v>
      </c>
      <c r="E56" s="20" t="s">
        <v>290</v>
      </c>
      <c r="F56" s="17" t="s">
        <v>107</v>
      </c>
    </row>
    <row r="57" spans="1:17" ht="36" customHeight="1" x14ac:dyDescent="0.25">
      <c r="A57" s="17" t="s">
        <v>231</v>
      </c>
      <c r="B57" s="17" t="s">
        <v>353</v>
      </c>
      <c r="C57" s="25" t="s">
        <v>310</v>
      </c>
      <c r="D57" s="20">
        <v>2015</v>
      </c>
      <c r="E57" s="20" t="s">
        <v>290</v>
      </c>
      <c r="F57" s="17" t="s">
        <v>316</v>
      </c>
    </row>
    <row r="58" spans="1:17" ht="32.25" customHeight="1" x14ac:dyDescent="0.25">
      <c r="A58" s="17" t="s">
        <v>232</v>
      </c>
      <c r="B58" s="17" t="s">
        <v>105</v>
      </c>
      <c r="C58" s="25" t="s">
        <v>310</v>
      </c>
      <c r="D58" s="20">
        <v>2015</v>
      </c>
      <c r="E58" s="20" t="s">
        <v>290</v>
      </c>
      <c r="F58" s="17" t="s">
        <v>300</v>
      </c>
    </row>
    <row r="59" spans="1:17" ht="15.75" customHeight="1" x14ac:dyDescent="0.25">
      <c r="A59" s="68" t="s">
        <v>108</v>
      </c>
      <c r="B59" s="69"/>
      <c r="C59" s="69"/>
      <c r="D59" s="69"/>
      <c r="E59" s="69"/>
      <c r="F59" s="70"/>
    </row>
    <row r="60" spans="1:17" ht="61.5" customHeight="1" x14ac:dyDescent="0.25">
      <c r="A60" s="17" t="s">
        <v>233</v>
      </c>
      <c r="B60" s="17" t="s">
        <v>354</v>
      </c>
      <c r="C60" s="17" t="s">
        <v>309</v>
      </c>
      <c r="D60" s="18" t="s">
        <v>289</v>
      </c>
      <c r="E60" s="20" t="s">
        <v>290</v>
      </c>
      <c r="F60" s="17" t="s">
        <v>301</v>
      </c>
    </row>
    <row r="61" spans="1:17" ht="57.75" customHeight="1" x14ac:dyDescent="0.25">
      <c r="A61" s="17" t="s">
        <v>234</v>
      </c>
      <c r="B61" s="17" t="s">
        <v>110</v>
      </c>
      <c r="C61" s="25" t="s">
        <v>309</v>
      </c>
      <c r="D61" s="20">
        <v>2015</v>
      </c>
      <c r="E61" s="20" t="s">
        <v>290</v>
      </c>
      <c r="F61" s="17" t="s">
        <v>317</v>
      </c>
    </row>
    <row r="62" spans="1:17" ht="52.5" customHeight="1" x14ac:dyDescent="0.25">
      <c r="A62" s="17" t="s">
        <v>235</v>
      </c>
      <c r="B62" s="17" t="s">
        <v>266</v>
      </c>
      <c r="C62" s="25" t="s">
        <v>309</v>
      </c>
      <c r="D62" s="20">
        <v>2015</v>
      </c>
      <c r="E62" s="20" t="s">
        <v>290</v>
      </c>
      <c r="F62" s="17" t="s">
        <v>319</v>
      </c>
    </row>
    <row r="63" spans="1:17" ht="72" customHeight="1" x14ac:dyDescent="0.25">
      <c r="A63" s="17" t="s">
        <v>236</v>
      </c>
      <c r="B63" s="17" t="s">
        <v>111</v>
      </c>
      <c r="C63" s="25" t="s">
        <v>309</v>
      </c>
      <c r="D63" s="20">
        <v>2015</v>
      </c>
      <c r="E63" s="20" t="s">
        <v>290</v>
      </c>
      <c r="F63" s="17" t="s">
        <v>318</v>
      </c>
    </row>
    <row r="64" spans="1:17" ht="45.75" customHeight="1" x14ac:dyDescent="0.25">
      <c r="A64" s="17" t="s">
        <v>237</v>
      </c>
      <c r="B64" s="17" t="s">
        <v>112</v>
      </c>
      <c r="C64" s="25" t="s">
        <v>309</v>
      </c>
      <c r="D64" s="20">
        <v>2015</v>
      </c>
      <c r="E64" s="20" t="s">
        <v>290</v>
      </c>
      <c r="F64" s="17" t="s">
        <v>118</v>
      </c>
    </row>
    <row r="65" spans="1:19" ht="31.5" customHeight="1" x14ac:dyDescent="0.25">
      <c r="A65" s="17" t="s">
        <v>238</v>
      </c>
      <c r="B65" s="17" t="s">
        <v>113</v>
      </c>
      <c r="C65" s="25" t="s">
        <v>309</v>
      </c>
      <c r="D65" s="20">
        <v>2015</v>
      </c>
      <c r="E65" s="20" t="s">
        <v>290</v>
      </c>
      <c r="F65" s="17" t="s">
        <v>356</v>
      </c>
    </row>
    <row r="66" spans="1:19" ht="57.75" customHeight="1" x14ac:dyDescent="0.25">
      <c r="A66" s="17" t="s">
        <v>239</v>
      </c>
      <c r="B66" s="17" t="s">
        <v>114</v>
      </c>
      <c r="C66" s="25" t="s">
        <v>309</v>
      </c>
      <c r="D66" s="20">
        <v>2015</v>
      </c>
      <c r="E66" s="20">
        <v>2020</v>
      </c>
      <c r="F66" s="17" t="s">
        <v>302</v>
      </c>
    </row>
    <row r="67" spans="1:19" ht="34.5" customHeight="1" x14ac:dyDescent="0.25">
      <c r="A67" s="17" t="s">
        <v>240</v>
      </c>
      <c r="B67" s="17" t="s">
        <v>115</v>
      </c>
      <c r="C67" s="25" t="s">
        <v>309</v>
      </c>
      <c r="D67" s="20">
        <v>2015</v>
      </c>
      <c r="E67" s="20" t="s">
        <v>290</v>
      </c>
      <c r="F67" s="23" t="s">
        <v>138</v>
      </c>
    </row>
    <row r="68" spans="1:19" x14ac:dyDescent="0.25">
      <c r="A68" s="61" t="s">
        <v>328</v>
      </c>
      <c r="B68" s="62"/>
      <c r="C68" s="62"/>
      <c r="D68" s="62"/>
      <c r="E68" s="62"/>
      <c r="F68" s="6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1:19" ht="87" customHeight="1" x14ac:dyDescent="0.25">
      <c r="A69" s="17" t="s">
        <v>241</v>
      </c>
      <c r="B69" s="17" t="s">
        <v>355</v>
      </c>
      <c r="C69" s="17" t="s">
        <v>130</v>
      </c>
      <c r="D69" s="20">
        <v>2015</v>
      </c>
      <c r="E69" s="20" t="s">
        <v>290</v>
      </c>
      <c r="F69" s="17" t="s">
        <v>134</v>
      </c>
    </row>
    <row r="70" spans="1:19" ht="50.25" customHeight="1" x14ac:dyDescent="0.25">
      <c r="A70" s="17" t="s">
        <v>242</v>
      </c>
      <c r="B70" s="17" t="s">
        <v>119</v>
      </c>
      <c r="C70" s="25" t="s">
        <v>309</v>
      </c>
      <c r="D70" s="17" t="s">
        <v>320</v>
      </c>
      <c r="E70" s="17" t="s">
        <v>303</v>
      </c>
      <c r="F70" s="17" t="s">
        <v>116</v>
      </c>
    </row>
    <row r="71" spans="1:19" ht="33.75" customHeight="1" x14ac:dyDescent="0.25">
      <c r="A71" s="17" t="s">
        <v>243</v>
      </c>
      <c r="B71" s="17" t="s">
        <v>120</v>
      </c>
      <c r="C71" s="25" t="s">
        <v>309</v>
      </c>
      <c r="D71" s="17" t="s">
        <v>287</v>
      </c>
      <c r="E71" s="17" t="s">
        <v>321</v>
      </c>
      <c r="F71" s="17" t="s">
        <v>116</v>
      </c>
    </row>
    <row r="72" spans="1:19" ht="33.75" customHeight="1" x14ac:dyDescent="0.25">
      <c r="A72" s="17" t="s">
        <v>244</v>
      </c>
      <c r="B72" s="17" t="s">
        <v>121</v>
      </c>
      <c r="C72" s="17" t="s">
        <v>310</v>
      </c>
      <c r="D72" s="17" t="s">
        <v>303</v>
      </c>
      <c r="E72" s="17" t="s">
        <v>303</v>
      </c>
      <c r="F72" s="17" t="s">
        <v>135</v>
      </c>
    </row>
    <row r="73" spans="1:19" ht="39" customHeight="1" x14ac:dyDescent="0.25">
      <c r="A73" s="17" t="s">
        <v>245</v>
      </c>
      <c r="B73" s="17" t="s">
        <v>122</v>
      </c>
      <c r="C73" s="25" t="s">
        <v>310</v>
      </c>
      <c r="D73" s="17" t="s">
        <v>303</v>
      </c>
      <c r="E73" s="17" t="s">
        <v>303</v>
      </c>
      <c r="F73" s="17" t="s">
        <v>135</v>
      </c>
    </row>
    <row r="74" spans="1:19" ht="34.5" customHeight="1" x14ac:dyDescent="0.25">
      <c r="A74" s="17" t="s">
        <v>246</v>
      </c>
      <c r="B74" s="17" t="s">
        <v>123</v>
      </c>
      <c r="C74" s="17" t="s">
        <v>308</v>
      </c>
      <c r="D74" s="17" t="s">
        <v>303</v>
      </c>
      <c r="E74" s="17" t="s">
        <v>322</v>
      </c>
      <c r="F74" s="17" t="s">
        <v>116</v>
      </c>
    </row>
    <row r="75" spans="1:19" ht="44.25" customHeight="1" x14ac:dyDescent="0.25">
      <c r="A75" s="17" t="s">
        <v>247</v>
      </c>
      <c r="B75" s="17" t="s">
        <v>124</v>
      </c>
      <c r="C75" s="17" t="s">
        <v>131</v>
      </c>
      <c r="D75" s="17" t="s">
        <v>288</v>
      </c>
      <c r="E75" s="17" t="s">
        <v>290</v>
      </c>
      <c r="F75" s="17" t="s">
        <v>136</v>
      </c>
    </row>
    <row r="76" spans="1:19" ht="33" customHeight="1" x14ac:dyDescent="0.25">
      <c r="A76" s="17" t="s">
        <v>248</v>
      </c>
      <c r="B76" s="17" t="s">
        <v>125</v>
      </c>
      <c r="C76" s="17" t="s">
        <v>132</v>
      </c>
      <c r="D76" s="17" t="s">
        <v>304</v>
      </c>
      <c r="E76" s="20" t="s">
        <v>288</v>
      </c>
      <c r="F76" s="17" t="s">
        <v>137</v>
      </c>
    </row>
    <row r="77" spans="1:19" ht="46.5" customHeight="1" x14ac:dyDescent="0.25">
      <c r="A77" s="17" t="s">
        <v>249</v>
      </c>
      <c r="B77" s="17" t="s">
        <v>126</v>
      </c>
      <c r="C77" s="17" t="s">
        <v>131</v>
      </c>
      <c r="D77" s="17">
        <v>2015</v>
      </c>
      <c r="E77" s="19" t="s">
        <v>291</v>
      </c>
      <c r="F77" s="17" t="s">
        <v>117</v>
      </c>
    </row>
    <row r="78" spans="1:19" ht="34.5" customHeight="1" x14ac:dyDescent="0.25">
      <c r="A78" s="17" t="s">
        <v>250</v>
      </c>
      <c r="B78" s="17" t="s">
        <v>127</v>
      </c>
      <c r="C78" s="25" t="s">
        <v>310</v>
      </c>
      <c r="D78" s="17">
        <v>2015</v>
      </c>
      <c r="E78" s="19">
        <v>2017</v>
      </c>
      <c r="F78" s="17" t="s">
        <v>138</v>
      </c>
    </row>
    <row r="79" spans="1:19" ht="32.25" customHeight="1" x14ac:dyDescent="0.25">
      <c r="A79" s="17" t="s">
        <v>251</v>
      </c>
      <c r="B79" s="17" t="s">
        <v>128</v>
      </c>
      <c r="C79" s="17" t="s">
        <v>133</v>
      </c>
      <c r="D79" s="17">
        <v>2015</v>
      </c>
      <c r="E79" s="17">
        <v>2015</v>
      </c>
      <c r="F79" s="17" t="s">
        <v>116</v>
      </c>
    </row>
    <row r="80" spans="1:19" ht="49.5" customHeight="1" x14ac:dyDescent="0.25">
      <c r="A80" s="17" t="s">
        <v>252</v>
      </c>
      <c r="B80" s="17" t="s">
        <v>129</v>
      </c>
      <c r="C80" s="17" t="s">
        <v>96</v>
      </c>
      <c r="D80" s="17" t="s">
        <v>291</v>
      </c>
      <c r="E80" s="17" t="s">
        <v>291</v>
      </c>
      <c r="F80" s="17" t="s">
        <v>305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19.5" customHeight="1" x14ac:dyDescent="0.25">
      <c r="A81" s="63" t="s">
        <v>139</v>
      </c>
      <c r="B81" s="63"/>
      <c r="C81" s="63"/>
      <c r="D81" s="63"/>
      <c r="E81" s="63"/>
      <c r="F81" s="63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3"/>
      <c r="S81" s="13"/>
    </row>
    <row r="82" spans="1:19" ht="54.75" customHeight="1" x14ac:dyDescent="0.25">
      <c r="A82" s="17" t="s">
        <v>253</v>
      </c>
      <c r="B82" s="17" t="s">
        <v>140</v>
      </c>
      <c r="C82" s="17" t="s">
        <v>131</v>
      </c>
      <c r="D82" s="20">
        <v>2015</v>
      </c>
      <c r="E82" s="20" t="s">
        <v>323</v>
      </c>
      <c r="F82" s="17" t="s">
        <v>141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x14ac:dyDescent="0.25">
      <c r="A83" s="63" t="s">
        <v>142</v>
      </c>
      <c r="B83" s="63"/>
      <c r="C83" s="63"/>
      <c r="D83" s="63"/>
      <c r="E83" s="63"/>
      <c r="F83" s="63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3"/>
    </row>
    <row r="84" spans="1:19" ht="123" customHeight="1" x14ac:dyDescent="0.25">
      <c r="A84" s="19" t="s">
        <v>254</v>
      </c>
      <c r="B84" s="19" t="s">
        <v>143</v>
      </c>
      <c r="C84" s="19" t="s">
        <v>311</v>
      </c>
      <c r="D84" s="20">
        <v>2015</v>
      </c>
      <c r="E84" s="20" t="s">
        <v>290</v>
      </c>
      <c r="F84" s="17" t="s">
        <v>324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59.25" customHeight="1" x14ac:dyDescent="0.25">
      <c r="A85" s="17" t="s">
        <v>255</v>
      </c>
      <c r="B85" s="17" t="s">
        <v>347</v>
      </c>
      <c r="C85" s="17" t="s">
        <v>131</v>
      </c>
      <c r="D85" s="20">
        <v>2015</v>
      </c>
      <c r="E85" s="20" t="s">
        <v>290</v>
      </c>
      <c r="F85" s="17" t="s">
        <v>156</v>
      </c>
    </row>
    <row r="86" spans="1:19" ht="58.5" customHeight="1" x14ac:dyDescent="0.25">
      <c r="A86" s="17" t="s">
        <v>256</v>
      </c>
      <c r="B86" s="17" t="s">
        <v>145</v>
      </c>
      <c r="C86" s="17" t="s">
        <v>311</v>
      </c>
      <c r="D86" s="20">
        <v>2015</v>
      </c>
      <c r="E86" s="20" t="s">
        <v>290</v>
      </c>
      <c r="F86" s="17" t="s">
        <v>157</v>
      </c>
    </row>
    <row r="87" spans="1:19" ht="48" customHeight="1" x14ac:dyDescent="0.25">
      <c r="A87" s="17" t="s">
        <v>257</v>
      </c>
      <c r="B87" s="17" t="s">
        <v>146</v>
      </c>
      <c r="C87" s="17" t="s">
        <v>311</v>
      </c>
      <c r="D87" s="20">
        <v>2015</v>
      </c>
      <c r="E87" s="20" t="s">
        <v>290</v>
      </c>
      <c r="F87" s="17" t="s">
        <v>325</v>
      </c>
    </row>
    <row r="88" spans="1:19" ht="63.75" customHeight="1" x14ac:dyDescent="0.25">
      <c r="A88" s="17" t="s">
        <v>258</v>
      </c>
      <c r="B88" s="17" t="s">
        <v>147</v>
      </c>
      <c r="C88" s="17" t="s">
        <v>311</v>
      </c>
      <c r="D88" s="20">
        <v>2015</v>
      </c>
      <c r="E88" s="20" t="s">
        <v>290</v>
      </c>
      <c r="F88" s="17" t="s">
        <v>158</v>
      </c>
    </row>
    <row r="89" spans="1:19" ht="32.25" customHeight="1" x14ac:dyDescent="0.25">
      <c r="A89" s="17" t="s">
        <v>259</v>
      </c>
      <c r="B89" s="17" t="s">
        <v>148</v>
      </c>
      <c r="C89" s="17" t="s">
        <v>311</v>
      </c>
      <c r="D89" s="20">
        <v>2015</v>
      </c>
      <c r="E89" s="20" t="s">
        <v>290</v>
      </c>
      <c r="F89" s="17" t="s">
        <v>159</v>
      </c>
    </row>
    <row r="90" spans="1:19" ht="58.5" customHeight="1" x14ac:dyDescent="0.25">
      <c r="A90" s="17" t="s">
        <v>260</v>
      </c>
      <c r="B90" s="17" t="s">
        <v>149</v>
      </c>
      <c r="C90" s="17" t="s">
        <v>311</v>
      </c>
      <c r="D90" s="20">
        <v>2015</v>
      </c>
      <c r="E90" s="20" t="s">
        <v>290</v>
      </c>
      <c r="F90" s="17" t="s">
        <v>158</v>
      </c>
    </row>
    <row r="91" spans="1:19" ht="63" customHeight="1" x14ac:dyDescent="0.25">
      <c r="A91" s="17" t="s">
        <v>261</v>
      </c>
      <c r="B91" s="17" t="s">
        <v>150</v>
      </c>
      <c r="C91" s="17" t="s">
        <v>154</v>
      </c>
      <c r="D91" s="20">
        <v>2015</v>
      </c>
      <c r="E91" s="20" t="s">
        <v>290</v>
      </c>
      <c r="F91" s="17" t="s">
        <v>160</v>
      </c>
    </row>
    <row r="92" spans="1:19" ht="47.25" customHeight="1" x14ac:dyDescent="0.25">
      <c r="A92" s="17" t="s">
        <v>262</v>
      </c>
      <c r="B92" s="17" t="s">
        <v>151</v>
      </c>
      <c r="C92" s="17" t="s">
        <v>154</v>
      </c>
      <c r="D92" s="17">
        <v>2016</v>
      </c>
      <c r="E92" s="17" t="s">
        <v>290</v>
      </c>
      <c r="F92" s="17" t="s">
        <v>161</v>
      </c>
    </row>
    <row r="93" spans="1:19" ht="102" x14ac:dyDescent="0.25">
      <c r="A93" s="17" t="s">
        <v>263</v>
      </c>
      <c r="B93" s="17" t="s">
        <v>152</v>
      </c>
      <c r="C93" s="17" t="s">
        <v>154</v>
      </c>
      <c r="D93" s="17">
        <v>2016</v>
      </c>
      <c r="E93" s="17" t="s">
        <v>290</v>
      </c>
      <c r="F93" s="17" t="s">
        <v>162</v>
      </c>
    </row>
    <row r="94" spans="1:19" ht="33" customHeight="1" x14ac:dyDescent="0.25">
      <c r="A94" s="19" t="s">
        <v>264</v>
      </c>
      <c r="B94" s="19" t="s">
        <v>153</v>
      </c>
      <c r="C94" s="17" t="s">
        <v>155</v>
      </c>
      <c r="D94" s="17">
        <v>2017</v>
      </c>
      <c r="E94" s="17" t="s">
        <v>290</v>
      </c>
      <c r="F94" s="17" t="s">
        <v>163</v>
      </c>
    </row>
    <row r="95" spans="1:19" x14ac:dyDescent="0.25">
      <c r="A95" s="22"/>
      <c r="B95" s="22"/>
      <c r="C95" s="22"/>
      <c r="D95" s="22"/>
      <c r="E95" s="22"/>
      <c r="F95" s="22"/>
    </row>
    <row r="96" spans="1:19" x14ac:dyDescent="0.25">
      <c r="A96" s="22"/>
      <c r="B96" s="22"/>
      <c r="C96" s="22"/>
      <c r="D96" s="22"/>
      <c r="E96" s="22"/>
      <c r="F96" s="22"/>
    </row>
  </sheetData>
  <mergeCells count="21">
    <mergeCell ref="B8:F8"/>
    <mergeCell ref="B10:F10"/>
    <mergeCell ref="D1:G1"/>
    <mergeCell ref="C2:G4"/>
    <mergeCell ref="F12:F13"/>
    <mergeCell ref="D12:E12"/>
    <mergeCell ref="D5:G5"/>
    <mergeCell ref="D6:G6"/>
    <mergeCell ref="A68:F68"/>
    <mergeCell ref="A83:F83"/>
    <mergeCell ref="A81:F81"/>
    <mergeCell ref="A53:F53"/>
    <mergeCell ref="A15:F15"/>
    <mergeCell ref="A48:A49"/>
    <mergeCell ref="B48:B49"/>
    <mergeCell ref="C48:C49"/>
    <mergeCell ref="F48:F49"/>
    <mergeCell ref="D48:D49"/>
    <mergeCell ref="E48:E49"/>
    <mergeCell ref="A37:F37"/>
    <mergeCell ref="A59:F5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5"/>
  <sheetViews>
    <sheetView tabSelected="1" topLeftCell="A247" zoomScale="120" zoomScaleNormal="120" workbookViewId="0">
      <selection activeCell="B79" sqref="B79:B81"/>
    </sheetView>
  </sheetViews>
  <sheetFormatPr defaultRowHeight="15" x14ac:dyDescent="0.25"/>
  <cols>
    <col min="1" max="1" width="4.42578125" customWidth="1"/>
    <col min="2" max="2" width="23.7109375" customWidth="1"/>
    <col min="3" max="3" width="14.85546875" customWidth="1"/>
    <col min="4" max="4" width="8.7109375" customWidth="1"/>
    <col min="5" max="5" width="8" customWidth="1"/>
    <col min="6" max="6" width="7" customWidth="1"/>
    <col min="7" max="7" width="6.85546875" customWidth="1"/>
    <col min="8" max="8" width="7.42578125" customWidth="1"/>
    <col min="9" max="9" width="7.28515625" customWidth="1"/>
    <col min="10" max="10" width="7.85546875" customWidth="1"/>
    <col min="11" max="11" width="7.5703125" customWidth="1"/>
    <col min="12" max="12" width="7.28515625" customWidth="1"/>
    <col min="13" max="13" width="7.7109375" customWidth="1"/>
    <col min="14" max="14" width="7.85546875" customWidth="1"/>
    <col min="15" max="15" width="7.28515625" customWidth="1"/>
    <col min="16" max="16" width="8" customWidth="1"/>
  </cols>
  <sheetData>
    <row r="1" spans="1:16" ht="15.75" x14ac:dyDescent="0.25">
      <c r="A1" s="32"/>
      <c r="B1" s="33"/>
      <c r="C1" s="34"/>
      <c r="D1" s="35"/>
      <c r="E1" s="35"/>
      <c r="F1" s="36"/>
      <c r="G1" s="136"/>
      <c r="H1" s="137"/>
      <c r="I1" s="137"/>
      <c r="J1" s="135" t="s">
        <v>341</v>
      </c>
      <c r="K1" s="135"/>
      <c r="L1" s="135"/>
      <c r="M1" s="135"/>
      <c r="N1" s="135"/>
      <c r="O1" s="135"/>
      <c r="P1" s="135"/>
    </row>
    <row r="2" spans="1:16" x14ac:dyDescent="0.25">
      <c r="A2" s="32"/>
      <c r="B2" s="27" t="s">
        <v>180</v>
      </c>
      <c r="C2" s="27"/>
      <c r="D2" s="37"/>
      <c r="E2" s="37"/>
      <c r="F2" s="27"/>
      <c r="G2" s="135" t="s">
        <v>357</v>
      </c>
      <c r="H2" s="135"/>
      <c r="I2" s="135"/>
      <c r="J2" s="135"/>
      <c r="K2" s="135"/>
      <c r="L2" s="135"/>
      <c r="M2" s="135"/>
      <c r="N2" s="135"/>
      <c r="O2" s="135"/>
      <c r="P2" s="135"/>
    </row>
    <row r="3" spans="1:16" ht="18.75" customHeight="1" x14ac:dyDescent="0.25">
      <c r="A3" s="32"/>
      <c r="B3" s="27"/>
      <c r="C3" s="27"/>
      <c r="D3" s="37"/>
      <c r="E3" s="37"/>
      <c r="F3" s="27"/>
      <c r="G3" s="135"/>
      <c r="H3" s="135"/>
      <c r="I3" s="135"/>
      <c r="J3" s="135"/>
      <c r="K3" s="135"/>
      <c r="L3" s="135"/>
      <c r="M3" s="135"/>
      <c r="N3" s="135"/>
      <c r="O3" s="135"/>
      <c r="P3" s="135"/>
    </row>
    <row r="4" spans="1:16" ht="15" customHeight="1" x14ac:dyDescent="0.25">
      <c r="A4" s="32"/>
      <c r="B4" s="27"/>
      <c r="C4" s="27"/>
      <c r="D4" s="37"/>
      <c r="E4" s="37"/>
      <c r="F4" s="27"/>
      <c r="G4" s="52"/>
      <c r="H4" s="52"/>
      <c r="I4" s="52"/>
      <c r="J4" s="135" t="s">
        <v>358</v>
      </c>
      <c r="K4" s="142"/>
      <c r="L4" s="142"/>
      <c r="M4" s="142"/>
      <c r="N4" s="142"/>
      <c r="O4" s="142"/>
      <c r="P4" s="142"/>
    </row>
    <row r="5" spans="1:16" ht="15.75" x14ac:dyDescent="0.25">
      <c r="A5" s="32"/>
      <c r="B5" s="27"/>
      <c r="C5" s="27"/>
      <c r="D5" s="37"/>
      <c r="E5" s="37"/>
      <c r="F5" s="27"/>
      <c r="G5" s="52"/>
      <c r="H5" s="52"/>
      <c r="I5" s="52"/>
      <c r="J5" s="52"/>
      <c r="K5" s="135" t="s">
        <v>359</v>
      </c>
      <c r="L5" s="143"/>
      <c r="M5" s="143"/>
      <c r="N5" s="143"/>
      <c r="O5" s="143"/>
      <c r="P5" s="143"/>
    </row>
    <row r="6" spans="1:16" x14ac:dyDescent="0.25">
      <c r="A6" s="32"/>
      <c r="B6" s="27"/>
      <c r="C6" s="27"/>
      <c r="D6" s="37"/>
      <c r="E6" s="37"/>
      <c r="F6" s="27"/>
      <c r="G6" s="27"/>
      <c r="H6" s="27"/>
      <c r="I6" s="27"/>
      <c r="J6" s="44"/>
      <c r="K6" s="44"/>
      <c r="L6" s="44"/>
      <c r="M6" s="43"/>
      <c r="N6" s="43"/>
      <c r="O6" s="43"/>
      <c r="P6" s="43"/>
    </row>
    <row r="7" spans="1:16" ht="15.75" x14ac:dyDescent="0.25">
      <c r="A7" s="32"/>
      <c r="B7" s="125" t="s">
        <v>37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</row>
    <row r="8" spans="1:16" ht="15.75" x14ac:dyDescent="0.25">
      <c r="A8" s="32"/>
      <c r="B8" s="125" t="s">
        <v>2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</row>
    <row r="9" spans="1:16" x14ac:dyDescent="0.25">
      <c r="A9" s="80" t="s">
        <v>164</v>
      </c>
      <c r="B9" s="73" t="s">
        <v>165</v>
      </c>
      <c r="C9" s="73" t="s">
        <v>191</v>
      </c>
      <c r="D9" s="81" t="s">
        <v>181</v>
      </c>
      <c r="E9" s="81" t="s">
        <v>33</v>
      </c>
      <c r="F9" s="126" t="s">
        <v>192</v>
      </c>
      <c r="G9" s="127"/>
      <c r="H9" s="127"/>
      <c r="I9" s="127"/>
      <c r="J9" s="127"/>
      <c r="K9" s="127"/>
      <c r="L9" s="127"/>
      <c r="M9" s="127"/>
      <c r="N9" s="127"/>
      <c r="O9" s="127"/>
      <c r="P9" s="128"/>
    </row>
    <row r="10" spans="1:16" ht="10.5" customHeight="1" x14ac:dyDescent="0.25">
      <c r="A10" s="80"/>
      <c r="B10" s="73"/>
      <c r="C10" s="73"/>
      <c r="D10" s="81"/>
      <c r="E10" s="81"/>
      <c r="F10" s="129"/>
      <c r="G10" s="130"/>
      <c r="H10" s="130"/>
      <c r="I10" s="130"/>
      <c r="J10" s="130"/>
      <c r="K10" s="130"/>
      <c r="L10" s="130"/>
      <c r="M10" s="130"/>
      <c r="N10" s="130"/>
      <c r="O10" s="130"/>
      <c r="P10" s="131"/>
    </row>
    <row r="11" spans="1:16" ht="8.25" hidden="1" customHeight="1" x14ac:dyDescent="0.25">
      <c r="A11" s="80"/>
      <c r="B11" s="73"/>
      <c r="C11" s="73"/>
      <c r="D11" s="81"/>
      <c r="E11" s="81"/>
      <c r="F11" s="132"/>
      <c r="G11" s="133"/>
      <c r="H11" s="133"/>
      <c r="I11" s="133"/>
      <c r="J11" s="133"/>
      <c r="K11" s="133"/>
      <c r="L11" s="133"/>
      <c r="M11" s="133"/>
      <c r="N11" s="133"/>
      <c r="O11" s="133"/>
      <c r="P11" s="134"/>
    </row>
    <row r="12" spans="1:16" ht="57" customHeight="1" x14ac:dyDescent="0.25">
      <c r="A12" s="80"/>
      <c r="B12" s="73"/>
      <c r="C12" s="73"/>
      <c r="D12" s="81"/>
      <c r="E12" s="81"/>
      <c r="F12" s="39" t="s">
        <v>166</v>
      </c>
      <c r="G12" s="39" t="s">
        <v>167</v>
      </c>
      <c r="H12" s="39" t="s">
        <v>168</v>
      </c>
      <c r="I12" s="39" t="s">
        <v>169</v>
      </c>
      <c r="J12" s="45" t="s">
        <v>170</v>
      </c>
      <c r="K12" s="45" t="s">
        <v>171</v>
      </c>
      <c r="L12" s="45" t="s">
        <v>172</v>
      </c>
      <c r="M12" s="39" t="s">
        <v>173</v>
      </c>
      <c r="N12" s="39" t="s">
        <v>174</v>
      </c>
      <c r="O12" s="39" t="s">
        <v>175</v>
      </c>
      <c r="P12" s="39" t="s">
        <v>176</v>
      </c>
    </row>
    <row r="13" spans="1:16" ht="21" customHeight="1" x14ac:dyDescent="0.25">
      <c r="A13" s="41" t="s">
        <v>38</v>
      </c>
      <c r="B13" s="39" t="s">
        <v>177</v>
      </c>
      <c r="C13" s="39">
        <v>3</v>
      </c>
      <c r="D13" s="40">
        <v>4</v>
      </c>
      <c r="E13" s="40">
        <v>5</v>
      </c>
      <c r="F13" s="39">
        <v>6</v>
      </c>
      <c r="G13" s="39">
        <v>7</v>
      </c>
      <c r="H13" s="39">
        <v>8</v>
      </c>
      <c r="I13" s="39">
        <v>9</v>
      </c>
      <c r="J13" s="45">
        <v>10</v>
      </c>
      <c r="K13" s="45">
        <v>11</v>
      </c>
      <c r="L13" s="45">
        <v>12</v>
      </c>
      <c r="M13" s="39">
        <v>13</v>
      </c>
      <c r="N13" s="39">
        <v>14</v>
      </c>
      <c r="O13" s="39">
        <v>15</v>
      </c>
      <c r="P13" s="39">
        <v>16</v>
      </c>
    </row>
    <row r="14" spans="1:16" ht="29.25" customHeight="1" x14ac:dyDescent="0.25">
      <c r="A14" s="73" t="s">
        <v>80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</row>
    <row r="15" spans="1:16" ht="25.5" x14ac:dyDescent="0.25">
      <c r="A15" s="74" t="s">
        <v>193</v>
      </c>
      <c r="B15" s="77" t="s">
        <v>348</v>
      </c>
      <c r="C15" s="77" t="s">
        <v>274</v>
      </c>
      <c r="D15" s="40" t="s">
        <v>182</v>
      </c>
      <c r="E15" s="16">
        <f>SUM(F15:P15)</f>
        <v>2099.1999999999998</v>
      </c>
      <c r="F15" s="28">
        <f>F16+F17</f>
        <v>150</v>
      </c>
      <c r="G15" s="28">
        <f t="shared" ref="G15:P15" si="0">G16+G17</f>
        <v>157.5</v>
      </c>
      <c r="H15" s="28">
        <f t="shared" si="0"/>
        <v>165.4</v>
      </c>
      <c r="I15" s="28">
        <f t="shared" si="0"/>
        <v>173.7</v>
      </c>
      <c r="J15" s="46">
        <f t="shared" si="0"/>
        <v>182.4</v>
      </c>
      <c r="K15" s="46">
        <f t="shared" si="0"/>
        <v>191.5</v>
      </c>
      <c r="L15" s="46">
        <f t="shared" si="0"/>
        <v>199.2</v>
      </c>
      <c r="M15" s="28">
        <f t="shared" si="0"/>
        <v>207.1</v>
      </c>
      <c r="N15" s="28">
        <f t="shared" si="0"/>
        <v>215.4</v>
      </c>
      <c r="O15" s="28">
        <f t="shared" si="0"/>
        <v>224</v>
      </c>
      <c r="P15" s="28">
        <f t="shared" si="0"/>
        <v>233</v>
      </c>
    </row>
    <row r="16" spans="1:16" x14ac:dyDescent="0.25">
      <c r="A16" s="75"/>
      <c r="B16" s="78"/>
      <c r="C16" s="78"/>
      <c r="D16" s="40" t="s">
        <v>35</v>
      </c>
      <c r="E16" s="16">
        <f t="shared" ref="E16:E20" si="1">SUM(F16:P16)</f>
        <v>2099.1999999999998</v>
      </c>
      <c r="F16" s="16">
        <v>150</v>
      </c>
      <c r="G16" s="16">
        <v>157.5</v>
      </c>
      <c r="H16" s="16">
        <v>165.4</v>
      </c>
      <c r="I16" s="16">
        <v>173.7</v>
      </c>
      <c r="J16" s="47">
        <v>182.4</v>
      </c>
      <c r="K16" s="47">
        <v>191.5</v>
      </c>
      <c r="L16" s="47">
        <v>199.2</v>
      </c>
      <c r="M16" s="16">
        <v>207.1</v>
      </c>
      <c r="N16" s="16">
        <v>215.4</v>
      </c>
      <c r="O16" s="16">
        <v>224</v>
      </c>
      <c r="P16" s="16">
        <v>233</v>
      </c>
    </row>
    <row r="17" spans="1:16" ht="170.25" customHeight="1" x14ac:dyDescent="0.25">
      <c r="A17" s="76"/>
      <c r="B17" s="79"/>
      <c r="C17" s="79"/>
      <c r="D17" s="40" t="s">
        <v>34</v>
      </c>
      <c r="E17" s="16">
        <f t="shared" si="1"/>
        <v>0</v>
      </c>
      <c r="F17" s="16">
        <v>0</v>
      </c>
      <c r="G17" s="16">
        <v>0</v>
      </c>
      <c r="H17" s="16">
        <v>0</v>
      </c>
      <c r="I17" s="16">
        <v>0</v>
      </c>
      <c r="J17" s="47">
        <v>0</v>
      </c>
      <c r="K17" s="47">
        <v>0</v>
      </c>
      <c r="L17" s="47">
        <v>0</v>
      </c>
      <c r="M17" s="16">
        <v>0</v>
      </c>
      <c r="N17" s="16">
        <v>0</v>
      </c>
      <c r="O17" s="16">
        <v>0</v>
      </c>
      <c r="P17" s="16">
        <v>0</v>
      </c>
    </row>
    <row r="18" spans="1:16" ht="25.5" x14ac:dyDescent="0.25">
      <c r="A18" s="74" t="s">
        <v>194</v>
      </c>
      <c r="B18" s="77" t="s">
        <v>40</v>
      </c>
      <c r="C18" s="77" t="s">
        <v>274</v>
      </c>
      <c r="D18" s="40" t="s">
        <v>182</v>
      </c>
      <c r="E18" s="16">
        <f t="shared" si="1"/>
        <v>288.7</v>
      </c>
      <c r="F18" s="16">
        <f>F19+F20</f>
        <v>40</v>
      </c>
      <c r="G18" s="16">
        <f t="shared" ref="G18:P18" si="2">G19+G20</f>
        <v>0</v>
      </c>
      <c r="H18" s="16">
        <f t="shared" si="2"/>
        <v>44.1</v>
      </c>
      <c r="I18" s="16">
        <f t="shared" si="2"/>
        <v>0</v>
      </c>
      <c r="J18" s="47">
        <f t="shared" si="2"/>
        <v>48.6</v>
      </c>
      <c r="K18" s="47">
        <f t="shared" si="2"/>
        <v>0</v>
      </c>
      <c r="L18" s="47">
        <f t="shared" si="2"/>
        <v>50</v>
      </c>
      <c r="M18" s="16">
        <f t="shared" si="2"/>
        <v>0</v>
      </c>
      <c r="N18" s="16">
        <f t="shared" si="2"/>
        <v>52</v>
      </c>
      <c r="O18" s="16">
        <f t="shared" si="2"/>
        <v>0</v>
      </c>
      <c r="P18" s="16">
        <f t="shared" si="2"/>
        <v>54</v>
      </c>
    </row>
    <row r="19" spans="1:16" ht="36.75" customHeight="1" x14ac:dyDescent="0.25">
      <c r="A19" s="75"/>
      <c r="B19" s="78"/>
      <c r="C19" s="78"/>
      <c r="D19" s="40" t="s">
        <v>35</v>
      </c>
      <c r="E19" s="16">
        <f t="shared" si="1"/>
        <v>288.7</v>
      </c>
      <c r="F19" s="16">
        <v>40</v>
      </c>
      <c r="G19" s="16">
        <v>0</v>
      </c>
      <c r="H19" s="16">
        <v>44.1</v>
      </c>
      <c r="I19" s="16">
        <v>0</v>
      </c>
      <c r="J19" s="47">
        <v>48.6</v>
      </c>
      <c r="K19" s="47">
        <v>0</v>
      </c>
      <c r="L19" s="47">
        <v>50</v>
      </c>
      <c r="M19" s="16">
        <v>0</v>
      </c>
      <c r="N19" s="16">
        <v>52</v>
      </c>
      <c r="O19" s="16">
        <v>0</v>
      </c>
      <c r="P19" s="16">
        <v>54</v>
      </c>
    </row>
    <row r="20" spans="1:16" ht="12.75" customHeight="1" x14ac:dyDescent="0.25">
      <c r="A20" s="76"/>
      <c r="B20" s="79"/>
      <c r="C20" s="79"/>
      <c r="D20" s="40" t="s">
        <v>34</v>
      </c>
      <c r="E20" s="16">
        <f t="shared" si="1"/>
        <v>0</v>
      </c>
      <c r="F20" s="16">
        <v>0</v>
      </c>
      <c r="G20" s="16">
        <v>0</v>
      </c>
      <c r="H20" s="16">
        <v>0</v>
      </c>
      <c r="I20" s="16">
        <v>0</v>
      </c>
      <c r="J20" s="47">
        <v>0</v>
      </c>
      <c r="K20" s="47">
        <v>0</v>
      </c>
      <c r="L20" s="47">
        <v>0</v>
      </c>
      <c r="M20" s="16">
        <v>0</v>
      </c>
      <c r="N20" s="16">
        <v>0</v>
      </c>
      <c r="O20" s="16">
        <v>0</v>
      </c>
      <c r="P20" s="16">
        <v>0</v>
      </c>
    </row>
    <row r="21" spans="1:16" ht="70.5" customHeight="1" x14ac:dyDescent="0.25">
      <c r="A21" s="42" t="s">
        <v>195</v>
      </c>
      <c r="B21" s="40" t="s">
        <v>42</v>
      </c>
      <c r="C21" s="40" t="s">
        <v>274</v>
      </c>
      <c r="D21" s="82" t="s">
        <v>178</v>
      </c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4"/>
    </row>
    <row r="22" spans="1:16" ht="102.75" customHeight="1" x14ac:dyDescent="0.25">
      <c r="A22" s="42" t="s">
        <v>196</v>
      </c>
      <c r="B22" s="40" t="s">
        <v>44</v>
      </c>
      <c r="C22" s="40" t="s">
        <v>274</v>
      </c>
      <c r="D22" s="85" t="s">
        <v>178</v>
      </c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7"/>
    </row>
    <row r="23" spans="1:16" ht="25.5" x14ac:dyDescent="0.25">
      <c r="A23" s="74" t="s">
        <v>197</v>
      </c>
      <c r="B23" s="77" t="s">
        <v>46</v>
      </c>
      <c r="C23" s="77" t="s">
        <v>274</v>
      </c>
      <c r="D23" s="40" t="s">
        <v>182</v>
      </c>
      <c r="E23" s="16">
        <f t="shared" ref="E23" si="3">SUM(F23:P23)</f>
        <v>279.5</v>
      </c>
      <c r="F23" s="16">
        <f>F24+F25</f>
        <v>20</v>
      </c>
      <c r="G23" s="16">
        <f t="shared" ref="G23:P23" si="4">G24+G25</f>
        <v>21</v>
      </c>
      <c r="H23" s="16">
        <f t="shared" si="4"/>
        <v>22</v>
      </c>
      <c r="I23" s="16">
        <f t="shared" si="4"/>
        <v>23.1</v>
      </c>
      <c r="J23" s="47">
        <f t="shared" si="4"/>
        <v>24.3</v>
      </c>
      <c r="K23" s="47">
        <f t="shared" si="4"/>
        <v>25.5</v>
      </c>
      <c r="L23" s="47">
        <f t="shared" si="4"/>
        <v>26.5</v>
      </c>
      <c r="M23" s="16">
        <f t="shared" si="4"/>
        <v>27.6</v>
      </c>
      <c r="N23" s="16">
        <f t="shared" si="4"/>
        <v>28.7</v>
      </c>
      <c r="O23" s="16">
        <f t="shared" si="4"/>
        <v>29.8</v>
      </c>
      <c r="P23" s="16">
        <f t="shared" si="4"/>
        <v>31</v>
      </c>
    </row>
    <row r="24" spans="1:16" x14ac:dyDescent="0.25">
      <c r="A24" s="75"/>
      <c r="B24" s="78"/>
      <c r="C24" s="78"/>
      <c r="D24" s="40" t="s">
        <v>35</v>
      </c>
      <c r="E24" s="16">
        <f>SUM(F24:P24)</f>
        <v>279.5</v>
      </c>
      <c r="F24" s="16">
        <v>20</v>
      </c>
      <c r="G24" s="16">
        <v>21</v>
      </c>
      <c r="H24" s="16">
        <v>22</v>
      </c>
      <c r="I24" s="16">
        <v>23.1</v>
      </c>
      <c r="J24" s="47">
        <v>24.3</v>
      </c>
      <c r="K24" s="47">
        <v>25.5</v>
      </c>
      <c r="L24" s="47">
        <v>26.5</v>
      </c>
      <c r="M24" s="16">
        <v>27.6</v>
      </c>
      <c r="N24" s="16">
        <v>28.7</v>
      </c>
      <c r="O24" s="16">
        <v>29.8</v>
      </c>
      <c r="P24" s="16">
        <v>31</v>
      </c>
    </row>
    <row r="25" spans="1:16" ht="60" customHeight="1" x14ac:dyDescent="0.25">
      <c r="A25" s="76"/>
      <c r="B25" s="79"/>
      <c r="C25" s="79"/>
      <c r="D25" s="40" t="s">
        <v>34</v>
      </c>
      <c r="E25" s="16">
        <f>SUM(F25:P25)</f>
        <v>0</v>
      </c>
      <c r="F25" s="16">
        <v>0</v>
      </c>
      <c r="G25" s="16">
        <v>0</v>
      </c>
      <c r="H25" s="16">
        <v>0</v>
      </c>
      <c r="I25" s="16">
        <v>0</v>
      </c>
      <c r="J25" s="47">
        <v>0</v>
      </c>
      <c r="K25" s="47">
        <v>0</v>
      </c>
      <c r="L25" s="47">
        <v>0</v>
      </c>
      <c r="M25" s="16">
        <v>0</v>
      </c>
      <c r="N25" s="16">
        <v>0</v>
      </c>
      <c r="O25" s="16">
        <v>0</v>
      </c>
      <c r="P25" s="16">
        <v>0</v>
      </c>
    </row>
    <row r="26" spans="1:16" ht="52.5" customHeight="1" x14ac:dyDescent="0.25">
      <c r="A26" s="42" t="s">
        <v>198</v>
      </c>
      <c r="B26" s="40" t="s">
        <v>47</v>
      </c>
      <c r="C26" s="40" t="s">
        <v>274</v>
      </c>
      <c r="D26" s="82" t="s">
        <v>178</v>
      </c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4"/>
    </row>
    <row r="27" spans="1:16" ht="25.5" x14ac:dyDescent="0.25">
      <c r="A27" s="74" t="s">
        <v>199</v>
      </c>
      <c r="B27" s="77" t="s">
        <v>48</v>
      </c>
      <c r="C27" s="77" t="s">
        <v>274</v>
      </c>
      <c r="D27" s="40" t="s">
        <v>182</v>
      </c>
      <c r="E27" s="16">
        <f t="shared" ref="E27" si="5">SUM(F27:P27)</f>
        <v>183.1</v>
      </c>
      <c r="F27" s="16">
        <f>F28+F29</f>
        <v>25</v>
      </c>
      <c r="G27" s="16">
        <f t="shared" ref="G27:P27" si="6">G28+G29</f>
        <v>0</v>
      </c>
      <c r="H27" s="16">
        <f t="shared" si="6"/>
        <v>27.6</v>
      </c>
      <c r="I27" s="16">
        <f t="shared" si="6"/>
        <v>0</v>
      </c>
      <c r="J27" s="47">
        <f t="shared" si="6"/>
        <v>30.5</v>
      </c>
      <c r="K27" s="47">
        <f t="shared" si="6"/>
        <v>0</v>
      </c>
      <c r="L27" s="47">
        <f t="shared" si="6"/>
        <v>32</v>
      </c>
      <c r="M27" s="16">
        <f t="shared" si="6"/>
        <v>0</v>
      </c>
      <c r="N27" s="16">
        <f t="shared" si="6"/>
        <v>33</v>
      </c>
      <c r="O27" s="16">
        <f t="shared" si="6"/>
        <v>0</v>
      </c>
      <c r="P27" s="16">
        <f t="shared" si="6"/>
        <v>35</v>
      </c>
    </row>
    <row r="28" spans="1:16" x14ac:dyDescent="0.25">
      <c r="A28" s="75"/>
      <c r="B28" s="78"/>
      <c r="C28" s="78"/>
      <c r="D28" s="40" t="s">
        <v>35</v>
      </c>
      <c r="E28" s="16">
        <f>SUM(F28:P28)</f>
        <v>183.1</v>
      </c>
      <c r="F28" s="16">
        <v>25</v>
      </c>
      <c r="G28" s="16">
        <v>0</v>
      </c>
      <c r="H28" s="16">
        <v>27.6</v>
      </c>
      <c r="I28" s="16">
        <v>0</v>
      </c>
      <c r="J28" s="47">
        <v>30.5</v>
      </c>
      <c r="K28" s="47">
        <v>0</v>
      </c>
      <c r="L28" s="47">
        <v>32</v>
      </c>
      <c r="M28" s="16">
        <v>0</v>
      </c>
      <c r="N28" s="16">
        <v>33</v>
      </c>
      <c r="O28" s="16">
        <v>0</v>
      </c>
      <c r="P28" s="16">
        <v>35</v>
      </c>
    </row>
    <row r="29" spans="1:16" ht="30" customHeight="1" x14ac:dyDescent="0.25">
      <c r="A29" s="76"/>
      <c r="B29" s="79"/>
      <c r="C29" s="79"/>
      <c r="D29" s="40" t="s">
        <v>34</v>
      </c>
      <c r="E29" s="16">
        <f>SUM(F29:P29)</f>
        <v>0</v>
      </c>
      <c r="F29" s="16">
        <v>0</v>
      </c>
      <c r="G29" s="16">
        <v>0</v>
      </c>
      <c r="H29" s="16">
        <v>0</v>
      </c>
      <c r="I29" s="16">
        <v>0</v>
      </c>
      <c r="J29" s="47">
        <v>0</v>
      </c>
      <c r="K29" s="47">
        <v>0</v>
      </c>
      <c r="L29" s="47">
        <v>0</v>
      </c>
      <c r="M29" s="16">
        <v>0</v>
      </c>
      <c r="N29" s="16">
        <v>0</v>
      </c>
      <c r="O29" s="16">
        <v>0</v>
      </c>
      <c r="P29" s="16">
        <v>0</v>
      </c>
    </row>
    <row r="30" spans="1:16" ht="25.5" x14ac:dyDescent="0.25">
      <c r="A30" s="74" t="s">
        <v>200</v>
      </c>
      <c r="B30" s="77" t="s">
        <v>49</v>
      </c>
      <c r="C30" s="77" t="s">
        <v>274</v>
      </c>
      <c r="D30" s="40" t="s">
        <v>182</v>
      </c>
      <c r="E30" s="16">
        <f t="shared" ref="E30" si="7">SUM(F30:P30)</f>
        <v>145.30000000000001</v>
      </c>
      <c r="F30" s="16">
        <f>F31+F32</f>
        <v>20</v>
      </c>
      <c r="G30" s="16">
        <f t="shared" ref="G30:P30" si="8">G31+G32</f>
        <v>0</v>
      </c>
      <c r="H30" s="16">
        <f t="shared" si="8"/>
        <v>22</v>
      </c>
      <c r="I30" s="16">
        <f t="shared" si="8"/>
        <v>0</v>
      </c>
      <c r="J30" s="47">
        <f t="shared" si="8"/>
        <v>24.3</v>
      </c>
      <c r="K30" s="47">
        <f t="shared" si="8"/>
        <v>0</v>
      </c>
      <c r="L30" s="47">
        <f t="shared" si="8"/>
        <v>25</v>
      </c>
      <c r="M30" s="16">
        <f t="shared" si="8"/>
        <v>0</v>
      </c>
      <c r="N30" s="16">
        <f t="shared" si="8"/>
        <v>26</v>
      </c>
      <c r="O30" s="16">
        <f t="shared" si="8"/>
        <v>0</v>
      </c>
      <c r="P30" s="16">
        <f t="shared" si="8"/>
        <v>28</v>
      </c>
    </row>
    <row r="31" spans="1:16" ht="64.5" customHeight="1" x14ac:dyDescent="0.25">
      <c r="A31" s="75"/>
      <c r="B31" s="78"/>
      <c r="C31" s="78"/>
      <c r="D31" s="40" t="s">
        <v>35</v>
      </c>
      <c r="E31" s="16">
        <f>SUM(F31:P31)</f>
        <v>145.30000000000001</v>
      </c>
      <c r="F31" s="16">
        <v>20</v>
      </c>
      <c r="G31" s="16">
        <v>0</v>
      </c>
      <c r="H31" s="16">
        <v>22</v>
      </c>
      <c r="I31" s="16">
        <v>0</v>
      </c>
      <c r="J31" s="47">
        <v>24.3</v>
      </c>
      <c r="K31" s="47">
        <v>0</v>
      </c>
      <c r="L31" s="47">
        <v>25</v>
      </c>
      <c r="M31" s="16">
        <v>0</v>
      </c>
      <c r="N31" s="16">
        <v>26</v>
      </c>
      <c r="O31" s="16">
        <v>0</v>
      </c>
      <c r="P31" s="16">
        <v>28</v>
      </c>
    </row>
    <row r="32" spans="1:16" ht="49.5" customHeight="1" x14ac:dyDescent="0.25">
      <c r="A32" s="76"/>
      <c r="B32" s="79"/>
      <c r="C32" s="79"/>
      <c r="D32" s="40" t="s">
        <v>34</v>
      </c>
      <c r="E32" s="16">
        <f>SUM(F32:P32)</f>
        <v>0</v>
      </c>
      <c r="F32" s="16">
        <v>0</v>
      </c>
      <c r="G32" s="16">
        <v>0</v>
      </c>
      <c r="H32" s="16">
        <v>0</v>
      </c>
      <c r="I32" s="16">
        <v>0</v>
      </c>
      <c r="J32" s="47">
        <v>0</v>
      </c>
      <c r="K32" s="47">
        <v>0</v>
      </c>
      <c r="L32" s="47">
        <v>0</v>
      </c>
      <c r="M32" s="16">
        <v>0</v>
      </c>
      <c r="N32" s="16">
        <v>0</v>
      </c>
      <c r="O32" s="16">
        <v>0</v>
      </c>
      <c r="P32" s="16">
        <v>0</v>
      </c>
    </row>
    <row r="33" spans="1:16" ht="111" customHeight="1" x14ac:dyDescent="0.25">
      <c r="A33" s="74" t="s">
        <v>201</v>
      </c>
      <c r="B33" s="77" t="s">
        <v>50</v>
      </c>
      <c r="C33" s="77" t="s">
        <v>274</v>
      </c>
      <c r="D33" s="40" t="s">
        <v>182</v>
      </c>
      <c r="E33" s="16">
        <f t="shared" ref="E33" si="9">SUM(F33:P33)</f>
        <v>332.7</v>
      </c>
      <c r="F33" s="16">
        <f>F34+F35</f>
        <v>40</v>
      </c>
      <c r="G33" s="16">
        <f t="shared" ref="G33:P33" si="10">G34+G35</f>
        <v>0</v>
      </c>
      <c r="H33" s="16">
        <f t="shared" si="10"/>
        <v>44.1</v>
      </c>
      <c r="I33" s="16">
        <f t="shared" si="10"/>
        <v>0</v>
      </c>
      <c r="J33" s="47">
        <v>48.6</v>
      </c>
      <c r="K33" s="47">
        <v>0</v>
      </c>
      <c r="L33" s="47">
        <f t="shared" si="10"/>
        <v>50</v>
      </c>
      <c r="M33" s="16">
        <f t="shared" si="10"/>
        <v>50</v>
      </c>
      <c r="N33" s="16">
        <f t="shared" si="10"/>
        <v>0</v>
      </c>
      <c r="O33" s="16">
        <f t="shared" si="10"/>
        <v>50</v>
      </c>
      <c r="P33" s="16">
        <f t="shared" si="10"/>
        <v>50</v>
      </c>
    </row>
    <row r="34" spans="1:16" x14ac:dyDescent="0.25">
      <c r="A34" s="75"/>
      <c r="B34" s="78"/>
      <c r="C34" s="78"/>
      <c r="D34" s="40" t="s">
        <v>35</v>
      </c>
      <c r="E34" s="16">
        <f>SUM(F34:P34)</f>
        <v>332.7</v>
      </c>
      <c r="F34" s="16">
        <v>40</v>
      </c>
      <c r="G34" s="16">
        <v>0</v>
      </c>
      <c r="H34" s="16">
        <v>44.1</v>
      </c>
      <c r="I34" s="16">
        <v>0</v>
      </c>
      <c r="J34" s="47">
        <v>48.6</v>
      </c>
      <c r="K34" s="47">
        <v>0</v>
      </c>
      <c r="L34" s="47">
        <v>50</v>
      </c>
      <c r="M34" s="16">
        <v>50</v>
      </c>
      <c r="N34" s="16">
        <v>0</v>
      </c>
      <c r="O34" s="16">
        <v>50</v>
      </c>
      <c r="P34" s="16">
        <v>50</v>
      </c>
    </row>
    <row r="35" spans="1:16" ht="72" customHeight="1" x14ac:dyDescent="0.25">
      <c r="A35" s="76"/>
      <c r="B35" s="79"/>
      <c r="C35" s="79"/>
      <c r="D35" s="40" t="s">
        <v>34</v>
      </c>
      <c r="E35" s="16">
        <f>SUM(F35:P35)</f>
        <v>0</v>
      </c>
      <c r="F35" s="16">
        <v>0</v>
      </c>
      <c r="G35" s="16">
        <v>0</v>
      </c>
      <c r="H35" s="16">
        <v>0</v>
      </c>
      <c r="I35" s="16">
        <v>0</v>
      </c>
      <c r="J35" s="47">
        <v>0</v>
      </c>
      <c r="K35" s="47">
        <v>0</v>
      </c>
      <c r="L35" s="47">
        <v>0</v>
      </c>
      <c r="M35" s="16">
        <v>0</v>
      </c>
      <c r="N35" s="16">
        <v>0</v>
      </c>
      <c r="O35" s="16">
        <v>0</v>
      </c>
      <c r="P35" s="16">
        <v>0</v>
      </c>
    </row>
    <row r="36" spans="1:16" ht="25.5" x14ac:dyDescent="0.25">
      <c r="A36" s="74" t="s">
        <v>202</v>
      </c>
      <c r="B36" s="77" t="s">
        <v>51</v>
      </c>
      <c r="C36" s="77" t="s">
        <v>274</v>
      </c>
      <c r="D36" s="40" t="s">
        <v>182</v>
      </c>
      <c r="E36" s="16">
        <f t="shared" ref="E36" si="11">SUM(F36:P36)</f>
        <v>279.5408742912</v>
      </c>
      <c r="F36" s="16">
        <f>F37+F38</f>
        <v>20</v>
      </c>
      <c r="G36" s="16">
        <f t="shared" ref="G36:P36" si="12">G37+G38</f>
        <v>21</v>
      </c>
      <c r="H36" s="16">
        <f t="shared" si="12"/>
        <v>22</v>
      </c>
      <c r="I36" s="16">
        <f t="shared" si="12"/>
        <v>23.1</v>
      </c>
      <c r="J36" s="47">
        <f t="shared" si="12"/>
        <v>24.3</v>
      </c>
      <c r="K36" s="47">
        <f t="shared" si="12"/>
        <v>25.5</v>
      </c>
      <c r="L36" s="47">
        <f t="shared" si="12"/>
        <v>26.52</v>
      </c>
      <c r="M36" s="16">
        <f t="shared" si="12"/>
        <v>27.5808</v>
      </c>
      <c r="N36" s="16">
        <f t="shared" si="12"/>
        <v>28.684031999999998</v>
      </c>
      <c r="O36" s="16">
        <f t="shared" si="12"/>
        <v>29.831393279999997</v>
      </c>
      <c r="P36" s="16">
        <f t="shared" si="12"/>
        <v>31.024649011199998</v>
      </c>
    </row>
    <row r="37" spans="1:16" x14ac:dyDescent="0.25">
      <c r="A37" s="75"/>
      <c r="B37" s="78"/>
      <c r="C37" s="78"/>
      <c r="D37" s="40" t="s">
        <v>35</v>
      </c>
      <c r="E37" s="16">
        <f>SUM(F37:P37)</f>
        <v>279.5408742912</v>
      </c>
      <c r="F37" s="16">
        <v>20</v>
      </c>
      <c r="G37" s="16">
        <v>21</v>
      </c>
      <c r="H37" s="16">
        <v>22</v>
      </c>
      <c r="I37" s="16">
        <v>23.1</v>
      </c>
      <c r="J37" s="47">
        <v>24.3</v>
      </c>
      <c r="K37" s="47">
        <v>25.5</v>
      </c>
      <c r="L37" s="47">
        <f t="shared" ref="L37:P37" si="13">K37+(K37/100*4)</f>
        <v>26.52</v>
      </c>
      <c r="M37" s="16">
        <f t="shared" si="13"/>
        <v>27.5808</v>
      </c>
      <c r="N37" s="16">
        <f t="shared" si="13"/>
        <v>28.684031999999998</v>
      </c>
      <c r="O37" s="16">
        <f t="shared" si="13"/>
        <v>29.831393279999997</v>
      </c>
      <c r="P37" s="16">
        <f t="shared" si="13"/>
        <v>31.024649011199998</v>
      </c>
    </row>
    <row r="38" spans="1:16" ht="34.5" customHeight="1" x14ac:dyDescent="0.25">
      <c r="A38" s="76"/>
      <c r="B38" s="79"/>
      <c r="C38" s="79"/>
      <c r="D38" s="40" t="s">
        <v>34</v>
      </c>
      <c r="E38" s="16">
        <f>SUM(F38:P38)</f>
        <v>0</v>
      </c>
      <c r="F38" s="16">
        <v>0</v>
      </c>
      <c r="G38" s="16">
        <v>0</v>
      </c>
      <c r="H38" s="16">
        <v>0</v>
      </c>
      <c r="I38" s="16">
        <v>0</v>
      </c>
      <c r="J38" s="47">
        <v>0</v>
      </c>
      <c r="K38" s="47">
        <v>0</v>
      </c>
      <c r="L38" s="47">
        <v>0</v>
      </c>
      <c r="M38" s="16">
        <v>0</v>
      </c>
      <c r="N38" s="16">
        <v>0</v>
      </c>
      <c r="O38" s="16">
        <v>0</v>
      </c>
      <c r="P38" s="16">
        <v>0</v>
      </c>
    </row>
    <row r="39" spans="1:16" ht="25.5" x14ac:dyDescent="0.25">
      <c r="A39" s="74" t="s">
        <v>203</v>
      </c>
      <c r="B39" s="77" t="s">
        <v>52</v>
      </c>
      <c r="C39" s="77" t="s">
        <v>274</v>
      </c>
      <c r="D39" s="40" t="s">
        <v>182</v>
      </c>
      <c r="E39" s="16">
        <f t="shared" ref="E39" si="14">SUM(F39:P39)</f>
        <v>354.39999999999992</v>
      </c>
      <c r="F39" s="16">
        <f>F41+F40</f>
        <v>25</v>
      </c>
      <c r="G39" s="16">
        <f t="shared" ref="G39:P39" si="15">G41+G40</f>
        <v>26.3</v>
      </c>
      <c r="H39" s="16">
        <f t="shared" si="15"/>
        <v>28</v>
      </c>
      <c r="I39" s="16">
        <f t="shared" si="15"/>
        <v>29.4</v>
      </c>
      <c r="J39" s="47">
        <f t="shared" si="15"/>
        <v>30.9</v>
      </c>
      <c r="K39" s="47">
        <f t="shared" si="15"/>
        <v>32.4</v>
      </c>
      <c r="L39" s="47">
        <f t="shared" si="15"/>
        <v>33.700000000000003</v>
      </c>
      <c r="M39" s="16">
        <f t="shared" si="15"/>
        <v>35</v>
      </c>
      <c r="N39" s="16">
        <f t="shared" si="15"/>
        <v>36.4</v>
      </c>
      <c r="O39" s="16">
        <f t="shared" si="15"/>
        <v>37.9</v>
      </c>
      <c r="P39" s="16">
        <f t="shared" si="15"/>
        <v>39.4</v>
      </c>
    </row>
    <row r="40" spans="1:16" ht="123" customHeight="1" x14ac:dyDescent="0.25">
      <c r="A40" s="75"/>
      <c r="B40" s="78"/>
      <c r="C40" s="78"/>
      <c r="D40" s="40" t="s">
        <v>35</v>
      </c>
      <c r="E40" s="16">
        <f>SUM(F40:P40)</f>
        <v>354.39999999999992</v>
      </c>
      <c r="F40" s="16">
        <v>25</v>
      </c>
      <c r="G40" s="16">
        <v>26.3</v>
      </c>
      <c r="H40" s="16">
        <v>28</v>
      </c>
      <c r="I40" s="16">
        <v>29.4</v>
      </c>
      <c r="J40" s="47">
        <v>30.9</v>
      </c>
      <c r="K40" s="47">
        <v>32.4</v>
      </c>
      <c r="L40" s="47">
        <v>33.700000000000003</v>
      </c>
      <c r="M40" s="16">
        <v>35</v>
      </c>
      <c r="N40" s="16">
        <v>36.4</v>
      </c>
      <c r="O40" s="16">
        <v>37.9</v>
      </c>
      <c r="P40" s="16">
        <v>39.4</v>
      </c>
    </row>
    <row r="41" spans="1:16" ht="102" customHeight="1" x14ac:dyDescent="0.25">
      <c r="A41" s="76"/>
      <c r="B41" s="79"/>
      <c r="C41" s="79"/>
      <c r="D41" s="40" t="s">
        <v>34</v>
      </c>
      <c r="E41" s="16">
        <f>SUM(F41:P41)</f>
        <v>0</v>
      </c>
      <c r="F41" s="16">
        <v>0</v>
      </c>
      <c r="G41" s="16">
        <v>0</v>
      </c>
      <c r="H41" s="16">
        <v>0</v>
      </c>
      <c r="I41" s="16">
        <v>0</v>
      </c>
      <c r="J41" s="47">
        <v>0</v>
      </c>
      <c r="K41" s="47">
        <v>0</v>
      </c>
      <c r="L41" s="47">
        <v>0</v>
      </c>
      <c r="M41" s="16">
        <v>0</v>
      </c>
      <c r="N41" s="16">
        <v>0</v>
      </c>
      <c r="O41" s="16">
        <v>0</v>
      </c>
      <c r="P41" s="16">
        <v>0</v>
      </c>
    </row>
    <row r="42" spans="1:16" ht="25.5" x14ac:dyDescent="0.25">
      <c r="A42" s="74" t="s">
        <v>204</v>
      </c>
      <c r="B42" s="77" t="s">
        <v>53</v>
      </c>
      <c r="C42" s="77" t="s">
        <v>274</v>
      </c>
      <c r="D42" s="40" t="s">
        <v>182</v>
      </c>
      <c r="E42" s="16">
        <f t="shared" ref="E42" si="16">SUM(F42:P42)</f>
        <v>115432.1</v>
      </c>
      <c r="F42" s="16">
        <f>F43+F44</f>
        <v>7758.5</v>
      </c>
      <c r="G42" s="16">
        <f t="shared" ref="G42:P42" si="17">G43+G44</f>
        <v>8307.7999999999993</v>
      </c>
      <c r="H42" s="16">
        <f t="shared" si="17"/>
        <v>9353.9</v>
      </c>
      <c r="I42" s="16">
        <f t="shared" si="17"/>
        <v>10685.7</v>
      </c>
      <c r="J42" s="47">
        <v>9278.7999999999993</v>
      </c>
      <c r="K42" s="47">
        <v>9278.7999999999993</v>
      </c>
      <c r="L42" s="47">
        <f t="shared" si="17"/>
        <v>11219.5</v>
      </c>
      <c r="M42" s="16">
        <f t="shared" si="17"/>
        <v>11668.3</v>
      </c>
      <c r="N42" s="16">
        <f t="shared" si="17"/>
        <v>12135</v>
      </c>
      <c r="O42" s="16">
        <f t="shared" si="17"/>
        <v>12620.5</v>
      </c>
      <c r="P42" s="16">
        <f t="shared" si="17"/>
        <v>13125.3</v>
      </c>
    </row>
    <row r="43" spans="1:16" x14ac:dyDescent="0.25">
      <c r="A43" s="75"/>
      <c r="B43" s="78"/>
      <c r="C43" s="78"/>
      <c r="D43" s="40" t="s">
        <v>35</v>
      </c>
      <c r="E43" s="16">
        <v>115432.1</v>
      </c>
      <c r="F43" s="16">
        <v>7758.5</v>
      </c>
      <c r="G43" s="16">
        <v>8307.7999999999993</v>
      </c>
      <c r="H43" s="16">
        <v>9353.9</v>
      </c>
      <c r="I43" s="16">
        <f>10365.2+320.5</f>
        <v>10685.7</v>
      </c>
      <c r="J43" s="47">
        <v>9278.7999999999993</v>
      </c>
      <c r="K43" s="47">
        <v>9278.7999999999993</v>
      </c>
      <c r="L43" s="47">
        <v>11219.5</v>
      </c>
      <c r="M43" s="16">
        <v>11668.3</v>
      </c>
      <c r="N43" s="16">
        <v>12135</v>
      </c>
      <c r="O43" s="16">
        <v>12620.5</v>
      </c>
      <c r="P43" s="16">
        <v>13125.3</v>
      </c>
    </row>
    <row r="44" spans="1:16" x14ac:dyDescent="0.25">
      <c r="A44" s="76"/>
      <c r="B44" s="79"/>
      <c r="C44" s="79"/>
      <c r="D44" s="40" t="s">
        <v>34</v>
      </c>
      <c r="E44" s="16">
        <f>SUM(F44:P44)</f>
        <v>0</v>
      </c>
      <c r="F44" s="16">
        <v>0</v>
      </c>
      <c r="G44" s="16">
        <v>0</v>
      </c>
      <c r="H44" s="16">
        <v>0</v>
      </c>
      <c r="I44" s="16">
        <v>0</v>
      </c>
      <c r="J44" s="47">
        <v>0</v>
      </c>
      <c r="K44" s="47">
        <v>0</v>
      </c>
      <c r="L44" s="47">
        <v>0</v>
      </c>
      <c r="M44" s="16">
        <v>0</v>
      </c>
      <c r="N44" s="16">
        <v>0</v>
      </c>
      <c r="O44" s="16">
        <v>0</v>
      </c>
      <c r="P44" s="16">
        <v>0</v>
      </c>
    </row>
    <row r="45" spans="1:16" ht="25.5" x14ac:dyDescent="0.25">
      <c r="A45" s="74" t="s">
        <v>205</v>
      </c>
      <c r="B45" s="77" t="s">
        <v>54</v>
      </c>
      <c r="C45" s="77" t="s">
        <v>63</v>
      </c>
      <c r="D45" s="40" t="s">
        <v>182</v>
      </c>
      <c r="E45" s="16">
        <f t="shared" ref="E45" si="18">SUM(F45:P45)</f>
        <v>940.2</v>
      </c>
      <c r="F45" s="16">
        <f>F47+F46</f>
        <v>0</v>
      </c>
      <c r="G45" s="16">
        <f t="shared" ref="G45:P45" si="19">G47+G46</f>
        <v>77</v>
      </c>
      <c r="H45" s="16">
        <f t="shared" si="19"/>
        <v>81</v>
      </c>
      <c r="I45" s="16">
        <f t="shared" si="19"/>
        <v>84</v>
      </c>
      <c r="J45" s="47">
        <f t="shared" si="19"/>
        <v>88</v>
      </c>
      <c r="K45" s="47">
        <f t="shared" si="19"/>
        <v>92</v>
      </c>
      <c r="L45" s="47">
        <f t="shared" si="19"/>
        <v>95.7</v>
      </c>
      <c r="M45" s="16">
        <f t="shared" si="19"/>
        <v>99.5</v>
      </c>
      <c r="N45" s="16">
        <f t="shared" si="19"/>
        <v>103.5</v>
      </c>
      <c r="O45" s="16">
        <f t="shared" si="19"/>
        <v>107.6</v>
      </c>
      <c r="P45" s="16">
        <f t="shared" si="19"/>
        <v>111.9</v>
      </c>
    </row>
    <row r="46" spans="1:16" x14ac:dyDescent="0.25">
      <c r="A46" s="75"/>
      <c r="B46" s="78"/>
      <c r="C46" s="78"/>
      <c r="D46" s="40" t="s">
        <v>35</v>
      </c>
      <c r="E46" s="16">
        <f>SUM(F46:P46)</f>
        <v>940.2</v>
      </c>
      <c r="F46" s="38">
        <f>73-73</f>
        <v>0</v>
      </c>
      <c r="G46" s="16">
        <v>77</v>
      </c>
      <c r="H46" s="16">
        <v>81</v>
      </c>
      <c r="I46" s="16">
        <v>84</v>
      </c>
      <c r="J46" s="47">
        <v>88</v>
      </c>
      <c r="K46" s="47">
        <v>92</v>
      </c>
      <c r="L46" s="47">
        <v>95.7</v>
      </c>
      <c r="M46" s="16">
        <v>99.5</v>
      </c>
      <c r="N46" s="16">
        <v>103.5</v>
      </c>
      <c r="O46" s="16">
        <v>107.6</v>
      </c>
      <c r="P46" s="16">
        <v>111.9</v>
      </c>
    </row>
    <row r="47" spans="1:16" ht="60" customHeight="1" x14ac:dyDescent="0.25">
      <c r="A47" s="76"/>
      <c r="B47" s="79"/>
      <c r="C47" s="79"/>
      <c r="D47" s="40" t="s">
        <v>34</v>
      </c>
      <c r="E47" s="16">
        <f>SUM(F47:P47)</f>
        <v>0</v>
      </c>
      <c r="F47" s="16">
        <v>0</v>
      </c>
      <c r="G47" s="16">
        <v>0</v>
      </c>
      <c r="H47" s="16">
        <v>0</v>
      </c>
      <c r="I47" s="16">
        <v>0</v>
      </c>
      <c r="J47" s="47">
        <v>0</v>
      </c>
      <c r="K47" s="47">
        <v>0</v>
      </c>
      <c r="L47" s="47">
        <v>0</v>
      </c>
      <c r="M47" s="16">
        <v>0</v>
      </c>
      <c r="N47" s="16">
        <v>0</v>
      </c>
      <c r="O47" s="16">
        <v>0</v>
      </c>
      <c r="P47" s="16">
        <v>0</v>
      </c>
    </row>
    <row r="48" spans="1:16" ht="25.5" x14ac:dyDescent="0.25">
      <c r="A48" s="74" t="s">
        <v>206</v>
      </c>
      <c r="B48" s="77" t="s">
        <v>55</v>
      </c>
      <c r="C48" s="77" t="s">
        <v>63</v>
      </c>
      <c r="D48" s="40" t="s">
        <v>182</v>
      </c>
      <c r="E48" s="16">
        <f t="shared" ref="E48" si="20">SUM(F48:P48)</f>
        <v>415.9</v>
      </c>
      <c r="F48" s="16">
        <f>F49+F50</f>
        <v>0</v>
      </c>
      <c r="G48" s="16">
        <f t="shared" ref="G48:P48" si="21">G49+G50</f>
        <v>33</v>
      </c>
      <c r="H48" s="16">
        <f t="shared" si="21"/>
        <v>35</v>
      </c>
      <c r="I48" s="16">
        <f t="shared" si="21"/>
        <v>37</v>
      </c>
      <c r="J48" s="47">
        <f t="shared" si="21"/>
        <v>39</v>
      </c>
      <c r="K48" s="47">
        <f t="shared" si="21"/>
        <v>41</v>
      </c>
      <c r="L48" s="47">
        <f t="shared" si="21"/>
        <v>42.6</v>
      </c>
      <c r="M48" s="16">
        <f t="shared" si="21"/>
        <v>44.3</v>
      </c>
      <c r="N48" s="16">
        <f t="shared" si="21"/>
        <v>46.1</v>
      </c>
      <c r="O48" s="16">
        <f t="shared" si="21"/>
        <v>48</v>
      </c>
      <c r="P48" s="16">
        <f t="shared" si="21"/>
        <v>49.9</v>
      </c>
    </row>
    <row r="49" spans="1:16" x14ac:dyDescent="0.25">
      <c r="A49" s="75"/>
      <c r="B49" s="78"/>
      <c r="C49" s="78"/>
      <c r="D49" s="40" t="s">
        <v>35</v>
      </c>
      <c r="E49" s="16">
        <f>SUM(F49:P49)</f>
        <v>415.9</v>
      </c>
      <c r="F49" s="16">
        <f>31-31</f>
        <v>0</v>
      </c>
      <c r="G49" s="16">
        <v>33</v>
      </c>
      <c r="H49" s="16">
        <v>35</v>
      </c>
      <c r="I49" s="16">
        <v>37</v>
      </c>
      <c r="J49" s="47">
        <v>39</v>
      </c>
      <c r="K49" s="47">
        <v>41</v>
      </c>
      <c r="L49" s="47">
        <v>42.6</v>
      </c>
      <c r="M49" s="16">
        <v>44.3</v>
      </c>
      <c r="N49" s="16">
        <v>46.1</v>
      </c>
      <c r="O49" s="16">
        <v>48</v>
      </c>
      <c r="P49" s="16">
        <v>49.9</v>
      </c>
    </row>
    <row r="50" spans="1:16" ht="55.5" customHeight="1" x14ac:dyDescent="0.25">
      <c r="A50" s="76"/>
      <c r="B50" s="79"/>
      <c r="C50" s="79"/>
      <c r="D50" s="40" t="s">
        <v>34</v>
      </c>
      <c r="E50" s="16">
        <f>SUM(F50:P50)</f>
        <v>0</v>
      </c>
      <c r="F50" s="16">
        <v>0</v>
      </c>
      <c r="G50" s="16">
        <v>0</v>
      </c>
      <c r="H50" s="16">
        <v>0</v>
      </c>
      <c r="I50" s="16">
        <v>0</v>
      </c>
      <c r="J50" s="47">
        <v>0</v>
      </c>
      <c r="K50" s="47">
        <v>0</v>
      </c>
      <c r="L50" s="47">
        <v>0</v>
      </c>
      <c r="M50" s="16">
        <v>0</v>
      </c>
      <c r="N50" s="16">
        <v>0</v>
      </c>
      <c r="O50" s="16">
        <v>0</v>
      </c>
      <c r="P50" s="16">
        <v>0</v>
      </c>
    </row>
    <row r="51" spans="1:16" ht="102.75" customHeight="1" x14ac:dyDescent="0.25">
      <c r="A51" s="74" t="s">
        <v>207</v>
      </c>
      <c r="B51" s="77" t="s">
        <v>56</v>
      </c>
      <c r="C51" s="77" t="s">
        <v>63</v>
      </c>
      <c r="D51" s="40" t="s">
        <v>182</v>
      </c>
      <c r="E51" s="16">
        <f t="shared" ref="E51" si="22">SUM(F51:P51)</f>
        <v>682.5</v>
      </c>
      <c r="F51" s="16">
        <f>F52+F53</f>
        <v>0</v>
      </c>
      <c r="G51" s="16">
        <f t="shared" ref="G51:P51" si="23">G52+G53</f>
        <v>55</v>
      </c>
      <c r="H51" s="16">
        <f t="shared" si="23"/>
        <v>58</v>
      </c>
      <c r="I51" s="16">
        <f t="shared" si="23"/>
        <v>61</v>
      </c>
      <c r="J51" s="47">
        <f t="shared" si="23"/>
        <v>64</v>
      </c>
      <c r="K51" s="47">
        <f t="shared" si="23"/>
        <v>67</v>
      </c>
      <c r="L51" s="47">
        <f t="shared" si="23"/>
        <v>69.7</v>
      </c>
      <c r="M51" s="16">
        <f t="shared" si="23"/>
        <v>72.5</v>
      </c>
      <c r="N51" s="16">
        <f t="shared" si="23"/>
        <v>75.400000000000006</v>
      </c>
      <c r="O51" s="16">
        <f t="shared" si="23"/>
        <v>78.400000000000006</v>
      </c>
      <c r="P51" s="16">
        <f t="shared" si="23"/>
        <v>81.5</v>
      </c>
    </row>
    <row r="52" spans="1:16" x14ac:dyDescent="0.25">
      <c r="A52" s="75"/>
      <c r="B52" s="78"/>
      <c r="C52" s="78"/>
      <c r="D52" s="40" t="s">
        <v>35</v>
      </c>
      <c r="E52" s="16">
        <f>SUM(F52:P52)</f>
        <v>682.5</v>
      </c>
      <c r="F52" s="16">
        <v>0</v>
      </c>
      <c r="G52" s="16">
        <v>55</v>
      </c>
      <c r="H52" s="16">
        <v>58</v>
      </c>
      <c r="I52" s="16">
        <v>61</v>
      </c>
      <c r="J52" s="47">
        <v>64</v>
      </c>
      <c r="K52" s="47">
        <v>67</v>
      </c>
      <c r="L52" s="47">
        <v>69.7</v>
      </c>
      <c r="M52" s="16">
        <v>72.5</v>
      </c>
      <c r="N52" s="16">
        <v>75.400000000000006</v>
      </c>
      <c r="O52" s="16">
        <v>78.400000000000006</v>
      </c>
      <c r="P52" s="16">
        <v>81.5</v>
      </c>
    </row>
    <row r="53" spans="1:16" ht="61.5" customHeight="1" x14ac:dyDescent="0.25">
      <c r="A53" s="76"/>
      <c r="B53" s="79"/>
      <c r="C53" s="79"/>
      <c r="D53" s="40" t="s">
        <v>34</v>
      </c>
      <c r="E53" s="16">
        <f>SUM(F53:P53)</f>
        <v>0</v>
      </c>
      <c r="F53" s="16">
        <v>0</v>
      </c>
      <c r="G53" s="16">
        <v>0</v>
      </c>
      <c r="H53" s="16">
        <v>0</v>
      </c>
      <c r="I53" s="16">
        <v>0</v>
      </c>
      <c r="J53" s="47">
        <v>0</v>
      </c>
      <c r="K53" s="47">
        <v>0</v>
      </c>
      <c r="L53" s="47">
        <v>0</v>
      </c>
      <c r="M53" s="16">
        <v>0</v>
      </c>
      <c r="N53" s="16">
        <v>0</v>
      </c>
      <c r="O53" s="16">
        <v>0</v>
      </c>
      <c r="P53" s="16">
        <v>0</v>
      </c>
    </row>
    <row r="54" spans="1:16" ht="25.5" x14ac:dyDescent="0.25">
      <c r="A54" s="74" t="s">
        <v>208</v>
      </c>
      <c r="B54" s="77" t="s">
        <v>57</v>
      </c>
      <c r="C54" s="77" t="s">
        <v>63</v>
      </c>
      <c r="D54" s="40" t="s">
        <v>182</v>
      </c>
      <c r="E54" s="16">
        <f t="shared" ref="E54" si="24">SUM(F54:P54)</f>
        <v>133.30000000000001</v>
      </c>
      <c r="F54" s="16">
        <f>F55+F56</f>
        <v>53.3</v>
      </c>
      <c r="G54" s="16">
        <f t="shared" ref="G54:P54" si="25">G55+G56</f>
        <v>0</v>
      </c>
      <c r="H54" s="16">
        <f t="shared" si="25"/>
        <v>0</v>
      </c>
      <c r="I54" s="16">
        <f t="shared" si="25"/>
        <v>0</v>
      </c>
      <c r="J54" s="47">
        <f t="shared" si="25"/>
        <v>0</v>
      </c>
      <c r="K54" s="47">
        <f t="shared" si="25"/>
        <v>0</v>
      </c>
      <c r="L54" s="47">
        <f t="shared" si="25"/>
        <v>0</v>
      </c>
      <c r="M54" s="16">
        <f t="shared" si="25"/>
        <v>0</v>
      </c>
      <c r="N54" s="16">
        <f t="shared" si="25"/>
        <v>0</v>
      </c>
      <c r="O54" s="16">
        <f t="shared" si="25"/>
        <v>0</v>
      </c>
      <c r="P54" s="16">
        <f t="shared" si="25"/>
        <v>80</v>
      </c>
    </row>
    <row r="55" spans="1:16" ht="78" customHeight="1" x14ac:dyDescent="0.25">
      <c r="A55" s="75"/>
      <c r="B55" s="78"/>
      <c r="C55" s="78"/>
      <c r="D55" s="40" t="s">
        <v>35</v>
      </c>
      <c r="E55" s="16">
        <f>SUM(F55:P55)</f>
        <v>133.30000000000001</v>
      </c>
      <c r="F55" s="16">
        <f>105-51.7</f>
        <v>53.3</v>
      </c>
      <c r="G55" s="16">
        <v>0</v>
      </c>
      <c r="H55" s="16">
        <v>0</v>
      </c>
      <c r="I55" s="16">
        <v>0</v>
      </c>
      <c r="J55" s="47">
        <v>0</v>
      </c>
      <c r="K55" s="47">
        <v>0</v>
      </c>
      <c r="L55" s="47">
        <v>0</v>
      </c>
      <c r="M55" s="16">
        <v>0</v>
      </c>
      <c r="N55" s="16">
        <v>0</v>
      </c>
      <c r="O55" s="16">
        <v>0</v>
      </c>
      <c r="P55" s="16">
        <v>80</v>
      </c>
    </row>
    <row r="56" spans="1:16" ht="63.75" customHeight="1" x14ac:dyDescent="0.25">
      <c r="A56" s="76"/>
      <c r="B56" s="79"/>
      <c r="C56" s="79"/>
      <c r="D56" s="40" t="s">
        <v>34</v>
      </c>
      <c r="E56" s="16">
        <f>SUM(F56:P56)</f>
        <v>0</v>
      </c>
      <c r="F56" s="16">
        <v>0</v>
      </c>
      <c r="G56" s="16">
        <v>0</v>
      </c>
      <c r="H56" s="16">
        <v>0</v>
      </c>
      <c r="I56" s="16">
        <v>0</v>
      </c>
      <c r="J56" s="47">
        <v>0</v>
      </c>
      <c r="K56" s="47">
        <v>0</v>
      </c>
      <c r="L56" s="47">
        <v>0</v>
      </c>
      <c r="M56" s="16">
        <v>0</v>
      </c>
      <c r="N56" s="16">
        <v>0</v>
      </c>
      <c r="O56" s="16">
        <v>0</v>
      </c>
      <c r="P56" s="16">
        <v>0</v>
      </c>
    </row>
    <row r="57" spans="1:16" ht="25.5" x14ac:dyDescent="0.25">
      <c r="A57" s="74" t="s">
        <v>209</v>
      </c>
      <c r="B57" s="77" t="s">
        <v>58</v>
      </c>
      <c r="C57" s="77" t="s">
        <v>63</v>
      </c>
      <c r="D57" s="40" t="s">
        <v>182</v>
      </c>
      <c r="E57" s="16">
        <f t="shared" ref="E57" si="26">SUM(F57:P57)</f>
        <v>315</v>
      </c>
      <c r="F57" s="16">
        <f>F58+F59</f>
        <v>73</v>
      </c>
      <c r="G57" s="16">
        <f t="shared" ref="G57:P57" si="27">G58+G59</f>
        <v>77</v>
      </c>
      <c r="H57" s="16">
        <f t="shared" si="27"/>
        <v>81</v>
      </c>
      <c r="I57" s="16">
        <f t="shared" si="27"/>
        <v>84</v>
      </c>
      <c r="J57" s="47">
        <f t="shared" si="27"/>
        <v>0</v>
      </c>
      <c r="K57" s="47">
        <f t="shared" si="27"/>
        <v>0</v>
      </c>
      <c r="L57" s="47">
        <f t="shared" si="27"/>
        <v>0</v>
      </c>
      <c r="M57" s="16">
        <f t="shared" si="27"/>
        <v>0</v>
      </c>
      <c r="N57" s="16">
        <f t="shared" si="27"/>
        <v>0</v>
      </c>
      <c r="O57" s="16">
        <f t="shared" si="27"/>
        <v>0</v>
      </c>
      <c r="P57" s="16">
        <f t="shared" si="27"/>
        <v>0</v>
      </c>
    </row>
    <row r="58" spans="1:16" x14ac:dyDescent="0.25">
      <c r="A58" s="75"/>
      <c r="B58" s="78"/>
      <c r="C58" s="78"/>
      <c r="D58" s="40" t="s">
        <v>35</v>
      </c>
      <c r="E58" s="16">
        <f>SUM(F58:P58)</f>
        <v>315</v>
      </c>
      <c r="F58" s="16">
        <v>73</v>
      </c>
      <c r="G58" s="16">
        <v>77</v>
      </c>
      <c r="H58" s="16">
        <v>81</v>
      </c>
      <c r="I58" s="16">
        <v>84</v>
      </c>
      <c r="J58" s="47">
        <v>0</v>
      </c>
      <c r="K58" s="47">
        <v>0</v>
      </c>
      <c r="L58" s="47">
        <v>0</v>
      </c>
      <c r="M58" s="16">
        <f t="shared" ref="M58:P58" si="28">L58+(L58/100*4)</f>
        <v>0</v>
      </c>
      <c r="N58" s="16">
        <f t="shared" si="28"/>
        <v>0</v>
      </c>
      <c r="O58" s="16">
        <f t="shared" si="28"/>
        <v>0</v>
      </c>
      <c r="P58" s="16">
        <f t="shared" si="28"/>
        <v>0</v>
      </c>
    </row>
    <row r="59" spans="1:16" ht="112.5" customHeight="1" x14ac:dyDescent="0.25">
      <c r="A59" s="76"/>
      <c r="B59" s="79"/>
      <c r="C59" s="79"/>
      <c r="D59" s="40" t="s">
        <v>34</v>
      </c>
      <c r="E59" s="16">
        <f>SUM(F59:P59)</f>
        <v>0</v>
      </c>
      <c r="F59" s="16">
        <v>0</v>
      </c>
      <c r="G59" s="16">
        <v>0</v>
      </c>
      <c r="H59" s="16">
        <v>0</v>
      </c>
      <c r="I59" s="16">
        <v>0</v>
      </c>
      <c r="J59" s="47">
        <v>0</v>
      </c>
      <c r="K59" s="47">
        <v>0</v>
      </c>
      <c r="L59" s="47">
        <v>0</v>
      </c>
      <c r="M59" s="16">
        <v>0</v>
      </c>
      <c r="N59" s="16">
        <v>0</v>
      </c>
      <c r="O59" s="16">
        <v>0</v>
      </c>
      <c r="P59" s="16">
        <v>0</v>
      </c>
    </row>
    <row r="60" spans="1:16" ht="25.5" x14ac:dyDescent="0.25">
      <c r="A60" s="74" t="s">
        <v>210</v>
      </c>
      <c r="B60" s="77" t="s">
        <v>59</v>
      </c>
      <c r="C60" s="77" t="s">
        <v>63</v>
      </c>
      <c r="D60" s="40" t="s">
        <v>182</v>
      </c>
      <c r="E60" s="16">
        <f t="shared" ref="E60" si="29">SUM(F60:P60)</f>
        <v>191</v>
      </c>
      <c r="F60" s="16">
        <f>F61+F62</f>
        <v>0</v>
      </c>
      <c r="G60" s="16">
        <f t="shared" ref="G60:P60" si="30">G61+G62</f>
        <v>55</v>
      </c>
      <c r="H60" s="16">
        <f t="shared" si="30"/>
        <v>0</v>
      </c>
      <c r="I60" s="16">
        <f t="shared" si="30"/>
        <v>0</v>
      </c>
      <c r="J60" s="47">
        <f t="shared" si="30"/>
        <v>0</v>
      </c>
      <c r="K60" s="47">
        <f t="shared" si="30"/>
        <v>0</v>
      </c>
      <c r="L60" s="47">
        <f t="shared" si="30"/>
        <v>0</v>
      </c>
      <c r="M60" s="16">
        <f t="shared" si="30"/>
        <v>66</v>
      </c>
      <c r="N60" s="16">
        <f t="shared" si="30"/>
        <v>0</v>
      </c>
      <c r="O60" s="16">
        <f t="shared" si="30"/>
        <v>0</v>
      </c>
      <c r="P60" s="16">
        <f t="shared" si="30"/>
        <v>70</v>
      </c>
    </row>
    <row r="61" spans="1:16" x14ac:dyDescent="0.25">
      <c r="A61" s="75"/>
      <c r="B61" s="78"/>
      <c r="C61" s="78"/>
      <c r="D61" s="40" t="s">
        <v>35</v>
      </c>
      <c r="E61" s="16">
        <f>SUM(F61:P61)</f>
        <v>191</v>
      </c>
      <c r="F61" s="16">
        <v>0</v>
      </c>
      <c r="G61" s="16">
        <v>55</v>
      </c>
      <c r="H61" s="16">
        <v>0</v>
      </c>
      <c r="I61" s="16">
        <v>0</v>
      </c>
      <c r="J61" s="47">
        <v>0</v>
      </c>
      <c r="K61" s="47">
        <v>0</v>
      </c>
      <c r="L61" s="47">
        <v>0</v>
      </c>
      <c r="M61" s="16">
        <v>66</v>
      </c>
      <c r="N61" s="16">
        <v>0</v>
      </c>
      <c r="O61" s="16">
        <v>0</v>
      </c>
      <c r="P61" s="16">
        <v>70</v>
      </c>
    </row>
    <row r="62" spans="1:16" ht="62.25" customHeight="1" x14ac:dyDescent="0.25">
      <c r="A62" s="76"/>
      <c r="B62" s="79"/>
      <c r="C62" s="79"/>
      <c r="D62" s="40" t="s">
        <v>34</v>
      </c>
      <c r="E62" s="16">
        <f>SUM(F62:P62)</f>
        <v>0</v>
      </c>
      <c r="F62" s="16">
        <v>0</v>
      </c>
      <c r="G62" s="16">
        <v>0</v>
      </c>
      <c r="H62" s="16">
        <v>0</v>
      </c>
      <c r="I62" s="16">
        <v>0</v>
      </c>
      <c r="J62" s="47">
        <v>0</v>
      </c>
      <c r="K62" s="47">
        <v>0</v>
      </c>
      <c r="L62" s="47">
        <v>0</v>
      </c>
      <c r="M62" s="16">
        <v>0</v>
      </c>
      <c r="N62" s="16">
        <v>0</v>
      </c>
      <c r="O62" s="16">
        <v>0</v>
      </c>
      <c r="P62" s="16">
        <v>0</v>
      </c>
    </row>
    <row r="63" spans="1:16" ht="21.75" customHeight="1" x14ac:dyDescent="0.25">
      <c r="A63" s="74" t="s">
        <v>211</v>
      </c>
      <c r="B63" s="77" t="s">
        <v>60</v>
      </c>
      <c r="C63" s="77" t="s">
        <v>63</v>
      </c>
      <c r="D63" s="40" t="s">
        <v>182</v>
      </c>
      <c r="E63" s="16">
        <f t="shared" ref="E63" si="31">SUM(F63:P63)</f>
        <v>1742.8</v>
      </c>
      <c r="F63" s="29">
        <f>F64+F65</f>
        <v>742.8</v>
      </c>
      <c r="G63" s="29">
        <f t="shared" ref="G63:P63" si="32">G64+G65</f>
        <v>0</v>
      </c>
      <c r="H63" s="29">
        <f t="shared" si="32"/>
        <v>0</v>
      </c>
      <c r="I63" s="29">
        <f t="shared" si="32"/>
        <v>0</v>
      </c>
      <c r="J63" s="48">
        <f t="shared" si="32"/>
        <v>0</v>
      </c>
      <c r="K63" s="48">
        <f>K64</f>
        <v>0</v>
      </c>
      <c r="L63" s="48">
        <f t="shared" si="32"/>
        <v>0</v>
      </c>
      <c r="M63" s="29">
        <f t="shared" si="32"/>
        <v>0</v>
      </c>
      <c r="N63" s="29">
        <f t="shared" si="32"/>
        <v>0</v>
      </c>
      <c r="O63" s="29">
        <f t="shared" si="32"/>
        <v>0</v>
      </c>
      <c r="P63" s="29">
        <f t="shared" si="32"/>
        <v>1000</v>
      </c>
    </row>
    <row r="64" spans="1:16" x14ac:dyDescent="0.25">
      <c r="A64" s="75"/>
      <c r="B64" s="78"/>
      <c r="C64" s="78"/>
      <c r="D64" s="40" t="s">
        <v>35</v>
      </c>
      <c r="E64" s="16">
        <f>SUM(F64:P64)</f>
        <v>1742.8</v>
      </c>
      <c r="F64" s="29">
        <f>732+10.8</f>
        <v>742.8</v>
      </c>
      <c r="G64" s="29">
        <v>0</v>
      </c>
      <c r="H64" s="29">
        <v>0</v>
      </c>
      <c r="I64" s="29">
        <v>0</v>
      </c>
      <c r="J64" s="48">
        <v>0</v>
      </c>
      <c r="K64" s="48">
        <v>0</v>
      </c>
      <c r="L64" s="47">
        <v>0</v>
      </c>
      <c r="M64" s="16">
        <v>0</v>
      </c>
      <c r="N64" s="16">
        <f t="shared" ref="N64:O64" si="33">M64+(M64/100*4)</f>
        <v>0</v>
      </c>
      <c r="O64" s="16">
        <f t="shared" si="33"/>
        <v>0</v>
      </c>
      <c r="P64" s="16">
        <v>1000</v>
      </c>
    </row>
    <row r="65" spans="1:16" ht="133.5" customHeight="1" x14ac:dyDescent="0.25">
      <c r="A65" s="76"/>
      <c r="B65" s="79"/>
      <c r="C65" s="79"/>
      <c r="D65" s="40" t="s">
        <v>34</v>
      </c>
      <c r="E65" s="16">
        <f>SUM(F65:P65)</f>
        <v>0</v>
      </c>
      <c r="F65" s="16">
        <v>0</v>
      </c>
      <c r="G65" s="16">
        <v>0</v>
      </c>
      <c r="H65" s="16">
        <v>0</v>
      </c>
      <c r="I65" s="16">
        <v>0</v>
      </c>
      <c r="J65" s="47">
        <v>0</v>
      </c>
      <c r="K65" s="47">
        <v>0</v>
      </c>
      <c r="L65" s="47">
        <v>0</v>
      </c>
      <c r="M65" s="16">
        <v>0</v>
      </c>
      <c r="N65" s="16">
        <v>0</v>
      </c>
      <c r="O65" s="16">
        <v>0</v>
      </c>
      <c r="P65" s="16">
        <v>0</v>
      </c>
    </row>
    <row r="66" spans="1:16" ht="25.5" x14ac:dyDescent="0.25">
      <c r="A66" s="74" t="s">
        <v>212</v>
      </c>
      <c r="B66" s="77" t="s">
        <v>275</v>
      </c>
      <c r="C66" s="77" t="s">
        <v>63</v>
      </c>
      <c r="D66" s="40" t="s">
        <v>182</v>
      </c>
      <c r="E66" s="16">
        <f t="shared" ref="E66" si="34">SUM(F66:P66)</f>
        <v>770</v>
      </c>
      <c r="F66" s="29">
        <f>F67+F68</f>
        <v>450</v>
      </c>
      <c r="G66" s="29">
        <f t="shared" ref="G66:P66" si="35">G67+G68</f>
        <v>0</v>
      </c>
      <c r="H66" s="29">
        <f t="shared" si="35"/>
        <v>0</v>
      </c>
      <c r="I66" s="29">
        <f t="shared" si="35"/>
        <v>0</v>
      </c>
      <c r="J66" s="48">
        <f>J67</f>
        <v>70</v>
      </c>
      <c r="K66" s="48">
        <f>K67</f>
        <v>0</v>
      </c>
      <c r="L66" s="48">
        <v>50</v>
      </c>
      <c r="M66" s="29">
        <f t="shared" si="35"/>
        <v>50</v>
      </c>
      <c r="N66" s="29">
        <f t="shared" si="35"/>
        <v>50</v>
      </c>
      <c r="O66" s="29">
        <f t="shared" si="35"/>
        <v>50</v>
      </c>
      <c r="P66" s="29">
        <f t="shared" si="35"/>
        <v>50</v>
      </c>
    </row>
    <row r="67" spans="1:16" x14ac:dyDescent="0.25">
      <c r="A67" s="75"/>
      <c r="B67" s="78"/>
      <c r="C67" s="78"/>
      <c r="D67" s="40" t="s">
        <v>35</v>
      </c>
      <c r="E67" s="16">
        <f>SUM(F67:P67)</f>
        <v>770</v>
      </c>
      <c r="F67" s="16">
        <v>450</v>
      </c>
      <c r="G67" s="16">
        <v>0</v>
      </c>
      <c r="H67" s="16">
        <v>0</v>
      </c>
      <c r="I67" s="16">
        <v>0</v>
      </c>
      <c r="J67" s="47">
        <v>70</v>
      </c>
      <c r="K67" s="47">
        <v>0</v>
      </c>
      <c r="L67" s="47">
        <v>50</v>
      </c>
      <c r="M67" s="16">
        <v>50</v>
      </c>
      <c r="N67" s="16">
        <v>50</v>
      </c>
      <c r="O67" s="16">
        <v>50</v>
      </c>
      <c r="P67" s="16">
        <v>50</v>
      </c>
    </row>
    <row r="68" spans="1:16" ht="57" customHeight="1" x14ac:dyDescent="0.25">
      <c r="A68" s="76"/>
      <c r="B68" s="79"/>
      <c r="C68" s="79"/>
      <c r="D68" s="40" t="s">
        <v>34</v>
      </c>
      <c r="E68" s="16">
        <f>SUM(F68:P68)</f>
        <v>0</v>
      </c>
      <c r="F68" s="16">
        <v>0</v>
      </c>
      <c r="G68" s="16">
        <v>0</v>
      </c>
      <c r="H68" s="16">
        <v>0</v>
      </c>
      <c r="I68" s="16">
        <v>0</v>
      </c>
      <c r="J68" s="47">
        <v>0</v>
      </c>
      <c r="K68" s="47">
        <v>0</v>
      </c>
      <c r="L68" s="47">
        <v>0</v>
      </c>
      <c r="M68" s="16">
        <v>0</v>
      </c>
      <c r="N68" s="16">
        <v>0</v>
      </c>
      <c r="O68" s="16">
        <v>0</v>
      </c>
      <c r="P68" s="16">
        <v>0</v>
      </c>
    </row>
    <row r="69" spans="1:16" ht="25.5" x14ac:dyDescent="0.25">
      <c r="A69" s="74" t="s">
        <v>213</v>
      </c>
      <c r="B69" s="77" t="s">
        <v>62</v>
      </c>
      <c r="C69" s="77" t="s">
        <v>65</v>
      </c>
      <c r="D69" s="40" t="s">
        <v>182</v>
      </c>
      <c r="E69" s="16">
        <f t="shared" ref="E69" si="36">SUM(F69:P69)</f>
        <v>81</v>
      </c>
      <c r="F69" s="16">
        <f>F70+F71</f>
        <v>0</v>
      </c>
      <c r="G69" s="16">
        <f t="shared" ref="G69:P69" si="37">G70+G71</f>
        <v>61</v>
      </c>
      <c r="H69" s="16">
        <f t="shared" si="37"/>
        <v>0</v>
      </c>
      <c r="I69" s="16">
        <f t="shared" si="37"/>
        <v>0</v>
      </c>
      <c r="J69" s="47">
        <f t="shared" si="37"/>
        <v>0</v>
      </c>
      <c r="K69" s="47">
        <f t="shared" si="37"/>
        <v>0</v>
      </c>
      <c r="L69" s="47">
        <f t="shared" si="37"/>
        <v>0</v>
      </c>
      <c r="M69" s="16">
        <f t="shared" si="37"/>
        <v>0</v>
      </c>
      <c r="N69" s="16">
        <f t="shared" si="37"/>
        <v>20</v>
      </c>
      <c r="O69" s="16">
        <f t="shared" si="37"/>
        <v>0</v>
      </c>
      <c r="P69" s="16">
        <f t="shared" si="37"/>
        <v>0</v>
      </c>
    </row>
    <row r="70" spans="1:16" x14ac:dyDescent="0.25">
      <c r="A70" s="75"/>
      <c r="B70" s="78"/>
      <c r="C70" s="78"/>
      <c r="D70" s="40" t="s">
        <v>35</v>
      </c>
      <c r="E70" s="16">
        <f>SUM(F70:P70)</f>
        <v>81</v>
      </c>
      <c r="F70" s="16">
        <v>0</v>
      </c>
      <c r="G70" s="16">
        <v>61</v>
      </c>
      <c r="H70" s="16">
        <v>0</v>
      </c>
      <c r="I70" s="16">
        <v>0</v>
      </c>
      <c r="J70" s="47">
        <v>0</v>
      </c>
      <c r="K70" s="47">
        <v>0</v>
      </c>
      <c r="L70" s="47">
        <v>0</v>
      </c>
      <c r="M70" s="16">
        <v>0</v>
      </c>
      <c r="N70" s="16">
        <v>20</v>
      </c>
      <c r="O70" s="16">
        <v>0</v>
      </c>
      <c r="P70" s="16">
        <v>0</v>
      </c>
    </row>
    <row r="71" spans="1:16" x14ac:dyDescent="0.25">
      <c r="A71" s="76"/>
      <c r="B71" s="79"/>
      <c r="C71" s="79"/>
      <c r="D71" s="40" t="s">
        <v>34</v>
      </c>
      <c r="E71" s="16">
        <f>SUM(F71:P71)</f>
        <v>0</v>
      </c>
      <c r="F71" s="16">
        <v>0</v>
      </c>
      <c r="G71" s="16">
        <v>0</v>
      </c>
      <c r="H71" s="16">
        <v>0</v>
      </c>
      <c r="I71" s="16">
        <v>0</v>
      </c>
      <c r="J71" s="47">
        <v>0</v>
      </c>
      <c r="K71" s="47">
        <v>0</v>
      </c>
      <c r="L71" s="47">
        <v>0</v>
      </c>
      <c r="M71" s="16">
        <v>0</v>
      </c>
      <c r="N71" s="16">
        <v>0</v>
      </c>
      <c r="O71" s="16">
        <v>0</v>
      </c>
      <c r="P71" s="16">
        <v>0</v>
      </c>
    </row>
    <row r="72" spans="1:16" ht="25.5" x14ac:dyDescent="0.25">
      <c r="A72" s="88" t="s">
        <v>267</v>
      </c>
      <c r="B72" s="89"/>
      <c r="C72" s="90"/>
      <c r="D72" s="40" t="s">
        <v>182</v>
      </c>
      <c r="E72" s="16">
        <f>E73+E74</f>
        <v>124666.24087429119</v>
      </c>
      <c r="F72" s="16">
        <f>F73+F74</f>
        <v>9417.6</v>
      </c>
      <c r="G72" s="16">
        <f t="shared" ref="G72:P72" si="38">G73+G74</f>
        <v>8891.5999999999985</v>
      </c>
      <c r="H72" s="16">
        <f t="shared" si="38"/>
        <v>9984.1</v>
      </c>
      <c r="I72" s="16">
        <f t="shared" si="38"/>
        <v>11201.000000000002</v>
      </c>
      <c r="J72" s="16">
        <f t="shared" si="38"/>
        <v>9953.6999999999971</v>
      </c>
      <c r="K72" s="16">
        <f t="shared" si="38"/>
        <v>9753.6999999999989</v>
      </c>
      <c r="L72" s="16">
        <f t="shared" si="38"/>
        <v>11920.420000000002</v>
      </c>
      <c r="M72" s="16">
        <f t="shared" si="38"/>
        <v>12347.880799999999</v>
      </c>
      <c r="N72" s="16">
        <f t="shared" si="38"/>
        <v>12850.184031999999</v>
      </c>
      <c r="O72" s="16">
        <f t="shared" si="38"/>
        <v>13276.031393279998</v>
      </c>
      <c r="P72" s="16">
        <f t="shared" si="38"/>
        <v>15070.024649011199</v>
      </c>
    </row>
    <row r="73" spans="1:16" x14ac:dyDescent="0.25">
      <c r="A73" s="91"/>
      <c r="B73" s="92"/>
      <c r="C73" s="93"/>
      <c r="D73" s="40" t="s">
        <v>35</v>
      </c>
      <c r="E73" s="16">
        <f t="shared" ref="E73:E74" si="39">SUM(F73:P73)</f>
        <v>124666.24087429119</v>
      </c>
      <c r="F73" s="16">
        <f>F70+F67+F64+F61+F58+F55+F52+F49+F46+F43+F40+F37+F34+F31+F28+F24+F19+F16</f>
        <v>9417.6</v>
      </c>
      <c r="G73" s="16">
        <f t="shared" ref="G73:P73" si="40">G70+G67+G64+G61+G58+G55+G52+G49+G46+G43+G40+G37+G34+G31+G28+G24+G19+G16</f>
        <v>8891.5999999999985</v>
      </c>
      <c r="H73" s="16">
        <f t="shared" si="40"/>
        <v>9984.1</v>
      </c>
      <c r="I73" s="16">
        <f t="shared" si="40"/>
        <v>11201.000000000002</v>
      </c>
      <c r="J73" s="47">
        <f>J70+J67+J64+J61+J58+J55+J52+J49+J46+J43+J40+J37+J34+J31+J28+J24+J19+J16</f>
        <v>9953.6999999999971</v>
      </c>
      <c r="K73" s="47">
        <f t="shared" si="40"/>
        <v>9753.6999999999989</v>
      </c>
      <c r="L73" s="47">
        <f t="shared" si="40"/>
        <v>11920.420000000002</v>
      </c>
      <c r="M73" s="16">
        <f t="shared" si="40"/>
        <v>12347.880799999999</v>
      </c>
      <c r="N73" s="16">
        <f t="shared" si="40"/>
        <v>12850.184031999999</v>
      </c>
      <c r="O73" s="16">
        <f t="shared" si="40"/>
        <v>13276.031393279998</v>
      </c>
      <c r="P73" s="16">
        <f t="shared" si="40"/>
        <v>15070.024649011199</v>
      </c>
    </row>
    <row r="74" spans="1:16" ht="26.25" customHeight="1" x14ac:dyDescent="0.25">
      <c r="A74" s="94"/>
      <c r="B74" s="95"/>
      <c r="C74" s="96"/>
      <c r="D74" s="40" t="s">
        <v>34</v>
      </c>
      <c r="E74" s="16">
        <f t="shared" si="39"/>
        <v>0</v>
      </c>
      <c r="F74" s="16">
        <v>0</v>
      </c>
      <c r="G74" s="16">
        <v>0</v>
      </c>
      <c r="H74" s="16">
        <v>0</v>
      </c>
      <c r="I74" s="16">
        <v>0</v>
      </c>
      <c r="J74" s="47">
        <v>0</v>
      </c>
      <c r="K74" s="47">
        <v>0</v>
      </c>
      <c r="L74" s="47">
        <v>0</v>
      </c>
      <c r="M74" s="16">
        <v>0</v>
      </c>
      <c r="N74" s="16">
        <v>0</v>
      </c>
      <c r="O74" s="16">
        <v>0</v>
      </c>
      <c r="P74" s="16">
        <v>0</v>
      </c>
    </row>
    <row r="75" spans="1:16" ht="26.25" customHeight="1" x14ac:dyDescent="0.25">
      <c r="A75" s="97" t="s">
        <v>179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</row>
    <row r="76" spans="1:16" ht="54" customHeight="1" x14ac:dyDescent="0.25">
      <c r="A76" s="74" t="s">
        <v>214</v>
      </c>
      <c r="B76" s="77" t="s">
        <v>82</v>
      </c>
      <c r="C76" s="77" t="s">
        <v>276</v>
      </c>
      <c r="D76" s="40" t="s">
        <v>182</v>
      </c>
      <c r="E76" s="16">
        <f t="shared" ref="E76:E78" si="41">SUM(F76:P76)</f>
        <v>3917.1</v>
      </c>
      <c r="F76" s="30">
        <f>F77+F78</f>
        <v>280</v>
      </c>
      <c r="G76" s="30">
        <f t="shared" ref="G76:P76" si="42">G77+G78</f>
        <v>294</v>
      </c>
      <c r="H76" s="30">
        <f t="shared" si="42"/>
        <v>308.7</v>
      </c>
      <c r="I76" s="30">
        <f t="shared" si="42"/>
        <v>324.10000000000002</v>
      </c>
      <c r="J76" s="49">
        <f t="shared" si="42"/>
        <v>340.3</v>
      </c>
      <c r="K76" s="49">
        <f t="shared" si="42"/>
        <v>357.3</v>
      </c>
      <c r="L76" s="49">
        <f t="shared" si="42"/>
        <v>371.6</v>
      </c>
      <c r="M76" s="30">
        <f t="shared" si="42"/>
        <v>386.5</v>
      </c>
      <c r="N76" s="30">
        <f t="shared" si="42"/>
        <v>401.9</v>
      </c>
      <c r="O76" s="30">
        <f t="shared" si="42"/>
        <v>418</v>
      </c>
      <c r="P76" s="30">
        <f t="shared" si="42"/>
        <v>434.7</v>
      </c>
    </row>
    <row r="77" spans="1:16" x14ac:dyDescent="0.25">
      <c r="A77" s="75"/>
      <c r="B77" s="78"/>
      <c r="C77" s="78"/>
      <c r="D77" s="40" t="s">
        <v>35</v>
      </c>
      <c r="E77" s="16">
        <f t="shared" si="41"/>
        <v>3917.1</v>
      </c>
      <c r="F77" s="16">
        <v>280</v>
      </c>
      <c r="G77" s="16">
        <v>294</v>
      </c>
      <c r="H77" s="16">
        <v>308.7</v>
      </c>
      <c r="I77" s="16">
        <v>324.10000000000002</v>
      </c>
      <c r="J77" s="47">
        <v>340.3</v>
      </c>
      <c r="K77" s="47">
        <v>357.3</v>
      </c>
      <c r="L77" s="47">
        <v>371.6</v>
      </c>
      <c r="M77" s="16">
        <v>386.5</v>
      </c>
      <c r="N77" s="16">
        <v>401.9</v>
      </c>
      <c r="O77" s="16">
        <v>418</v>
      </c>
      <c r="P77" s="16">
        <v>434.7</v>
      </c>
    </row>
    <row r="78" spans="1:16" ht="148.5" customHeight="1" x14ac:dyDescent="0.25">
      <c r="A78" s="76"/>
      <c r="B78" s="79"/>
      <c r="C78" s="79"/>
      <c r="D78" s="40" t="s">
        <v>34</v>
      </c>
      <c r="E78" s="16">
        <f t="shared" si="41"/>
        <v>0</v>
      </c>
      <c r="F78" s="16">
        <v>0</v>
      </c>
      <c r="G78" s="16">
        <v>0</v>
      </c>
      <c r="H78" s="16">
        <v>0</v>
      </c>
      <c r="I78" s="16">
        <v>0</v>
      </c>
      <c r="J78" s="47">
        <v>0</v>
      </c>
      <c r="K78" s="47">
        <v>0</v>
      </c>
      <c r="L78" s="47">
        <v>0</v>
      </c>
      <c r="M78" s="16">
        <v>0</v>
      </c>
      <c r="N78" s="16">
        <v>0</v>
      </c>
      <c r="O78" s="16">
        <v>0</v>
      </c>
      <c r="P78" s="16">
        <v>0</v>
      </c>
    </row>
    <row r="79" spans="1:16" ht="25.5" x14ac:dyDescent="0.25">
      <c r="A79" s="74" t="s">
        <v>215</v>
      </c>
      <c r="B79" s="77" t="s">
        <v>83</v>
      </c>
      <c r="C79" s="77" t="s">
        <v>276</v>
      </c>
      <c r="D79" s="40" t="s">
        <v>182</v>
      </c>
      <c r="E79" s="16">
        <f t="shared" ref="E79:E81" si="43">SUM(F79:P79)</f>
        <v>2099.7999999999997</v>
      </c>
      <c r="F79" s="16">
        <f>F80+F81</f>
        <v>150</v>
      </c>
      <c r="G79" s="16">
        <f t="shared" ref="G79:P79" si="44">G80+G81</f>
        <v>157.5</v>
      </c>
      <c r="H79" s="16">
        <f t="shared" si="44"/>
        <v>165.4</v>
      </c>
      <c r="I79" s="16">
        <f t="shared" si="44"/>
        <v>173.7</v>
      </c>
      <c r="J79" s="47">
        <f t="shared" si="44"/>
        <v>182.4</v>
      </c>
      <c r="K79" s="47">
        <f t="shared" si="44"/>
        <v>191.6</v>
      </c>
      <c r="L79" s="47">
        <f t="shared" si="44"/>
        <v>199.3</v>
      </c>
      <c r="M79" s="16">
        <f t="shared" si="44"/>
        <v>207.2</v>
      </c>
      <c r="N79" s="16">
        <f t="shared" si="44"/>
        <v>215.5</v>
      </c>
      <c r="O79" s="16">
        <f t="shared" si="44"/>
        <v>224.1</v>
      </c>
      <c r="P79" s="16">
        <f t="shared" si="44"/>
        <v>233.1</v>
      </c>
    </row>
    <row r="80" spans="1:16" ht="259.5" customHeight="1" x14ac:dyDescent="0.25">
      <c r="A80" s="75"/>
      <c r="B80" s="78"/>
      <c r="C80" s="78"/>
      <c r="D80" s="40" t="s">
        <v>35</v>
      </c>
      <c r="E80" s="16">
        <f t="shared" si="43"/>
        <v>2099.7999999999997</v>
      </c>
      <c r="F80" s="16">
        <v>150</v>
      </c>
      <c r="G80" s="16">
        <v>157.5</v>
      </c>
      <c r="H80" s="16">
        <v>165.4</v>
      </c>
      <c r="I80" s="16">
        <v>173.7</v>
      </c>
      <c r="J80" s="47">
        <v>182.4</v>
      </c>
      <c r="K80" s="47">
        <v>191.6</v>
      </c>
      <c r="L80" s="47">
        <v>199.3</v>
      </c>
      <c r="M80" s="16">
        <v>207.2</v>
      </c>
      <c r="N80" s="16">
        <v>215.5</v>
      </c>
      <c r="O80" s="16">
        <v>224.1</v>
      </c>
      <c r="P80" s="16">
        <v>233.1</v>
      </c>
    </row>
    <row r="81" spans="1:16" ht="27.75" customHeight="1" x14ac:dyDescent="0.25">
      <c r="A81" s="76"/>
      <c r="B81" s="79"/>
      <c r="C81" s="79"/>
      <c r="D81" s="40" t="s">
        <v>34</v>
      </c>
      <c r="E81" s="16">
        <f t="shared" si="43"/>
        <v>0</v>
      </c>
      <c r="F81" s="16">
        <v>0</v>
      </c>
      <c r="G81" s="16">
        <v>0</v>
      </c>
      <c r="H81" s="16">
        <v>0</v>
      </c>
      <c r="I81" s="16">
        <v>0</v>
      </c>
      <c r="J81" s="47">
        <v>0</v>
      </c>
      <c r="K81" s="47">
        <v>0</v>
      </c>
      <c r="L81" s="47">
        <v>0</v>
      </c>
      <c r="M81" s="16">
        <v>0</v>
      </c>
      <c r="N81" s="16">
        <v>0</v>
      </c>
      <c r="O81" s="16">
        <v>0</v>
      </c>
      <c r="P81" s="16">
        <v>0</v>
      </c>
    </row>
    <row r="82" spans="1:16" ht="74.25" customHeight="1" x14ac:dyDescent="0.25">
      <c r="A82" s="42" t="s">
        <v>216</v>
      </c>
      <c r="B82" s="40" t="s">
        <v>84</v>
      </c>
      <c r="C82" s="40" t="s">
        <v>276</v>
      </c>
      <c r="D82" s="85" t="s">
        <v>178</v>
      </c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7"/>
    </row>
    <row r="83" spans="1:16" ht="25.5" x14ac:dyDescent="0.25">
      <c r="A83" s="74" t="s">
        <v>217</v>
      </c>
      <c r="B83" s="77" t="s">
        <v>85</v>
      </c>
      <c r="C83" s="77" t="s">
        <v>276</v>
      </c>
      <c r="D83" s="40" t="s">
        <v>182</v>
      </c>
      <c r="E83" s="16">
        <f t="shared" ref="E83:E106" si="45">SUM(F83:P83)</f>
        <v>351.69699999999995</v>
      </c>
      <c r="F83" s="16">
        <f>F84+F85</f>
        <v>25</v>
      </c>
      <c r="G83" s="16">
        <f t="shared" ref="G83:P83" si="46">G84+G85</f>
        <v>23.597000000000001</v>
      </c>
      <c r="H83" s="16">
        <f t="shared" si="46"/>
        <v>28</v>
      </c>
      <c r="I83" s="16">
        <f t="shared" si="46"/>
        <v>29.4</v>
      </c>
      <c r="J83" s="47">
        <f t="shared" si="46"/>
        <v>30.9</v>
      </c>
      <c r="K83" s="47">
        <f t="shared" si="46"/>
        <v>32.4</v>
      </c>
      <c r="L83" s="47">
        <f t="shared" si="46"/>
        <v>33.700000000000003</v>
      </c>
      <c r="M83" s="16">
        <f t="shared" si="46"/>
        <v>35</v>
      </c>
      <c r="N83" s="16">
        <f t="shared" si="46"/>
        <v>36.4</v>
      </c>
      <c r="O83" s="16">
        <f t="shared" si="46"/>
        <v>37.9</v>
      </c>
      <c r="P83" s="16">
        <f t="shared" si="46"/>
        <v>39.4</v>
      </c>
    </row>
    <row r="84" spans="1:16" x14ac:dyDescent="0.25">
      <c r="A84" s="75"/>
      <c r="B84" s="78"/>
      <c r="C84" s="78"/>
      <c r="D84" s="40" t="s">
        <v>35</v>
      </c>
      <c r="E84" s="16">
        <f t="shared" si="45"/>
        <v>351.69699999999995</v>
      </c>
      <c r="F84" s="16">
        <v>25</v>
      </c>
      <c r="G84" s="16">
        <f>26.6-3.003</f>
        <v>23.597000000000001</v>
      </c>
      <c r="H84" s="16">
        <v>28</v>
      </c>
      <c r="I84" s="16">
        <v>29.4</v>
      </c>
      <c r="J84" s="47">
        <v>30.9</v>
      </c>
      <c r="K84" s="47">
        <v>32.4</v>
      </c>
      <c r="L84" s="47">
        <v>33.700000000000003</v>
      </c>
      <c r="M84" s="16">
        <v>35</v>
      </c>
      <c r="N84" s="16">
        <v>36.4</v>
      </c>
      <c r="O84" s="16">
        <v>37.9</v>
      </c>
      <c r="P84" s="16">
        <v>39.4</v>
      </c>
    </row>
    <row r="85" spans="1:16" ht="37.5" customHeight="1" x14ac:dyDescent="0.25">
      <c r="A85" s="76"/>
      <c r="B85" s="79"/>
      <c r="C85" s="79"/>
      <c r="D85" s="40" t="s">
        <v>34</v>
      </c>
      <c r="E85" s="16">
        <f t="shared" si="45"/>
        <v>0</v>
      </c>
      <c r="F85" s="16">
        <v>0</v>
      </c>
      <c r="G85" s="16">
        <v>0</v>
      </c>
      <c r="H85" s="16">
        <v>0</v>
      </c>
      <c r="I85" s="16">
        <v>0</v>
      </c>
      <c r="J85" s="47">
        <v>0</v>
      </c>
      <c r="K85" s="47">
        <v>0</v>
      </c>
      <c r="L85" s="47">
        <v>0</v>
      </c>
      <c r="M85" s="16">
        <v>0</v>
      </c>
      <c r="N85" s="16">
        <v>0</v>
      </c>
      <c r="O85" s="16">
        <v>0</v>
      </c>
      <c r="P85" s="16">
        <v>0</v>
      </c>
    </row>
    <row r="86" spans="1:16" ht="25.5" x14ac:dyDescent="0.25">
      <c r="A86" s="74" t="s">
        <v>218</v>
      </c>
      <c r="B86" s="77" t="s">
        <v>86</v>
      </c>
      <c r="C86" s="77" t="s">
        <v>276</v>
      </c>
      <c r="D86" s="40" t="s">
        <v>182</v>
      </c>
      <c r="E86" s="16">
        <f t="shared" si="45"/>
        <v>2099.1999999999998</v>
      </c>
      <c r="F86" s="16">
        <f>F87+F88</f>
        <v>150</v>
      </c>
      <c r="G86" s="16">
        <f t="shared" ref="G86:P86" si="47">G87+G88</f>
        <v>157.5</v>
      </c>
      <c r="H86" s="16">
        <f t="shared" si="47"/>
        <v>165.4</v>
      </c>
      <c r="I86" s="16">
        <f t="shared" si="47"/>
        <v>173.7</v>
      </c>
      <c r="J86" s="47">
        <f t="shared" si="47"/>
        <v>182.4</v>
      </c>
      <c r="K86" s="47">
        <f t="shared" si="47"/>
        <v>191.5</v>
      </c>
      <c r="L86" s="47">
        <f t="shared" si="47"/>
        <v>199.2</v>
      </c>
      <c r="M86" s="16">
        <f t="shared" si="47"/>
        <v>207.1</v>
      </c>
      <c r="N86" s="16">
        <f t="shared" si="47"/>
        <v>215.4</v>
      </c>
      <c r="O86" s="16">
        <f t="shared" si="47"/>
        <v>224</v>
      </c>
      <c r="P86" s="16">
        <f t="shared" si="47"/>
        <v>233</v>
      </c>
    </row>
    <row r="87" spans="1:16" ht="60.75" customHeight="1" x14ac:dyDescent="0.25">
      <c r="A87" s="75"/>
      <c r="B87" s="78"/>
      <c r="C87" s="78"/>
      <c r="D87" s="40" t="s">
        <v>35</v>
      </c>
      <c r="E87" s="16">
        <f t="shared" si="45"/>
        <v>2099.1999999999998</v>
      </c>
      <c r="F87" s="16">
        <v>150</v>
      </c>
      <c r="G87" s="16">
        <v>157.5</v>
      </c>
      <c r="H87" s="16">
        <v>165.4</v>
      </c>
      <c r="I87" s="16">
        <v>173.7</v>
      </c>
      <c r="J87" s="47">
        <v>182.4</v>
      </c>
      <c r="K87" s="47">
        <v>191.5</v>
      </c>
      <c r="L87" s="47">
        <v>199.2</v>
      </c>
      <c r="M87" s="16">
        <v>207.1</v>
      </c>
      <c r="N87" s="16">
        <v>215.4</v>
      </c>
      <c r="O87" s="16">
        <v>224</v>
      </c>
      <c r="P87" s="16">
        <v>233</v>
      </c>
    </row>
    <row r="88" spans="1:16" ht="45" customHeight="1" x14ac:dyDescent="0.25">
      <c r="A88" s="76"/>
      <c r="B88" s="79"/>
      <c r="C88" s="79"/>
      <c r="D88" s="40" t="s">
        <v>34</v>
      </c>
      <c r="E88" s="16">
        <f t="shared" si="45"/>
        <v>0</v>
      </c>
      <c r="F88" s="16">
        <v>0</v>
      </c>
      <c r="G88" s="16">
        <v>0</v>
      </c>
      <c r="H88" s="16">
        <v>0</v>
      </c>
      <c r="I88" s="16">
        <v>0</v>
      </c>
      <c r="J88" s="47">
        <v>0</v>
      </c>
      <c r="K88" s="47">
        <v>0</v>
      </c>
      <c r="L88" s="47">
        <v>0</v>
      </c>
      <c r="M88" s="16">
        <v>0</v>
      </c>
      <c r="N88" s="16">
        <v>0</v>
      </c>
      <c r="O88" s="16">
        <v>0</v>
      </c>
      <c r="P88" s="16">
        <v>0</v>
      </c>
    </row>
    <row r="89" spans="1:16" ht="25.5" x14ac:dyDescent="0.25">
      <c r="A89" s="74" t="s">
        <v>219</v>
      </c>
      <c r="B89" s="77" t="s">
        <v>87</v>
      </c>
      <c r="C89" s="77" t="s">
        <v>276</v>
      </c>
      <c r="D89" s="40" t="s">
        <v>182</v>
      </c>
      <c r="E89" s="16">
        <f t="shared" si="45"/>
        <v>140.19999999999999</v>
      </c>
      <c r="F89" s="16">
        <f>F90+F91</f>
        <v>10</v>
      </c>
      <c r="G89" s="16">
        <f t="shared" ref="G89:P89" si="48">G90+G91</f>
        <v>10.5</v>
      </c>
      <c r="H89" s="16">
        <f t="shared" si="48"/>
        <v>11</v>
      </c>
      <c r="I89" s="16">
        <f t="shared" si="48"/>
        <v>11.6</v>
      </c>
      <c r="J89" s="47">
        <f t="shared" si="48"/>
        <v>12.2</v>
      </c>
      <c r="K89" s="47">
        <f t="shared" si="48"/>
        <v>12.8</v>
      </c>
      <c r="L89" s="47">
        <f t="shared" si="48"/>
        <v>13.3</v>
      </c>
      <c r="M89" s="16">
        <f t="shared" si="48"/>
        <v>13.8</v>
      </c>
      <c r="N89" s="16">
        <f t="shared" si="48"/>
        <v>14.4</v>
      </c>
      <c r="O89" s="16">
        <f t="shared" si="48"/>
        <v>15</v>
      </c>
      <c r="P89" s="16">
        <f t="shared" si="48"/>
        <v>15.6</v>
      </c>
    </row>
    <row r="90" spans="1:16" x14ac:dyDescent="0.25">
      <c r="A90" s="75"/>
      <c r="B90" s="78"/>
      <c r="C90" s="78"/>
      <c r="D90" s="40" t="s">
        <v>35</v>
      </c>
      <c r="E90" s="16">
        <f t="shared" si="45"/>
        <v>140.19999999999999</v>
      </c>
      <c r="F90" s="16">
        <v>10</v>
      </c>
      <c r="G90" s="16">
        <v>10.5</v>
      </c>
      <c r="H90" s="16">
        <v>11</v>
      </c>
      <c r="I90" s="16">
        <v>11.6</v>
      </c>
      <c r="J90" s="47">
        <v>12.2</v>
      </c>
      <c r="K90" s="47">
        <v>12.8</v>
      </c>
      <c r="L90" s="47">
        <v>13.3</v>
      </c>
      <c r="M90" s="16">
        <v>13.8</v>
      </c>
      <c r="N90" s="16">
        <v>14.4</v>
      </c>
      <c r="O90" s="16">
        <v>15</v>
      </c>
      <c r="P90" s="16">
        <v>15.6</v>
      </c>
    </row>
    <row r="91" spans="1:16" ht="139.5" customHeight="1" x14ac:dyDescent="0.25">
      <c r="A91" s="76"/>
      <c r="B91" s="79"/>
      <c r="C91" s="79"/>
      <c r="D91" s="40" t="s">
        <v>34</v>
      </c>
      <c r="E91" s="16">
        <f t="shared" si="45"/>
        <v>0</v>
      </c>
      <c r="F91" s="16">
        <v>0</v>
      </c>
      <c r="G91" s="16">
        <v>0</v>
      </c>
      <c r="H91" s="16">
        <v>0</v>
      </c>
      <c r="I91" s="16">
        <v>0</v>
      </c>
      <c r="J91" s="47">
        <v>0</v>
      </c>
      <c r="K91" s="47">
        <v>0</v>
      </c>
      <c r="L91" s="47">
        <v>0</v>
      </c>
      <c r="M91" s="16">
        <v>0</v>
      </c>
      <c r="N91" s="16">
        <v>0</v>
      </c>
      <c r="O91" s="16">
        <v>0</v>
      </c>
      <c r="P91" s="16">
        <v>0</v>
      </c>
    </row>
    <row r="92" spans="1:16" ht="25.5" x14ac:dyDescent="0.25">
      <c r="A92" s="74" t="s">
        <v>220</v>
      </c>
      <c r="B92" s="77" t="s">
        <v>88</v>
      </c>
      <c r="C92" s="77" t="s">
        <v>276</v>
      </c>
      <c r="D92" s="40" t="s">
        <v>182</v>
      </c>
      <c r="E92" s="16">
        <f t="shared" si="45"/>
        <v>140.19999999999999</v>
      </c>
      <c r="F92" s="16">
        <f>F93+F94</f>
        <v>10</v>
      </c>
      <c r="G92" s="16">
        <f t="shared" ref="G92:P92" si="49">G93+G94</f>
        <v>10.5</v>
      </c>
      <c r="H92" s="16">
        <f t="shared" si="49"/>
        <v>11</v>
      </c>
      <c r="I92" s="16">
        <f t="shared" si="49"/>
        <v>11.6</v>
      </c>
      <c r="J92" s="47">
        <v>12.2</v>
      </c>
      <c r="K92" s="47">
        <v>12.8</v>
      </c>
      <c r="L92" s="47">
        <f t="shared" si="49"/>
        <v>13.3</v>
      </c>
      <c r="M92" s="16">
        <f t="shared" si="49"/>
        <v>13.8</v>
      </c>
      <c r="N92" s="16">
        <f t="shared" si="49"/>
        <v>14.4</v>
      </c>
      <c r="O92" s="16">
        <f t="shared" si="49"/>
        <v>15</v>
      </c>
      <c r="P92" s="16">
        <f t="shared" si="49"/>
        <v>15.6</v>
      </c>
    </row>
    <row r="93" spans="1:16" x14ac:dyDescent="0.25">
      <c r="A93" s="75"/>
      <c r="B93" s="78"/>
      <c r="C93" s="78"/>
      <c r="D93" s="40" t="s">
        <v>35</v>
      </c>
      <c r="E93" s="16">
        <f t="shared" si="45"/>
        <v>140.19999999999999</v>
      </c>
      <c r="F93" s="16">
        <v>10</v>
      </c>
      <c r="G93" s="16">
        <v>10.5</v>
      </c>
      <c r="H93" s="16">
        <v>11</v>
      </c>
      <c r="I93" s="16">
        <v>11.6</v>
      </c>
      <c r="J93" s="47">
        <v>12.2</v>
      </c>
      <c r="K93" s="47">
        <v>12.8</v>
      </c>
      <c r="L93" s="47">
        <v>13.3</v>
      </c>
      <c r="M93" s="16">
        <v>13.8</v>
      </c>
      <c r="N93" s="16">
        <v>14.4</v>
      </c>
      <c r="O93" s="16">
        <v>15</v>
      </c>
      <c r="P93" s="16">
        <v>15.6</v>
      </c>
    </row>
    <row r="94" spans="1:16" ht="70.5" customHeight="1" x14ac:dyDescent="0.25">
      <c r="A94" s="76"/>
      <c r="B94" s="79"/>
      <c r="C94" s="79"/>
      <c r="D94" s="40" t="s">
        <v>34</v>
      </c>
      <c r="E94" s="16">
        <f t="shared" si="45"/>
        <v>0</v>
      </c>
      <c r="F94" s="16">
        <v>0</v>
      </c>
      <c r="G94" s="16">
        <v>0</v>
      </c>
      <c r="H94" s="16">
        <v>0</v>
      </c>
      <c r="I94" s="16">
        <v>0</v>
      </c>
      <c r="J94" s="47">
        <v>0</v>
      </c>
      <c r="K94" s="47">
        <v>0</v>
      </c>
      <c r="L94" s="47">
        <v>0</v>
      </c>
      <c r="M94" s="16">
        <v>0</v>
      </c>
      <c r="N94" s="16">
        <v>0</v>
      </c>
      <c r="O94" s="16">
        <v>0</v>
      </c>
      <c r="P94" s="16">
        <v>0</v>
      </c>
    </row>
    <row r="95" spans="1:16" ht="25.5" x14ac:dyDescent="0.25">
      <c r="A95" s="74" t="s">
        <v>221</v>
      </c>
      <c r="B95" s="77" t="s">
        <v>89</v>
      </c>
      <c r="C95" s="77" t="s">
        <v>96</v>
      </c>
      <c r="D95" s="40" t="s">
        <v>182</v>
      </c>
      <c r="E95" s="16">
        <f t="shared" si="45"/>
        <v>669</v>
      </c>
      <c r="F95" s="16">
        <f>F96+F97</f>
        <v>669</v>
      </c>
      <c r="G95" s="16">
        <f t="shared" ref="G95:P95" si="50">G96+G97</f>
        <v>0</v>
      </c>
      <c r="H95" s="16">
        <f t="shared" si="50"/>
        <v>0</v>
      </c>
      <c r="I95" s="16">
        <f t="shared" si="50"/>
        <v>0</v>
      </c>
      <c r="J95" s="47">
        <f t="shared" si="50"/>
        <v>0</v>
      </c>
      <c r="K95" s="47">
        <f t="shared" si="50"/>
        <v>0</v>
      </c>
      <c r="L95" s="47">
        <f t="shared" si="50"/>
        <v>0</v>
      </c>
      <c r="M95" s="16">
        <f t="shared" si="50"/>
        <v>0</v>
      </c>
      <c r="N95" s="16">
        <f t="shared" si="50"/>
        <v>0</v>
      </c>
      <c r="O95" s="16">
        <f t="shared" si="50"/>
        <v>0</v>
      </c>
      <c r="P95" s="16">
        <f t="shared" si="50"/>
        <v>0</v>
      </c>
    </row>
    <row r="96" spans="1:16" ht="107.25" customHeight="1" x14ac:dyDescent="0.25">
      <c r="A96" s="75"/>
      <c r="B96" s="78"/>
      <c r="C96" s="78"/>
      <c r="D96" s="40" t="s">
        <v>35</v>
      </c>
      <c r="E96" s="16">
        <f t="shared" si="45"/>
        <v>669</v>
      </c>
      <c r="F96" s="16">
        <v>669</v>
      </c>
      <c r="G96" s="16">
        <v>0</v>
      </c>
      <c r="H96" s="16">
        <v>0</v>
      </c>
      <c r="I96" s="16">
        <v>0</v>
      </c>
      <c r="J96" s="47">
        <v>0</v>
      </c>
      <c r="K96" s="47">
        <v>0</v>
      </c>
      <c r="L96" s="47">
        <v>0</v>
      </c>
      <c r="M96" s="16">
        <f t="shared" ref="M96:P96" si="51">L96+(L96/100*4)</f>
        <v>0</v>
      </c>
      <c r="N96" s="16">
        <f t="shared" si="51"/>
        <v>0</v>
      </c>
      <c r="O96" s="16">
        <f t="shared" si="51"/>
        <v>0</v>
      </c>
      <c r="P96" s="16">
        <f t="shared" si="51"/>
        <v>0</v>
      </c>
    </row>
    <row r="97" spans="1:16" ht="46.5" customHeight="1" x14ac:dyDescent="0.25">
      <c r="A97" s="76"/>
      <c r="B97" s="79"/>
      <c r="C97" s="79"/>
      <c r="D97" s="40" t="s">
        <v>34</v>
      </c>
      <c r="E97" s="16">
        <f t="shared" si="45"/>
        <v>0</v>
      </c>
      <c r="F97" s="16">
        <v>0</v>
      </c>
      <c r="G97" s="16">
        <v>0</v>
      </c>
      <c r="H97" s="16">
        <v>0</v>
      </c>
      <c r="I97" s="16">
        <v>0</v>
      </c>
      <c r="J97" s="47">
        <v>0</v>
      </c>
      <c r="K97" s="47">
        <v>0</v>
      </c>
      <c r="L97" s="47">
        <v>0</v>
      </c>
      <c r="M97" s="16">
        <v>0</v>
      </c>
      <c r="N97" s="16">
        <v>0</v>
      </c>
      <c r="O97" s="16">
        <v>0</v>
      </c>
      <c r="P97" s="16">
        <v>0</v>
      </c>
    </row>
    <row r="98" spans="1:16" ht="94.5" customHeight="1" x14ac:dyDescent="0.25">
      <c r="A98" s="74" t="s">
        <v>222</v>
      </c>
      <c r="B98" s="77" t="s">
        <v>90</v>
      </c>
      <c r="C98" s="77" t="s">
        <v>96</v>
      </c>
      <c r="D98" s="40" t="s">
        <v>182</v>
      </c>
      <c r="E98" s="16">
        <f t="shared" si="45"/>
        <v>1026</v>
      </c>
      <c r="F98" s="16">
        <f>F100+F99</f>
        <v>1026</v>
      </c>
      <c r="G98" s="16">
        <f t="shared" ref="G98:P98" si="52">G100+G99</f>
        <v>0</v>
      </c>
      <c r="H98" s="16">
        <f t="shared" si="52"/>
        <v>0</v>
      </c>
      <c r="I98" s="16">
        <f t="shared" si="52"/>
        <v>0</v>
      </c>
      <c r="J98" s="47">
        <f t="shared" si="52"/>
        <v>0</v>
      </c>
      <c r="K98" s="47">
        <f t="shared" si="52"/>
        <v>0</v>
      </c>
      <c r="L98" s="47">
        <f t="shared" si="52"/>
        <v>0</v>
      </c>
      <c r="M98" s="16">
        <f t="shared" si="52"/>
        <v>0</v>
      </c>
      <c r="N98" s="16">
        <f t="shared" si="52"/>
        <v>0</v>
      </c>
      <c r="O98" s="16">
        <f t="shared" si="52"/>
        <v>0</v>
      </c>
      <c r="P98" s="16">
        <f t="shared" si="52"/>
        <v>0</v>
      </c>
    </row>
    <row r="99" spans="1:16" x14ac:dyDescent="0.25">
      <c r="A99" s="75"/>
      <c r="B99" s="78"/>
      <c r="C99" s="78"/>
      <c r="D99" s="40" t="s">
        <v>35</v>
      </c>
      <c r="E99" s="16">
        <f t="shared" si="45"/>
        <v>1026</v>
      </c>
      <c r="F99" s="16">
        <v>1026</v>
      </c>
      <c r="G99" s="16">
        <v>0</v>
      </c>
      <c r="H99" s="16">
        <v>0</v>
      </c>
      <c r="I99" s="16">
        <v>0</v>
      </c>
      <c r="J99" s="47">
        <v>0</v>
      </c>
      <c r="K99" s="47">
        <v>0</v>
      </c>
      <c r="L99" s="47">
        <v>0</v>
      </c>
      <c r="M99" s="16">
        <v>0</v>
      </c>
      <c r="N99" s="16">
        <f t="shared" ref="N99:P99" si="53">M99+(M99/100*4)</f>
        <v>0</v>
      </c>
      <c r="O99" s="16">
        <f t="shared" si="53"/>
        <v>0</v>
      </c>
      <c r="P99" s="16">
        <f t="shared" si="53"/>
        <v>0</v>
      </c>
    </row>
    <row r="100" spans="1:16" ht="54" customHeight="1" x14ac:dyDescent="0.25">
      <c r="A100" s="76"/>
      <c r="B100" s="79"/>
      <c r="C100" s="79"/>
      <c r="D100" s="40" t="s">
        <v>34</v>
      </c>
      <c r="E100" s="16">
        <f t="shared" si="45"/>
        <v>0</v>
      </c>
      <c r="F100" s="16">
        <v>0</v>
      </c>
      <c r="G100" s="16">
        <v>0</v>
      </c>
      <c r="H100" s="16">
        <v>0</v>
      </c>
      <c r="I100" s="16">
        <v>0</v>
      </c>
      <c r="J100" s="47">
        <v>0</v>
      </c>
      <c r="K100" s="47">
        <v>0</v>
      </c>
      <c r="L100" s="47">
        <v>0</v>
      </c>
      <c r="M100" s="16">
        <v>0</v>
      </c>
      <c r="N100" s="16">
        <v>0</v>
      </c>
      <c r="O100" s="16">
        <v>0</v>
      </c>
      <c r="P100" s="16">
        <v>0</v>
      </c>
    </row>
    <row r="101" spans="1:16" ht="25.5" x14ac:dyDescent="0.25">
      <c r="A101" s="74" t="s">
        <v>223</v>
      </c>
      <c r="B101" s="77" t="s">
        <v>91</v>
      </c>
      <c r="C101" s="77" t="s">
        <v>97</v>
      </c>
      <c r="D101" s="40" t="s">
        <v>182</v>
      </c>
      <c r="E101" s="16">
        <f t="shared" si="45"/>
        <v>1311</v>
      </c>
      <c r="F101" s="16">
        <f>F102+F103</f>
        <v>0</v>
      </c>
      <c r="G101" s="16">
        <f t="shared" ref="G101:P101" si="54">G102+G103</f>
        <v>0</v>
      </c>
      <c r="H101" s="16">
        <f t="shared" si="54"/>
        <v>0</v>
      </c>
      <c r="I101" s="16">
        <f t="shared" si="54"/>
        <v>0</v>
      </c>
      <c r="J101" s="47">
        <f t="shared" si="54"/>
        <v>0</v>
      </c>
      <c r="K101" s="47">
        <f t="shared" si="54"/>
        <v>1311</v>
      </c>
      <c r="L101" s="47">
        <f t="shared" si="54"/>
        <v>0</v>
      </c>
      <c r="M101" s="16">
        <f t="shared" si="54"/>
        <v>0</v>
      </c>
      <c r="N101" s="16">
        <f t="shared" si="54"/>
        <v>0</v>
      </c>
      <c r="O101" s="16">
        <f t="shared" si="54"/>
        <v>0</v>
      </c>
      <c r="P101" s="16">
        <f t="shared" si="54"/>
        <v>0</v>
      </c>
    </row>
    <row r="102" spans="1:16" x14ac:dyDescent="0.25">
      <c r="A102" s="75"/>
      <c r="B102" s="78"/>
      <c r="C102" s="78"/>
      <c r="D102" s="40" t="s">
        <v>35</v>
      </c>
      <c r="E102" s="16">
        <f t="shared" si="45"/>
        <v>1311</v>
      </c>
      <c r="F102" s="16">
        <v>0</v>
      </c>
      <c r="G102" s="16">
        <v>0</v>
      </c>
      <c r="H102" s="16">
        <v>0</v>
      </c>
      <c r="I102" s="16">
        <v>0</v>
      </c>
      <c r="J102" s="47">
        <v>0</v>
      </c>
      <c r="K102" s="47">
        <v>1311</v>
      </c>
      <c r="L102" s="47">
        <v>0</v>
      </c>
      <c r="M102" s="16">
        <v>0</v>
      </c>
      <c r="N102" s="16">
        <v>0</v>
      </c>
      <c r="O102" s="16">
        <f t="shared" ref="O102:P102" si="55">N102+(N102/100*4)</f>
        <v>0</v>
      </c>
      <c r="P102" s="16">
        <f t="shared" si="55"/>
        <v>0</v>
      </c>
    </row>
    <row r="103" spans="1:16" x14ac:dyDescent="0.25">
      <c r="A103" s="76"/>
      <c r="B103" s="79"/>
      <c r="C103" s="79"/>
      <c r="D103" s="40" t="s">
        <v>34</v>
      </c>
      <c r="E103" s="16">
        <f t="shared" si="45"/>
        <v>0</v>
      </c>
      <c r="F103" s="16">
        <v>0</v>
      </c>
      <c r="G103" s="16">
        <v>0</v>
      </c>
      <c r="H103" s="16">
        <v>0</v>
      </c>
      <c r="I103" s="16">
        <v>0</v>
      </c>
      <c r="J103" s="47">
        <v>0</v>
      </c>
      <c r="K103" s="47">
        <v>0</v>
      </c>
      <c r="L103" s="47">
        <v>0</v>
      </c>
      <c r="M103" s="16">
        <v>0</v>
      </c>
      <c r="N103" s="16">
        <v>0</v>
      </c>
      <c r="O103" s="16">
        <v>0</v>
      </c>
      <c r="P103" s="16">
        <v>0</v>
      </c>
    </row>
    <row r="104" spans="1:16" ht="25.5" x14ac:dyDescent="0.25">
      <c r="A104" s="74" t="s">
        <v>224</v>
      </c>
      <c r="B104" s="77" t="s">
        <v>92</v>
      </c>
      <c r="C104" s="77" t="s">
        <v>276</v>
      </c>
      <c r="D104" s="40" t="s">
        <v>182</v>
      </c>
      <c r="E104" s="16">
        <f t="shared" si="45"/>
        <v>303.00299999999999</v>
      </c>
      <c r="F104" s="16">
        <f>F105+F106</f>
        <v>0</v>
      </c>
      <c r="G104" s="16">
        <f t="shared" ref="G104:P104" si="56">G105+G106</f>
        <v>303.00299999999999</v>
      </c>
      <c r="H104" s="16">
        <f t="shared" si="56"/>
        <v>0</v>
      </c>
      <c r="I104" s="16">
        <f t="shared" si="56"/>
        <v>0</v>
      </c>
      <c r="J104" s="47">
        <f t="shared" si="56"/>
        <v>0</v>
      </c>
      <c r="K104" s="47">
        <f t="shared" si="56"/>
        <v>0</v>
      </c>
      <c r="L104" s="47">
        <f t="shared" si="56"/>
        <v>0</v>
      </c>
      <c r="M104" s="16">
        <f t="shared" si="56"/>
        <v>0</v>
      </c>
      <c r="N104" s="16">
        <f t="shared" si="56"/>
        <v>0</v>
      </c>
      <c r="O104" s="16">
        <f t="shared" si="56"/>
        <v>0</v>
      </c>
      <c r="P104" s="16">
        <f t="shared" si="56"/>
        <v>0</v>
      </c>
    </row>
    <row r="105" spans="1:16" x14ac:dyDescent="0.25">
      <c r="A105" s="75"/>
      <c r="B105" s="78"/>
      <c r="C105" s="78"/>
      <c r="D105" s="40" t="s">
        <v>35</v>
      </c>
      <c r="E105" s="16">
        <f t="shared" si="45"/>
        <v>3.0030000000000001</v>
      </c>
      <c r="F105" s="16">
        <v>0</v>
      </c>
      <c r="G105" s="16">
        <v>3.0030000000000001</v>
      </c>
      <c r="H105" s="16">
        <v>0</v>
      </c>
      <c r="I105" s="16">
        <v>0</v>
      </c>
      <c r="J105" s="47">
        <v>0</v>
      </c>
      <c r="K105" s="47">
        <v>0</v>
      </c>
      <c r="L105" s="47">
        <v>0</v>
      </c>
      <c r="M105" s="16">
        <v>0</v>
      </c>
      <c r="N105" s="16">
        <v>0</v>
      </c>
      <c r="O105" s="16">
        <v>0</v>
      </c>
      <c r="P105" s="16">
        <v>0</v>
      </c>
    </row>
    <row r="106" spans="1:16" ht="76.5" customHeight="1" x14ac:dyDescent="0.25">
      <c r="A106" s="76"/>
      <c r="B106" s="79"/>
      <c r="C106" s="79"/>
      <c r="D106" s="40" t="s">
        <v>34</v>
      </c>
      <c r="E106" s="16">
        <f t="shared" si="45"/>
        <v>300</v>
      </c>
      <c r="F106" s="16">
        <v>0</v>
      </c>
      <c r="G106" s="16">
        <v>300</v>
      </c>
      <c r="H106" s="16">
        <v>0</v>
      </c>
      <c r="I106" s="16">
        <v>0</v>
      </c>
      <c r="J106" s="47">
        <v>0</v>
      </c>
      <c r="K106" s="47">
        <v>0</v>
      </c>
      <c r="L106" s="47">
        <v>0</v>
      </c>
      <c r="M106" s="16">
        <v>0</v>
      </c>
      <c r="N106" s="16">
        <v>0</v>
      </c>
      <c r="O106" s="16">
        <v>0</v>
      </c>
      <c r="P106" s="16">
        <f t="shared" ref="P106" si="57">O106+(O106/100*4)</f>
        <v>0</v>
      </c>
    </row>
    <row r="107" spans="1:16" ht="25.5" x14ac:dyDescent="0.25">
      <c r="A107" s="74" t="s">
        <v>225</v>
      </c>
      <c r="B107" s="77" t="s">
        <v>93</v>
      </c>
      <c r="C107" s="77" t="s">
        <v>276</v>
      </c>
      <c r="D107" s="40" t="s">
        <v>182</v>
      </c>
      <c r="E107" s="16">
        <f t="shared" ref="E107" si="58">SUM(F107:P107)</f>
        <v>24.3</v>
      </c>
      <c r="F107" s="16">
        <f>F108+F109</f>
        <v>0</v>
      </c>
      <c r="G107" s="16">
        <f t="shared" ref="G107:P107" si="59">G108+G109</f>
        <v>24.3</v>
      </c>
      <c r="H107" s="16">
        <f t="shared" si="59"/>
        <v>0</v>
      </c>
      <c r="I107" s="16">
        <f t="shared" si="59"/>
        <v>0</v>
      </c>
      <c r="J107" s="47">
        <f t="shared" si="59"/>
        <v>0</v>
      </c>
      <c r="K107" s="47">
        <f t="shared" si="59"/>
        <v>0</v>
      </c>
      <c r="L107" s="47">
        <f t="shared" si="59"/>
        <v>0</v>
      </c>
      <c r="M107" s="16">
        <f t="shared" si="59"/>
        <v>0</v>
      </c>
      <c r="N107" s="16">
        <f t="shared" si="59"/>
        <v>0</v>
      </c>
      <c r="O107" s="16">
        <f t="shared" si="59"/>
        <v>0</v>
      </c>
      <c r="P107" s="16">
        <f t="shared" si="59"/>
        <v>0</v>
      </c>
    </row>
    <row r="108" spans="1:16" x14ac:dyDescent="0.25">
      <c r="A108" s="75"/>
      <c r="B108" s="78"/>
      <c r="C108" s="78"/>
      <c r="D108" s="40" t="s">
        <v>36</v>
      </c>
      <c r="E108" s="40"/>
      <c r="F108" s="16">
        <v>0</v>
      </c>
      <c r="G108" s="16">
        <v>24.3</v>
      </c>
      <c r="H108" s="16">
        <v>0</v>
      </c>
      <c r="I108" s="16">
        <v>0</v>
      </c>
      <c r="J108" s="47">
        <v>0</v>
      </c>
      <c r="K108" s="47">
        <v>0</v>
      </c>
      <c r="L108" s="47">
        <v>0</v>
      </c>
      <c r="M108" s="16">
        <v>0</v>
      </c>
      <c r="N108" s="16">
        <v>0</v>
      </c>
      <c r="O108" s="16">
        <v>0</v>
      </c>
      <c r="P108" s="16">
        <v>0</v>
      </c>
    </row>
    <row r="109" spans="1:16" x14ac:dyDescent="0.25">
      <c r="A109" s="75"/>
      <c r="B109" s="78"/>
      <c r="C109" s="78"/>
      <c r="D109" s="40" t="s">
        <v>35</v>
      </c>
      <c r="E109" s="16">
        <f t="shared" ref="E109:E111" si="60">SUM(F109:P109)</f>
        <v>0</v>
      </c>
      <c r="F109" s="16">
        <v>0</v>
      </c>
      <c r="G109" s="16">
        <v>0</v>
      </c>
      <c r="H109" s="16">
        <v>0</v>
      </c>
      <c r="I109" s="16">
        <v>0</v>
      </c>
      <c r="J109" s="47">
        <v>0</v>
      </c>
      <c r="K109" s="47">
        <v>0</v>
      </c>
      <c r="L109" s="47">
        <v>0</v>
      </c>
      <c r="M109" s="16">
        <v>0</v>
      </c>
      <c r="N109" s="16">
        <v>0</v>
      </c>
      <c r="O109" s="16">
        <v>0</v>
      </c>
      <c r="P109" s="16">
        <v>0</v>
      </c>
    </row>
    <row r="110" spans="1:16" x14ac:dyDescent="0.25">
      <c r="A110" s="76"/>
      <c r="B110" s="79"/>
      <c r="C110" s="79"/>
      <c r="D110" s="40" t="s">
        <v>34</v>
      </c>
      <c r="E110" s="16">
        <f t="shared" si="60"/>
        <v>0</v>
      </c>
      <c r="F110" s="16">
        <v>0</v>
      </c>
      <c r="G110" s="16">
        <v>0</v>
      </c>
      <c r="H110" s="16">
        <v>0</v>
      </c>
      <c r="I110" s="16">
        <v>0</v>
      </c>
      <c r="J110" s="47">
        <v>0</v>
      </c>
      <c r="K110" s="47">
        <v>0</v>
      </c>
      <c r="L110" s="47">
        <v>0</v>
      </c>
      <c r="M110" s="16">
        <v>0</v>
      </c>
      <c r="N110" s="16">
        <v>0</v>
      </c>
      <c r="O110" s="16">
        <v>0</v>
      </c>
      <c r="P110" s="16">
        <v>0</v>
      </c>
    </row>
    <row r="111" spans="1:16" ht="25.5" x14ac:dyDescent="0.25">
      <c r="A111" s="74" t="s">
        <v>226</v>
      </c>
      <c r="B111" s="77" t="s">
        <v>94</v>
      </c>
      <c r="C111" s="77" t="s">
        <v>276</v>
      </c>
      <c r="D111" s="40" t="s">
        <v>182</v>
      </c>
      <c r="E111" s="16">
        <f t="shared" si="60"/>
        <v>18.3</v>
      </c>
      <c r="F111" s="16">
        <f>F112+F113+F114</f>
        <v>0</v>
      </c>
      <c r="G111" s="16">
        <f t="shared" ref="G111:P111" si="61">G112+G113+G114</f>
        <v>18.3</v>
      </c>
      <c r="H111" s="16">
        <f t="shared" si="61"/>
        <v>0</v>
      </c>
      <c r="I111" s="16">
        <f t="shared" si="61"/>
        <v>0</v>
      </c>
      <c r="J111" s="47">
        <f t="shared" si="61"/>
        <v>0</v>
      </c>
      <c r="K111" s="47">
        <f t="shared" si="61"/>
        <v>0</v>
      </c>
      <c r="L111" s="47">
        <f t="shared" si="61"/>
        <v>0</v>
      </c>
      <c r="M111" s="16">
        <f t="shared" si="61"/>
        <v>0</v>
      </c>
      <c r="N111" s="16">
        <f t="shared" si="61"/>
        <v>0</v>
      </c>
      <c r="O111" s="16">
        <f t="shared" si="61"/>
        <v>0</v>
      </c>
      <c r="P111" s="16">
        <f t="shared" si="61"/>
        <v>0</v>
      </c>
    </row>
    <row r="112" spans="1:16" ht="96.75" customHeight="1" x14ac:dyDescent="0.25">
      <c r="A112" s="75"/>
      <c r="B112" s="78"/>
      <c r="C112" s="78"/>
      <c r="D112" s="40" t="s">
        <v>36</v>
      </c>
      <c r="E112" s="16">
        <f>SUM(F112:P112)</f>
        <v>18.3</v>
      </c>
      <c r="F112" s="16">
        <v>0</v>
      </c>
      <c r="G112" s="16">
        <f>20.8-2.5</f>
        <v>18.3</v>
      </c>
      <c r="H112" s="16">
        <v>0</v>
      </c>
      <c r="I112" s="16">
        <v>0</v>
      </c>
      <c r="J112" s="47">
        <v>0</v>
      </c>
      <c r="K112" s="47">
        <v>0</v>
      </c>
      <c r="L112" s="47">
        <v>0</v>
      </c>
      <c r="M112" s="16">
        <v>0</v>
      </c>
      <c r="N112" s="16">
        <v>0</v>
      </c>
      <c r="O112" s="16">
        <v>0</v>
      </c>
      <c r="P112" s="16">
        <v>0</v>
      </c>
    </row>
    <row r="113" spans="1:16" ht="32.25" customHeight="1" x14ac:dyDescent="0.25">
      <c r="A113" s="75"/>
      <c r="B113" s="78"/>
      <c r="C113" s="78"/>
      <c r="D113" s="40" t="s">
        <v>35</v>
      </c>
      <c r="E113" s="16">
        <f t="shared" ref="E113:E118" si="62">SUM(F113:P113)</f>
        <v>0</v>
      </c>
      <c r="F113" s="16">
        <v>0</v>
      </c>
      <c r="G113" s="16">
        <v>0</v>
      </c>
      <c r="H113" s="16">
        <v>0</v>
      </c>
      <c r="I113" s="16">
        <v>0</v>
      </c>
      <c r="J113" s="47">
        <v>0</v>
      </c>
      <c r="K113" s="47">
        <v>0</v>
      </c>
      <c r="L113" s="47">
        <v>0</v>
      </c>
      <c r="M113" s="16">
        <v>0</v>
      </c>
      <c r="N113" s="16">
        <v>0</v>
      </c>
      <c r="O113" s="16">
        <v>0</v>
      </c>
      <c r="P113" s="16">
        <v>0</v>
      </c>
    </row>
    <row r="114" spans="1:16" ht="18" customHeight="1" x14ac:dyDescent="0.25">
      <c r="A114" s="76"/>
      <c r="B114" s="79"/>
      <c r="C114" s="79"/>
      <c r="D114" s="40" t="s">
        <v>34</v>
      </c>
      <c r="E114" s="16">
        <f t="shared" si="62"/>
        <v>0</v>
      </c>
      <c r="F114" s="16">
        <v>0</v>
      </c>
      <c r="G114" s="16">
        <v>0</v>
      </c>
      <c r="H114" s="16">
        <v>0</v>
      </c>
      <c r="I114" s="16">
        <v>0</v>
      </c>
      <c r="J114" s="47">
        <v>0</v>
      </c>
      <c r="K114" s="47">
        <v>0</v>
      </c>
      <c r="L114" s="47">
        <v>0</v>
      </c>
      <c r="M114" s="16">
        <v>0</v>
      </c>
      <c r="N114" s="16">
        <v>0</v>
      </c>
      <c r="O114" s="16">
        <v>0</v>
      </c>
      <c r="P114" s="16">
        <v>0</v>
      </c>
    </row>
    <row r="115" spans="1:16" ht="25.5" x14ac:dyDescent="0.25">
      <c r="A115" s="74" t="s">
        <v>227</v>
      </c>
      <c r="B115" s="77" t="s">
        <v>95</v>
      </c>
      <c r="C115" s="77" t="s">
        <v>276</v>
      </c>
      <c r="D115" s="40" t="s">
        <v>182</v>
      </c>
      <c r="E115" s="16">
        <f t="shared" si="62"/>
        <v>460608.90000000008</v>
      </c>
      <c r="F115" s="16">
        <f>F116+F117</f>
        <v>31451.3</v>
      </c>
      <c r="G115" s="16">
        <f t="shared" ref="G115:P115" si="63">G116+G117</f>
        <v>33032.199999999997</v>
      </c>
      <c r="H115" s="16">
        <f t="shared" si="63"/>
        <v>37326.199999999997</v>
      </c>
      <c r="I115" s="16">
        <f t="shared" si="63"/>
        <v>40067.5</v>
      </c>
      <c r="J115" s="47">
        <f>J116+J117</f>
        <v>41116.6</v>
      </c>
      <c r="K115" s="47">
        <f t="shared" ref="K115:L115" si="64">K116+K117</f>
        <v>41369.4</v>
      </c>
      <c r="L115" s="47">
        <f t="shared" si="64"/>
        <v>41631.4</v>
      </c>
      <c r="M115" s="16">
        <v>45829.7</v>
      </c>
      <c r="N115" s="16">
        <f t="shared" si="63"/>
        <v>47663</v>
      </c>
      <c r="O115" s="16">
        <f t="shared" si="63"/>
        <v>49569.4</v>
      </c>
      <c r="P115" s="16">
        <f t="shared" si="63"/>
        <v>51552.2</v>
      </c>
    </row>
    <row r="116" spans="1:16" x14ac:dyDescent="0.25">
      <c r="A116" s="75"/>
      <c r="B116" s="78"/>
      <c r="C116" s="78"/>
      <c r="D116" s="40" t="s">
        <v>35</v>
      </c>
      <c r="E116" s="16">
        <f>SUM(F116:P116)</f>
        <v>460608.90000000008</v>
      </c>
      <c r="F116" s="16">
        <v>31451.3</v>
      </c>
      <c r="G116" s="16">
        <v>33032.199999999997</v>
      </c>
      <c r="H116" s="16">
        <v>37326.199999999997</v>
      </c>
      <c r="I116" s="16">
        <f>40042.7+24.8</f>
        <v>40067.5</v>
      </c>
      <c r="J116" s="47">
        <v>41116.6</v>
      </c>
      <c r="K116" s="47">
        <v>41369.4</v>
      </c>
      <c r="L116" s="47">
        <v>41631.4</v>
      </c>
      <c r="M116" s="16">
        <v>45829.7</v>
      </c>
      <c r="N116" s="16">
        <v>47663</v>
      </c>
      <c r="O116" s="16">
        <v>49569.4</v>
      </c>
      <c r="P116" s="16">
        <v>51552.2</v>
      </c>
    </row>
    <row r="117" spans="1:16" x14ac:dyDescent="0.25">
      <c r="A117" s="76"/>
      <c r="B117" s="79"/>
      <c r="C117" s="79"/>
      <c r="D117" s="40" t="s">
        <v>34</v>
      </c>
      <c r="E117" s="16">
        <f t="shared" si="62"/>
        <v>0</v>
      </c>
      <c r="F117" s="16">
        <v>0</v>
      </c>
      <c r="G117" s="16">
        <v>0</v>
      </c>
      <c r="H117" s="16">
        <v>0</v>
      </c>
      <c r="I117" s="16">
        <v>0</v>
      </c>
      <c r="J117" s="47">
        <v>0</v>
      </c>
      <c r="K117" s="47">
        <v>0</v>
      </c>
      <c r="L117" s="47">
        <v>0</v>
      </c>
      <c r="M117" s="16">
        <v>0</v>
      </c>
      <c r="N117" s="16">
        <v>0</v>
      </c>
      <c r="O117" s="16">
        <v>0</v>
      </c>
      <c r="P117" s="16">
        <v>0</v>
      </c>
    </row>
    <row r="118" spans="1:16" ht="25.5" x14ac:dyDescent="0.25">
      <c r="A118" s="88" t="s">
        <v>268</v>
      </c>
      <c r="B118" s="89"/>
      <c r="C118" s="90"/>
      <c r="D118" s="40" t="s">
        <v>182</v>
      </c>
      <c r="E118" s="16">
        <f t="shared" si="62"/>
        <v>472708.7</v>
      </c>
      <c r="F118" s="16">
        <f t="shared" ref="F118:I118" si="65">SUM(F119:F120)</f>
        <v>33771.300000000003</v>
      </c>
      <c r="G118" s="16">
        <v>34031.4</v>
      </c>
      <c r="H118" s="16">
        <f t="shared" si="65"/>
        <v>38015.699999999997</v>
      </c>
      <c r="I118" s="16">
        <f t="shared" si="65"/>
        <v>40791.599999999991</v>
      </c>
      <c r="J118" s="47">
        <f>J119+J120+J121</f>
        <v>41877</v>
      </c>
      <c r="K118" s="47">
        <f t="shared" ref="K118:P118" si="66">K119+K120+K121</f>
        <v>43478.80000000001</v>
      </c>
      <c r="L118" s="47">
        <f t="shared" si="66"/>
        <v>42461.8</v>
      </c>
      <c r="M118" s="16">
        <f t="shared" si="66"/>
        <v>46693.1</v>
      </c>
      <c r="N118" s="16">
        <f t="shared" si="66"/>
        <v>48561.000000000007</v>
      </c>
      <c r="O118" s="16">
        <f t="shared" si="66"/>
        <v>50503.4</v>
      </c>
      <c r="P118" s="16">
        <f t="shared" si="66"/>
        <v>52523.599999999991</v>
      </c>
    </row>
    <row r="119" spans="1:16" x14ac:dyDescent="0.25">
      <c r="A119" s="91"/>
      <c r="B119" s="92"/>
      <c r="C119" s="93"/>
      <c r="D119" s="40" t="s">
        <v>36</v>
      </c>
      <c r="E119" s="16">
        <f>SUM(F119:P119)</f>
        <v>42.6</v>
      </c>
      <c r="F119" s="16">
        <f>F112+F108</f>
        <v>0</v>
      </c>
      <c r="G119" s="16">
        <f t="shared" ref="G119:P119" si="67">G112+G108</f>
        <v>42.6</v>
      </c>
      <c r="H119" s="16">
        <f t="shared" si="67"/>
        <v>0</v>
      </c>
      <c r="I119" s="16">
        <f t="shared" si="67"/>
        <v>0</v>
      </c>
      <c r="J119" s="47">
        <f>J112+J108</f>
        <v>0</v>
      </c>
      <c r="K119" s="47">
        <f t="shared" si="67"/>
        <v>0</v>
      </c>
      <c r="L119" s="47">
        <f t="shared" si="67"/>
        <v>0</v>
      </c>
      <c r="M119" s="16">
        <f t="shared" si="67"/>
        <v>0</v>
      </c>
      <c r="N119" s="16">
        <f t="shared" si="67"/>
        <v>0</v>
      </c>
      <c r="O119" s="16">
        <f t="shared" si="67"/>
        <v>0</v>
      </c>
      <c r="P119" s="16">
        <f t="shared" si="67"/>
        <v>0</v>
      </c>
    </row>
    <row r="120" spans="1:16" x14ac:dyDescent="0.25">
      <c r="A120" s="91"/>
      <c r="B120" s="92"/>
      <c r="C120" s="93"/>
      <c r="D120" s="40" t="s">
        <v>35</v>
      </c>
      <c r="E120" s="16">
        <f t="shared" ref="E120:E121" si="68">SUM(F120:P120)</f>
        <v>472366.1</v>
      </c>
      <c r="F120" s="16">
        <f>F116+F113+F109+F105+F102+F99+F96+F93+F90+F87+F84+F80+F77</f>
        <v>33771.300000000003</v>
      </c>
      <c r="G120" s="16">
        <f t="shared" ref="G120:P121" si="69">G116+G113+G109+G105+G102+G99+G96+G93+G90+G87+G84+G80+G77</f>
        <v>33688.799999999996</v>
      </c>
      <c r="H120" s="16">
        <f t="shared" si="69"/>
        <v>38015.699999999997</v>
      </c>
      <c r="I120" s="16">
        <f t="shared" si="69"/>
        <v>40791.599999999991</v>
      </c>
      <c r="J120" s="47">
        <f t="shared" si="69"/>
        <v>41877</v>
      </c>
      <c r="K120" s="47">
        <f t="shared" si="69"/>
        <v>43478.80000000001</v>
      </c>
      <c r="L120" s="47">
        <f t="shared" si="69"/>
        <v>42461.8</v>
      </c>
      <c r="M120" s="16">
        <f t="shared" si="69"/>
        <v>46693.1</v>
      </c>
      <c r="N120" s="16">
        <f t="shared" si="69"/>
        <v>48561.000000000007</v>
      </c>
      <c r="O120" s="16">
        <f t="shared" si="69"/>
        <v>50503.4</v>
      </c>
      <c r="P120" s="16">
        <f t="shared" si="69"/>
        <v>52523.599999999991</v>
      </c>
    </row>
    <row r="121" spans="1:16" x14ac:dyDescent="0.25">
      <c r="A121" s="94"/>
      <c r="B121" s="95"/>
      <c r="C121" s="96"/>
      <c r="D121" s="40" t="s">
        <v>34</v>
      </c>
      <c r="E121" s="16">
        <f t="shared" si="68"/>
        <v>300</v>
      </c>
      <c r="F121" s="16">
        <f>F117+F114+F110+F106+F103+F100+F97+F94+F91+F88+F85+F81+F78</f>
        <v>0</v>
      </c>
      <c r="G121" s="16">
        <f t="shared" si="69"/>
        <v>300</v>
      </c>
      <c r="H121" s="16">
        <f t="shared" si="69"/>
        <v>0</v>
      </c>
      <c r="I121" s="16">
        <f t="shared" si="69"/>
        <v>0</v>
      </c>
      <c r="J121" s="47">
        <f t="shared" si="69"/>
        <v>0</v>
      </c>
      <c r="K121" s="47">
        <f t="shared" si="69"/>
        <v>0</v>
      </c>
      <c r="L121" s="47">
        <f t="shared" si="69"/>
        <v>0</v>
      </c>
      <c r="M121" s="16">
        <f t="shared" si="69"/>
        <v>0</v>
      </c>
      <c r="N121" s="16">
        <f t="shared" si="69"/>
        <v>0</v>
      </c>
      <c r="O121" s="16">
        <f t="shared" si="69"/>
        <v>0</v>
      </c>
      <c r="P121" s="16">
        <f t="shared" si="69"/>
        <v>0</v>
      </c>
    </row>
    <row r="122" spans="1:16" ht="21" customHeight="1" x14ac:dyDescent="0.25">
      <c r="A122" s="98" t="s">
        <v>102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</row>
    <row r="123" spans="1:16" ht="25.5" x14ac:dyDescent="0.25">
      <c r="A123" s="74" t="s">
        <v>228</v>
      </c>
      <c r="B123" s="77" t="s">
        <v>352</v>
      </c>
      <c r="C123" s="77" t="s">
        <v>339</v>
      </c>
      <c r="D123" s="40" t="s">
        <v>182</v>
      </c>
      <c r="E123" s="16">
        <f t="shared" ref="E123:E137" si="70">SUM(F123:P123)</f>
        <v>506.11599999999999</v>
      </c>
      <c r="F123" s="31">
        <f>F124+F125</f>
        <v>0</v>
      </c>
      <c r="G123" s="31">
        <f t="shared" ref="G123:P123" si="71">G124+G125</f>
        <v>50</v>
      </c>
      <c r="H123" s="31">
        <f t="shared" si="71"/>
        <v>0</v>
      </c>
      <c r="I123" s="31">
        <f t="shared" si="71"/>
        <v>55.1</v>
      </c>
      <c r="J123" s="50">
        <f t="shared" si="71"/>
        <v>0</v>
      </c>
      <c r="K123" s="50">
        <f t="shared" si="71"/>
        <v>60.5</v>
      </c>
      <c r="L123" s="50">
        <f t="shared" si="71"/>
        <v>62.9</v>
      </c>
      <c r="M123" s="31">
        <f t="shared" si="71"/>
        <v>65.415999999999997</v>
      </c>
      <c r="N123" s="31">
        <f t="shared" si="71"/>
        <v>68</v>
      </c>
      <c r="O123" s="31">
        <f t="shared" si="71"/>
        <v>70.7</v>
      </c>
      <c r="P123" s="31">
        <f t="shared" si="71"/>
        <v>73.5</v>
      </c>
    </row>
    <row r="124" spans="1:16" x14ac:dyDescent="0.25">
      <c r="A124" s="75"/>
      <c r="B124" s="78"/>
      <c r="C124" s="78"/>
      <c r="D124" s="40" t="s">
        <v>35</v>
      </c>
      <c r="E124" s="16">
        <f t="shared" si="70"/>
        <v>506.11599999999999</v>
      </c>
      <c r="F124" s="16">
        <v>0</v>
      </c>
      <c r="G124" s="16">
        <v>50</v>
      </c>
      <c r="H124" s="16">
        <v>0</v>
      </c>
      <c r="I124" s="16">
        <v>55.1</v>
      </c>
      <c r="J124" s="47">
        <v>0</v>
      </c>
      <c r="K124" s="47">
        <v>60.5</v>
      </c>
      <c r="L124" s="47">
        <v>62.9</v>
      </c>
      <c r="M124" s="16">
        <f t="shared" ref="M124" si="72">L124+(L124/100*4)</f>
        <v>65.415999999999997</v>
      </c>
      <c r="N124" s="16">
        <v>68</v>
      </c>
      <c r="O124" s="16">
        <v>70.7</v>
      </c>
      <c r="P124" s="16">
        <v>73.5</v>
      </c>
    </row>
    <row r="125" spans="1:16" ht="43.5" customHeight="1" x14ac:dyDescent="0.25">
      <c r="A125" s="76"/>
      <c r="B125" s="79"/>
      <c r="C125" s="79"/>
      <c r="D125" s="40" t="s">
        <v>34</v>
      </c>
      <c r="E125" s="16">
        <f t="shared" si="70"/>
        <v>0</v>
      </c>
      <c r="F125" s="16">
        <v>0</v>
      </c>
      <c r="G125" s="16">
        <v>0</v>
      </c>
      <c r="H125" s="16">
        <v>0</v>
      </c>
      <c r="I125" s="16">
        <v>0</v>
      </c>
      <c r="J125" s="47">
        <v>0</v>
      </c>
      <c r="K125" s="47">
        <v>0</v>
      </c>
      <c r="L125" s="47">
        <v>0</v>
      </c>
      <c r="M125" s="16">
        <v>0</v>
      </c>
      <c r="N125" s="16">
        <v>0</v>
      </c>
      <c r="O125" s="16">
        <v>0</v>
      </c>
      <c r="P125" s="16">
        <v>0</v>
      </c>
    </row>
    <row r="126" spans="1:16" ht="97.5" customHeight="1" x14ac:dyDescent="0.25">
      <c r="A126" s="74" t="s">
        <v>229</v>
      </c>
      <c r="B126" s="77" t="s">
        <v>351</v>
      </c>
      <c r="C126" s="77" t="s">
        <v>339</v>
      </c>
      <c r="D126" s="40" t="s">
        <v>182</v>
      </c>
      <c r="E126" s="16">
        <f t="shared" si="70"/>
        <v>559.02</v>
      </c>
      <c r="F126" s="16">
        <f>F127+F128</f>
        <v>40</v>
      </c>
      <c r="G126" s="16">
        <f t="shared" ref="G126:P126" si="73">G127+G128</f>
        <v>42</v>
      </c>
      <c r="H126" s="16">
        <f t="shared" si="73"/>
        <v>44.1</v>
      </c>
      <c r="I126" s="16">
        <f t="shared" si="73"/>
        <v>46.3</v>
      </c>
      <c r="J126" s="47">
        <f t="shared" si="73"/>
        <v>48.6</v>
      </c>
      <c r="K126" s="47">
        <f t="shared" si="73"/>
        <v>51</v>
      </c>
      <c r="L126" s="47">
        <f t="shared" si="73"/>
        <v>53</v>
      </c>
      <c r="M126" s="16">
        <f t="shared" si="73"/>
        <v>55.12</v>
      </c>
      <c r="N126" s="16">
        <f t="shared" si="73"/>
        <v>57.3</v>
      </c>
      <c r="O126" s="16">
        <f t="shared" si="73"/>
        <v>59.6</v>
      </c>
      <c r="P126" s="16">
        <f t="shared" si="73"/>
        <v>62</v>
      </c>
    </row>
    <row r="127" spans="1:16" x14ac:dyDescent="0.25">
      <c r="A127" s="75"/>
      <c r="B127" s="78"/>
      <c r="C127" s="78"/>
      <c r="D127" s="40" t="s">
        <v>35</v>
      </c>
      <c r="E127" s="16">
        <f t="shared" si="70"/>
        <v>559.02</v>
      </c>
      <c r="F127" s="16">
        <v>40</v>
      </c>
      <c r="G127" s="16">
        <v>42</v>
      </c>
      <c r="H127" s="16">
        <v>44.1</v>
      </c>
      <c r="I127" s="16">
        <v>46.3</v>
      </c>
      <c r="J127" s="47">
        <v>48.6</v>
      </c>
      <c r="K127" s="47">
        <v>51</v>
      </c>
      <c r="L127" s="47">
        <v>53</v>
      </c>
      <c r="M127" s="16">
        <f t="shared" ref="M127" si="74">L127+(L127/100*4)</f>
        <v>55.12</v>
      </c>
      <c r="N127" s="16">
        <v>57.3</v>
      </c>
      <c r="O127" s="16">
        <v>59.6</v>
      </c>
      <c r="P127" s="16">
        <v>62</v>
      </c>
    </row>
    <row r="128" spans="1:16" ht="56.25" customHeight="1" x14ac:dyDescent="0.25">
      <c r="A128" s="76"/>
      <c r="B128" s="79"/>
      <c r="C128" s="79"/>
      <c r="D128" s="40" t="s">
        <v>34</v>
      </c>
      <c r="E128" s="16">
        <f t="shared" si="70"/>
        <v>0</v>
      </c>
      <c r="F128" s="16">
        <v>0</v>
      </c>
      <c r="G128" s="16">
        <v>0</v>
      </c>
      <c r="H128" s="16">
        <v>0</v>
      </c>
      <c r="I128" s="16">
        <v>0</v>
      </c>
      <c r="J128" s="47">
        <v>0</v>
      </c>
      <c r="K128" s="47">
        <v>0</v>
      </c>
      <c r="L128" s="47">
        <v>0</v>
      </c>
      <c r="M128" s="16">
        <v>0</v>
      </c>
      <c r="N128" s="16">
        <v>0</v>
      </c>
      <c r="O128" s="16">
        <v>0</v>
      </c>
      <c r="P128" s="16">
        <v>0</v>
      </c>
    </row>
    <row r="129" spans="1:16" ht="25.5" x14ac:dyDescent="0.25">
      <c r="A129" s="74" t="s">
        <v>230</v>
      </c>
      <c r="B129" s="77" t="s">
        <v>103</v>
      </c>
      <c r="C129" s="77" t="s">
        <v>339</v>
      </c>
      <c r="D129" s="40" t="s">
        <v>182</v>
      </c>
      <c r="E129" s="16">
        <f t="shared" si="70"/>
        <v>279.45999999999998</v>
      </c>
      <c r="F129" s="16">
        <f>F130+F131</f>
        <v>20</v>
      </c>
      <c r="G129" s="16">
        <f t="shared" ref="G129:P129" si="75">G130+G131</f>
        <v>21</v>
      </c>
      <c r="H129" s="16">
        <f t="shared" si="75"/>
        <v>22</v>
      </c>
      <c r="I129" s="16">
        <f t="shared" si="75"/>
        <v>23.1</v>
      </c>
      <c r="J129" s="47">
        <f t="shared" si="75"/>
        <v>24.3</v>
      </c>
      <c r="K129" s="47">
        <f t="shared" si="75"/>
        <v>25.5</v>
      </c>
      <c r="L129" s="47">
        <f t="shared" si="75"/>
        <v>26.5</v>
      </c>
      <c r="M129" s="16">
        <f t="shared" si="75"/>
        <v>27.56</v>
      </c>
      <c r="N129" s="16">
        <f t="shared" si="75"/>
        <v>28.7</v>
      </c>
      <c r="O129" s="16">
        <f t="shared" si="75"/>
        <v>29.8</v>
      </c>
      <c r="P129" s="16">
        <f t="shared" si="75"/>
        <v>31</v>
      </c>
    </row>
    <row r="130" spans="1:16" x14ac:dyDescent="0.25">
      <c r="A130" s="75"/>
      <c r="B130" s="78"/>
      <c r="C130" s="78"/>
      <c r="D130" s="40" t="s">
        <v>35</v>
      </c>
      <c r="E130" s="16">
        <f t="shared" si="70"/>
        <v>279.45999999999998</v>
      </c>
      <c r="F130" s="16">
        <v>20</v>
      </c>
      <c r="G130" s="16">
        <v>21</v>
      </c>
      <c r="H130" s="16">
        <v>22</v>
      </c>
      <c r="I130" s="16">
        <v>23.1</v>
      </c>
      <c r="J130" s="47">
        <v>24.3</v>
      </c>
      <c r="K130" s="47">
        <v>25.5</v>
      </c>
      <c r="L130" s="47">
        <v>26.5</v>
      </c>
      <c r="M130" s="16">
        <f t="shared" ref="M130" si="76">L130+(L130/100*4)</f>
        <v>27.56</v>
      </c>
      <c r="N130" s="16">
        <v>28.7</v>
      </c>
      <c r="O130" s="16">
        <v>29.8</v>
      </c>
      <c r="P130" s="16">
        <v>31</v>
      </c>
    </row>
    <row r="131" spans="1:16" ht="111.75" customHeight="1" x14ac:dyDescent="0.25">
      <c r="A131" s="76"/>
      <c r="B131" s="79"/>
      <c r="C131" s="79"/>
      <c r="D131" s="40" t="s">
        <v>34</v>
      </c>
      <c r="E131" s="16">
        <f t="shared" si="70"/>
        <v>0</v>
      </c>
      <c r="F131" s="16">
        <v>0</v>
      </c>
      <c r="G131" s="16">
        <v>0</v>
      </c>
      <c r="H131" s="16">
        <v>0</v>
      </c>
      <c r="I131" s="16">
        <v>0</v>
      </c>
      <c r="J131" s="47">
        <v>0</v>
      </c>
      <c r="K131" s="47">
        <v>0</v>
      </c>
      <c r="L131" s="47">
        <v>0</v>
      </c>
      <c r="M131" s="16">
        <v>0</v>
      </c>
      <c r="N131" s="16">
        <v>0</v>
      </c>
      <c r="O131" s="16">
        <v>0</v>
      </c>
      <c r="P131" s="16">
        <v>0</v>
      </c>
    </row>
    <row r="132" spans="1:16" ht="81.75" customHeight="1" x14ac:dyDescent="0.25">
      <c r="A132" s="74" t="s">
        <v>231</v>
      </c>
      <c r="B132" s="77" t="s">
        <v>104</v>
      </c>
      <c r="C132" s="77" t="s">
        <v>339</v>
      </c>
      <c r="D132" s="40" t="s">
        <v>182</v>
      </c>
      <c r="E132" s="16">
        <f t="shared" si="70"/>
        <v>418.69799999999998</v>
      </c>
      <c r="F132" s="16">
        <f>F133+F134</f>
        <v>30</v>
      </c>
      <c r="G132" s="16">
        <f t="shared" ref="G132:P132" si="77">G133+G134</f>
        <v>31.5</v>
      </c>
      <c r="H132" s="16">
        <f t="shared" si="77"/>
        <v>33</v>
      </c>
      <c r="I132" s="16">
        <f t="shared" si="77"/>
        <v>34.700000000000003</v>
      </c>
      <c r="J132" s="47">
        <f t="shared" si="77"/>
        <v>36.4</v>
      </c>
      <c r="K132" s="47">
        <f t="shared" si="77"/>
        <v>38.200000000000003</v>
      </c>
      <c r="L132" s="47">
        <f t="shared" si="77"/>
        <v>39.700000000000003</v>
      </c>
      <c r="M132" s="16">
        <f t="shared" si="77"/>
        <v>41.298000000000002</v>
      </c>
      <c r="N132" s="16">
        <f t="shared" si="77"/>
        <v>42.9</v>
      </c>
      <c r="O132" s="16">
        <f t="shared" si="77"/>
        <v>44.6</v>
      </c>
      <c r="P132" s="16">
        <f t="shared" si="77"/>
        <v>46.4</v>
      </c>
    </row>
    <row r="133" spans="1:16" x14ac:dyDescent="0.25">
      <c r="A133" s="75"/>
      <c r="B133" s="78"/>
      <c r="C133" s="78"/>
      <c r="D133" s="40" t="s">
        <v>35</v>
      </c>
      <c r="E133" s="16">
        <f t="shared" si="70"/>
        <v>418.69799999999998</v>
      </c>
      <c r="F133" s="16">
        <v>30</v>
      </c>
      <c r="G133" s="16">
        <v>31.5</v>
      </c>
      <c r="H133" s="16">
        <v>33</v>
      </c>
      <c r="I133" s="16">
        <v>34.700000000000003</v>
      </c>
      <c r="J133" s="47">
        <v>36.4</v>
      </c>
      <c r="K133" s="47">
        <v>38.200000000000003</v>
      </c>
      <c r="L133" s="47">
        <v>39.700000000000003</v>
      </c>
      <c r="M133" s="16">
        <f>L133+(L133/100*4)+0.01</f>
        <v>41.298000000000002</v>
      </c>
      <c r="N133" s="16">
        <v>42.9</v>
      </c>
      <c r="O133" s="16">
        <v>44.6</v>
      </c>
      <c r="P133" s="16">
        <v>46.4</v>
      </c>
    </row>
    <row r="134" spans="1:16" x14ac:dyDescent="0.25">
      <c r="A134" s="76"/>
      <c r="B134" s="79"/>
      <c r="C134" s="79"/>
      <c r="D134" s="40" t="s">
        <v>34</v>
      </c>
      <c r="E134" s="16">
        <f t="shared" si="70"/>
        <v>0</v>
      </c>
      <c r="F134" s="16">
        <v>0</v>
      </c>
      <c r="G134" s="16">
        <v>0</v>
      </c>
      <c r="H134" s="16">
        <v>0</v>
      </c>
      <c r="I134" s="16">
        <v>0</v>
      </c>
      <c r="J134" s="47">
        <v>0</v>
      </c>
      <c r="K134" s="47">
        <v>0</v>
      </c>
      <c r="L134" s="47">
        <v>0</v>
      </c>
      <c r="M134" s="16">
        <v>0</v>
      </c>
      <c r="N134" s="16">
        <v>0</v>
      </c>
      <c r="O134" s="16">
        <v>0</v>
      </c>
      <c r="P134" s="16">
        <v>0</v>
      </c>
    </row>
    <row r="135" spans="1:16" ht="25.5" x14ac:dyDescent="0.25">
      <c r="A135" s="74" t="s">
        <v>232</v>
      </c>
      <c r="B135" s="77" t="s">
        <v>105</v>
      </c>
      <c r="C135" s="77" t="s">
        <v>339</v>
      </c>
      <c r="D135" s="40" t="s">
        <v>182</v>
      </c>
      <c r="E135" s="16">
        <f t="shared" si="70"/>
        <v>3538.6</v>
      </c>
      <c r="F135" s="16">
        <f>F136+F137</f>
        <v>500</v>
      </c>
      <c r="G135" s="16">
        <f t="shared" ref="G135:O135" si="78">G136+G137</f>
        <v>0</v>
      </c>
      <c r="H135" s="16">
        <f t="shared" si="78"/>
        <v>551.20000000000005</v>
      </c>
      <c r="I135" s="16">
        <f t="shared" si="78"/>
        <v>0</v>
      </c>
      <c r="J135" s="47">
        <f t="shared" si="78"/>
        <v>607.4</v>
      </c>
      <c r="K135" s="47">
        <f t="shared" si="78"/>
        <v>0</v>
      </c>
      <c r="L135" s="47">
        <f t="shared" si="78"/>
        <v>610</v>
      </c>
      <c r="M135" s="16">
        <f t="shared" si="78"/>
        <v>0</v>
      </c>
      <c r="N135" s="16">
        <f t="shared" si="78"/>
        <v>620</v>
      </c>
      <c r="O135" s="16">
        <f t="shared" si="78"/>
        <v>0</v>
      </c>
      <c r="P135" s="16">
        <v>650</v>
      </c>
    </row>
    <row r="136" spans="1:16" x14ac:dyDescent="0.25">
      <c r="A136" s="75"/>
      <c r="B136" s="78"/>
      <c r="C136" s="78"/>
      <c r="D136" s="40" t="s">
        <v>35</v>
      </c>
      <c r="E136" s="16">
        <f t="shared" si="70"/>
        <v>3538.6</v>
      </c>
      <c r="F136" s="16">
        <v>500</v>
      </c>
      <c r="G136" s="16">
        <v>0</v>
      </c>
      <c r="H136" s="16">
        <v>551.20000000000005</v>
      </c>
      <c r="I136" s="16">
        <v>0</v>
      </c>
      <c r="J136" s="47">
        <v>607.4</v>
      </c>
      <c r="K136" s="47">
        <v>0</v>
      </c>
      <c r="L136" s="47">
        <v>610</v>
      </c>
      <c r="M136" s="16">
        <v>0</v>
      </c>
      <c r="N136" s="16">
        <v>620</v>
      </c>
      <c r="O136" s="16">
        <v>0</v>
      </c>
      <c r="P136" s="16">
        <v>650</v>
      </c>
    </row>
    <row r="137" spans="1:16" x14ac:dyDescent="0.25">
      <c r="A137" s="76"/>
      <c r="B137" s="79"/>
      <c r="C137" s="79"/>
      <c r="D137" s="40" t="s">
        <v>34</v>
      </c>
      <c r="E137" s="16">
        <f t="shared" si="70"/>
        <v>0</v>
      </c>
      <c r="F137" s="16">
        <v>0</v>
      </c>
      <c r="G137" s="16">
        <v>0</v>
      </c>
      <c r="H137" s="16">
        <v>0</v>
      </c>
      <c r="I137" s="16">
        <v>0</v>
      </c>
      <c r="J137" s="47">
        <v>0</v>
      </c>
      <c r="K137" s="47">
        <v>0</v>
      </c>
      <c r="L137" s="47">
        <v>0</v>
      </c>
      <c r="M137" s="16">
        <v>0</v>
      </c>
      <c r="N137" s="16">
        <v>0</v>
      </c>
      <c r="O137" s="16">
        <v>0</v>
      </c>
      <c r="P137" s="16">
        <v>0</v>
      </c>
    </row>
    <row r="138" spans="1:16" ht="25.5" x14ac:dyDescent="0.25">
      <c r="A138" s="88" t="s">
        <v>269</v>
      </c>
      <c r="B138" s="89"/>
      <c r="C138" s="90"/>
      <c r="D138" s="40" t="s">
        <v>182</v>
      </c>
      <c r="E138" s="16">
        <f>F138+G138+H138+I138+J138+K138+L138+M138+N138+O138+P138</f>
        <v>5302.0939999999991</v>
      </c>
      <c r="F138" s="16">
        <f t="shared" ref="F138:K138" si="79">SUM(F139:F140)</f>
        <v>590</v>
      </c>
      <c r="G138" s="16">
        <f t="shared" si="79"/>
        <v>144.5</v>
      </c>
      <c r="H138" s="16">
        <v>650.29999999999995</v>
      </c>
      <c r="I138" s="16">
        <f t="shared" si="79"/>
        <v>159.19999999999999</v>
      </c>
      <c r="J138" s="47">
        <f t="shared" si="79"/>
        <v>716.69999999999993</v>
      </c>
      <c r="K138" s="47">
        <f t="shared" si="79"/>
        <v>175.2</v>
      </c>
      <c r="L138" s="47">
        <f>L139+L140</f>
        <v>792.1</v>
      </c>
      <c r="M138" s="47">
        <f t="shared" ref="M138:P138" si="80">M139+M140</f>
        <v>189.39400000000001</v>
      </c>
      <c r="N138" s="47">
        <f t="shared" si="80"/>
        <v>816.9</v>
      </c>
      <c r="O138" s="47">
        <f t="shared" si="80"/>
        <v>204.7</v>
      </c>
      <c r="P138" s="47">
        <f t="shared" si="80"/>
        <v>863.1</v>
      </c>
    </row>
    <row r="139" spans="1:16" x14ac:dyDescent="0.25">
      <c r="A139" s="91"/>
      <c r="B139" s="92"/>
      <c r="C139" s="93"/>
      <c r="D139" s="40" t="s">
        <v>35</v>
      </c>
      <c r="E139" s="16">
        <v>5302.1</v>
      </c>
      <c r="F139" s="16">
        <f>F136+F133+F130+F127+F124</f>
        <v>590</v>
      </c>
      <c r="G139" s="16">
        <f t="shared" ref="G139:P140" si="81">G136+G133+G130+G127+G124</f>
        <v>144.5</v>
      </c>
      <c r="H139" s="16">
        <f t="shared" si="81"/>
        <v>650.30000000000007</v>
      </c>
      <c r="I139" s="16">
        <f t="shared" si="81"/>
        <v>159.19999999999999</v>
      </c>
      <c r="J139" s="47">
        <f t="shared" si="81"/>
        <v>716.69999999999993</v>
      </c>
      <c r="K139" s="47">
        <f t="shared" si="81"/>
        <v>175.2</v>
      </c>
      <c r="L139" s="47">
        <f>L136+L133+L130+L127+L124</f>
        <v>792.1</v>
      </c>
      <c r="M139" s="16">
        <f t="shared" si="81"/>
        <v>189.39400000000001</v>
      </c>
      <c r="N139" s="16">
        <f t="shared" si="81"/>
        <v>816.9</v>
      </c>
      <c r="O139" s="16">
        <f t="shared" si="81"/>
        <v>204.7</v>
      </c>
      <c r="P139" s="16">
        <v>863.1</v>
      </c>
    </row>
    <row r="140" spans="1:16" ht="24" customHeight="1" x14ac:dyDescent="0.25">
      <c r="A140" s="94"/>
      <c r="B140" s="95"/>
      <c r="C140" s="96"/>
      <c r="D140" s="40" t="s">
        <v>34</v>
      </c>
      <c r="E140" s="16">
        <f t="shared" ref="E140" si="82">F140+G140+H140+I140+J140+K140+L140+M140+N140+O140+P140</f>
        <v>0</v>
      </c>
      <c r="F140" s="16">
        <f>F137+F134+F131+F128+F125</f>
        <v>0</v>
      </c>
      <c r="G140" s="16">
        <f t="shared" si="81"/>
        <v>0</v>
      </c>
      <c r="H140" s="16">
        <f t="shared" si="81"/>
        <v>0</v>
      </c>
      <c r="I140" s="16">
        <f t="shared" si="81"/>
        <v>0</v>
      </c>
      <c r="J140" s="47">
        <f t="shared" si="81"/>
        <v>0</v>
      </c>
      <c r="K140" s="47">
        <f t="shared" si="81"/>
        <v>0</v>
      </c>
      <c r="L140" s="47">
        <f t="shared" si="81"/>
        <v>0</v>
      </c>
      <c r="M140" s="16">
        <f t="shared" si="81"/>
        <v>0</v>
      </c>
      <c r="N140" s="16">
        <f t="shared" si="81"/>
        <v>0</v>
      </c>
      <c r="O140" s="16">
        <f t="shared" si="81"/>
        <v>0</v>
      </c>
      <c r="P140" s="16">
        <f t="shared" si="81"/>
        <v>0</v>
      </c>
    </row>
    <row r="141" spans="1:16" x14ac:dyDescent="0.25">
      <c r="A141" s="98" t="s">
        <v>108</v>
      </c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</row>
    <row r="142" spans="1:16" ht="25.5" x14ac:dyDescent="0.25">
      <c r="A142" s="74" t="s">
        <v>233</v>
      </c>
      <c r="B142" s="77" t="s">
        <v>109</v>
      </c>
      <c r="C142" s="77" t="s">
        <v>277</v>
      </c>
      <c r="D142" s="40" t="s">
        <v>182</v>
      </c>
      <c r="E142" s="16">
        <f>F142+G142+H142+I142+J142+K142+L142+M142+N142+O142+P142</f>
        <v>373.38</v>
      </c>
      <c r="F142" s="31">
        <f>F143+F144</f>
        <v>0</v>
      </c>
      <c r="G142" s="31">
        <f t="shared" ref="G142:P142" si="83">G143+G144</f>
        <v>50</v>
      </c>
      <c r="H142" s="31">
        <f t="shared" si="83"/>
        <v>0</v>
      </c>
      <c r="I142" s="31">
        <f t="shared" si="83"/>
        <v>57.9</v>
      </c>
      <c r="J142" s="50">
        <f t="shared" si="83"/>
        <v>0</v>
      </c>
      <c r="K142" s="50">
        <f t="shared" si="83"/>
        <v>63.8</v>
      </c>
      <c r="L142" s="50">
        <f t="shared" si="83"/>
        <v>0</v>
      </c>
      <c r="M142" s="31">
        <f t="shared" si="83"/>
        <v>65</v>
      </c>
      <c r="N142" s="31">
        <f t="shared" si="83"/>
        <v>0</v>
      </c>
      <c r="O142" s="31">
        <f t="shared" si="83"/>
        <v>67</v>
      </c>
      <c r="P142" s="31">
        <f t="shared" si="83"/>
        <v>69.680000000000007</v>
      </c>
    </row>
    <row r="143" spans="1:16" x14ac:dyDescent="0.25">
      <c r="A143" s="75"/>
      <c r="B143" s="78"/>
      <c r="C143" s="78"/>
      <c r="D143" s="40" t="s">
        <v>35</v>
      </c>
      <c r="E143" s="16">
        <f t="shared" ref="E143:E144" si="84">F143+G143+H143+I143+J143+K143+L143+M143+N143+O143+P143</f>
        <v>373.38</v>
      </c>
      <c r="F143" s="16">
        <v>0</v>
      </c>
      <c r="G143" s="16">
        <v>50</v>
      </c>
      <c r="H143" s="16">
        <v>0</v>
      </c>
      <c r="I143" s="16">
        <v>57.9</v>
      </c>
      <c r="J143" s="47">
        <v>0</v>
      </c>
      <c r="K143" s="47">
        <v>63.8</v>
      </c>
      <c r="L143" s="47">
        <v>0</v>
      </c>
      <c r="M143" s="16">
        <v>65</v>
      </c>
      <c r="N143" s="16">
        <v>0</v>
      </c>
      <c r="O143" s="16">
        <v>67</v>
      </c>
      <c r="P143" s="16">
        <f t="shared" ref="P143" si="85">O143+(O143/100*4)</f>
        <v>69.680000000000007</v>
      </c>
    </row>
    <row r="144" spans="1:16" ht="33.75" customHeight="1" x14ac:dyDescent="0.25">
      <c r="A144" s="76"/>
      <c r="B144" s="79"/>
      <c r="C144" s="79"/>
      <c r="D144" s="40" t="s">
        <v>34</v>
      </c>
      <c r="E144" s="16">
        <f t="shared" si="84"/>
        <v>0</v>
      </c>
      <c r="F144" s="16">
        <v>0</v>
      </c>
      <c r="G144" s="16">
        <v>0</v>
      </c>
      <c r="H144" s="16">
        <v>0</v>
      </c>
      <c r="I144" s="16">
        <v>0</v>
      </c>
      <c r="J144" s="47">
        <v>0</v>
      </c>
      <c r="K144" s="47">
        <v>0</v>
      </c>
      <c r="L144" s="47">
        <v>0</v>
      </c>
      <c r="M144" s="16">
        <v>0</v>
      </c>
      <c r="N144" s="16">
        <v>0</v>
      </c>
      <c r="O144" s="16">
        <v>0</v>
      </c>
      <c r="P144" s="16">
        <v>0</v>
      </c>
    </row>
    <row r="145" spans="1:16" ht="84.75" customHeight="1" x14ac:dyDescent="0.25">
      <c r="A145" s="74" t="s">
        <v>234</v>
      </c>
      <c r="B145" s="77" t="s">
        <v>110</v>
      </c>
      <c r="C145" s="77" t="s">
        <v>277</v>
      </c>
      <c r="D145" s="40" t="s">
        <v>182</v>
      </c>
      <c r="E145" s="16">
        <f>F145+G145+H145+I145+J145+K145+L145+M145+N145+O145+P145</f>
        <v>1538.5655830835199</v>
      </c>
      <c r="F145" s="16">
        <f>F146+F147</f>
        <v>370</v>
      </c>
      <c r="G145" s="16">
        <f t="shared" ref="G145:P145" si="86">G146+G147</f>
        <v>94.5</v>
      </c>
      <c r="H145" s="16">
        <f t="shared" si="86"/>
        <v>99.2</v>
      </c>
      <c r="I145" s="16">
        <f t="shared" si="86"/>
        <v>104.1</v>
      </c>
      <c r="J145" s="47">
        <f t="shared" si="86"/>
        <v>109.3</v>
      </c>
      <c r="K145" s="47">
        <f t="shared" si="86"/>
        <v>114.8</v>
      </c>
      <c r="L145" s="47">
        <f t="shared" si="86"/>
        <v>119.392</v>
      </c>
      <c r="M145" s="16">
        <f t="shared" si="86"/>
        <v>124.16767999999999</v>
      </c>
      <c r="N145" s="16">
        <f t="shared" si="86"/>
        <v>129.13438719999999</v>
      </c>
      <c r="O145" s="16">
        <f t="shared" si="86"/>
        <v>134.29976268799999</v>
      </c>
      <c r="P145" s="16">
        <f t="shared" si="86"/>
        <v>139.67175319551998</v>
      </c>
    </row>
    <row r="146" spans="1:16" ht="45" customHeight="1" x14ac:dyDescent="0.25">
      <c r="A146" s="75"/>
      <c r="B146" s="78"/>
      <c r="C146" s="78"/>
      <c r="D146" s="40" t="s">
        <v>35</v>
      </c>
      <c r="E146" s="16">
        <f t="shared" ref="E146:E147" si="87">F146+G146+H146+I146+J146+K146+L146+M146+N146+O146+P146</f>
        <v>1538.5655830835199</v>
      </c>
      <c r="F146" s="16">
        <v>370</v>
      </c>
      <c r="G146" s="16">
        <v>94.5</v>
      </c>
      <c r="H146" s="16">
        <v>99.2</v>
      </c>
      <c r="I146" s="16">
        <v>104.1</v>
      </c>
      <c r="J146" s="47">
        <v>109.3</v>
      </c>
      <c r="K146" s="47">
        <v>114.8</v>
      </c>
      <c r="L146" s="47">
        <f t="shared" ref="L146:P146" si="88">K146+(K146/100*4)</f>
        <v>119.392</v>
      </c>
      <c r="M146" s="16">
        <f t="shared" si="88"/>
        <v>124.16767999999999</v>
      </c>
      <c r="N146" s="16">
        <f t="shared" si="88"/>
        <v>129.13438719999999</v>
      </c>
      <c r="O146" s="16">
        <f t="shared" si="88"/>
        <v>134.29976268799999</v>
      </c>
      <c r="P146" s="16">
        <f t="shared" si="88"/>
        <v>139.67175319551998</v>
      </c>
    </row>
    <row r="147" spans="1:16" x14ac:dyDescent="0.25">
      <c r="A147" s="76"/>
      <c r="B147" s="79"/>
      <c r="C147" s="79"/>
      <c r="D147" s="40" t="s">
        <v>34</v>
      </c>
      <c r="E147" s="16">
        <f t="shared" si="87"/>
        <v>0</v>
      </c>
      <c r="F147" s="16">
        <v>0</v>
      </c>
      <c r="G147" s="16">
        <v>0</v>
      </c>
      <c r="H147" s="16">
        <v>0</v>
      </c>
      <c r="I147" s="16">
        <v>0</v>
      </c>
      <c r="J147" s="47">
        <v>0</v>
      </c>
      <c r="K147" s="47">
        <v>0</v>
      </c>
      <c r="L147" s="47">
        <v>0</v>
      </c>
      <c r="M147" s="16">
        <v>0</v>
      </c>
      <c r="N147" s="16">
        <v>0</v>
      </c>
      <c r="O147" s="16">
        <v>0</v>
      </c>
      <c r="P147" s="16">
        <v>0</v>
      </c>
    </row>
    <row r="148" spans="1:16" ht="25.5" x14ac:dyDescent="0.25">
      <c r="A148" s="74" t="s">
        <v>235</v>
      </c>
      <c r="B148" s="77" t="s">
        <v>266</v>
      </c>
      <c r="C148" s="77" t="s">
        <v>277</v>
      </c>
      <c r="D148" s="40" t="s">
        <v>182</v>
      </c>
      <c r="E148" s="16">
        <f>F148+G148+H148+I148+J148+K148+L148+M148+N148+O148+P148</f>
        <v>279.5408742912</v>
      </c>
      <c r="F148" s="16">
        <f>F149+F150</f>
        <v>20</v>
      </c>
      <c r="G148" s="16">
        <f t="shared" ref="G148:P148" si="89">G149+G150</f>
        <v>21</v>
      </c>
      <c r="H148" s="16">
        <f t="shared" si="89"/>
        <v>22</v>
      </c>
      <c r="I148" s="16">
        <f t="shared" si="89"/>
        <v>23.1</v>
      </c>
      <c r="J148" s="47">
        <f t="shared" si="89"/>
        <v>24.3</v>
      </c>
      <c r="K148" s="47">
        <f t="shared" si="89"/>
        <v>25.5</v>
      </c>
      <c r="L148" s="47">
        <f t="shared" si="89"/>
        <v>26.52</v>
      </c>
      <c r="M148" s="16">
        <f t="shared" si="89"/>
        <v>27.5808</v>
      </c>
      <c r="N148" s="16">
        <f t="shared" si="89"/>
        <v>28.684031999999998</v>
      </c>
      <c r="O148" s="16">
        <f t="shared" si="89"/>
        <v>29.831393279999997</v>
      </c>
      <c r="P148" s="16">
        <f t="shared" si="89"/>
        <v>31.024649011199998</v>
      </c>
    </row>
    <row r="149" spans="1:16" x14ac:dyDescent="0.25">
      <c r="A149" s="75"/>
      <c r="B149" s="78"/>
      <c r="C149" s="78"/>
      <c r="D149" s="40" t="s">
        <v>35</v>
      </c>
      <c r="E149" s="16">
        <f t="shared" ref="E149:E165" si="90">F149+G149+H149+I149+J149+K149+L149+M149+N149+O149+P149</f>
        <v>279.5408742912</v>
      </c>
      <c r="F149" s="16">
        <v>20</v>
      </c>
      <c r="G149" s="16">
        <v>21</v>
      </c>
      <c r="H149" s="16">
        <v>22</v>
      </c>
      <c r="I149" s="16">
        <v>23.1</v>
      </c>
      <c r="J149" s="47">
        <v>24.3</v>
      </c>
      <c r="K149" s="47">
        <v>25.5</v>
      </c>
      <c r="L149" s="47">
        <f t="shared" ref="L149:P149" si="91">K149+(K149/100*4)</f>
        <v>26.52</v>
      </c>
      <c r="M149" s="16">
        <f t="shared" si="91"/>
        <v>27.5808</v>
      </c>
      <c r="N149" s="16">
        <f t="shared" si="91"/>
        <v>28.684031999999998</v>
      </c>
      <c r="O149" s="16">
        <f t="shared" si="91"/>
        <v>29.831393279999997</v>
      </c>
      <c r="P149" s="16">
        <f t="shared" si="91"/>
        <v>31.024649011199998</v>
      </c>
    </row>
    <row r="150" spans="1:16" ht="41.25" customHeight="1" x14ac:dyDescent="0.25">
      <c r="A150" s="76"/>
      <c r="B150" s="79"/>
      <c r="C150" s="79"/>
      <c r="D150" s="40" t="s">
        <v>34</v>
      </c>
      <c r="E150" s="16">
        <f t="shared" si="90"/>
        <v>0</v>
      </c>
      <c r="F150" s="16">
        <v>0</v>
      </c>
      <c r="G150" s="16">
        <v>0</v>
      </c>
      <c r="H150" s="16">
        <v>0</v>
      </c>
      <c r="I150" s="16">
        <v>0</v>
      </c>
      <c r="J150" s="47">
        <v>0</v>
      </c>
      <c r="K150" s="47">
        <v>0</v>
      </c>
      <c r="L150" s="47">
        <v>0</v>
      </c>
      <c r="M150" s="16">
        <v>0</v>
      </c>
      <c r="N150" s="16">
        <v>0</v>
      </c>
      <c r="O150" s="16">
        <v>0</v>
      </c>
      <c r="P150" s="16">
        <v>0</v>
      </c>
    </row>
    <row r="151" spans="1:16" ht="25.5" x14ac:dyDescent="0.25">
      <c r="A151" s="74" t="s">
        <v>236</v>
      </c>
      <c r="B151" s="77" t="s">
        <v>111</v>
      </c>
      <c r="C151" s="77" t="s">
        <v>277</v>
      </c>
      <c r="D151" s="40" t="s">
        <v>182</v>
      </c>
      <c r="E151" s="16">
        <f t="shared" si="90"/>
        <v>1258.7655830835201</v>
      </c>
      <c r="F151" s="16">
        <f>F152+F153</f>
        <v>90</v>
      </c>
      <c r="G151" s="16">
        <f t="shared" ref="G151:P151" si="92">G152+G153</f>
        <v>94.5</v>
      </c>
      <c r="H151" s="16">
        <f t="shared" si="92"/>
        <v>99.2</v>
      </c>
      <c r="I151" s="16">
        <f t="shared" si="92"/>
        <v>104.2</v>
      </c>
      <c r="J151" s="47">
        <f t="shared" si="92"/>
        <v>109.4</v>
      </c>
      <c r="K151" s="47">
        <f t="shared" si="92"/>
        <v>114.8</v>
      </c>
      <c r="L151" s="47">
        <f t="shared" si="92"/>
        <v>119.392</v>
      </c>
      <c r="M151" s="16">
        <f t="shared" si="92"/>
        <v>124.16767999999999</v>
      </c>
      <c r="N151" s="16">
        <f t="shared" si="92"/>
        <v>129.13438719999999</v>
      </c>
      <c r="O151" s="16">
        <f t="shared" si="92"/>
        <v>134.29976268799999</v>
      </c>
      <c r="P151" s="16">
        <f t="shared" si="92"/>
        <v>139.67175319551998</v>
      </c>
    </row>
    <row r="152" spans="1:16" x14ac:dyDescent="0.25">
      <c r="A152" s="75"/>
      <c r="B152" s="78"/>
      <c r="C152" s="78"/>
      <c r="D152" s="40" t="s">
        <v>35</v>
      </c>
      <c r="E152" s="16">
        <f t="shared" si="90"/>
        <v>1258.7655830835201</v>
      </c>
      <c r="F152" s="16">
        <v>90</v>
      </c>
      <c r="G152" s="16">
        <v>94.5</v>
      </c>
      <c r="H152" s="16">
        <v>99.2</v>
      </c>
      <c r="I152" s="16">
        <v>104.2</v>
      </c>
      <c r="J152" s="47">
        <v>109.4</v>
      </c>
      <c r="K152" s="47">
        <v>114.8</v>
      </c>
      <c r="L152" s="47">
        <f t="shared" ref="L152:P152" si="93">K152+(K152/100*4)</f>
        <v>119.392</v>
      </c>
      <c r="M152" s="16">
        <f t="shared" si="93"/>
        <v>124.16767999999999</v>
      </c>
      <c r="N152" s="16">
        <f t="shared" si="93"/>
        <v>129.13438719999999</v>
      </c>
      <c r="O152" s="16">
        <f t="shared" si="93"/>
        <v>134.29976268799999</v>
      </c>
      <c r="P152" s="16">
        <f t="shared" si="93"/>
        <v>139.67175319551998</v>
      </c>
    </row>
    <row r="153" spans="1:16" ht="58.5" customHeight="1" x14ac:dyDescent="0.25">
      <c r="A153" s="76"/>
      <c r="B153" s="79"/>
      <c r="C153" s="79"/>
      <c r="D153" s="40" t="s">
        <v>34</v>
      </c>
      <c r="E153" s="16">
        <f t="shared" si="90"/>
        <v>0</v>
      </c>
      <c r="F153" s="16">
        <v>0</v>
      </c>
      <c r="G153" s="16">
        <v>0</v>
      </c>
      <c r="H153" s="16">
        <v>0</v>
      </c>
      <c r="I153" s="16">
        <v>0</v>
      </c>
      <c r="J153" s="47">
        <v>0</v>
      </c>
      <c r="K153" s="47">
        <v>0</v>
      </c>
      <c r="L153" s="47">
        <v>0</v>
      </c>
      <c r="M153" s="16">
        <v>0</v>
      </c>
      <c r="N153" s="16">
        <v>0</v>
      </c>
      <c r="O153" s="16">
        <v>0</v>
      </c>
      <c r="P153" s="16">
        <v>0</v>
      </c>
    </row>
    <row r="154" spans="1:16" ht="25.5" x14ac:dyDescent="0.25">
      <c r="A154" s="74" t="s">
        <v>237</v>
      </c>
      <c r="B154" s="77" t="s">
        <v>112</v>
      </c>
      <c r="C154" s="77" t="s">
        <v>277</v>
      </c>
      <c r="D154" s="40" t="s">
        <v>182</v>
      </c>
      <c r="E154" s="16">
        <f t="shared" si="90"/>
        <v>418.97966266368002</v>
      </c>
      <c r="F154" s="16">
        <f>F155+F156</f>
        <v>30</v>
      </c>
      <c r="G154" s="16">
        <f t="shared" ref="G154:P154" si="94">G155+G156</f>
        <v>31.5</v>
      </c>
      <c r="H154" s="16">
        <f t="shared" si="94"/>
        <v>33</v>
      </c>
      <c r="I154" s="16">
        <f t="shared" si="94"/>
        <v>34.700000000000003</v>
      </c>
      <c r="J154" s="47">
        <f t="shared" si="94"/>
        <v>36.4</v>
      </c>
      <c r="K154" s="47">
        <f t="shared" si="94"/>
        <v>38.200000000000003</v>
      </c>
      <c r="L154" s="47">
        <f t="shared" si="94"/>
        <v>39.728000000000002</v>
      </c>
      <c r="M154" s="16">
        <f t="shared" si="94"/>
        <v>41.317120000000003</v>
      </c>
      <c r="N154" s="16">
        <f t="shared" si="94"/>
        <v>42.969804800000006</v>
      </c>
      <c r="O154" s="16">
        <f t="shared" si="94"/>
        <v>44.688596992000008</v>
      </c>
      <c r="P154" s="16">
        <f t="shared" si="94"/>
        <v>46.476140871680009</v>
      </c>
    </row>
    <row r="155" spans="1:16" ht="24.75" customHeight="1" x14ac:dyDescent="0.25">
      <c r="A155" s="75"/>
      <c r="B155" s="78"/>
      <c r="C155" s="78"/>
      <c r="D155" s="40" t="s">
        <v>35</v>
      </c>
      <c r="E155" s="16">
        <f t="shared" si="90"/>
        <v>418.97966266368002</v>
      </c>
      <c r="F155" s="16">
        <v>30</v>
      </c>
      <c r="G155" s="16">
        <v>31.5</v>
      </c>
      <c r="H155" s="16">
        <v>33</v>
      </c>
      <c r="I155" s="16">
        <v>34.700000000000003</v>
      </c>
      <c r="J155" s="47">
        <v>36.4</v>
      </c>
      <c r="K155" s="47">
        <v>38.200000000000003</v>
      </c>
      <c r="L155" s="47">
        <f t="shared" ref="L155:P155" si="95">K155+(K155/100*4)</f>
        <v>39.728000000000002</v>
      </c>
      <c r="M155" s="16">
        <f t="shared" si="95"/>
        <v>41.317120000000003</v>
      </c>
      <c r="N155" s="16">
        <f t="shared" si="95"/>
        <v>42.969804800000006</v>
      </c>
      <c r="O155" s="16">
        <f t="shared" si="95"/>
        <v>44.688596992000008</v>
      </c>
      <c r="P155" s="16">
        <f t="shared" si="95"/>
        <v>46.476140871680009</v>
      </c>
    </row>
    <row r="156" spans="1:16" ht="29.25" customHeight="1" x14ac:dyDescent="0.25">
      <c r="A156" s="76"/>
      <c r="B156" s="79"/>
      <c r="C156" s="79"/>
      <c r="D156" s="40" t="s">
        <v>34</v>
      </c>
      <c r="E156" s="16">
        <f t="shared" si="90"/>
        <v>0</v>
      </c>
      <c r="F156" s="16">
        <v>0</v>
      </c>
      <c r="G156" s="16">
        <v>0</v>
      </c>
      <c r="H156" s="16">
        <v>0</v>
      </c>
      <c r="I156" s="16">
        <v>0</v>
      </c>
      <c r="J156" s="47">
        <v>0</v>
      </c>
      <c r="K156" s="47">
        <v>0</v>
      </c>
      <c r="L156" s="47">
        <v>0</v>
      </c>
      <c r="M156" s="16">
        <v>0</v>
      </c>
      <c r="N156" s="16">
        <v>0</v>
      </c>
      <c r="O156" s="16">
        <v>0</v>
      </c>
      <c r="P156" s="16">
        <v>0</v>
      </c>
    </row>
    <row r="157" spans="1:16" ht="25.5" x14ac:dyDescent="0.25">
      <c r="A157" s="74" t="s">
        <v>238</v>
      </c>
      <c r="B157" s="77" t="s">
        <v>113</v>
      </c>
      <c r="C157" s="77" t="s">
        <v>277</v>
      </c>
      <c r="D157" s="40" t="s">
        <v>182</v>
      </c>
      <c r="E157" s="16">
        <f t="shared" si="90"/>
        <v>699.48383450111999</v>
      </c>
      <c r="F157" s="16">
        <f>F158+F159</f>
        <v>50</v>
      </c>
      <c r="G157" s="16">
        <f t="shared" ref="G157:P157" si="96">G158+G159</f>
        <v>52.5</v>
      </c>
      <c r="H157" s="16">
        <f t="shared" si="96"/>
        <v>55.1</v>
      </c>
      <c r="I157" s="16">
        <f t="shared" si="96"/>
        <v>57.9</v>
      </c>
      <c r="J157" s="47">
        <f t="shared" si="96"/>
        <v>60.8</v>
      </c>
      <c r="K157" s="47">
        <f t="shared" si="96"/>
        <v>63.8</v>
      </c>
      <c r="L157" s="47">
        <f t="shared" si="96"/>
        <v>66.352000000000004</v>
      </c>
      <c r="M157" s="16">
        <f t="shared" si="96"/>
        <v>69.006079999999997</v>
      </c>
      <c r="N157" s="16">
        <f t="shared" si="96"/>
        <v>71.766323200000002</v>
      </c>
      <c r="O157" s="16">
        <f t="shared" si="96"/>
        <v>74.636976128000001</v>
      </c>
      <c r="P157" s="16">
        <f t="shared" si="96"/>
        <v>77.622455173120002</v>
      </c>
    </row>
    <row r="158" spans="1:16" ht="23.25" customHeight="1" x14ac:dyDescent="0.25">
      <c r="A158" s="75"/>
      <c r="B158" s="78"/>
      <c r="C158" s="78"/>
      <c r="D158" s="40" t="s">
        <v>35</v>
      </c>
      <c r="E158" s="16">
        <f t="shared" si="90"/>
        <v>699.48383450111999</v>
      </c>
      <c r="F158" s="16">
        <v>50</v>
      </c>
      <c r="G158" s="16">
        <v>52.5</v>
      </c>
      <c r="H158" s="16">
        <v>55.1</v>
      </c>
      <c r="I158" s="16">
        <v>57.9</v>
      </c>
      <c r="J158" s="47">
        <v>60.8</v>
      </c>
      <c r="K158" s="47">
        <v>63.8</v>
      </c>
      <c r="L158" s="47">
        <f t="shared" ref="L158:P158" si="97">K158+(K158/100*4)</f>
        <v>66.352000000000004</v>
      </c>
      <c r="M158" s="16">
        <f t="shared" si="97"/>
        <v>69.006079999999997</v>
      </c>
      <c r="N158" s="16">
        <f t="shared" si="97"/>
        <v>71.766323200000002</v>
      </c>
      <c r="O158" s="16">
        <f t="shared" si="97"/>
        <v>74.636976128000001</v>
      </c>
      <c r="P158" s="16">
        <f t="shared" si="97"/>
        <v>77.622455173120002</v>
      </c>
    </row>
    <row r="159" spans="1:16" ht="21" customHeight="1" x14ac:dyDescent="0.25">
      <c r="A159" s="76"/>
      <c r="B159" s="79"/>
      <c r="C159" s="79"/>
      <c r="D159" s="40" t="s">
        <v>34</v>
      </c>
      <c r="E159" s="16">
        <f t="shared" si="90"/>
        <v>0</v>
      </c>
      <c r="F159" s="16">
        <v>0</v>
      </c>
      <c r="G159" s="16">
        <v>0</v>
      </c>
      <c r="H159" s="16">
        <v>0</v>
      </c>
      <c r="I159" s="16">
        <v>0</v>
      </c>
      <c r="J159" s="47">
        <v>0</v>
      </c>
      <c r="K159" s="47">
        <v>0</v>
      </c>
      <c r="L159" s="47">
        <v>0</v>
      </c>
      <c r="M159" s="16">
        <v>0</v>
      </c>
      <c r="N159" s="16">
        <v>0</v>
      </c>
      <c r="O159" s="16">
        <v>0</v>
      </c>
      <c r="P159" s="16">
        <v>0</v>
      </c>
    </row>
    <row r="160" spans="1:16" ht="25.5" x14ac:dyDescent="0.25">
      <c r="A160" s="74" t="s">
        <v>239</v>
      </c>
      <c r="B160" s="77" t="s">
        <v>114</v>
      </c>
      <c r="C160" s="77" t="s">
        <v>277</v>
      </c>
      <c r="D160" s="40" t="s">
        <v>182</v>
      </c>
      <c r="E160" s="16">
        <f t="shared" si="90"/>
        <v>8197.9000000000015</v>
      </c>
      <c r="F160" s="16">
        <f>F161+F162</f>
        <v>0</v>
      </c>
      <c r="G160" s="16">
        <f t="shared" ref="G160:P160" si="98">G161+G162</f>
        <v>0</v>
      </c>
      <c r="H160" s="16">
        <f t="shared" si="98"/>
        <v>2925.9</v>
      </c>
      <c r="I160" s="16">
        <f>I161+I162</f>
        <v>3491.7</v>
      </c>
      <c r="J160" s="47">
        <f t="shared" si="98"/>
        <v>880.3</v>
      </c>
      <c r="K160" s="47">
        <v>0</v>
      </c>
      <c r="L160" s="47">
        <v>900</v>
      </c>
      <c r="M160" s="16">
        <f t="shared" si="98"/>
        <v>0</v>
      </c>
      <c r="N160" s="16">
        <f t="shared" si="98"/>
        <v>0</v>
      </c>
      <c r="O160" s="16">
        <f t="shared" si="98"/>
        <v>0</v>
      </c>
      <c r="P160" s="16">
        <f t="shared" si="98"/>
        <v>0</v>
      </c>
    </row>
    <row r="161" spans="1:16" ht="54.75" customHeight="1" x14ac:dyDescent="0.25">
      <c r="A161" s="75"/>
      <c r="B161" s="78"/>
      <c r="C161" s="78"/>
      <c r="D161" s="40" t="s">
        <v>35</v>
      </c>
      <c r="E161" s="16">
        <v>8197.9</v>
      </c>
      <c r="F161" s="16">
        <v>0</v>
      </c>
      <c r="G161" s="16">
        <v>0</v>
      </c>
      <c r="H161" s="16">
        <f>810+2115.9</f>
        <v>2925.9</v>
      </c>
      <c r="I161" s="16">
        <f>3241.7+250</f>
        <v>3491.7</v>
      </c>
      <c r="J161" s="47">
        <v>880.3</v>
      </c>
      <c r="K161" s="47">
        <v>0</v>
      </c>
      <c r="L161" s="47">
        <v>900</v>
      </c>
      <c r="M161" s="16">
        <v>0</v>
      </c>
      <c r="N161" s="16">
        <v>0</v>
      </c>
      <c r="O161" s="16">
        <v>0</v>
      </c>
      <c r="P161" s="16">
        <v>0</v>
      </c>
    </row>
    <row r="162" spans="1:16" ht="47.25" customHeight="1" x14ac:dyDescent="0.25">
      <c r="A162" s="76"/>
      <c r="B162" s="79"/>
      <c r="C162" s="79"/>
      <c r="D162" s="40" t="s">
        <v>34</v>
      </c>
      <c r="E162" s="16">
        <f t="shared" si="90"/>
        <v>0</v>
      </c>
      <c r="F162" s="16">
        <v>0</v>
      </c>
      <c r="G162" s="16">
        <v>0</v>
      </c>
      <c r="H162" s="16">
        <v>0</v>
      </c>
      <c r="I162" s="16">
        <v>0</v>
      </c>
      <c r="J162" s="47">
        <v>0</v>
      </c>
      <c r="K162" s="47">
        <v>0</v>
      </c>
      <c r="L162" s="47">
        <v>0</v>
      </c>
      <c r="M162" s="16">
        <v>0</v>
      </c>
      <c r="N162" s="16">
        <v>0</v>
      </c>
      <c r="O162" s="16">
        <v>0</v>
      </c>
      <c r="P162" s="16">
        <v>0</v>
      </c>
    </row>
    <row r="163" spans="1:16" ht="33.75" customHeight="1" x14ac:dyDescent="0.25">
      <c r="A163" s="74" t="s">
        <v>240</v>
      </c>
      <c r="B163" s="77" t="s">
        <v>115</v>
      </c>
      <c r="C163" s="77" t="s">
        <v>277</v>
      </c>
      <c r="D163" s="40" t="s">
        <v>182</v>
      </c>
      <c r="E163" s="16">
        <f t="shared" si="90"/>
        <v>458069.35000000003</v>
      </c>
      <c r="F163" s="16">
        <f>F164+F165</f>
        <v>31755.200000000001</v>
      </c>
      <c r="G163" s="16">
        <f t="shared" ref="G163:P163" si="99">G164+G165</f>
        <v>34288.800000000003</v>
      </c>
      <c r="H163" s="16">
        <f t="shared" si="99"/>
        <v>37250.949999999997</v>
      </c>
      <c r="I163" s="16">
        <f t="shared" si="99"/>
        <v>41602</v>
      </c>
      <c r="J163" s="47">
        <v>37948.199999999997</v>
      </c>
      <c r="K163" s="47">
        <v>37948.199999999997</v>
      </c>
      <c r="L163" s="47">
        <f t="shared" si="99"/>
        <v>43807.6</v>
      </c>
      <c r="M163" s="16">
        <f t="shared" si="99"/>
        <v>45559.9</v>
      </c>
      <c r="N163" s="16">
        <f t="shared" si="99"/>
        <v>47382.3</v>
      </c>
      <c r="O163" s="16">
        <f t="shared" si="99"/>
        <v>49277.5</v>
      </c>
      <c r="P163" s="16">
        <f t="shared" si="99"/>
        <v>51248.7</v>
      </c>
    </row>
    <row r="164" spans="1:16" ht="33.75" customHeight="1" x14ac:dyDescent="0.25">
      <c r="A164" s="75"/>
      <c r="B164" s="78"/>
      <c r="C164" s="78"/>
      <c r="D164" s="40" t="s">
        <v>35</v>
      </c>
      <c r="E164" s="16">
        <f>SUM(F164:P164)</f>
        <v>458069.35000000003</v>
      </c>
      <c r="F164" s="16">
        <v>31755.200000000001</v>
      </c>
      <c r="G164" s="16">
        <v>34288.800000000003</v>
      </c>
      <c r="H164" s="16">
        <v>37250.949999999997</v>
      </c>
      <c r="I164" s="16">
        <v>41602</v>
      </c>
      <c r="J164" s="47">
        <v>37948.199999999997</v>
      </c>
      <c r="K164" s="47">
        <v>37948.199999999997</v>
      </c>
      <c r="L164" s="47">
        <v>43807.6</v>
      </c>
      <c r="M164" s="16">
        <v>45559.9</v>
      </c>
      <c r="N164" s="16">
        <v>47382.3</v>
      </c>
      <c r="O164" s="16">
        <v>49277.5</v>
      </c>
      <c r="P164" s="16">
        <v>51248.7</v>
      </c>
    </row>
    <row r="165" spans="1:16" ht="30" customHeight="1" x14ac:dyDescent="0.25">
      <c r="A165" s="76"/>
      <c r="B165" s="79"/>
      <c r="C165" s="79"/>
      <c r="D165" s="40" t="s">
        <v>34</v>
      </c>
      <c r="E165" s="16">
        <f t="shared" si="90"/>
        <v>0</v>
      </c>
      <c r="F165" s="16">
        <v>0</v>
      </c>
      <c r="G165" s="16">
        <v>0</v>
      </c>
      <c r="H165" s="16">
        <v>0</v>
      </c>
      <c r="I165" s="16">
        <v>0</v>
      </c>
      <c r="J165" s="47">
        <v>0</v>
      </c>
      <c r="K165" s="47">
        <v>0</v>
      </c>
      <c r="L165" s="47">
        <v>0</v>
      </c>
      <c r="M165" s="16">
        <v>0</v>
      </c>
      <c r="N165" s="16">
        <v>0</v>
      </c>
      <c r="O165" s="16">
        <v>0</v>
      </c>
      <c r="P165" s="16">
        <v>0</v>
      </c>
    </row>
    <row r="166" spans="1:16" ht="31.5" customHeight="1" x14ac:dyDescent="0.25">
      <c r="A166" s="88" t="s">
        <v>271</v>
      </c>
      <c r="B166" s="89"/>
      <c r="C166" s="90"/>
      <c r="D166" s="40" t="s">
        <v>182</v>
      </c>
      <c r="E166" s="16">
        <f>SUM(F166:P166)</f>
        <v>470835.96553762304</v>
      </c>
      <c r="F166" s="16">
        <f>F167+F168</f>
        <v>32315.200000000001</v>
      </c>
      <c r="G166" s="16">
        <f t="shared" ref="G166:P166" si="100">G167+G168</f>
        <v>34632.800000000003</v>
      </c>
      <c r="H166" s="16">
        <f t="shared" si="100"/>
        <v>40485.349999999991</v>
      </c>
      <c r="I166" s="16">
        <f t="shared" si="100"/>
        <v>45475.599999999991</v>
      </c>
      <c r="J166" s="47">
        <f t="shared" si="100"/>
        <v>39168.700000000012</v>
      </c>
      <c r="K166" s="47">
        <f t="shared" si="100"/>
        <v>38369.100000000006</v>
      </c>
      <c r="L166" s="47">
        <f t="shared" si="100"/>
        <v>45078.983999999997</v>
      </c>
      <c r="M166" s="16">
        <f t="shared" si="100"/>
        <v>46011.139360000001</v>
      </c>
      <c r="N166" s="16">
        <f t="shared" si="100"/>
        <v>47783.988934399997</v>
      </c>
      <c r="O166" s="16">
        <f t="shared" si="100"/>
        <v>49762.256491776003</v>
      </c>
      <c r="P166" s="16">
        <f t="shared" si="100"/>
        <v>51752.846751447039</v>
      </c>
    </row>
    <row r="167" spans="1:16" ht="24.75" customHeight="1" x14ac:dyDescent="0.25">
      <c r="A167" s="91"/>
      <c r="B167" s="92"/>
      <c r="C167" s="93"/>
      <c r="D167" s="40" t="s">
        <v>35</v>
      </c>
      <c r="E167" s="16">
        <f>SUM(F167:P167)</f>
        <v>470835.96553762304</v>
      </c>
      <c r="F167" s="16">
        <f>F164+F161+F158+F155+F152+F149+F146+F143</f>
        <v>32315.200000000001</v>
      </c>
      <c r="G167" s="16">
        <f t="shared" ref="G167:P168" si="101">G164+G161+G158+G155+G152+G149+G146+G143</f>
        <v>34632.800000000003</v>
      </c>
      <c r="H167" s="16">
        <f t="shared" si="101"/>
        <v>40485.349999999991</v>
      </c>
      <c r="I167" s="16">
        <f t="shared" si="101"/>
        <v>45475.599999999991</v>
      </c>
      <c r="J167" s="47">
        <f t="shared" si="101"/>
        <v>39168.700000000012</v>
      </c>
      <c r="K167" s="47">
        <f t="shared" si="101"/>
        <v>38369.100000000006</v>
      </c>
      <c r="L167" s="47">
        <f t="shared" si="101"/>
        <v>45078.983999999997</v>
      </c>
      <c r="M167" s="16">
        <f t="shared" si="101"/>
        <v>46011.139360000001</v>
      </c>
      <c r="N167" s="16">
        <f t="shared" si="101"/>
        <v>47783.988934399997</v>
      </c>
      <c r="O167" s="16">
        <f t="shared" si="101"/>
        <v>49762.256491776003</v>
      </c>
      <c r="P167" s="16">
        <f t="shared" si="101"/>
        <v>51752.846751447039</v>
      </c>
    </row>
    <row r="168" spans="1:16" ht="21" customHeight="1" x14ac:dyDescent="0.25">
      <c r="A168" s="94"/>
      <c r="B168" s="95"/>
      <c r="C168" s="96"/>
      <c r="D168" s="40" t="s">
        <v>34</v>
      </c>
      <c r="E168" s="16">
        <f t="shared" ref="E168" si="102">F168+G168+H168+I168+J168+K168+L168+M168+N168+O168+P168</f>
        <v>0</v>
      </c>
      <c r="F168" s="16">
        <f>F165+F162+F159+F156+F153+F150+F147+F144</f>
        <v>0</v>
      </c>
      <c r="G168" s="16">
        <f t="shared" si="101"/>
        <v>0</v>
      </c>
      <c r="H168" s="16">
        <f t="shared" si="101"/>
        <v>0</v>
      </c>
      <c r="I168" s="16">
        <f t="shared" si="101"/>
        <v>0</v>
      </c>
      <c r="J168" s="47">
        <f t="shared" si="101"/>
        <v>0</v>
      </c>
      <c r="K168" s="47">
        <f t="shared" si="101"/>
        <v>0</v>
      </c>
      <c r="L168" s="47">
        <f t="shared" si="101"/>
        <v>0</v>
      </c>
      <c r="M168" s="16">
        <f t="shared" si="101"/>
        <v>0</v>
      </c>
      <c r="N168" s="16">
        <f t="shared" si="101"/>
        <v>0</v>
      </c>
      <c r="O168" s="16">
        <f t="shared" si="101"/>
        <v>0</v>
      </c>
      <c r="P168" s="16">
        <f t="shared" si="101"/>
        <v>0</v>
      </c>
    </row>
    <row r="169" spans="1:16" ht="28.5" customHeight="1" x14ac:dyDescent="0.25">
      <c r="A169" s="98" t="s">
        <v>327</v>
      </c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</row>
    <row r="170" spans="1:16" ht="33" customHeight="1" x14ac:dyDescent="0.25">
      <c r="A170" s="74" t="s">
        <v>241</v>
      </c>
      <c r="B170" s="77" t="s">
        <v>355</v>
      </c>
      <c r="C170" s="77" t="s">
        <v>130</v>
      </c>
      <c r="D170" s="40" t="s">
        <v>182</v>
      </c>
      <c r="E170" s="16">
        <f>F170+G170+H170+I170+J170+K170+L170+M170+N170+O170+P170</f>
        <v>4418.7</v>
      </c>
      <c r="F170" s="16">
        <f>F171+F172</f>
        <v>600</v>
      </c>
      <c r="G170" s="16">
        <f t="shared" ref="G170:P170" si="103">G171+G172</f>
        <v>630</v>
      </c>
      <c r="H170" s="16">
        <f t="shared" si="103"/>
        <v>661.5</v>
      </c>
      <c r="I170" s="16">
        <f t="shared" si="103"/>
        <v>27.2</v>
      </c>
      <c r="J170" s="16">
        <f t="shared" si="103"/>
        <v>0</v>
      </c>
      <c r="K170" s="16">
        <v>0</v>
      </c>
      <c r="L170" s="47">
        <f t="shared" si="103"/>
        <v>500</v>
      </c>
      <c r="M170" s="16">
        <f t="shared" si="103"/>
        <v>500</v>
      </c>
      <c r="N170" s="16">
        <f t="shared" si="103"/>
        <v>500</v>
      </c>
      <c r="O170" s="16">
        <f t="shared" si="103"/>
        <v>500</v>
      </c>
      <c r="P170" s="16">
        <f t="shared" si="103"/>
        <v>500</v>
      </c>
    </row>
    <row r="171" spans="1:16" ht="23.25" customHeight="1" x14ac:dyDescent="0.25">
      <c r="A171" s="75"/>
      <c r="B171" s="78"/>
      <c r="C171" s="78"/>
      <c r="D171" s="40" t="s">
        <v>35</v>
      </c>
      <c r="E171" s="16">
        <f t="shared" ref="E171:E172" si="104">F171+G171+H171+I171+J171+K171+L171+M171+N171+O171+P171</f>
        <v>4418.7</v>
      </c>
      <c r="F171" s="16">
        <v>600</v>
      </c>
      <c r="G171" s="16">
        <v>630</v>
      </c>
      <c r="H171" s="16">
        <v>661.5</v>
      </c>
      <c r="I171" s="16">
        <v>27.2</v>
      </c>
      <c r="J171" s="47">
        <v>0</v>
      </c>
      <c r="K171" s="47">
        <v>0</v>
      </c>
      <c r="L171" s="47">
        <v>500</v>
      </c>
      <c r="M171" s="16">
        <v>500</v>
      </c>
      <c r="N171" s="16">
        <v>500</v>
      </c>
      <c r="O171" s="16">
        <v>500</v>
      </c>
      <c r="P171" s="16">
        <v>500</v>
      </c>
    </row>
    <row r="172" spans="1:16" ht="88.5" customHeight="1" x14ac:dyDescent="0.25">
      <c r="A172" s="76"/>
      <c r="B172" s="79"/>
      <c r="C172" s="79"/>
      <c r="D172" s="40" t="s">
        <v>34</v>
      </c>
      <c r="E172" s="16">
        <f t="shared" si="104"/>
        <v>0</v>
      </c>
      <c r="F172" s="16">
        <v>0</v>
      </c>
      <c r="G172" s="16">
        <v>0</v>
      </c>
      <c r="H172" s="16">
        <v>0</v>
      </c>
      <c r="I172" s="16">
        <v>0</v>
      </c>
      <c r="J172" s="47">
        <v>0</v>
      </c>
      <c r="K172" s="47">
        <v>0</v>
      </c>
      <c r="L172" s="47">
        <v>0</v>
      </c>
      <c r="M172" s="16">
        <v>0</v>
      </c>
      <c r="N172" s="16">
        <v>0</v>
      </c>
      <c r="O172" s="16">
        <v>0</v>
      </c>
      <c r="P172" s="16">
        <v>0</v>
      </c>
    </row>
    <row r="173" spans="1:16" ht="25.5" x14ac:dyDescent="0.25">
      <c r="A173" s="99" t="s">
        <v>242</v>
      </c>
      <c r="B173" s="81" t="s">
        <v>119</v>
      </c>
      <c r="C173" s="81" t="s">
        <v>277</v>
      </c>
      <c r="D173" s="40" t="s">
        <v>182</v>
      </c>
      <c r="E173" s="16">
        <f>F173+G173+H173+I173+J173+K173+L173+M173+N173+O173+P173</f>
        <v>4198</v>
      </c>
      <c r="F173" s="16">
        <f>F174+F175</f>
        <v>4198</v>
      </c>
      <c r="G173" s="16">
        <f t="shared" ref="G173:P173" si="105">G174+G175</f>
        <v>0</v>
      </c>
      <c r="H173" s="16">
        <f t="shared" si="105"/>
        <v>0</v>
      </c>
      <c r="I173" s="16">
        <f t="shared" si="105"/>
        <v>0</v>
      </c>
      <c r="J173" s="47">
        <f>J174</f>
        <v>0</v>
      </c>
      <c r="K173" s="47">
        <f t="shared" ref="K173:L173" si="106">K174</f>
        <v>0</v>
      </c>
      <c r="L173" s="47">
        <f t="shared" si="106"/>
        <v>0</v>
      </c>
      <c r="M173" s="16">
        <f t="shared" si="105"/>
        <v>0</v>
      </c>
      <c r="N173" s="16">
        <f t="shared" si="105"/>
        <v>0</v>
      </c>
      <c r="O173" s="16">
        <f t="shared" si="105"/>
        <v>0</v>
      </c>
      <c r="P173" s="16">
        <f t="shared" si="105"/>
        <v>0</v>
      </c>
    </row>
    <row r="174" spans="1:16" x14ac:dyDescent="0.25">
      <c r="A174" s="99"/>
      <c r="B174" s="81"/>
      <c r="C174" s="81"/>
      <c r="D174" s="40" t="s">
        <v>35</v>
      </c>
      <c r="E174" s="16">
        <f t="shared" ref="E174:E175" si="107">F174+G174+H174+I174+J174+K174+L174+M174+N174+O174+P174</f>
        <v>480</v>
      </c>
      <c r="F174" s="16">
        <v>480</v>
      </c>
      <c r="G174" s="16">
        <v>0</v>
      </c>
      <c r="H174" s="16">
        <v>0</v>
      </c>
      <c r="I174" s="16">
        <v>0</v>
      </c>
      <c r="J174" s="47">
        <v>0</v>
      </c>
      <c r="K174" s="47">
        <v>0</v>
      </c>
      <c r="L174" s="47">
        <v>0</v>
      </c>
      <c r="M174" s="16">
        <v>0</v>
      </c>
      <c r="N174" s="16">
        <v>0</v>
      </c>
      <c r="O174" s="16">
        <v>0</v>
      </c>
      <c r="P174" s="16">
        <v>0</v>
      </c>
    </row>
    <row r="175" spans="1:16" ht="24.75" customHeight="1" x14ac:dyDescent="0.25">
      <c r="A175" s="99"/>
      <c r="B175" s="81"/>
      <c r="C175" s="81"/>
      <c r="D175" s="40" t="s">
        <v>34</v>
      </c>
      <c r="E175" s="16">
        <f t="shared" si="107"/>
        <v>3718</v>
      </c>
      <c r="F175" s="16">
        <v>3718</v>
      </c>
      <c r="G175" s="16">
        <v>0</v>
      </c>
      <c r="H175" s="16">
        <v>0</v>
      </c>
      <c r="I175" s="16">
        <v>0</v>
      </c>
      <c r="J175" s="47">
        <v>0</v>
      </c>
      <c r="K175" s="47">
        <v>0</v>
      </c>
      <c r="L175" s="47">
        <v>0</v>
      </c>
      <c r="M175" s="16">
        <v>0</v>
      </c>
      <c r="N175" s="16">
        <v>0</v>
      </c>
      <c r="O175" s="16">
        <v>0</v>
      </c>
      <c r="P175" s="16">
        <v>0</v>
      </c>
    </row>
    <row r="176" spans="1:16" ht="25.5" x14ac:dyDescent="0.25">
      <c r="A176" s="74" t="s">
        <v>243</v>
      </c>
      <c r="B176" s="77" t="s">
        <v>120</v>
      </c>
      <c r="C176" s="77" t="s">
        <v>277</v>
      </c>
      <c r="D176" s="40" t="s">
        <v>182</v>
      </c>
      <c r="E176" s="16">
        <f>F176+G176+H176+I176+J176+K176+L176+M176+N176+O176+P176</f>
        <v>1806.4</v>
      </c>
      <c r="F176" s="16">
        <f>F177+F178</f>
        <v>0</v>
      </c>
      <c r="G176" s="16">
        <f t="shared" ref="G176:P176" si="108">G177+G178</f>
        <v>50.5</v>
      </c>
      <c r="H176" s="16">
        <f t="shared" si="108"/>
        <v>0</v>
      </c>
      <c r="I176" s="16">
        <f t="shared" si="108"/>
        <v>462.9</v>
      </c>
      <c r="J176" s="47">
        <f t="shared" si="108"/>
        <v>793</v>
      </c>
      <c r="K176" s="47">
        <v>0</v>
      </c>
      <c r="L176" s="47">
        <f t="shared" si="108"/>
        <v>0</v>
      </c>
      <c r="M176" s="16">
        <v>500</v>
      </c>
      <c r="N176" s="16">
        <f t="shared" si="108"/>
        <v>0</v>
      </c>
      <c r="O176" s="16">
        <f t="shared" si="108"/>
        <v>0</v>
      </c>
      <c r="P176" s="16">
        <f t="shared" si="108"/>
        <v>0</v>
      </c>
    </row>
    <row r="177" spans="1:16" x14ac:dyDescent="0.25">
      <c r="A177" s="75"/>
      <c r="B177" s="78"/>
      <c r="C177" s="78"/>
      <c r="D177" s="40" t="s">
        <v>35</v>
      </c>
      <c r="E177" s="16">
        <f t="shared" ref="E177:E178" si="109">F177+G177+H177+I177+J177+K177+L177+M177+N177+O177+P177</f>
        <v>1806.4</v>
      </c>
      <c r="F177" s="16">
        <v>0</v>
      </c>
      <c r="G177" s="16">
        <v>50.5</v>
      </c>
      <c r="H177" s="16">
        <v>0</v>
      </c>
      <c r="I177" s="16">
        <v>462.9</v>
      </c>
      <c r="J177" s="47">
        <v>793</v>
      </c>
      <c r="K177" s="47">
        <v>0</v>
      </c>
      <c r="L177" s="47">
        <v>0</v>
      </c>
      <c r="M177" s="16">
        <v>500</v>
      </c>
      <c r="N177" s="16">
        <v>0</v>
      </c>
      <c r="O177" s="16">
        <v>0</v>
      </c>
      <c r="P177" s="16">
        <v>0</v>
      </c>
    </row>
    <row r="178" spans="1:16" x14ac:dyDescent="0.25">
      <c r="A178" s="76"/>
      <c r="B178" s="79"/>
      <c r="C178" s="79"/>
      <c r="D178" s="40" t="s">
        <v>34</v>
      </c>
      <c r="E178" s="16">
        <f t="shared" si="109"/>
        <v>0</v>
      </c>
      <c r="F178" s="16">
        <v>0</v>
      </c>
      <c r="G178" s="16">
        <v>0</v>
      </c>
      <c r="H178" s="16">
        <v>0</v>
      </c>
      <c r="I178" s="16">
        <v>0</v>
      </c>
      <c r="J178" s="47">
        <v>0</v>
      </c>
      <c r="K178" s="47">
        <v>0</v>
      </c>
      <c r="L178" s="47">
        <v>0</v>
      </c>
      <c r="M178" s="16">
        <v>0</v>
      </c>
      <c r="N178" s="16">
        <v>0</v>
      </c>
      <c r="O178" s="16">
        <v>0</v>
      </c>
      <c r="P178" s="16">
        <v>0</v>
      </c>
    </row>
    <row r="179" spans="1:16" ht="25.5" x14ac:dyDescent="0.25">
      <c r="A179" s="74" t="s">
        <v>244</v>
      </c>
      <c r="B179" s="77" t="s">
        <v>121</v>
      </c>
      <c r="C179" s="77" t="s">
        <v>338</v>
      </c>
      <c r="D179" s="40" t="s">
        <v>182</v>
      </c>
      <c r="E179" s="16">
        <f>F179+G179+H179+I179+J179+K179+L179+M179+N179+O179+P179</f>
        <v>50</v>
      </c>
      <c r="F179" s="16">
        <f>F180+F181</f>
        <v>0</v>
      </c>
      <c r="G179" s="16">
        <f t="shared" ref="G179:P179" si="110">G180+G181</f>
        <v>0</v>
      </c>
      <c r="H179" s="16">
        <f t="shared" si="110"/>
        <v>50</v>
      </c>
      <c r="I179" s="16">
        <f t="shared" si="110"/>
        <v>0</v>
      </c>
      <c r="J179" s="47">
        <f t="shared" si="110"/>
        <v>0</v>
      </c>
      <c r="K179" s="47">
        <v>0</v>
      </c>
      <c r="L179" s="47">
        <v>0</v>
      </c>
      <c r="M179" s="16">
        <f t="shared" si="110"/>
        <v>0</v>
      </c>
      <c r="N179" s="16">
        <f t="shared" si="110"/>
        <v>0</v>
      </c>
      <c r="O179" s="16">
        <f t="shared" si="110"/>
        <v>0</v>
      </c>
      <c r="P179" s="16">
        <f t="shared" si="110"/>
        <v>0</v>
      </c>
    </row>
    <row r="180" spans="1:16" x14ac:dyDescent="0.25">
      <c r="A180" s="75"/>
      <c r="B180" s="78"/>
      <c r="C180" s="78"/>
      <c r="D180" s="40" t="s">
        <v>35</v>
      </c>
      <c r="E180" s="16">
        <f t="shared" ref="E180:E181" si="111">F180+G180+H180+I180+J180+K180+L180+M180+N180+O180+P180</f>
        <v>50</v>
      </c>
      <c r="F180" s="16">
        <v>0</v>
      </c>
      <c r="G180" s="16">
        <v>0</v>
      </c>
      <c r="H180" s="16">
        <v>50</v>
      </c>
      <c r="I180" s="16">
        <v>0</v>
      </c>
      <c r="J180" s="47">
        <v>0</v>
      </c>
      <c r="K180" s="47">
        <v>0</v>
      </c>
      <c r="L180" s="47">
        <v>0</v>
      </c>
      <c r="M180" s="16">
        <v>0</v>
      </c>
      <c r="N180" s="16">
        <v>0</v>
      </c>
      <c r="O180" s="16">
        <v>0</v>
      </c>
      <c r="P180" s="16">
        <v>0</v>
      </c>
    </row>
    <row r="181" spans="1:16" x14ac:dyDescent="0.25">
      <c r="A181" s="76"/>
      <c r="B181" s="79"/>
      <c r="C181" s="79"/>
      <c r="D181" s="40" t="s">
        <v>34</v>
      </c>
      <c r="E181" s="16">
        <f t="shared" si="111"/>
        <v>0</v>
      </c>
      <c r="F181" s="16">
        <v>0</v>
      </c>
      <c r="G181" s="16">
        <v>0</v>
      </c>
      <c r="H181" s="30">
        <v>0</v>
      </c>
      <c r="I181" s="16">
        <v>0</v>
      </c>
      <c r="J181" s="47">
        <v>0</v>
      </c>
      <c r="K181" s="47">
        <v>0</v>
      </c>
      <c r="L181" s="47">
        <v>0</v>
      </c>
      <c r="M181" s="16">
        <v>0</v>
      </c>
      <c r="N181" s="16">
        <v>0</v>
      </c>
      <c r="O181" s="16">
        <v>0</v>
      </c>
      <c r="P181" s="16">
        <v>0</v>
      </c>
    </row>
    <row r="182" spans="1:16" ht="25.5" x14ac:dyDescent="0.25">
      <c r="A182" s="74" t="s">
        <v>245</v>
      </c>
      <c r="B182" s="77" t="s">
        <v>122</v>
      </c>
      <c r="C182" s="77" t="s">
        <v>338</v>
      </c>
      <c r="D182" s="40" t="s">
        <v>182</v>
      </c>
      <c r="E182" s="16">
        <f>F182+G182+H182+I182+J182+K182+L182+M182+N182+O182+P182</f>
        <v>0</v>
      </c>
      <c r="F182" s="16">
        <f>F183+F184</f>
        <v>0</v>
      </c>
      <c r="G182" s="16">
        <f t="shared" ref="G182:P182" si="112">G183+G184</f>
        <v>0</v>
      </c>
      <c r="H182" s="16">
        <v>0</v>
      </c>
      <c r="I182" s="16">
        <f t="shared" si="112"/>
        <v>0</v>
      </c>
      <c r="J182" s="47">
        <f t="shared" si="112"/>
        <v>0</v>
      </c>
      <c r="K182" s="47">
        <v>0</v>
      </c>
      <c r="L182" s="47">
        <v>0</v>
      </c>
      <c r="M182" s="16">
        <f t="shared" si="112"/>
        <v>0</v>
      </c>
      <c r="N182" s="16">
        <f t="shared" si="112"/>
        <v>0</v>
      </c>
      <c r="O182" s="16">
        <f t="shared" si="112"/>
        <v>0</v>
      </c>
      <c r="P182" s="16">
        <f t="shared" si="112"/>
        <v>0</v>
      </c>
    </row>
    <row r="183" spans="1:16" x14ac:dyDescent="0.25">
      <c r="A183" s="75"/>
      <c r="B183" s="78"/>
      <c r="C183" s="78"/>
      <c r="D183" s="40" t="s">
        <v>35</v>
      </c>
      <c r="E183" s="16">
        <f t="shared" ref="E183:E184" si="113">F183+G183+H183+I183+J183+K183+L183+M183+N183+O183+P183</f>
        <v>0</v>
      </c>
      <c r="F183" s="16">
        <v>0</v>
      </c>
      <c r="G183" s="16">
        <v>0</v>
      </c>
      <c r="H183" s="16">
        <v>0</v>
      </c>
      <c r="I183" s="16">
        <v>0</v>
      </c>
      <c r="J183" s="47">
        <v>0</v>
      </c>
      <c r="K183" s="47">
        <v>0</v>
      </c>
      <c r="L183" s="47">
        <v>0</v>
      </c>
      <c r="M183" s="16">
        <v>0</v>
      </c>
      <c r="N183" s="16">
        <v>0</v>
      </c>
      <c r="O183" s="16">
        <v>0</v>
      </c>
      <c r="P183" s="16">
        <v>0</v>
      </c>
    </row>
    <row r="184" spans="1:16" x14ac:dyDescent="0.25">
      <c r="A184" s="76"/>
      <c r="B184" s="79"/>
      <c r="C184" s="79"/>
      <c r="D184" s="40" t="s">
        <v>34</v>
      </c>
      <c r="E184" s="16">
        <f t="shared" si="113"/>
        <v>0</v>
      </c>
      <c r="F184" s="16">
        <v>0</v>
      </c>
      <c r="G184" s="16">
        <v>0</v>
      </c>
      <c r="H184" s="30">
        <v>0</v>
      </c>
      <c r="I184" s="16">
        <v>0</v>
      </c>
      <c r="J184" s="47">
        <v>0</v>
      </c>
      <c r="K184" s="47">
        <v>0</v>
      </c>
      <c r="L184" s="47">
        <v>0</v>
      </c>
      <c r="M184" s="16">
        <v>0</v>
      </c>
      <c r="N184" s="16">
        <v>0</v>
      </c>
      <c r="O184" s="16">
        <v>0</v>
      </c>
      <c r="P184" s="16">
        <v>0</v>
      </c>
    </row>
    <row r="185" spans="1:16" ht="25.5" x14ac:dyDescent="0.25">
      <c r="A185" s="74" t="s">
        <v>246</v>
      </c>
      <c r="B185" s="77" t="s">
        <v>332</v>
      </c>
      <c r="C185" s="77" t="s">
        <v>276</v>
      </c>
      <c r="D185" s="40" t="s">
        <v>182</v>
      </c>
      <c r="E185" s="16">
        <f>F185+G185+H185+I185+J185+K185+L185+M185+N185+O185+P185</f>
        <v>500</v>
      </c>
      <c r="F185" s="16">
        <f>F186+F187</f>
        <v>0</v>
      </c>
      <c r="G185" s="16">
        <f t="shared" ref="G185:O185" si="114">G186+G187</f>
        <v>0</v>
      </c>
      <c r="H185" s="16">
        <v>0</v>
      </c>
      <c r="I185" s="16">
        <f t="shared" si="114"/>
        <v>0</v>
      </c>
      <c r="J185" s="47">
        <f t="shared" si="114"/>
        <v>0</v>
      </c>
      <c r="K185" s="47">
        <f t="shared" si="114"/>
        <v>0</v>
      </c>
      <c r="L185" s="47">
        <v>0</v>
      </c>
      <c r="M185" s="16">
        <f t="shared" si="114"/>
        <v>0</v>
      </c>
      <c r="N185" s="16">
        <f t="shared" si="114"/>
        <v>0</v>
      </c>
      <c r="O185" s="16">
        <f t="shared" si="114"/>
        <v>0</v>
      </c>
      <c r="P185" s="16">
        <v>500</v>
      </c>
    </row>
    <row r="186" spans="1:16" x14ac:dyDescent="0.25">
      <c r="A186" s="75"/>
      <c r="B186" s="78"/>
      <c r="C186" s="78"/>
      <c r="D186" s="40" t="s">
        <v>35</v>
      </c>
      <c r="E186" s="16">
        <f t="shared" ref="E186:E187" si="115">F186+G186+H186+I186+J186+K186+L186+M186+N186+O186+P186</f>
        <v>500</v>
      </c>
      <c r="F186" s="16">
        <v>0</v>
      </c>
      <c r="G186" s="16">
        <v>0</v>
      </c>
      <c r="H186" s="16">
        <v>0</v>
      </c>
      <c r="I186" s="16">
        <v>0</v>
      </c>
      <c r="J186" s="47">
        <v>0</v>
      </c>
      <c r="K186" s="47">
        <v>0</v>
      </c>
      <c r="L186" s="47">
        <v>0</v>
      </c>
      <c r="M186" s="16">
        <v>0</v>
      </c>
      <c r="N186" s="16">
        <v>0</v>
      </c>
      <c r="O186" s="16">
        <v>0</v>
      </c>
      <c r="P186" s="16">
        <v>500</v>
      </c>
    </row>
    <row r="187" spans="1:16" ht="110.25" customHeight="1" x14ac:dyDescent="0.25">
      <c r="A187" s="76"/>
      <c r="B187" s="79"/>
      <c r="C187" s="79"/>
      <c r="D187" s="40" t="s">
        <v>34</v>
      </c>
      <c r="E187" s="16">
        <f t="shared" si="115"/>
        <v>0</v>
      </c>
      <c r="F187" s="16">
        <v>0</v>
      </c>
      <c r="G187" s="16">
        <v>0</v>
      </c>
      <c r="H187" s="30">
        <v>0</v>
      </c>
      <c r="I187" s="16">
        <v>0</v>
      </c>
      <c r="J187" s="47">
        <v>0</v>
      </c>
      <c r="K187" s="47">
        <v>0</v>
      </c>
      <c r="L187" s="47">
        <v>0</v>
      </c>
      <c r="M187" s="16">
        <v>0</v>
      </c>
      <c r="N187" s="16">
        <v>0</v>
      </c>
      <c r="O187" s="16">
        <v>0</v>
      </c>
      <c r="P187" s="16">
        <v>0</v>
      </c>
    </row>
    <row r="188" spans="1:16" ht="25.5" x14ac:dyDescent="0.25">
      <c r="A188" s="74" t="s">
        <v>247</v>
      </c>
      <c r="B188" s="77" t="s">
        <v>124</v>
      </c>
      <c r="C188" s="77" t="s">
        <v>278</v>
      </c>
      <c r="D188" s="40" t="s">
        <v>182</v>
      </c>
      <c r="E188" s="16">
        <f>F188+G188+H188+I188+J188+K188+L188+M188+N188+O188+P188</f>
        <v>1000</v>
      </c>
      <c r="F188" s="16">
        <f>F189+F190</f>
        <v>0</v>
      </c>
      <c r="G188" s="16">
        <f t="shared" ref="G188:O188" si="116">G189+G190</f>
        <v>0</v>
      </c>
      <c r="H188" s="16">
        <f t="shared" si="116"/>
        <v>0</v>
      </c>
      <c r="I188" s="16">
        <f t="shared" si="116"/>
        <v>0</v>
      </c>
      <c r="J188" s="47">
        <f t="shared" si="116"/>
        <v>0</v>
      </c>
      <c r="K188" s="47">
        <v>0</v>
      </c>
      <c r="L188" s="47">
        <f t="shared" si="116"/>
        <v>0</v>
      </c>
      <c r="M188" s="16">
        <f t="shared" si="116"/>
        <v>0</v>
      </c>
      <c r="N188" s="16">
        <v>500</v>
      </c>
      <c r="O188" s="16">
        <f t="shared" si="116"/>
        <v>0</v>
      </c>
      <c r="P188" s="16">
        <v>500</v>
      </c>
    </row>
    <row r="189" spans="1:16" x14ac:dyDescent="0.25">
      <c r="A189" s="75"/>
      <c r="B189" s="78"/>
      <c r="C189" s="78"/>
      <c r="D189" s="40" t="s">
        <v>35</v>
      </c>
      <c r="E189" s="16">
        <f t="shared" ref="E189:E190" si="117">F189+G189+H189+I189+J189+K189+L189+M189+N189+O189+P189</f>
        <v>1000</v>
      </c>
      <c r="F189" s="16">
        <v>0</v>
      </c>
      <c r="G189" s="16">
        <v>0</v>
      </c>
      <c r="H189" s="30">
        <v>0</v>
      </c>
      <c r="I189" s="16">
        <v>0</v>
      </c>
      <c r="J189" s="47">
        <v>0</v>
      </c>
      <c r="K189" s="47">
        <v>0</v>
      </c>
      <c r="L189" s="47">
        <v>0</v>
      </c>
      <c r="M189" s="16">
        <v>0</v>
      </c>
      <c r="N189" s="16">
        <v>500</v>
      </c>
      <c r="O189" s="16">
        <v>0</v>
      </c>
      <c r="P189" s="16">
        <v>500</v>
      </c>
    </row>
    <row r="190" spans="1:16" ht="36.75" customHeight="1" x14ac:dyDescent="0.25">
      <c r="A190" s="76"/>
      <c r="B190" s="79"/>
      <c r="C190" s="79"/>
      <c r="D190" s="40" t="s">
        <v>34</v>
      </c>
      <c r="E190" s="16">
        <f t="shared" si="117"/>
        <v>0</v>
      </c>
      <c r="F190" s="16">
        <v>0</v>
      </c>
      <c r="G190" s="16">
        <v>0</v>
      </c>
      <c r="H190" s="30">
        <v>0</v>
      </c>
      <c r="I190" s="16">
        <v>0</v>
      </c>
      <c r="J190" s="47">
        <v>0</v>
      </c>
      <c r="K190" s="47">
        <v>0</v>
      </c>
      <c r="L190" s="47">
        <v>0</v>
      </c>
      <c r="M190" s="16">
        <v>0</v>
      </c>
      <c r="N190" s="16">
        <v>0</v>
      </c>
      <c r="O190" s="16">
        <v>0</v>
      </c>
      <c r="P190" s="16">
        <v>0</v>
      </c>
    </row>
    <row r="191" spans="1:16" ht="25.5" x14ac:dyDescent="0.25">
      <c r="A191" s="74" t="s">
        <v>248</v>
      </c>
      <c r="B191" s="77" t="s">
        <v>125</v>
      </c>
      <c r="C191" s="77" t="s">
        <v>132</v>
      </c>
      <c r="D191" s="40" t="s">
        <v>182</v>
      </c>
      <c r="E191" s="16">
        <f>F191+G191+H191+I191+J191+K191+L191+M191+N191+O191+P191</f>
        <v>11231.5</v>
      </c>
      <c r="F191" s="16">
        <f>F192+F193</f>
        <v>0</v>
      </c>
      <c r="G191" s="16">
        <f t="shared" ref="G191:P191" si="118">G192+G193</f>
        <v>0</v>
      </c>
      <c r="H191" s="16">
        <f t="shared" si="118"/>
        <v>0</v>
      </c>
      <c r="I191" s="16">
        <f t="shared" si="118"/>
        <v>0</v>
      </c>
      <c r="J191" s="16">
        <f t="shared" si="118"/>
        <v>0</v>
      </c>
      <c r="K191" s="16">
        <f t="shared" si="118"/>
        <v>3887.2</v>
      </c>
      <c r="L191" s="47">
        <f t="shared" si="118"/>
        <v>7344.3</v>
      </c>
      <c r="M191" s="16">
        <f t="shared" si="118"/>
        <v>0</v>
      </c>
      <c r="N191" s="16">
        <f t="shared" si="118"/>
        <v>0</v>
      </c>
      <c r="O191" s="16">
        <f t="shared" si="118"/>
        <v>0</v>
      </c>
      <c r="P191" s="16">
        <f t="shared" si="118"/>
        <v>0</v>
      </c>
    </row>
    <row r="192" spans="1:16" x14ac:dyDescent="0.25">
      <c r="A192" s="75"/>
      <c r="B192" s="78"/>
      <c r="C192" s="78"/>
      <c r="D192" s="40" t="s">
        <v>35</v>
      </c>
      <c r="E192" s="16">
        <f>F192+G192+H192+I192+J192+K192+L192+M192+N192+O192+P192</f>
        <v>11231.5</v>
      </c>
      <c r="F192" s="16">
        <v>0</v>
      </c>
      <c r="G192" s="16">
        <v>0</v>
      </c>
      <c r="H192" s="30">
        <v>0</v>
      </c>
      <c r="I192" s="16">
        <v>0</v>
      </c>
      <c r="J192" s="47">
        <v>0</v>
      </c>
      <c r="K192" s="47">
        <v>3887.2</v>
      </c>
      <c r="L192" s="47">
        <v>7344.3</v>
      </c>
      <c r="M192" s="16">
        <v>0</v>
      </c>
      <c r="N192" s="16">
        <v>0</v>
      </c>
      <c r="O192" s="16">
        <v>0</v>
      </c>
      <c r="P192" s="16">
        <v>0</v>
      </c>
    </row>
    <row r="193" spans="1:16" x14ac:dyDescent="0.25">
      <c r="A193" s="76"/>
      <c r="B193" s="79"/>
      <c r="C193" s="79"/>
      <c r="D193" s="40" t="s">
        <v>34</v>
      </c>
      <c r="E193" s="16">
        <f t="shared" ref="E193" si="119">F193+G193+H193+I193+J193+K193+L193+M193+N193+O193+P193</f>
        <v>0</v>
      </c>
      <c r="F193" s="16">
        <v>0</v>
      </c>
      <c r="G193" s="16">
        <v>0</v>
      </c>
      <c r="H193" s="30">
        <v>0</v>
      </c>
      <c r="I193" s="16">
        <v>0</v>
      </c>
      <c r="J193" s="47">
        <v>0</v>
      </c>
      <c r="K193" s="47">
        <v>0</v>
      </c>
      <c r="L193" s="47">
        <v>0</v>
      </c>
      <c r="M193" s="16">
        <v>0</v>
      </c>
      <c r="N193" s="16">
        <v>0</v>
      </c>
      <c r="O193" s="16">
        <v>0</v>
      </c>
      <c r="P193" s="16">
        <v>0</v>
      </c>
    </row>
    <row r="194" spans="1:16" ht="25.5" x14ac:dyDescent="0.25">
      <c r="A194" s="74" t="s">
        <v>249</v>
      </c>
      <c r="B194" s="77" t="s">
        <v>126</v>
      </c>
      <c r="C194" s="77" t="s">
        <v>278</v>
      </c>
      <c r="D194" s="40" t="s">
        <v>182</v>
      </c>
      <c r="E194" s="16">
        <f>F194+G194+H194+I194+J194+K194+L194+M194+N194+O194+P194</f>
        <v>12929.7</v>
      </c>
      <c r="F194" s="16">
        <f>F195+F196</f>
        <v>8767.2000000000007</v>
      </c>
      <c r="G194" s="16">
        <f t="shared" ref="G194:O194" si="120">G195+G196</f>
        <v>1362.5</v>
      </c>
      <c r="H194" s="16">
        <f t="shared" si="120"/>
        <v>1300</v>
      </c>
      <c r="I194" s="16">
        <f t="shared" si="120"/>
        <v>0</v>
      </c>
      <c r="J194" s="47">
        <f t="shared" si="120"/>
        <v>0</v>
      </c>
      <c r="K194" s="47">
        <v>0</v>
      </c>
      <c r="L194" s="47">
        <f t="shared" si="120"/>
        <v>0</v>
      </c>
      <c r="M194" s="16">
        <f t="shared" si="120"/>
        <v>0</v>
      </c>
      <c r="N194" s="16">
        <v>1000</v>
      </c>
      <c r="O194" s="16">
        <f t="shared" si="120"/>
        <v>0</v>
      </c>
      <c r="P194" s="16">
        <v>500</v>
      </c>
    </row>
    <row r="195" spans="1:16" ht="63.75" customHeight="1" x14ac:dyDescent="0.25">
      <c r="A195" s="75"/>
      <c r="B195" s="78"/>
      <c r="C195" s="78"/>
      <c r="D195" s="40" t="s">
        <v>35</v>
      </c>
      <c r="E195" s="16">
        <f t="shared" ref="E195:E196" si="121">F195+G195+H195+I195+J195+K195+L195+M195+N195+O195+P195</f>
        <v>2932.5</v>
      </c>
      <c r="F195" s="16">
        <v>70</v>
      </c>
      <c r="G195" s="16">
        <v>62.5</v>
      </c>
      <c r="H195" s="16">
        <v>1300</v>
      </c>
      <c r="I195" s="16">
        <v>0</v>
      </c>
      <c r="J195" s="47">
        <v>0</v>
      </c>
      <c r="K195" s="47">
        <v>0</v>
      </c>
      <c r="L195" s="47">
        <v>0</v>
      </c>
      <c r="M195" s="16">
        <v>0</v>
      </c>
      <c r="N195" s="16">
        <v>1000</v>
      </c>
      <c r="O195" s="16">
        <v>0</v>
      </c>
      <c r="P195" s="16">
        <v>500</v>
      </c>
    </row>
    <row r="196" spans="1:16" ht="48" customHeight="1" x14ac:dyDescent="0.25">
      <c r="A196" s="76"/>
      <c r="B196" s="79"/>
      <c r="C196" s="79"/>
      <c r="D196" s="40" t="s">
        <v>34</v>
      </c>
      <c r="E196" s="16">
        <f t="shared" si="121"/>
        <v>9997.2000000000007</v>
      </c>
      <c r="F196" s="16">
        <v>8697.2000000000007</v>
      </c>
      <c r="G196" s="16">
        <v>1300</v>
      </c>
      <c r="H196" s="16">
        <v>0</v>
      </c>
      <c r="I196" s="16">
        <v>0</v>
      </c>
      <c r="J196" s="47">
        <v>0</v>
      </c>
      <c r="K196" s="47">
        <v>0</v>
      </c>
      <c r="L196" s="47">
        <v>0</v>
      </c>
      <c r="M196" s="16">
        <v>0</v>
      </c>
      <c r="N196" s="16">
        <v>0</v>
      </c>
      <c r="O196" s="16">
        <v>0</v>
      </c>
      <c r="P196" s="16">
        <v>0</v>
      </c>
    </row>
    <row r="197" spans="1:16" ht="25.5" x14ac:dyDescent="0.25">
      <c r="A197" s="74" t="s">
        <v>250</v>
      </c>
      <c r="B197" s="77" t="s">
        <v>127</v>
      </c>
      <c r="C197" s="77" t="s">
        <v>279</v>
      </c>
      <c r="D197" s="40" t="s">
        <v>182</v>
      </c>
      <c r="E197" s="16">
        <f>F197+G197+H197+I197+J197+K197+L197+M197+N197+O197+P197</f>
        <v>1449.9</v>
      </c>
      <c r="F197" s="16">
        <f>F198+F199</f>
        <v>949.9</v>
      </c>
      <c r="G197" s="16">
        <f t="shared" ref="G197:P197" si="122">G198+G199</f>
        <v>0</v>
      </c>
      <c r="H197" s="16">
        <f t="shared" si="122"/>
        <v>0</v>
      </c>
      <c r="I197" s="16">
        <f t="shared" si="122"/>
        <v>0</v>
      </c>
      <c r="J197" s="47">
        <f t="shared" si="122"/>
        <v>0</v>
      </c>
      <c r="K197" s="47">
        <f t="shared" si="122"/>
        <v>0</v>
      </c>
      <c r="L197" s="47">
        <f t="shared" si="122"/>
        <v>0</v>
      </c>
      <c r="M197" s="16">
        <v>500</v>
      </c>
      <c r="N197" s="16">
        <f t="shared" si="122"/>
        <v>0</v>
      </c>
      <c r="O197" s="16">
        <f t="shared" si="122"/>
        <v>0</v>
      </c>
      <c r="P197" s="16">
        <f t="shared" si="122"/>
        <v>0</v>
      </c>
    </row>
    <row r="198" spans="1:16" x14ac:dyDescent="0.25">
      <c r="A198" s="75"/>
      <c r="B198" s="78"/>
      <c r="C198" s="78"/>
      <c r="D198" s="40" t="s">
        <v>35</v>
      </c>
      <c r="E198" s="16">
        <f t="shared" ref="E198:E199" si="123">F198+G198+H198+I198+J198+K198+L198+M198+N198+O198+P198</f>
        <v>500</v>
      </c>
      <c r="F198" s="16">
        <v>0</v>
      </c>
      <c r="G198" s="16">
        <v>0</v>
      </c>
      <c r="H198" s="16">
        <v>0</v>
      </c>
      <c r="I198" s="16">
        <v>0</v>
      </c>
      <c r="J198" s="47">
        <v>0</v>
      </c>
      <c r="K198" s="47">
        <v>0</v>
      </c>
      <c r="L198" s="47">
        <v>0</v>
      </c>
      <c r="M198" s="16">
        <v>500</v>
      </c>
      <c r="N198" s="16">
        <v>0</v>
      </c>
      <c r="O198" s="16">
        <v>0</v>
      </c>
      <c r="P198" s="16">
        <v>0</v>
      </c>
    </row>
    <row r="199" spans="1:16" x14ac:dyDescent="0.25">
      <c r="A199" s="76"/>
      <c r="B199" s="79"/>
      <c r="C199" s="79"/>
      <c r="D199" s="40" t="s">
        <v>34</v>
      </c>
      <c r="E199" s="16">
        <f t="shared" si="123"/>
        <v>949.9</v>
      </c>
      <c r="F199" s="16">
        <v>949.9</v>
      </c>
      <c r="G199" s="16">
        <v>0</v>
      </c>
      <c r="H199" s="16">
        <v>0</v>
      </c>
      <c r="I199" s="16">
        <v>0</v>
      </c>
      <c r="J199" s="47">
        <v>0</v>
      </c>
      <c r="K199" s="47">
        <v>0</v>
      </c>
      <c r="L199" s="47">
        <v>0</v>
      </c>
      <c r="M199" s="16">
        <v>0</v>
      </c>
      <c r="N199" s="16">
        <v>0</v>
      </c>
      <c r="O199" s="16">
        <v>0</v>
      </c>
      <c r="P199" s="16">
        <v>0</v>
      </c>
    </row>
    <row r="200" spans="1:16" ht="25.5" x14ac:dyDescent="0.25">
      <c r="A200" s="74" t="s">
        <v>251</v>
      </c>
      <c r="B200" s="77" t="s">
        <v>285</v>
      </c>
      <c r="C200" s="77" t="s">
        <v>280</v>
      </c>
      <c r="D200" s="40" t="s">
        <v>182</v>
      </c>
      <c r="E200" s="16">
        <f>F200+G200+H200+I200+J200+K200+L200+M200+N200+O200+P200</f>
        <v>1686.7</v>
      </c>
      <c r="F200" s="16">
        <f>F201+F202</f>
        <v>1386.7</v>
      </c>
      <c r="G200" s="16">
        <f t="shared" ref="G200:P200" si="124">G201+G202</f>
        <v>0</v>
      </c>
      <c r="H200" s="16">
        <f t="shared" si="124"/>
        <v>0</v>
      </c>
      <c r="I200" s="16">
        <f t="shared" si="124"/>
        <v>0</v>
      </c>
      <c r="J200" s="47">
        <f t="shared" si="124"/>
        <v>0</v>
      </c>
      <c r="K200" s="47">
        <f t="shared" si="124"/>
        <v>0</v>
      </c>
      <c r="L200" s="47">
        <v>0</v>
      </c>
      <c r="M200" s="16">
        <v>300</v>
      </c>
      <c r="N200" s="16">
        <f t="shared" si="124"/>
        <v>0</v>
      </c>
      <c r="O200" s="16">
        <f t="shared" si="124"/>
        <v>0</v>
      </c>
      <c r="P200" s="16">
        <f t="shared" si="124"/>
        <v>0</v>
      </c>
    </row>
    <row r="201" spans="1:16" x14ac:dyDescent="0.25">
      <c r="A201" s="75"/>
      <c r="B201" s="78"/>
      <c r="C201" s="78"/>
      <c r="D201" s="40" t="s">
        <v>35</v>
      </c>
      <c r="E201" s="16">
        <f t="shared" ref="E201:E202" si="125">F201+G201+H201+I201+J201+K201+L201+M201+N201+O201+P201</f>
        <v>486.7</v>
      </c>
      <c r="F201" s="16">
        <v>186.7</v>
      </c>
      <c r="G201" s="16">
        <v>0</v>
      </c>
      <c r="H201" s="16">
        <v>0</v>
      </c>
      <c r="I201" s="16">
        <v>0</v>
      </c>
      <c r="J201" s="47">
        <v>0</v>
      </c>
      <c r="K201" s="47">
        <v>0</v>
      </c>
      <c r="L201" s="47">
        <v>0</v>
      </c>
      <c r="M201" s="16">
        <v>300</v>
      </c>
      <c r="N201" s="16">
        <v>0</v>
      </c>
      <c r="O201" s="16">
        <v>0</v>
      </c>
      <c r="P201" s="16">
        <v>0</v>
      </c>
    </row>
    <row r="202" spans="1:16" ht="12" customHeight="1" x14ac:dyDescent="0.25">
      <c r="A202" s="76"/>
      <c r="B202" s="79"/>
      <c r="C202" s="79"/>
      <c r="D202" s="40" t="s">
        <v>34</v>
      </c>
      <c r="E202" s="16">
        <f t="shared" si="125"/>
        <v>1200</v>
      </c>
      <c r="F202" s="16">
        <v>1200</v>
      </c>
      <c r="G202" s="16">
        <v>0</v>
      </c>
      <c r="H202" s="16">
        <v>0</v>
      </c>
      <c r="I202" s="16">
        <v>0</v>
      </c>
      <c r="J202" s="47">
        <v>0</v>
      </c>
      <c r="K202" s="47">
        <v>0</v>
      </c>
      <c r="L202" s="47">
        <v>0</v>
      </c>
      <c r="M202" s="16">
        <v>0</v>
      </c>
      <c r="N202" s="16">
        <v>0</v>
      </c>
      <c r="O202" s="16">
        <v>0</v>
      </c>
      <c r="P202" s="16">
        <v>0</v>
      </c>
    </row>
    <row r="203" spans="1:16" ht="25.5" x14ac:dyDescent="0.25">
      <c r="A203" s="74" t="s">
        <v>252</v>
      </c>
      <c r="B203" s="77" t="s">
        <v>333</v>
      </c>
      <c r="C203" s="77" t="s">
        <v>96</v>
      </c>
      <c r="D203" s="40" t="s">
        <v>182</v>
      </c>
      <c r="E203" s="16">
        <f>F203+G203+H203+I203+J203+K203+L203+M203+N203+O203+P203</f>
        <v>5419.4</v>
      </c>
      <c r="F203" s="16">
        <f>F204+F205</f>
        <v>0</v>
      </c>
      <c r="G203" s="16">
        <f>G204+G205</f>
        <v>0</v>
      </c>
      <c r="H203" s="16">
        <f t="shared" ref="H203:P203" si="126">H204+H205</f>
        <v>5419.4</v>
      </c>
      <c r="I203" s="16">
        <f t="shared" si="126"/>
        <v>0</v>
      </c>
      <c r="J203" s="47">
        <f t="shared" si="126"/>
        <v>0</v>
      </c>
      <c r="K203" s="47">
        <f t="shared" si="126"/>
        <v>0</v>
      </c>
      <c r="L203" s="47">
        <f t="shared" si="126"/>
        <v>0</v>
      </c>
      <c r="M203" s="16">
        <f t="shared" si="126"/>
        <v>0</v>
      </c>
      <c r="N203" s="16">
        <f t="shared" si="126"/>
        <v>0</v>
      </c>
      <c r="O203" s="16">
        <f t="shared" si="126"/>
        <v>0</v>
      </c>
      <c r="P203" s="16">
        <f t="shared" si="126"/>
        <v>0</v>
      </c>
    </row>
    <row r="204" spans="1:16" x14ac:dyDescent="0.25">
      <c r="A204" s="75"/>
      <c r="B204" s="78"/>
      <c r="C204" s="78"/>
      <c r="D204" s="40" t="s">
        <v>35</v>
      </c>
      <c r="E204" s="16">
        <f t="shared" ref="E204:E205" si="127">F204+G204+H204+I204+J204+K204+L204+M204+N204+O204+P204</f>
        <v>5419.4</v>
      </c>
      <c r="F204" s="16">
        <v>0</v>
      </c>
      <c r="G204" s="16">
        <v>0</v>
      </c>
      <c r="H204" s="16">
        <v>5419.4</v>
      </c>
      <c r="I204" s="16">
        <v>0</v>
      </c>
      <c r="J204" s="47">
        <v>0</v>
      </c>
      <c r="K204" s="47">
        <v>0</v>
      </c>
      <c r="L204" s="47">
        <v>0</v>
      </c>
      <c r="M204" s="16">
        <v>0</v>
      </c>
      <c r="N204" s="16">
        <v>0</v>
      </c>
      <c r="O204" s="16">
        <v>0</v>
      </c>
      <c r="P204" s="16">
        <v>0</v>
      </c>
    </row>
    <row r="205" spans="1:16" ht="27" customHeight="1" x14ac:dyDescent="0.25">
      <c r="A205" s="76"/>
      <c r="B205" s="79"/>
      <c r="C205" s="79"/>
      <c r="D205" s="40" t="s">
        <v>34</v>
      </c>
      <c r="E205" s="16">
        <f t="shared" si="127"/>
        <v>0</v>
      </c>
      <c r="F205" s="16">
        <v>0</v>
      </c>
      <c r="G205" s="16">
        <v>0</v>
      </c>
      <c r="H205" s="16">
        <v>0</v>
      </c>
      <c r="I205" s="16">
        <v>0</v>
      </c>
      <c r="J205" s="47">
        <v>0</v>
      </c>
      <c r="K205" s="47">
        <v>0</v>
      </c>
      <c r="L205" s="47">
        <v>0</v>
      </c>
      <c r="M205" s="16">
        <v>0</v>
      </c>
      <c r="N205" s="16">
        <v>0</v>
      </c>
      <c r="O205" s="16">
        <v>0</v>
      </c>
      <c r="P205" s="16">
        <v>0</v>
      </c>
    </row>
    <row r="206" spans="1:16" ht="25.5" x14ac:dyDescent="0.25">
      <c r="A206" s="74" t="s">
        <v>330</v>
      </c>
      <c r="B206" s="77" t="s">
        <v>331</v>
      </c>
      <c r="C206" s="77" t="s">
        <v>276</v>
      </c>
      <c r="D206" s="40" t="s">
        <v>182</v>
      </c>
      <c r="E206" s="16">
        <f>F206+G206+H206+I206+J206+K206+L206+M206+N206+O206+P206</f>
        <v>972.6</v>
      </c>
      <c r="F206" s="16">
        <f>F207+F208</f>
        <v>0</v>
      </c>
      <c r="G206" s="16">
        <f>G207+G208</f>
        <v>0</v>
      </c>
      <c r="H206" s="16">
        <f t="shared" ref="H206:P206" si="128">H207+H208</f>
        <v>0</v>
      </c>
      <c r="I206" s="16">
        <f t="shared" si="128"/>
        <v>0</v>
      </c>
      <c r="J206" s="47">
        <f t="shared" si="128"/>
        <v>972.6</v>
      </c>
      <c r="K206" s="47">
        <f t="shared" si="128"/>
        <v>0</v>
      </c>
      <c r="L206" s="47">
        <f t="shared" si="128"/>
        <v>0</v>
      </c>
      <c r="M206" s="16">
        <f t="shared" si="128"/>
        <v>0</v>
      </c>
      <c r="N206" s="16">
        <f t="shared" si="128"/>
        <v>0</v>
      </c>
      <c r="O206" s="16">
        <f t="shared" si="128"/>
        <v>0</v>
      </c>
      <c r="P206" s="16">
        <f t="shared" si="128"/>
        <v>0</v>
      </c>
    </row>
    <row r="207" spans="1:16" x14ac:dyDescent="0.25">
      <c r="A207" s="75"/>
      <c r="B207" s="78"/>
      <c r="C207" s="78"/>
      <c r="D207" s="40" t="s">
        <v>35</v>
      </c>
      <c r="E207" s="16">
        <f t="shared" ref="E207:E208" si="129">F207+G207+H207+I207+J207+K207+L207+M207+N207+O207+P207</f>
        <v>972.6</v>
      </c>
      <c r="F207" s="16">
        <v>0</v>
      </c>
      <c r="G207" s="16">
        <v>0</v>
      </c>
      <c r="H207" s="16">
        <v>0</v>
      </c>
      <c r="I207" s="16">
        <v>0</v>
      </c>
      <c r="J207" s="47">
        <v>972.6</v>
      </c>
      <c r="K207" s="47">
        <v>0</v>
      </c>
      <c r="L207" s="47">
        <v>0</v>
      </c>
      <c r="M207" s="16">
        <v>0</v>
      </c>
      <c r="N207" s="16">
        <v>0</v>
      </c>
      <c r="O207" s="16">
        <v>0</v>
      </c>
      <c r="P207" s="16">
        <v>0</v>
      </c>
    </row>
    <row r="208" spans="1:16" ht="22.5" customHeight="1" x14ac:dyDescent="0.25">
      <c r="A208" s="76"/>
      <c r="B208" s="79"/>
      <c r="C208" s="79"/>
      <c r="D208" s="40" t="s">
        <v>34</v>
      </c>
      <c r="E208" s="16">
        <f t="shared" si="129"/>
        <v>0</v>
      </c>
      <c r="F208" s="16">
        <v>0</v>
      </c>
      <c r="G208" s="16">
        <v>0</v>
      </c>
      <c r="H208" s="16">
        <v>0</v>
      </c>
      <c r="I208" s="16">
        <v>0</v>
      </c>
      <c r="J208" s="47">
        <v>0</v>
      </c>
      <c r="K208" s="47">
        <v>0</v>
      </c>
      <c r="L208" s="47">
        <v>0</v>
      </c>
      <c r="M208" s="16">
        <v>0</v>
      </c>
      <c r="N208" s="16">
        <v>0</v>
      </c>
      <c r="O208" s="16">
        <v>0</v>
      </c>
      <c r="P208" s="16">
        <v>0</v>
      </c>
    </row>
    <row r="209" spans="1:16" ht="25.5" x14ac:dyDescent="0.25">
      <c r="A209" s="74" t="s">
        <v>334</v>
      </c>
      <c r="B209" s="77" t="s">
        <v>335</v>
      </c>
      <c r="C209" s="77" t="s">
        <v>340</v>
      </c>
      <c r="D209" s="40" t="s">
        <v>182</v>
      </c>
      <c r="E209" s="16">
        <f>F209+G209+H209+I209+J209+K209+L209+M209+N209+O209+P209</f>
        <v>371.7</v>
      </c>
      <c r="F209" s="16">
        <f>F210+F211</f>
        <v>0</v>
      </c>
      <c r="G209" s="16">
        <f>G210+G211</f>
        <v>0</v>
      </c>
      <c r="H209" s="16">
        <f t="shared" ref="H209:P209" si="130">H210+H211</f>
        <v>0</v>
      </c>
      <c r="I209" s="16">
        <f t="shared" si="130"/>
        <v>0</v>
      </c>
      <c r="J209" s="47">
        <f t="shared" si="130"/>
        <v>371.7</v>
      </c>
      <c r="K209" s="47">
        <f t="shared" si="130"/>
        <v>0</v>
      </c>
      <c r="L209" s="47">
        <f t="shared" si="130"/>
        <v>0</v>
      </c>
      <c r="M209" s="16">
        <f t="shared" si="130"/>
        <v>0</v>
      </c>
      <c r="N209" s="16">
        <f t="shared" si="130"/>
        <v>0</v>
      </c>
      <c r="O209" s="16">
        <f t="shared" si="130"/>
        <v>0</v>
      </c>
      <c r="P209" s="16">
        <f t="shared" si="130"/>
        <v>0</v>
      </c>
    </row>
    <row r="210" spans="1:16" x14ac:dyDescent="0.25">
      <c r="A210" s="75"/>
      <c r="B210" s="78"/>
      <c r="C210" s="78"/>
      <c r="D210" s="40" t="s">
        <v>35</v>
      </c>
      <c r="E210" s="16">
        <f t="shared" ref="E210:E211" si="131">F210+G210+H210+I210+J210+K210+L210+M210+N210+O210+P210</f>
        <v>371.7</v>
      </c>
      <c r="F210" s="16">
        <v>0</v>
      </c>
      <c r="G210" s="16">
        <v>0</v>
      </c>
      <c r="H210" s="16">
        <v>0</v>
      </c>
      <c r="I210" s="16">
        <v>0</v>
      </c>
      <c r="J210" s="47">
        <v>371.7</v>
      </c>
      <c r="K210" s="47">
        <v>0</v>
      </c>
      <c r="L210" s="47">
        <v>0</v>
      </c>
      <c r="M210" s="16">
        <v>0</v>
      </c>
      <c r="N210" s="16">
        <v>0</v>
      </c>
      <c r="O210" s="16">
        <v>0</v>
      </c>
      <c r="P210" s="16">
        <v>0</v>
      </c>
    </row>
    <row r="211" spans="1:16" ht="36" customHeight="1" x14ac:dyDescent="0.25">
      <c r="A211" s="76"/>
      <c r="B211" s="79"/>
      <c r="C211" s="79"/>
      <c r="D211" s="40" t="s">
        <v>34</v>
      </c>
      <c r="E211" s="16">
        <f t="shared" si="131"/>
        <v>0</v>
      </c>
      <c r="F211" s="16">
        <v>0</v>
      </c>
      <c r="G211" s="16">
        <v>0</v>
      </c>
      <c r="H211" s="16">
        <v>0</v>
      </c>
      <c r="I211" s="16">
        <v>0</v>
      </c>
      <c r="J211" s="47">
        <v>0</v>
      </c>
      <c r="K211" s="47">
        <v>0</v>
      </c>
      <c r="L211" s="47">
        <v>0</v>
      </c>
      <c r="M211" s="16">
        <v>0</v>
      </c>
      <c r="N211" s="16">
        <v>0</v>
      </c>
      <c r="O211" s="16">
        <v>0</v>
      </c>
      <c r="P211" s="16">
        <v>0</v>
      </c>
    </row>
    <row r="212" spans="1:16" ht="25.5" x14ac:dyDescent="0.25">
      <c r="A212" s="74" t="s">
        <v>336</v>
      </c>
      <c r="B212" s="77" t="s">
        <v>337</v>
      </c>
      <c r="C212" s="77" t="s">
        <v>274</v>
      </c>
      <c r="D212" s="40" t="s">
        <v>182</v>
      </c>
      <c r="E212" s="16">
        <f>F212+G212+H212+I212+J212+K212+L212+M212+N212+O212+P212</f>
        <v>362</v>
      </c>
      <c r="F212" s="16">
        <f>F213+F214</f>
        <v>0</v>
      </c>
      <c r="G212" s="16">
        <f>G213+G214</f>
        <v>0</v>
      </c>
      <c r="H212" s="16">
        <f t="shared" ref="H212:P212" si="132">H213+H214</f>
        <v>0</v>
      </c>
      <c r="I212" s="16">
        <f t="shared" si="132"/>
        <v>0</v>
      </c>
      <c r="J212" s="47">
        <f t="shared" si="132"/>
        <v>362</v>
      </c>
      <c r="K212" s="47">
        <f t="shared" si="132"/>
        <v>0</v>
      </c>
      <c r="L212" s="47">
        <f t="shared" si="132"/>
        <v>0</v>
      </c>
      <c r="M212" s="16">
        <f t="shared" si="132"/>
        <v>0</v>
      </c>
      <c r="N212" s="16">
        <f t="shared" si="132"/>
        <v>0</v>
      </c>
      <c r="O212" s="16">
        <f t="shared" si="132"/>
        <v>0</v>
      </c>
      <c r="P212" s="16">
        <f t="shared" si="132"/>
        <v>0</v>
      </c>
    </row>
    <row r="213" spans="1:16" x14ac:dyDescent="0.25">
      <c r="A213" s="75"/>
      <c r="B213" s="78"/>
      <c r="C213" s="78"/>
      <c r="D213" s="40" t="s">
        <v>35</v>
      </c>
      <c r="E213" s="16">
        <f t="shared" ref="E213:E214" si="133">F213+G213+H213+I213+J213+K213+L213+M213+N213+O213+P213</f>
        <v>362</v>
      </c>
      <c r="F213" s="16">
        <v>0</v>
      </c>
      <c r="G213" s="16">
        <v>0</v>
      </c>
      <c r="H213" s="16">
        <v>0</v>
      </c>
      <c r="I213" s="16">
        <v>0</v>
      </c>
      <c r="J213" s="47">
        <v>362</v>
      </c>
      <c r="K213" s="47">
        <v>0</v>
      </c>
      <c r="L213" s="47">
        <v>0</v>
      </c>
      <c r="M213" s="16">
        <v>0</v>
      </c>
      <c r="N213" s="16">
        <v>0</v>
      </c>
      <c r="O213" s="16">
        <v>0</v>
      </c>
      <c r="P213" s="16">
        <v>0</v>
      </c>
    </row>
    <row r="214" spans="1:16" ht="32.25" customHeight="1" x14ac:dyDescent="0.25">
      <c r="A214" s="76"/>
      <c r="B214" s="79"/>
      <c r="C214" s="79"/>
      <c r="D214" s="40" t="s">
        <v>34</v>
      </c>
      <c r="E214" s="16">
        <f t="shared" si="133"/>
        <v>0</v>
      </c>
      <c r="F214" s="16">
        <v>0</v>
      </c>
      <c r="G214" s="16">
        <v>0</v>
      </c>
      <c r="H214" s="16">
        <v>0</v>
      </c>
      <c r="I214" s="16">
        <v>0</v>
      </c>
      <c r="J214" s="47">
        <v>0</v>
      </c>
      <c r="K214" s="47">
        <v>0</v>
      </c>
      <c r="L214" s="47">
        <v>0</v>
      </c>
      <c r="M214" s="16">
        <v>0</v>
      </c>
      <c r="N214" s="16">
        <v>0</v>
      </c>
      <c r="O214" s="16">
        <v>0</v>
      </c>
      <c r="P214" s="16">
        <v>0</v>
      </c>
    </row>
    <row r="215" spans="1:16" ht="25.5" x14ac:dyDescent="0.25">
      <c r="A215" s="88" t="s">
        <v>270</v>
      </c>
      <c r="B215" s="89"/>
      <c r="C215" s="90"/>
      <c r="D215" s="40" t="s">
        <v>182</v>
      </c>
      <c r="E215" s="28">
        <f>F215+G215+H215+I215+J215+K215+L215+M215+N215+O215+P215</f>
        <v>46396.600000000006</v>
      </c>
      <c r="F215" s="28">
        <f>F216+F217</f>
        <v>15901.800000000001</v>
      </c>
      <c r="G215" s="28">
        <f t="shared" ref="G215:P215" si="134">G216+G217</f>
        <v>2043</v>
      </c>
      <c r="H215" s="28">
        <f t="shared" si="134"/>
        <v>7430.9</v>
      </c>
      <c r="I215" s="28">
        <f t="shared" si="134"/>
        <v>490.09999999999997</v>
      </c>
      <c r="J215" s="46">
        <f t="shared" si="134"/>
        <v>2499.2999999999997</v>
      </c>
      <c r="K215" s="46">
        <f t="shared" si="134"/>
        <v>3887.2</v>
      </c>
      <c r="L215" s="46">
        <f t="shared" si="134"/>
        <v>7844.3</v>
      </c>
      <c r="M215" s="28">
        <f t="shared" si="134"/>
        <v>1800</v>
      </c>
      <c r="N215" s="28">
        <f t="shared" si="134"/>
        <v>2000</v>
      </c>
      <c r="O215" s="28">
        <f t="shared" si="134"/>
        <v>500</v>
      </c>
      <c r="P215" s="28">
        <f t="shared" si="134"/>
        <v>2000</v>
      </c>
    </row>
    <row r="216" spans="1:16" x14ac:dyDescent="0.25">
      <c r="A216" s="91"/>
      <c r="B216" s="92"/>
      <c r="C216" s="93"/>
      <c r="D216" s="40" t="s">
        <v>35</v>
      </c>
      <c r="E216" s="16">
        <f t="shared" ref="E216:E217" si="135">F216+G216+H216+I216+J216+K216+L216+M216+N216+O216+P216</f>
        <v>30531.499999999996</v>
      </c>
      <c r="F216" s="28">
        <f t="shared" ref="F216:I217" si="136">F213+F201+F198+F195+F192+F189+F186+F183+F180+F177+F174+F171</f>
        <v>1336.7</v>
      </c>
      <c r="G216" s="28">
        <f t="shared" si="136"/>
        <v>743</v>
      </c>
      <c r="H216" s="28">
        <f>H213+H201+H198+H195+H192+H189+H186+H183+H180+H177+H174+H171+H203</f>
        <v>7430.9</v>
      </c>
      <c r="I216" s="28">
        <f>I213+I201+I198+I195+I192+I189+I186+I183+I180+I177+I174+I171</f>
        <v>490.09999999999997</v>
      </c>
      <c r="J216" s="46">
        <f>J177+J207+J210+J213</f>
        <v>2499.2999999999997</v>
      </c>
      <c r="K216" s="46">
        <f t="shared" ref="K216:P216" si="137">K213+K201+K198+K195+K192+K189+K186+K183+K180+K177+K174+K171+K204+K208+K211</f>
        <v>3887.2</v>
      </c>
      <c r="L216" s="46">
        <f t="shared" si="137"/>
        <v>7844.3</v>
      </c>
      <c r="M216" s="28">
        <f t="shared" si="137"/>
        <v>1800</v>
      </c>
      <c r="N216" s="28">
        <f t="shared" si="137"/>
        <v>2000</v>
      </c>
      <c r="O216" s="28">
        <f t="shared" si="137"/>
        <v>500</v>
      </c>
      <c r="P216" s="28">
        <f t="shared" si="137"/>
        <v>2000</v>
      </c>
    </row>
    <row r="217" spans="1:16" ht="29.25" customHeight="1" x14ac:dyDescent="0.25">
      <c r="A217" s="94"/>
      <c r="B217" s="95"/>
      <c r="C217" s="96"/>
      <c r="D217" s="40" t="s">
        <v>34</v>
      </c>
      <c r="E217" s="16">
        <f t="shared" si="135"/>
        <v>15865.1</v>
      </c>
      <c r="F217" s="16">
        <f t="shared" si="136"/>
        <v>14565.1</v>
      </c>
      <c r="G217" s="16">
        <f t="shared" si="136"/>
        <v>1300</v>
      </c>
      <c r="H217" s="16">
        <f t="shared" si="136"/>
        <v>0</v>
      </c>
      <c r="I217" s="16">
        <f t="shared" si="136"/>
        <v>0</v>
      </c>
      <c r="J217" s="47">
        <f>J214+J202+J199+J196+J193+J190+J187+J184+J181+J178+J175+J172+J205</f>
        <v>0</v>
      </c>
      <c r="K217" s="47">
        <f t="shared" ref="K217:P217" si="138">K214+K202+K199+K196+K193+K190+K187+K184+K181+K178+K175+K172+K205</f>
        <v>0</v>
      </c>
      <c r="L217" s="47">
        <f t="shared" si="138"/>
        <v>0</v>
      </c>
      <c r="M217" s="16">
        <f t="shared" si="138"/>
        <v>0</v>
      </c>
      <c r="N217" s="16">
        <f t="shared" si="138"/>
        <v>0</v>
      </c>
      <c r="O217" s="16">
        <f t="shared" si="138"/>
        <v>0</v>
      </c>
      <c r="P217" s="16">
        <f t="shared" si="138"/>
        <v>0</v>
      </c>
    </row>
    <row r="218" spans="1:16" ht="16.5" customHeight="1" x14ac:dyDescent="0.25">
      <c r="A218" s="98" t="s">
        <v>139</v>
      </c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00"/>
      <c r="O218" s="100"/>
      <c r="P218" s="100"/>
    </row>
    <row r="219" spans="1:16" ht="25.5" x14ac:dyDescent="0.25">
      <c r="A219" s="74" t="s">
        <v>253</v>
      </c>
      <c r="B219" s="77" t="s">
        <v>140</v>
      </c>
      <c r="C219" s="77" t="s">
        <v>278</v>
      </c>
      <c r="D219" s="40" t="s">
        <v>182</v>
      </c>
      <c r="E219" s="16">
        <f>F219+G219+H219+I219+J219+K219+L219+M219+N219+O219+P219</f>
        <v>1853.9</v>
      </c>
      <c r="F219" s="16">
        <f>F220+F221</f>
        <v>550</v>
      </c>
      <c r="G219" s="16">
        <f t="shared" ref="G219:P219" si="139">G220+G221</f>
        <v>577.5</v>
      </c>
      <c r="H219" s="16">
        <f t="shared" si="139"/>
        <v>606.4</v>
      </c>
      <c r="I219" s="16">
        <f t="shared" si="139"/>
        <v>0</v>
      </c>
      <c r="J219" s="47">
        <f t="shared" si="139"/>
        <v>0</v>
      </c>
      <c r="K219" s="47">
        <f t="shared" si="139"/>
        <v>0</v>
      </c>
      <c r="L219" s="47">
        <v>0</v>
      </c>
      <c r="M219" s="16">
        <v>60</v>
      </c>
      <c r="N219" s="16">
        <f t="shared" si="139"/>
        <v>0</v>
      </c>
      <c r="O219" s="16">
        <v>60</v>
      </c>
      <c r="P219" s="16">
        <f t="shared" si="139"/>
        <v>0</v>
      </c>
    </row>
    <row r="220" spans="1:16" x14ac:dyDescent="0.25">
      <c r="A220" s="75"/>
      <c r="B220" s="78"/>
      <c r="C220" s="78"/>
      <c r="D220" s="40" t="s">
        <v>35</v>
      </c>
      <c r="E220" s="16">
        <f t="shared" ref="E220:E221" si="140">F220+G220+H220+I220+J220+K220+L220+M220+N220+O220+P220</f>
        <v>1853.9</v>
      </c>
      <c r="F220" s="16">
        <v>550</v>
      </c>
      <c r="G220" s="16">
        <v>577.5</v>
      </c>
      <c r="H220" s="16">
        <v>606.4</v>
      </c>
      <c r="I220" s="16">
        <v>0</v>
      </c>
      <c r="J220" s="47">
        <v>0</v>
      </c>
      <c r="K220" s="47">
        <v>0</v>
      </c>
      <c r="L220" s="47">
        <v>0</v>
      </c>
      <c r="M220" s="16">
        <v>60</v>
      </c>
      <c r="N220" s="16">
        <v>0</v>
      </c>
      <c r="O220" s="16">
        <v>60</v>
      </c>
      <c r="P220" s="16">
        <v>0</v>
      </c>
    </row>
    <row r="221" spans="1:16" ht="67.5" customHeight="1" x14ac:dyDescent="0.25">
      <c r="A221" s="76"/>
      <c r="B221" s="79"/>
      <c r="C221" s="79"/>
      <c r="D221" s="40" t="s">
        <v>34</v>
      </c>
      <c r="E221" s="16">
        <f t="shared" si="140"/>
        <v>0</v>
      </c>
      <c r="F221" s="16">
        <v>0</v>
      </c>
      <c r="G221" s="16">
        <v>0</v>
      </c>
      <c r="H221" s="16">
        <v>0</v>
      </c>
      <c r="I221" s="16">
        <v>0</v>
      </c>
      <c r="J221" s="47">
        <v>0</v>
      </c>
      <c r="K221" s="47">
        <v>0</v>
      </c>
      <c r="L221" s="47">
        <v>0</v>
      </c>
      <c r="M221" s="16">
        <v>0</v>
      </c>
      <c r="N221" s="16">
        <v>0</v>
      </c>
      <c r="O221" s="16">
        <v>0</v>
      </c>
      <c r="P221" s="16">
        <v>0</v>
      </c>
    </row>
    <row r="222" spans="1:16" ht="25.5" x14ac:dyDescent="0.25">
      <c r="A222" s="88" t="s">
        <v>272</v>
      </c>
      <c r="B222" s="89"/>
      <c r="C222" s="90"/>
      <c r="D222" s="40" t="s">
        <v>182</v>
      </c>
      <c r="E222" s="16">
        <f>F222+G222+H222+I222+J222+K222+L222+M222+N222+O222+P222</f>
        <v>1853.9</v>
      </c>
      <c r="F222" s="16">
        <f>F223+F224</f>
        <v>550</v>
      </c>
      <c r="G222" s="16">
        <f t="shared" ref="G222:P222" si="141">G223+G224</f>
        <v>577.5</v>
      </c>
      <c r="H222" s="16">
        <f t="shared" si="141"/>
        <v>606.4</v>
      </c>
      <c r="I222" s="16">
        <f t="shared" si="141"/>
        <v>0</v>
      </c>
      <c r="J222" s="47">
        <f t="shared" si="141"/>
        <v>0</v>
      </c>
      <c r="K222" s="47">
        <f t="shared" si="141"/>
        <v>0</v>
      </c>
      <c r="L222" s="47">
        <f t="shared" si="141"/>
        <v>0</v>
      </c>
      <c r="M222" s="16">
        <v>60</v>
      </c>
      <c r="N222" s="16">
        <f t="shared" si="141"/>
        <v>0</v>
      </c>
      <c r="O222" s="16">
        <f t="shared" si="141"/>
        <v>60</v>
      </c>
      <c r="P222" s="16">
        <f t="shared" si="141"/>
        <v>0</v>
      </c>
    </row>
    <row r="223" spans="1:16" x14ac:dyDescent="0.25">
      <c r="A223" s="91"/>
      <c r="B223" s="92"/>
      <c r="C223" s="93"/>
      <c r="D223" s="40" t="s">
        <v>35</v>
      </c>
      <c r="E223" s="16">
        <f t="shared" ref="E223:E224" si="142">F223+G223+H223+I223+J223+K223+L223+M223+N223+O223+P223</f>
        <v>1853.9</v>
      </c>
      <c r="F223" s="16">
        <f>F220</f>
        <v>550</v>
      </c>
      <c r="G223" s="16">
        <f t="shared" ref="G223:P224" si="143">G220</f>
        <v>577.5</v>
      </c>
      <c r="H223" s="16">
        <f t="shared" si="143"/>
        <v>606.4</v>
      </c>
      <c r="I223" s="16">
        <f t="shared" si="143"/>
        <v>0</v>
      </c>
      <c r="J223" s="47">
        <f t="shared" si="143"/>
        <v>0</v>
      </c>
      <c r="K223" s="47">
        <f t="shared" si="143"/>
        <v>0</v>
      </c>
      <c r="L223" s="47">
        <v>0</v>
      </c>
      <c r="M223" s="16">
        <v>60</v>
      </c>
      <c r="N223" s="16">
        <f t="shared" si="143"/>
        <v>0</v>
      </c>
      <c r="O223" s="16">
        <v>60</v>
      </c>
      <c r="P223" s="16">
        <f t="shared" si="143"/>
        <v>0</v>
      </c>
    </row>
    <row r="224" spans="1:16" ht="29.25" customHeight="1" x14ac:dyDescent="0.25">
      <c r="A224" s="94"/>
      <c r="B224" s="95"/>
      <c r="C224" s="96"/>
      <c r="D224" s="40" t="s">
        <v>34</v>
      </c>
      <c r="E224" s="16">
        <f t="shared" si="142"/>
        <v>0</v>
      </c>
      <c r="F224" s="16">
        <f>F221</f>
        <v>0</v>
      </c>
      <c r="G224" s="16">
        <f t="shared" si="143"/>
        <v>0</v>
      </c>
      <c r="H224" s="16">
        <f t="shared" si="143"/>
        <v>0</v>
      </c>
      <c r="I224" s="16">
        <f t="shared" si="143"/>
        <v>0</v>
      </c>
      <c r="J224" s="47">
        <f t="shared" si="143"/>
        <v>0</v>
      </c>
      <c r="K224" s="47">
        <f t="shared" si="143"/>
        <v>0</v>
      </c>
      <c r="L224" s="47">
        <v>0</v>
      </c>
      <c r="M224" s="16">
        <v>0</v>
      </c>
      <c r="N224" s="16">
        <f t="shared" si="143"/>
        <v>0</v>
      </c>
      <c r="O224" s="16">
        <v>0</v>
      </c>
      <c r="P224" s="16">
        <f t="shared" si="143"/>
        <v>0</v>
      </c>
    </row>
    <row r="225" spans="1:16" x14ac:dyDescent="0.25">
      <c r="A225" s="98" t="s">
        <v>142</v>
      </c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</row>
    <row r="226" spans="1:16" ht="25.5" x14ac:dyDescent="0.25">
      <c r="A226" s="74" t="s">
        <v>254</v>
      </c>
      <c r="B226" s="77" t="s">
        <v>143</v>
      </c>
      <c r="C226" s="101" t="s">
        <v>281</v>
      </c>
      <c r="D226" s="40" t="s">
        <v>182</v>
      </c>
      <c r="E226" s="16">
        <f>F226+G226+H226+I226+J226+K226+L226+M226+N226+O226+P226</f>
        <v>1349.7000000000003</v>
      </c>
      <c r="F226" s="16">
        <f>F227+F228</f>
        <v>100</v>
      </c>
      <c r="G226" s="16">
        <f t="shared" ref="G226:P226" si="144">G227+G228</f>
        <v>105</v>
      </c>
      <c r="H226" s="16">
        <f t="shared" si="144"/>
        <v>60.3</v>
      </c>
      <c r="I226" s="16">
        <f t="shared" si="144"/>
        <v>115.8</v>
      </c>
      <c r="J226" s="47">
        <f t="shared" si="144"/>
        <v>121.6</v>
      </c>
      <c r="K226" s="47">
        <f t="shared" si="144"/>
        <v>127.7</v>
      </c>
      <c r="L226" s="47">
        <f t="shared" si="144"/>
        <v>132.80000000000001</v>
      </c>
      <c r="M226" s="16">
        <f t="shared" si="144"/>
        <v>138.1</v>
      </c>
      <c r="N226" s="16">
        <f t="shared" si="144"/>
        <v>143.6</v>
      </c>
      <c r="O226" s="16">
        <f t="shared" si="144"/>
        <v>149.4</v>
      </c>
      <c r="P226" s="16">
        <f t="shared" si="144"/>
        <v>155.4</v>
      </c>
    </row>
    <row r="227" spans="1:16" x14ac:dyDescent="0.25">
      <c r="A227" s="75"/>
      <c r="B227" s="78"/>
      <c r="C227" s="102"/>
      <c r="D227" s="40" t="s">
        <v>35</v>
      </c>
      <c r="E227" s="16">
        <f t="shared" ref="E227:E228" si="145">F227+G227+H227+I227+J227+K227+L227+M227+N227+O227+P227</f>
        <v>1349.7000000000003</v>
      </c>
      <c r="F227" s="16">
        <v>100</v>
      </c>
      <c r="G227" s="16">
        <v>105</v>
      </c>
      <c r="H227" s="16">
        <v>60.3</v>
      </c>
      <c r="I227" s="16">
        <v>115.8</v>
      </c>
      <c r="J227" s="47">
        <v>121.6</v>
      </c>
      <c r="K227" s="47">
        <v>127.7</v>
      </c>
      <c r="L227" s="47">
        <v>132.80000000000001</v>
      </c>
      <c r="M227" s="16">
        <v>138.1</v>
      </c>
      <c r="N227" s="16">
        <v>143.6</v>
      </c>
      <c r="O227" s="16">
        <v>149.4</v>
      </c>
      <c r="P227" s="16">
        <v>155.4</v>
      </c>
    </row>
    <row r="228" spans="1:16" ht="153.75" customHeight="1" x14ac:dyDescent="0.25">
      <c r="A228" s="76"/>
      <c r="B228" s="79"/>
      <c r="C228" s="103"/>
      <c r="D228" s="40" t="s">
        <v>34</v>
      </c>
      <c r="E228" s="16">
        <f t="shared" si="145"/>
        <v>0</v>
      </c>
      <c r="F228" s="16">
        <v>0</v>
      </c>
      <c r="G228" s="16">
        <v>0</v>
      </c>
      <c r="H228" s="16">
        <v>0</v>
      </c>
      <c r="I228" s="16">
        <v>0</v>
      </c>
      <c r="J228" s="47">
        <v>0</v>
      </c>
      <c r="K228" s="47">
        <v>0</v>
      </c>
      <c r="L228" s="47">
        <v>0</v>
      </c>
      <c r="M228" s="16">
        <v>0</v>
      </c>
      <c r="N228" s="16">
        <v>0</v>
      </c>
      <c r="O228" s="16">
        <v>0</v>
      </c>
      <c r="P228" s="16">
        <v>0</v>
      </c>
    </row>
    <row r="229" spans="1:16" ht="93" customHeight="1" x14ac:dyDescent="0.25">
      <c r="A229" s="42" t="s">
        <v>255</v>
      </c>
      <c r="B229" s="39" t="s">
        <v>144</v>
      </c>
      <c r="C229" s="39" t="s">
        <v>278</v>
      </c>
      <c r="D229" s="85" t="s">
        <v>178</v>
      </c>
      <c r="E229" s="86"/>
      <c r="F229" s="86"/>
      <c r="G229" s="86"/>
      <c r="H229" s="86"/>
      <c r="I229" s="86"/>
      <c r="J229" s="86"/>
      <c r="K229" s="86"/>
      <c r="L229" s="86"/>
      <c r="M229" s="86"/>
      <c r="N229" s="86"/>
      <c r="O229" s="86"/>
      <c r="P229" s="87"/>
    </row>
    <row r="230" spans="1:16" ht="97.5" customHeight="1" x14ac:dyDescent="0.25">
      <c r="A230" s="42" t="s">
        <v>256</v>
      </c>
      <c r="B230" s="40" t="s">
        <v>145</v>
      </c>
      <c r="C230" s="40" t="s">
        <v>281</v>
      </c>
      <c r="D230" s="85" t="s">
        <v>178</v>
      </c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87"/>
    </row>
    <row r="231" spans="1:16" ht="25.5" x14ac:dyDescent="0.25">
      <c r="A231" s="74" t="s">
        <v>257</v>
      </c>
      <c r="B231" s="77" t="s">
        <v>146</v>
      </c>
      <c r="C231" s="77" t="s">
        <v>281</v>
      </c>
      <c r="D231" s="40" t="s">
        <v>182</v>
      </c>
      <c r="E231" s="16">
        <f>F231+G231+H231+I231+J231+K231+L231+M231+N231+O231+P231</f>
        <v>557.20000000000005</v>
      </c>
      <c r="F231" s="16">
        <f>F232+F233</f>
        <v>40</v>
      </c>
      <c r="G231" s="16">
        <f t="shared" ref="G231:P231" si="146">G232+G233</f>
        <v>42</v>
      </c>
      <c r="H231" s="16">
        <f t="shared" si="146"/>
        <v>44.1</v>
      </c>
      <c r="I231" s="16">
        <f t="shared" si="146"/>
        <v>46.3</v>
      </c>
      <c r="J231" s="47">
        <f t="shared" si="146"/>
        <v>48.6</v>
      </c>
      <c r="K231" s="47">
        <f t="shared" si="146"/>
        <v>51</v>
      </c>
      <c r="L231" s="47">
        <f t="shared" si="146"/>
        <v>53</v>
      </c>
      <c r="M231" s="16">
        <f t="shared" si="146"/>
        <v>55.2</v>
      </c>
      <c r="N231" s="16">
        <f t="shared" si="146"/>
        <v>57</v>
      </c>
      <c r="O231" s="16">
        <f t="shared" si="146"/>
        <v>59</v>
      </c>
      <c r="P231" s="16">
        <f t="shared" si="146"/>
        <v>61</v>
      </c>
    </row>
    <row r="232" spans="1:16" ht="70.5" customHeight="1" x14ac:dyDescent="0.25">
      <c r="A232" s="75"/>
      <c r="B232" s="78"/>
      <c r="C232" s="78"/>
      <c r="D232" s="40" t="s">
        <v>35</v>
      </c>
      <c r="E232" s="16">
        <f t="shared" ref="E232:E233" si="147">F232+G232+H232+I232+J232+K232+L232+M232+N232+O232+P232</f>
        <v>557.20000000000005</v>
      </c>
      <c r="F232" s="16">
        <v>40</v>
      </c>
      <c r="G232" s="16">
        <v>42</v>
      </c>
      <c r="H232" s="16">
        <v>44.1</v>
      </c>
      <c r="I232" s="16">
        <v>46.3</v>
      </c>
      <c r="J232" s="47">
        <v>48.6</v>
      </c>
      <c r="K232" s="47">
        <v>51</v>
      </c>
      <c r="L232" s="47">
        <v>53</v>
      </c>
      <c r="M232" s="16">
        <v>55.2</v>
      </c>
      <c r="N232" s="16">
        <v>57</v>
      </c>
      <c r="O232" s="16">
        <v>59</v>
      </c>
      <c r="P232" s="16">
        <v>61</v>
      </c>
    </row>
    <row r="233" spans="1:16" ht="47.25" customHeight="1" x14ac:dyDescent="0.25">
      <c r="A233" s="76"/>
      <c r="B233" s="79"/>
      <c r="C233" s="79"/>
      <c r="D233" s="40" t="s">
        <v>34</v>
      </c>
      <c r="E233" s="16">
        <f t="shared" si="147"/>
        <v>0</v>
      </c>
      <c r="F233" s="16">
        <v>0</v>
      </c>
      <c r="G233" s="16">
        <v>0</v>
      </c>
      <c r="H233" s="16">
        <v>0</v>
      </c>
      <c r="I233" s="16">
        <v>0</v>
      </c>
      <c r="J233" s="47">
        <v>0</v>
      </c>
      <c r="K233" s="47">
        <v>0</v>
      </c>
      <c r="L233" s="47">
        <v>0</v>
      </c>
      <c r="M233" s="16">
        <v>0</v>
      </c>
      <c r="N233" s="16">
        <v>0</v>
      </c>
      <c r="O233" s="16">
        <v>0</v>
      </c>
      <c r="P233" s="16">
        <v>0</v>
      </c>
    </row>
    <row r="234" spans="1:16" ht="74.25" customHeight="1" x14ac:dyDescent="0.25">
      <c r="A234" s="42" t="s">
        <v>258</v>
      </c>
      <c r="B234" s="40" t="s">
        <v>147</v>
      </c>
      <c r="C234" s="40" t="s">
        <v>281</v>
      </c>
      <c r="D234" s="85" t="s">
        <v>178</v>
      </c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  <c r="P234" s="87"/>
    </row>
    <row r="235" spans="1:16" ht="74.25" customHeight="1" x14ac:dyDescent="0.25">
      <c r="A235" s="42" t="s">
        <v>259</v>
      </c>
      <c r="B235" s="40" t="s">
        <v>148</v>
      </c>
      <c r="C235" s="40" t="s">
        <v>281</v>
      </c>
      <c r="D235" s="85" t="s">
        <v>178</v>
      </c>
      <c r="E235" s="86"/>
      <c r="F235" s="86"/>
      <c r="G235" s="86"/>
      <c r="H235" s="86"/>
      <c r="I235" s="86"/>
      <c r="J235" s="86"/>
      <c r="K235" s="86"/>
      <c r="L235" s="86"/>
      <c r="M235" s="86"/>
      <c r="N235" s="86"/>
      <c r="O235" s="86"/>
      <c r="P235" s="87"/>
    </row>
    <row r="236" spans="1:16" ht="98.25" customHeight="1" x14ac:dyDescent="0.25">
      <c r="A236" s="42" t="s">
        <v>260</v>
      </c>
      <c r="B236" s="40" t="s">
        <v>149</v>
      </c>
      <c r="C236" s="40" t="s">
        <v>281</v>
      </c>
      <c r="D236" s="85" t="s">
        <v>178</v>
      </c>
      <c r="E236" s="86"/>
      <c r="F236" s="86"/>
      <c r="G236" s="86"/>
      <c r="H236" s="86"/>
      <c r="I236" s="86"/>
      <c r="J236" s="86"/>
      <c r="K236" s="86"/>
      <c r="L236" s="86"/>
      <c r="M236" s="86"/>
      <c r="N236" s="86"/>
      <c r="O236" s="86"/>
      <c r="P236" s="87"/>
    </row>
    <row r="237" spans="1:16" ht="25.5" x14ac:dyDescent="0.25">
      <c r="A237" s="74" t="s">
        <v>261</v>
      </c>
      <c r="B237" s="77" t="s">
        <v>150</v>
      </c>
      <c r="C237" s="77" t="s">
        <v>282</v>
      </c>
      <c r="D237" s="40" t="s">
        <v>182</v>
      </c>
      <c r="E237" s="16">
        <f>F237+G237+H237+I237+J237+K237+L237+M237+N237+O237+P237</f>
        <v>903.53</v>
      </c>
      <c r="F237" s="16">
        <f>F238+F239</f>
        <v>38</v>
      </c>
      <c r="G237" s="16">
        <f t="shared" ref="G237:P237" si="148">G238+G239</f>
        <v>7.63</v>
      </c>
      <c r="H237" s="16">
        <f t="shared" si="148"/>
        <v>57</v>
      </c>
      <c r="I237" s="16">
        <f t="shared" si="148"/>
        <v>96.3</v>
      </c>
      <c r="J237" s="47">
        <f t="shared" si="148"/>
        <v>95</v>
      </c>
      <c r="K237" s="47">
        <f t="shared" si="148"/>
        <v>95</v>
      </c>
      <c r="L237" s="47">
        <f t="shared" si="148"/>
        <v>95</v>
      </c>
      <c r="M237" s="16">
        <f t="shared" si="148"/>
        <v>98.8</v>
      </c>
      <c r="N237" s="16">
        <f t="shared" si="148"/>
        <v>102.8</v>
      </c>
      <c r="O237" s="16">
        <f t="shared" si="148"/>
        <v>106.9</v>
      </c>
      <c r="P237" s="16">
        <f t="shared" si="148"/>
        <v>111.1</v>
      </c>
    </row>
    <row r="238" spans="1:16" x14ac:dyDescent="0.25">
      <c r="A238" s="75"/>
      <c r="B238" s="78"/>
      <c r="C238" s="78"/>
      <c r="D238" s="40" t="s">
        <v>35</v>
      </c>
      <c r="E238" s="16">
        <f t="shared" ref="E238:E239" si="149">F238+G238+H238+I238+J238+K238+L238+M238+N238+O238+P238</f>
        <v>0</v>
      </c>
      <c r="F238" s="16">
        <v>0</v>
      </c>
      <c r="G238" s="16">
        <v>0</v>
      </c>
      <c r="H238" s="16">
        <v>0</v>
      </c>
      <c r="I238" s="16">
        <v>0</v>
      </c>
      <c r="J238" s="47">
        <v>0</v>
      </c>
      <c r="K238" s="47">
        <v>0</v>
      </c>
      <c r="L238" s="47">
        <v>0</v>
      </c>
      <c r="M238" s="16">
        <v>0</v>
      </c>
      <c r="N238" s="16">
        <v>0</v>
      </c>
      <c r="O238" s="16">
        <v>0</v>
      </c>
      <c r="P238" s="16">
        <v>0</v>
      </c>
    </row>
    <row r="239" spans="1:16" ht="68.25" customHeight="1" x14ac:dyDescent="0.25">
      <c r="A239" s="76"/>
      <c r="B239" s="79"/>
      <c r="C239" s="79"/>
      <c r="D239" s="40" t="s">
        <v>34</v>
      </c>
      <c r="E239" s="16">
        <f t="shared" si="149"/>
        <v>903.53</v>
      </c>
      <c r="F239" s="16">
        <v>38</v>
      </c>
      <c r="G239" s="16">
        <v>7.63</v>
      </c>
      <c r="H239" s="16">
        <v>57</v>
      </c>
      <c r="I239" s="16">
        <v>96.3</v>
      </c>
      <c r="J239" s="47">
        <v>95</v>
      </c>
      <c r="K239" s="47">
        <v>95</v>
      </c>
      <c r="L239" s="47">
        <v>95</v>
      </c>
      <c r="M239" s="16">
        <v>98.8</v>
      </c>
      <c r="N239" s="16">
        <v>102.8</v>
      </c>
      <c r="O239" s="16">
        <v>106.9</v>
      </c>
      <c r="P239" s="16">
        <v>111.1</v>
      </c>
    </row>
    <row r="240" spans="1:16" ht="52.5" customHeight="1" x14ac:dyDescent="0.25">
      <c r="A240" s="74" t="s">
        <v>262</v>
      </c>
      <c r="B240" s="77" t="s">
        <v>151</v>
      </c>
      <c r="C240" s="77" t="s">
        <v>282</v>
      </c>
      <c r="D240" s="40" t="s">
        <v>182</v>
      </c>
      <c r="E240" s="16">
        <f>F240+G240+H240+I240+J240+K240+L240+M240+N240+O240+P240</f>
        <v>2148.3000000000002</v>
      </c>
      <c r="F240" s="16">
        <f>F241+F242</f>
        <v>0</v>
      </c>
      <c r="G240" s="16">
        <f t="shared" ref="G240:H240" si="150">G241+G242</f>
        <v>209.8</v>
      </c>
      <c r="H240" s="16">
        <f t="shared" si="150"/>
        <v>218.2</v>
      </c>
      <c r="I240" s="16">
        <v>127.3</v>
      </c>
      <c r="J240" s="47">
        <f t="shared" ref="J240:P240" si="151">J241+J242</f>
        <v>209.8</v>
      </c>
      <c r="K240" s="47">
        <f t="shared" si="151"/>
        <v>209.8</v>
      </c>
      <c r="L240" s="47">
        <f t="shared" si="151"/>
        <v>209.8</v>
      </c>
      <c r="M240" s="16">
        <f t="shared" si="151"/>
        <v>226.9</v>
      </c>
      <c r="N240" s="16">
        <f t="shared" si="151"/>
        <v>236</v>
      </c>
      <c r="O240" s="16">
        <f t="shared" si="151"/>
        <v>245.4</v>
      </c>
      <c r="P240" s="16">
        <f t="shared" si="151"/>
        <v>255.3</v>
      </c>
    </row>
    <row r="241" spans="1:16" x14ac:dyDescent="0.25">
      <c r="A241" s="75"/>
      <c r="B241" s="78"/>
      <c r="C241" s="78"/>
      <c r="D241" s="40" t="s">
        <v>35</v>
      </c>
      <c r="E241" s="16">
        <f t="shared" ref="E241:E242" si="152">F241+G241+H241+I241+J241+K241+L241+M241+N241+O241+P241</f>
        <v>0</v>
      </c>
      <c r="F241" s="16">
        <v>0</v>
      </c>
      <c r="G241" s="16">
        <v>0</v>
      </c>
      <c r="H241" s="16">
        <v>0</v>
      </c>
      <c r="I241" s="16">
        <v>0</v>
      </c>
      <c r="J241" s="47">
        <v>0</v>
      </c>
      <c r="K241" s="47">
        <v>0</v>
      </c>
      <c r="L241" s="47">
        <v>0</v>
      </c>
      <c r="M241" s="16">
        <v>0</v>
      </c>
      <c r="N241" s="16">
        <v>0</v>
      </c>
      <c r="O241" s="16">
        <v>0</v>
      </c>
      <c r="P241" s="16">
        <v>0</v>
      </c>
    </row>
    <row r="242" spans="1:16" ht="63.75" customHeight="1" x14ac:dyDescent="0.25">
      <c r="A242" s="76"/>
      <c r="B242" s="79"/>
      <c r="C242" s="79"/>
      <c r="D242" s="40" t="s">
        <v>34</v>
      </c>
      <c r="E242" s="16">
        <f t="shared" si="152"/>
        <v>2148.3000000000002</v>
      </c>
      <c r="F242" s="16">
        <v>0</v>
      </c>
      <c r="G242" s="16">
        <v>209.8</v>
      </c>
      <c r="H242" s="16">
        <v>218.2</v>
      </c>
      <c r="I242" s="16">
        <v>127.3</v>
      </c>
      <c r="J242" s="47">
        <v>209.8</v>
      </c>
      <c r="K242" s="47">
        <v>209.8</v>
      </c>
      <c r="L242" s="47">
        <v>209.8</v>
      </c>
      <c r="M242" s="16">
        <v>226.9</v>
      </c>
      <c r="N242" s="16">
        <v>236</v>
      </c>
      <c r="O242" s="16">
        <v>245.4</v>
      </c>
      <c r="P242" s="16">
        <v>255.3</v>
      </c>
    </row>
    <row r="243" spans="1:16" ht="25.5" x14ac:dyDescent="0.25">
      <c r="A243" s="74" t="s">
        <v>263</v>
      </c>
      <c r="B243" s="77" t="s">
        <v>152</v>
      </c>
      <c r="C243" s="77" t="s">
        <v>283</v>
      </c>
      <c r="D243" s="40" t="s">
        <v>182</v>
      </c>
      <c r="E243" s="16">
        <f>F243+G243+H243+I243+J243+K243+L243+M243+N243+O243+P243</f>
        <v>23228.2</v>
      </c>
      <c r="F243" s="16">
        <f>F244+F245</f>
        <v>0</v>
      </c>
      <c r="G243" s="16">
        <f t="shared" ref="G243:P243" si="153">G244+G245</f>
        <v>1773.8</v>
      </c>
      <c r="H243" s="16">
        <f t="shared" si="153"/>
        <v>2177.9</v>
      </c>
      <c r="I243" s="16">
        <f t="shared" si="153"/>
        <v>1806.3</v>
      </c>
      <c r="J243" s="47">
        <f t="shared" si="153"/>
        <v>2215.6</v>
      </c>
      <c r="K243" s="47">
        <f t="shared" si="153"/>
        <v>2299.8000000000002</v>
      </c>
      <c r="L243" s="47">
        <f t="shared" si="153"/>
        <v>2391.8000000000002</v>
      </c>
      <c r="M243" s="16">
        <f t="shared" si="153"/>
        <v>2487.5</v>
      </c>
      <c r="N243" s="16">
        <f t="shared" si="153"/>
        <v>2587</v>
      </c>
      <c r="O243" s="16">
        <f t="shared" si="153"/>
        <v>2690.4</v>
      </c>
      <c r="P243" s="16">
        <f t="shared" si="153"/>
        <v>2798.1</v>
      </c>
    </row>
    <row r="244" spans="1:16" ht="153.75" customHeight="1" x14ac:dyDescent="0.25">
      <c r="A244" s="75"/>
      <c r="B244" s="78"/>
      <c r="C244" s="78"/>
      <c r="D244" s="40" t="s">
        <v>35</v>
      </c>
      <c r="E244" s="16">
        <f t="shared" ref="E244:E245" si="154">F244+G244+H244+I244+J244+K244+L244+M244+N244+O244+P244</f>
        <v>23228.2</v>
      </c>
      <c r="F244" s="16">
        <v>0</v>
      </c>
      <c r="G244" s="16">
        <v>1773.8</v>
      </c>
      <c r="H244" s="16">
        <v>2177.9</v>
      </c>
      <c r="I244" s="16">
        <v>1806.3</v>
      </c>
      <c r="J244" s="47">
        <v>2215.6</v>
      </c>
      <c r="K244" s="47">
        <v>2299.8000000000002</v>
      </c>
      <c r="L244" s="47">
        <v>2391.8000000000002</v>
      </c>
      <c r="M244" s="16">
        <v>2487.5</v>
      </c>
      <c r="N244" s="16">
        <v>2587</v>
      </c>
      <c r="O244" s="16">
        <v>2690.4</v>
      </c>
      <c r="P244" s="16">
        <v>2798.1</v>
      </c>
    </row>
    <row r="245" spans="1:16" ht="51" customHeight="1" x14ac:dyDescent="0.25">
      <c r="A245" s="76"/>
      <c r="B245" s="79"/>
      <c r="C245" s="79"/>
      <c r="D245" s="40" t="s">
        <v>34</v>
      </c>
      <c r="E245" s="16">
        <f t="shared" si="154"/>
        <v>0</v>
      </c>
      <c r="F245" s="16">
        <v>0</v>
      </c>
      <c r="G245" s="16">
        <v>0</v>
      </c>
      <c r="H245" s="16">
        <v>0</v>
      </c>
      <c r="I245" s="16">
        <v>0</v>
      </c>
      <c r="J245" s="47">
        <v>0</v>
      </c>
      <c r="K245" s="47">
        <v>0</v>
      </c>
      <c r="L245" s="47">
        <v>0</v>
      </c>
      <c r="M245" s="16">
        <v>0</v>
      </c>
      <c r="N245" s="16">
        <v>0</v>
      </c>
      <c r="O245" s="16">
        <v>0</v>
      </c>
      <c r="P245" s="16">
        <v>0</v>
      </c>
    </row>
    <row r="246" spans="1:16" ht="25.5" x14ac:dyDescent="0.25">
      <c r="A246" s="74" t="s">
        <v>264</v>
      </c>
      <c r="B246" s="77" t="s">
        <v>326</v>
      </c>
      <c r="C246" s="77" t="s">
        <v>284</v>
      </c>
      <c r="D246" s="40" t="s">
        <v>182</v>
      </c>
      <c r="E246" s="16">
        <f>F246+G246+H246+I246+J246+K246+L246+M246+N246+O246+P246</f>
        <v>1375.6</v>
      </c>
      <c r="F246" s="16">
        <f>F247+F248</f>
        <v>0</v>
      </c>
      <c r="G246" s="16">
        <f t="shared" ref="G246:I246" si="155">G247+G248</f>
        <v>0</v>
      </c>
      <c r="H246" s="16">
        <f t="shared" si="155"/>
        <v>95.6</v>
      </c>
      <c r="I246" s="16">
        <f t="shared" si="155"/>
        <v>0</v>
      </c>
      <c r="J246" s="47">
        <v>0</v>
      </c>
      <c r="K246" s="47">
        <f t="shared" ref="K246:P246" si="156">K247+K248</f>
        <v>0</v>
      </c>
      <c r="L246" s="47">
        <f t="shared" si="156"/>
        <v>0</v>
      </c>
      <c r="M246" s="16">
        <f t="shared" si="156"/>
        <v>630</v>
      </c>
      <c r="N246" s="16">
        <f t="shared" si="156"/>
        <v>0</v>
      </c>
      <c r="O246" s="16">
        <f t="shared" si="156"/>
        <v>0</v>
      </c>
      <c r="P246" s="16">
        <f t="shared" si="156"/>
        <v>650</v>
      </c>
    </row>
    <row r="247" spans="1:16" x14ac:dyDescent="0.25">
      <c r="A247" s="75"/>
      <c r="B247" s="78"/>
      <c r="C247" s="78"/>
      <c r="D247" s="40" t="s">
        <v>35</v>
      </c>
      <c r="E247" s="16">
        <f t="shared" ref="E247:E248" si="157">F247+G247+H247+I247+J247+K247+L247+M247+N247+O247+P247</f>
        <v>1375.6</v>
      </c>
      <c r="F247" s="16">
        <v>0</v>
      </c>
      <c r="G247" s="16">
        <v>0</v>
      </c>
      <c r="H247" s="16">
        <v>95.6</v>
      </c>
      <c r="I247" s="16">
        <v>0</v>
      </c>
      <c r="J247" s="47">
        <v>0</v>
      </c>
      <c r="K247" s="47">
        <v>0</v>
      </c>
      <c r="L247" s="47">
        <v>0</v>
      </c>
      <c r="M247" s="16">
        <v>630</v>
      </c>
      <c r="N247" s="16">
        <v>0</v>
      </c>
      <c r="O247" s="16">
        <v>0</v>
      </c>
      <c r="P247" s="16">
        <v>650</v>
      </c>
    </row>
    <row r="248" spans="1:16" ht="36.75" customHeight="1" x14ac:dyDescent="0.25">
      <c r="A248" s="76"/>
      <c r="B248" s="79"/>
      <c r="C248" s="79"/>
      <c r="D248" s="40" t="s">
        <v>34</v>
      </c>
      <c r="E248" s="16">
        <f t="shared" si="157"/>
        <v>0</v>
      </c>
      <c r="F248" s="16">
        <v>0</v>
      </c>
      <c r="G248" s="16">
        <v>0</v>
      </c>
      <c r="H248" s="16">
        <v>0</v>
      </c>
      <c r="I248" s="16">
        <v>0</v>
      </c>
      <c r="J248" s="47">
        <v>0</v>
      </c>
      <c r="K248" s="47">
        <v>0</v>
      </c>
      <c r="L248" s="47">
        <v>0</v>
      </c>
      <c r="M248" s="16">
        <v>0</v>
      </c>
      <c r="N248" s="16">
        <v>0</v>
      </c>
      <c r="O248" s="16">
        <v>0</v>
      </c>
      <c r="P248" s="16">
        <v>0</v>
      </c>
    </row>
    <row r="249" spans="1:16" ht="25.5" x14ac:dyDescent="0.25">
      <c r="A249" s="88" t="s">
        <v>273</v>
      </c>
      <c r="B249" s="89"/>
      <c r="C249" s="90"/>
      <c r="D249" s="40" t="s">
        <v>182</v>
      </c>
      <c r="E249" s="16">
        <f>F249+G249+H249+I249+J249+K249+L249+M249+N249+O249+P249</f>
        <v>29562.530000000006</v>
      </c>
      <c r="F249" s="28">
        <f>F250+F251</f>
        <v>178</v>
      </c>
      <c r="G249" s="28">
        <f t="shared" ref="G249:I249" si="158">G250+G251</f>
        <v>2138.23</v>
      </c>
      <c r="H249" s="28">
        <f t="shared" si="158"/>
        <v>2653.1</v>
      </c>
      <c r="I249" s="28">
        <f t="shared" si="158"/>
        <v>2192</v>
      </c>
      <c r="J249" s="46">
        <f>J250+J251</f>
        <v>2690.6</v>
      </c>
      <c r="K249" s="46">
        <f t="shared" ref="K249:P249" si="159">K250+K251</f>
        <v>2783.3</v>
      </c>
      <c r="L249" s="46">
        <f t="shared" si="159"/>
        <v>2882.4000000000005</v>
      </c>
      <c r="M249" s="28">
        <f t="shared" si="159"/>
        <v>3636.5</v>
      </c>
      <c r="N249" s="28">
        <f t="shared" si="159"/>
        <v>3126.4</v>
      </c>
      <c r="O249" s="28">
        <f t="shared" si="159"/>
        <v>3251.1000000000004</v>
      </c>
      <c r="P249" s="28">
        <f t="shared" si="159"/>
        <v>4030.9</v>
      </c>
    </row>
    <row r="250" spans="1:16" x14ac:dyDescent="0.25">
      <c r="A250" s="91"/>
      <c r="B250" s="92"/>
      <c r="C250" s="93"/>
      <c r="D250" s="40" t="s">
        <v>35</v>
      </c>
      <c r="E250" s="16">
        <f t="shared" ref="E250:E251" si="160">F250+G250+H250+I250+J250+K250+L250+M250+N250+O250+P250</f>
        <v>26510.699999999997</v>
      </c>
      <c r="F250" s="28">
        <f>F247+F244+F241+F238+F232+F227</f>
        <v>140</v>
      </c>
      <c r="G250" s="28">
        <f t="shared" ref="G250:P251" si="161">G247+G244+G241+G238+G232+G227</f>
        <v>1920.8</v>
      </c>
      <c r="H250" s="28">
        <f t="shared" si="161"/>
        <v>2377.9</v>
      </c>
      <c r="I250" s="28">
        <f t="shared" si="161"/>
        <v>1968.3999999999999</v>
      </c>
      <c r="J250" s="46">
        <f>J227+J232+J238+J241+J244+J247</f>
        <v>2385.7999999999997</v>
      </c>
      <c r="K250" s="46">
        <f t="shared" ref="K250:P250" si="162">K227+K232+K238+K241+K244+K247</f>
        <v>2478.5</v>
      </c>
      <c r="L250" s="46">
        <f t="shared" si="162"/>
        <v>2577.6000000000004</v>
      </c>
      <c r="M250" s="28">
        <f t="shared" si="162"/>
        <v>3310.8</v>
      </c>
      <c r="N250" s="28">
        <f t="shared" si="162"/>
        <v>2787.6</v>
      </c>
      <c r="O250" s="28">
        <f t="shared" si="162"/>
        <v>2898.8</v>
      </c>
      <c r="P250" s="28">
        <f t="shared" si="162"/>
        <v>3664.5</v>
      </c>
    </row>
    <row r="251" spans="1:16" x14ac:dyDescent="0.25">
      <c r="A251" s="94"/>
      <c r="B251" s="95"/>
      <c r="C251" s="96"/>
      <c r="D251" s="40" t="s">
        <v>34</v>
      </c>
      <c r="E251" s="16">
        <f t="shared" si="160"/>
        <v>3051.8300000000004</v>
      </c>
      <c r="F251" s="28">
        <f>F248+F245+F242+F239+F233+F228</f>
        <v>38</v>
      </c>
      <c r="G251" s="28">
        <f t="shared" si="161"/>
        <v>217.43</v>
      </c>
      <c r="H251" s="28">
        <f t="shared" si="161"/>
        <v>275.2</v>
      </c>
      <c r="I251" s="28">
        <f t="shared" si="161"/>
        <v>223.6</v>
      </c>
      <c r="J251" s="46">
        <f t="shared" si="161"/>
        <v>304.8</v>
      </c>
      <c r="K251" s="46">
        <f t="shared" si="161"/>
        <v>304.8</v>
      </c>
      <c r="L251" s="46">
        <f t="shared" si="161"/>
        <v>304.8</v>
      </c>
      <c r="M251" s="28">
        <f t="shared" si="161"/>
        <v>325.7</v>
      </c>
      <c r="N251" s="28">
        <f t="shared" si="161"/>
        <v>338.8</v>
      </c>
      <c r="O251" s="28">
        <f t="shared" si="161"/>
        <v>352.3</v>
      </c>
      <c r="P251" s="28">
        <f t="shared" si="161"/>
        <v>366.4</v>
      </c>
    </row>
    <row r="252" spans="1:16" ht="25.5" x14ac:dyDescent="0.25">
      <c r="A252" s="104" t="s">
        <v>265</v>
      </c>
      <c r="B252" s="105"/>
      <c r="C252" s="106"/>
      <c r="D252" s="40" t="s">
        <v>182</v>
      </c>
      <c r="E252" s="51">
        <v>1165331.3</v>
      </c>
      <c r="F252" s="51">
        <f>F253+F254+F255</f>
        <v>92723.900000000023</v>
      </c>
      <c r="G252" s="51">
        <f t="shared" ref="G252:P252" si="163">G253+G254+G255</f>
        <v>82459.03</v>
      </c>
      <c r="H252" s="51">
        <f t="shared" si="163"/>
        <v>99825.849999999991</v>
      </c>
      <c r="I252" s="51">
        <f t="shared" si="163"/>
        <v>100309.49999999999</v>
      </c>
      <c r="J252" s="51">
        <f t="shared" si="163"/>
        <v>96906</v>
      </c>
      <c r="K252" s="51">
        <f t="shared" si="163"/>
        <v>98447.300000000017</v>
      </c>
      <c r="L252" s="51">
        <f t="shared" si="163"/>
        <v>110980.004</v>
      </c>
      <c r="M252" s="51">
        <f t="shared" si="163"/>
        <v>110738.01415999999</v>
      </c>
      <c r="N252" s="51">
        <f t="shared" si="163"/>
        <v>115138.4729664</v>
      </c>
      <c r="O252" s="51">
        <f t="shared" si="163"/>
        <v>117557.48788505599</v>
      </c>
      <c r="P252" s="51">
        <f t="shared" si="163"/>
        <v>126240.47140045822</v>
      </c>
    </row>
    <row r="253" spans="1:16" x14ac:dyDescent="0.25">
      <c r="A253" s="107"/>
      <c r="B253" s="108"/>
      <c r="C253" s="109"/>
      <c r="D253" s="40" t="s">
        <v>36</v>
      </c>
      <c r="E253" s="51">
        <f t="shared" ref="E253" si="164">SUM(F253:P253)</f>
        <v>42.6</v>
      </c>
      <c r="F253" s="51">
        <f>F119</f>
        <v>0</v>
      </c>
      <c r="G253" s="51">
        <f t="shared" ref="G253:P253" si="165">G119</f>
        <v>42.6</v>
      </c>
      <c r="H253" s="51">
        <f t="shared" si="165"/>
        <v>0</v>
      </c>
      <c r="I253" s="51">
        <f t="shared" si="165"/>
        <v>0</v>
      </c>
      <c r="J253" s="51">
        <f t="shared" si="165"/>
        <v>0</v>
      </c>
      <c r="K253" s="51">
        <f t="shared" si="165"/>
        <v>0</v>
      </c>
      <c r="L253" s="51">
        <f t="shared" si="165"/>
        <v>0</v>
      </c>
      <c r="M253" s="51">
        <f t="shared" si="165"/>
        <v>0</v>
      </c>
      <c r="N253" s="51">
        <f t="shared" si="165"/>
        <v>0</v>
      </c>
      <c r="O253" s="51">
        <f t="shared" si="165"/>
        <v>0</v>
      </c>
      <c r="P253" s="51">
        <f t="shared" si="165"/>
        <v>0</v>
      </c>
    </row>
    <row r="254" spans="1:16" x14ac:dyDescent="0.25">
      <c r="A254" s="107"/>
      <c r="B254" s="108"/>
      <c r="C254" s="109"/>
      <c r="D254" s="40" t="s">
        <v>35</v>
      </c>
      <c r="E254" s="51">
        <v>1146071.8</v>
      </c>
      <c r="F254" s="51">
        <f t="shared" ref="F254:P255" si="166">F250+F223+F216+F167+F139+F120+F73</f>
        <v>78120.800000000017</v>
      </c>
      <c r="G254" s="51">
        <f t="shared" si="166"/>
        <v>80599</v>
      </c>
      <c r="H254" s="51">
        <f t="shared" si="166"/>
        <v>99550.65</v>
      </c>
      <c r="I254" s="51">
        <f t="shared" si="166"/>
        <v>100085.89999999998</v>
      </c>
      <c r="J254" s="51">
        <f t="shared" si="166"/>
        <v>96601.2</v>
      </c>
      <c r="K254" s="51">
        <f t="shared" si="166"/>
        <v>98142.500000000015</v>
      </c>
      <c r="L254" s="51">
        <f t="shared" si="166"/>
        <v>110675.204</v>
      </c>
      <c r="M254" s="51">
        <f t="shared" si="166"/>
        <v>110412.31415999999</v>
      </c>
      <c r="N254" s="51">
        <f t="shared" si="166"/>
        <v>114799.6729664</v>
      </c>
      <c r="O254" s="51">
        <f t="shared" si="166"/>
        <v>117205.18788505599</v>
      </c>
      <c r="P254" s="51">
        <f t="shared" si="166"/>
        <v>125874.07140045823</v>
      </c>
    </row>
    <row r="255" spans="1:16" x14ac:dyDescent="0.25">
      <c r="A255" s="110"/>
      <c r="B255" s="111"/>
      <c r="C255" s="112"/>
      <c r="D255" s="40" t="s">
        <v>34</v>
      </c>
      <c r="E255" s="51">
        <f>SUM(F255:P255)</f>
        <v>19216.929999999997</v>
      </c>
      <c r="F255" s="51">
        <f>F251+F224+F217+F168+F140+F121+F74</f>
        <v>14603.1</v>
      </c>
      <c r="G255" s="51">
        <f t="shared" si="166"/>
        <v>1817.43</v>
      </c>
      <c r="H255" s="51">
        <f t="shared" si="166"/>
        <v>275.2</v>
      </c>
      <c r="I255" s="51">
        <f t="shared" si="166"/>
        <v>223.6</v>
      </c>
      <c r="J255" s="51">
        <f t="shared" si="166"/>
        <v>304.8</v>
      </c>
      <c r="K255" s="51">
        <f t="shared" si="166"/>
        <v>304.8</v>
      </c>
      <c r="L255" s="51">
        <f t="shared" si="166"/>
        <v>304.8</v>
      </c>
      <c r="M255" s="51">
        <f t="shared" si="166"/>
        <v>325.7</v>
      </c>
      <c r="N255" s="51">
        <f t="shared" si="166"/>
        <v>338.8</v>
      </c>
      <c r="O255" s="51">
        <f t="shared" si="166"/>
        <v>352.3</v>
      </c>
      <c r="P255" s="51">
        <f t="shared" si="166"/>
        <v>366.4</v>
      </c>
    </row>
  </sheetData>
  <mergeCells count="234">
    <mergeCell ref="A249:C251"/>
    <mergeCell ref="A252:C255"/>
    <mergeCell ref="A243:A245"/>
    <mergeCell ref="B243:B245"/>
    <mergeCell ref="C243:C245"/>
    <mergeCell ref="A246:A248"/>
    <mergeCell ref="B246:B248"/>
    <mergeCell ref="C246:C248"/>
    <mergeCell ref="A237:A239"/>
    <mergeCell ref="B237:B239"/>
    <mergeCell ref="C237:C239"/>
    <mergeCell ref="A240:A242"/>
    <mergeCell ref="B240:B242"/>
    <mergeCell ref="C240:C242"/>
    <mergeCell ref="A231:A233"/>
    <mergeCell ref="B231:B233"/>
    <mergeCell ref="C231:C233"/>
    <mergeCell ref="D234:P234"/>
    <mergeCell ref="D235:P235"/>
    <mergeCell ref="D236:P236"/>
    <mergeCell ref="A225:P225"/>
    <mergeCell ref="A226:A228"/>
    <mergeCell ref="B226:B228"/>
    <mergeCell ref="C226:C228"/>
    <mergeCell ref="D229:P229"/>
    <mergeCell ref="D230:P230"/>
    <mergeCell ref="A215:C217"/>
    <mergeCell ref="A218:P218"/>
    <mergeCell ref="A219:A221"/>
    <mergeCell ref="B219:B221"/>
    <mergeCell ref="C219:C221"/>
    <mergeCell ref="A222:C224"/>
    <mergeCell ref="A209:A211"/>
    <mergeCell ref="B209:B211"/>
    <mergeCell ref="C209:C211"/>
    <mergeCell ref="A212:A214"/>
    <mergeCell ref="B212:B214"/>
    <mergeCell ref="C212:C214"/>
    <mergeCell ref="A203:A205"/>
    <mergeCell ref="B203:B205"/>
    <mergeCell ref="C203:C205"/>
    <mergeCell ref="A206:A208"/>
    <mergeCell ref="B206:B208"/>
    <mergeCell ref="C206:C208"/>
    <mergeCell ref="A197:A199"/>
    <mergeCell ref="B197:B199"/>
    <mergeCell ref="C197:C199"/>
    <mergeCell ref="A200:A202"/>
    <mergeCell ref="B200:B202"/>
    <mergeCell ref="C200:C202"/>
    <mergeCell ref="A191:A193"/>
    <mergeCell ref="B191:B193"/>
    <mergeCell ref="C191:C193"/>
    <mergeCell ref="A194:A196"/>
    <mergeCell ref="B194:B196"/>
    <mergeCell ref="C194:C196"/>
    <mergeCell ref="A185:A187"/>
    <mergeCell ref="B185:B187"/>
    <mergeCell ref="C185:C187"/>
    <mergeCell ref="A188:A190"/>
    <mergeCell ref="B188:B190"/>
    <mergeCell ref="C188:C190"/>
    <mergeCell ref="A179:A181"/>
    <mergeCell ref="B179:B181"/>
    <mergeCell ref="C179:C181"/>
    <mergeCell ref="A182:A184"/>
    <mergeCell ref="B182:B184"/>
    <mergeCell ref="C182:C184"/>
    <mergeCell ref="A173:A175"/>
    <mergeCell ref="B173:B175"/>
    <mergeCell ref="C173:C175"/>
    <mergeCell ref="A176:A178"/>
    <mergeCell ref="B176:B178"/>
    <mergeCell ref="C176:C178"/>
    <mergeCell ref="A163:A165"/>
    <mergeCell ref="B163:B165"/>
    <mergeCell ref="C163:C165"/>
    <mergeCell ref="A166:C168"/>
    <mergeCell ref="A169:P169"/>
    <mergeCell ref="A170:A172"/>
    <mergeCell ref="B170:B172"/>
    <mergeCell ref="C170:C172"/>
    <mergeCell ref="A157:A159"/>
    <mergeCell ref="B157:B159"/>
    <mergeCell ref="C157:C159"/>
    <mergeCell ref="A160:A16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45:A147"/>
    <mergeCell ref="B145:B147"/>
    <mergeCell ref="C145:C147"/>
    <mergeCell ref="A148:A150"/>
    <mergeCell ref="B148:B150"/>
    <mergeCell ref="C148:C150"/>
    <mergeCell ref="A135:A137"/>
    <mergeCell ref="B135:B137"/>
    <mergeCell ref="C135:C137"/>
    <mergeCell ref="A138:C140"/>
    <mergeCell ref="A141:P141"/>
    <mergeCell ref="A142:A144"/>
    <mergeCell ref="B142:B144"/>
    <mergeCell ref="C142:C144"/>
    <mergeCell ref="A129:A131"/>
    <mergeCell ref="B129:B131"/>
    <mergeCell ref="C129:C131"/>
    <mergeCell ref="A132:A134"/>
    <mergeCell ref="B132:B134"/>
    <mergeCell ref="C132:C134"/>
    <mergeCell ref="A118:C121"/>
    <mergeCell ref="A122:P122"/>
    <mergeCell ref="A123:A125"/>
    <mergeCell ref="B123:B125"/>
    <mergeCell ref="C123:C125"/>
    <mergeCell ref="A126:A128"/>
    <mergeCell ref="B126:B128"/>
    <mergeCell ref="C126:C128"/>
    <mergeCell ref="A111:A114"/>
    <mergeCell ref="B111:B114"/>
    <mergeCell ref="C111:C114"/>
    <mergeCell ref="A115:A117"/>
    <mergeCell ref="B115:B117"/>
    <mergeCell ref="C115:C117"/>
    <mergeCell ref="A104:A106"/>
    <mergeCell ref="B104:B106"/>
    <mergeCell ref="C104:C106"/>
    <mergeCell ref="A107:A110"/>
    <mergeCell ref="B107:B110"/>
    <mergeCell ref="C107:C110"/>
    <mergeCell ref="A98:A100"/>
    <mergeCell ref="B98:B100"/>
    <mergeCell ref="C98:C100"/>
    <mergeCell ref="A101:A103"/>
    <mergeCell ref="B101:B103"/>
    <mergeCell ref="C101:C103"/>
    <mergeCell ref="A92:A94"/>
    <mergeCell ref="B92:B94"/>
    <mergeCell ref="C92:C94"/>
    <mergeCell ref="A95:A97"/>
    <mergeCell ref="B95:B97"/>
    <mergeCell ref="C95:C97"/>
    <mergeCell ref="A86:A88"/>
    <mergeCell ref="B86:B88"/>
    <mergeCell ref="C86:C88"/>
    <mergeCell ref="A89:A91"/>
    <mergeCell ref="B89:B91"/>
    <mergeCell ref="C89:C91"/>
    <mergeCell ref="A79:A81"/>
    <mergeCell ref="B79:B81"/>
    <mergeCell ref="C79:C81"/>
    <mergeCell ref="D82:P82"/>
    <mergeCell ref="A83:A85"/>
    <mergeCell ref="B83:B85"/>
    <mergeCell ref="C83:C85"/>
    <mergeCell ref="A69:A71"/>
    <mergeCell ref="B69:B71"/>
    <mergeCell ref="C69:C71"/>
    <mergeCell ref="A72:C74"/>
    <mergeCell ref="A75:P75"/>
    <mergeCell ref="A76:A78"/>
    <mergeCell ref="B76:B78"/>
    <mergeCell ref="C76:C78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A51:A53"/>
    <mergeCell ref="B51:B53"/>
    <mergeCell ref="C51:C53"/>
    <mergeCell ref="A54:A56"/>
    <mergeCell ref="B54:B56"/>
    <mergeCell ref="C54:C56"/>
    <mergeCell ref="A45:A47"/>
    <mergeCell ref="B45:B47"/>
    <mergeCell ref="C45:C47"/>
    <mergeCell ref="A48:A50"/>
    <mergeCell ref="B48:B50"/>
    <mergeCell ref="C48:C50"/>
    <mergeCell ref="A39:A41"/>
    <mergeCell ref="B39:B41"/>
    <mergeCell ref="C39:C41"/>
    <mergeCell ref="A42:A44"/>
    <mergeCell ref="B42:B44"/>
    <mergeCell ref="C42:C44"/>
    <mergeCell ref="A33:A35"/>
    <mergeCell ref="B33:B35"/>
    <mergeCell ref="C33:C35"/>
    <mergeCell ref="A36:A38"/>
    <mergeCell ref="B36:B38"/>
    <mergeCell ref="C36:C38"/>
    <mergeCell ref="A27:A29"/>
    <mergeCell ref="B27:B29"/>
    <mergeCell ref="C27:C29"/>
    <mergeCell ref="A30:A32"/>
    <mergeCell ref="B30:B32"/>
    <mergeCell ref="C30:C32"/>
    <mergeCell ref="D21:P21"/>
    <mergeCell ref="D22:P22"/>
    <mergeCell ref="A23:A25"/>
    <mergeCell ref="B23:B25"/>
    <mergeCell ref="C23:C25"/>
    <mergeCell ref="D26:P26"/>
    <mergeCell ref="F9:P11"/>
    <mergeCell ref="A14:P14"/>
    <mergeCell ref="A15:A17"/>
    <mergeCell ref="B15:B17"/>
    <mergeCell ref="C15:C17"/>
    <mergeCell ref="A18:A20"/>
    <mergeCell ref="B18:B20"/>
    <mergeCell ref="C18:C20"/>
    <mergeCell ref="J1:P1"/>
    <mergeCell ref="G2:P3"/>
    <mergeCell ref="B7:P7"/>
    <mergeCell ref="B8:P8"/>
    <mergeCell ref="A9:A12"/>
    <mergeCell ref="B9:B12"/>
    <mergeCell ref="C9:C12"/>
    <mergeCell ref="D9:D12"/>
    <mergeCell ref="E9:E12"/>
    <mergeCell ref="K5:P5"/>
    <mergeCell ref="J4:P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П. Низова</cp:lastModifiedBy>
  <cp:lastPrinted>2019-04-19T06:26:16Z</cp:lastPrinted>
  <dcterms:created xsi:type="dcterms:W3CDTF">2018-08-26T22:36:00Z</dcterms:created>
  <dcterms:modified xsi:type="dcterms:W3CDTF">2019-04-19T06:27:38Z</dcterms:modified>
</cp:coreProperties>
</file>