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870" yWindow="-165" windowWidth="9495" windowHeight="684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Лист2!$10:$12</definedName>
  </definedNames>
  <calcPr calcId="114210" fullCalcOnLoad="1" fullPrecision="0"/>
</workbook>
</file>

<file path=xl/calcChain.xml><?xml version="1.0" encoding="utf-8"?>
<calcChain xmlns="http://schemas.openxmlformats.org/spreadsheetml/2006/main">
  <c r="D20" i="2"/>
  <c r="D58"/>
  <c r="D28"/>
  <c r="C18"/>
  <c r="D22"/>
  <c r="D21"/>
  <c r="C52"/>
  <c r="C51"/>
  <c r="C57"/>
  <c r="C41"/>
  <c r="C43"/>
  <c r="C56"/>
  <c r="C31"/>
  <c r="C28"/>
  <c r="C27"/>
  <c r="C25"/>
  <c r="C23"/>
  <c r="C22"/>
  <c r="C21"/>
  <c r="C50"/>
  <c r="C49"/>
  <c r="C30"/>
  <c r="C29"/>
  <c r="C39"/>
  <c r="C34"/>
  <c r="C17"/>
  <c r="C33"/>
  <c r="E28"/>
  <c r="D31"/>
  <c r="E31"/>
  <c r="F31"/>
  <c r="G31"/>
  <c r="H31"/>
  <c r="D27"/>
  <c r="E27"/>
  <c r="F27"/>
  <c r="G27"/>
  <c r="H27"/>
  <c r="D25"/>
  <c r="E25"/>
  <c r="F25"/>
  <c r="G25"/>
  <c r="H25"/>
  <c r="D43"/>
  <c r="E43"/>
  <c r="F43"/>
  <c r="G43"/>
  <c r="H43"/>
  <c r="I44"/>
  <c r="D41"/>
  <c r="E41"/>
  <c r="F41"/>
  <c r="G41"/>
  <c r="H41"/>
  <c r="I40"/>
  <c r="D39"/>
  <c r="E39"/>
  <c r="F39"/>
  <c r="G39"/>
  <c r="H39"/>
  <c r="I39"/>
  <c r="I43"/>
  <c r="I45"/>
  <c r="K45"/>
  <c r="I23"/>
  <c r="I24"/>
  <c r="I25"/>
  <c r="I26"/>
  <c r="I27"/>
  <c r="I28"/>
  <c r="E19"/>
  <c r="F19"/>
  <c r="G19"/>
  <c r="H19"/>
  <c r="D19"/>
  <c r="D18"/>
  <c r="E22"/>
  <c r="E18"/>
  <c r="F22"/>
  <c r="F18"/>
  <c r="G22"/>
  <c r="G18"/>
  <c r="H22"/>
  <c r="H18"/>
  <c r="E21"/>
  <c r="F21"/>
  <c r="G21"/>
  <c r="H21"/>
  <c r="I21"/>
  <c r="I22"/>
  <c r="D37"/>
  <c r="I32"/>
  <c r="I30"/>
  <c r="I29"/>
  <c r="J17"/>
  <c r="K48"/>
  <c r="I48"/>
  <c r="K47"/>
  <c r="I47"/>
  <c r="D52"/>
  <c r="D56"/>
  <c r="E58"/>
  <c r="E55"/>
  <c r="E56"/>
  <c r="E51"/>
  <c r="F51"/>
  <c r="F52"/>
  <c r="K46"/>
  <c r="I46"/>
  <c r="K36"/>
  <c r="K35"/>
  <c r="K32"/>
  <c r="H30"/>
  <c r="G30"/>
  <c r="F30"/>
  <c r="E30"/>
  <c r="D30"/>
  <c r="K20"/>
  <c r="I20"/>
  <c r="I18"/>
  <c r="K19"/>
  <c r="I19"/>
  <c r="H17"/>
  <c r="G17"/>
  <c r="F17"/>
  <c r="E17"/>
  <c r="D17"/>
  <c r="K16"/>
  <c r="C86" i="1"/>
  <c r="C85"/>
  <c r="C82"/>
  <c r="C80"/>
  <c r="C78"/>
  <c r="C76"/>
  <c r="C74"/>
  <c r="C72"/>
  <c r="C70"/>
  <c r="C62"/>
  <c r="C60"/>
  <c r="C58"/>
  <c r="C56"/>
  <c r="C53"/>
  <c r="C51"/>
  <c r="C49"/>
  <c r="C47"/>
  <c r="C44"/>
  <c r="C42"/>
  <c r="C40"/>
  <c r="C38"/>
  <c r="C34"/>
  <c r="C32"/>
  <c r="C30"/>
  <c r="C25"/>
  <c r="C21"/>
  <c r="C16"/>
  <c r="C94"/>
  <c r="C87"/>
  <c r="E83"/>
  <c r="F83"/>
  <c r="G83"/>
  <c r="H83"/>
  <c r="I83"/>
  <c r="D83"/>
  <c r="E66"/>
  <c r="F66"/>
  <c r="G66"/>
  <c r="H66"/>
  <c r="I66"/>
  <c r="D66"/>
  <c r="H64"/>
  <c r="E79"/>
  <c r="F79"/>
  <c r="G79"/>
  <c r="H79"/>
  <c r="I79"/>
  <c r="D79"/>
  <c r="E75"/>
  <c r="F75"/>
  <c r="G75"/>
  <c r="H75"/>
  <c r="I75"/>
  <c r="D75"/>
  <c r="E71"/>
  <c r="F71"/>
  <c r="G71"/>
  <c r="H71"/>
  <c r="I71"/>
  <c r="D71"/>
  <c r="I68"/>
  <c r="I64"/>
  <c r="H68"/>
  <c r="G68"/>
  <c r="G64"/>
  <c r="F68"/>
  <c r="F67"/>
  <c r="E68"/>
  <c r="E64"/>
  <c r="D68"/>
  <c r="D67"/>
  <c r="D50"/>
  <c r="E50"/>
  <c r="F50"/>
  <c r="H50"/>
  <c r="I50"/>
  <c r="G50"/>
  <c r="F31"/>
  <c r="D45"/>
  <c r="E45"/>
  <c r="G45"/>
  <c r="H45"/>
  <c r="I45"/>
  <c r="F45"/>
  <c r="F15"/>
  <c r="G15"/>
  <c r="H15"/>
  <c r="I15"/>
  <c r="D15"/>
  <c r="E15"/>
  <c r="E59"/>
  <c r="F59"/>
  <c r="G59"/>
  <c r="H59"/>
  <c r="I59"/>
  <c r="D59"/>
  <c r="E54"/>
  <c r="F54"/>
  <c r="G54"/>
  <c r="H54"/>
  <c r="I54"/>
  <c r="D54"/>
  <c r="F29"/>
  <c r="F27"/>
  <c r="F9"/>
  <c r="E35"/>
  <c r="F35"/>
  <c r="G35"/>
  <c r="H35"/>
  <c r="I35"/>
  <c r="D35"/>
  <c r="E41"/>
  <c r="F41"/>
  <c r="G41"/>
  <c r="H41"/>
  <c r="I41"/>
  <c r="D41"/>
  <c r="E31"/>
  <c r="G31"/>
  <c r="H31"/>
  <c r="I31"/>
  <c r="E29"/>
  <c r="G29"/>
  <c r="H29"/>
  <c r="I29"/>
  <c r="I11"/>
  <c r="E27"/>
  <c r="G27"/>
  <c r="G9"/>
  <c r="H27"/>
  <c r="H9"/>
  <c r="I27"/>
  <c r="I9"/>
  <c r="D29"/>
  <c r="C29"/>
  <c r="D27"/>
  <c r="D31"/>
  <c r="F19"/>
  <c r="F17"/>
  <c r="G19"/>
  <c r="G17"/>
  <c r="H19"/>
  <c r="H17"/>
  <c r="I19"/>
  <c r="I17"/>
  <c r="D19"/>
  <c r="C19"/>
  <c r="E19"/>
  <c r="F23"/>
  <c r="F22"/>
  <c r="G23"/>
  <c r="G22"/>
  <c r="H23"/>
  <c r="H22"/>
  <c r="I23"/>
  <c r="I22"/>
  <c r="D23"/>
  <c r="D22"/>
  <c r="E23"/>
  <c r="E22"/>
  <c r="E37" i="2"/>
  <c r="F38"/>
  <c r="D29"/>
  <c r="D33"/>
  <c r="D34"/>
  <c r="H29"/>
  <c r="H33"/>
  <c r="H34"/>
  <c r="G29"/>
  <c r="G33"/>
  <c r="G34"/>
  <c r="F29"/>
  <c r="F33"/>
  <c r="F34"/>
  <c r="E29"/>
  <c r="E33"/>
  <c r="E34"/>
  <c r="K21"/>
  <c r="E50"/>
  <c r="E49"/>
  <c r="E52"/>
  <c r="F57"/>
  <c r="F55"/>
  <c r="F56"/>
  <c r="G51"/>
  <c r="K30"/>
  <c r="C22" i="1"/>
  <c r="C31"/>
  <c r="C41"/>
  <c r="C59"/>
  <c r="C45"/>
  <c r="C71"/>
  <c r="C79"/>
  <c r="C50"/>
  <c r="C27"/>
  <c r="C35"/>
  <c r="C54"/>
  <c r="E11"/>
  <c r="C83"/>
  <c r="G67"/>
  <c r="G63"/>
  <c r="C75"/>
  <c r="C66"/>
  <c r="C23"/>
  <c r="G12"/>
  <c r="D63"/>
  <c r="C68"/>
  <c r="H12"/>
  <c r="D11"/>
  <c r="D64"/>
  <c r="C64"/>
  <c r="F64"/>
  <c r="F63"/>
  <c r="C15"/>
  <c r="C11"/>
  <c r="G11"/>
  <c r="G8"/>
  <c r="D13"/>
  <c r="H11"/>
  <c r="H67"/>
  <c r="H63"/>
  <c r="I12"/>
  <c r="F11"/>
  <c r="F8"/>
  <c r="E13"/>
  <c r="E9"/>
  <c r="E8"/>
  <c r="I67"/>
  <c r="I63"/>
  <c r="E67"/>
  <c r="E63"/>
  <c r="F12"/>
  <c r="H8"/>
  <c r="I8"/>
  <c r="E17"/>
  <c r="E12"/>
  <c r="D17"/>
  <c r="D26"/>
  <c r="F26"/>
  <c r="I26"/>
  <c r="G26"/>
  <c r="E26"/>
  <c r="H26"/>
  <c r="G38" i="2"/>
  <c r="F37"/>
  <c r="K29"/>
  <c r="K33"/>
  <c r="I34"/>
  <c r="I17"/>
  <c r="I33"/>
  <c r="K34"/>
  <c r="K18"/>
  <c r="K17"/>
  <c r="I31"/>
  <c r="G52"/>
  <c r="F50"/>
  <c r="F49"/>
  <c r="K31"/>
  <c r="G57"/>
  <c r="F58"/>
  <c r="G55"/>
  <c r="H51"/>
  <c r="C26" i="1"/>
  <c r="D9"/>
  <c r="D8"/>
  <c r="C13"/>
  <c r="C9"/>
  <c r="C8"/>
  <c r="D12"/>
  <c r="C12"/>
  <c r="C17"/>
  <c r="C67"/>
  <c r="C63"/>
  <c r="H38" i="2"/>
  <c r="G37"/>
  <c r="G50"/>
  <c r="G49"/>
  <c r="H52"/>
  <c r="H55"/>
  <c r="H56"/>
  <c r="G56"/>
  <c r="H57"/>
  <c r="G58"/>
  <c r="K54"/>
  <c r="K51"/>
  <c r="I51"/>
  <c r="H37"/>
  <c r="H50"/>
  <c r="K55"/>
  <c r="K53"/>
  <c r="I55"/>
  <c r="H58"/>
  <c r="H49"/>
  <c r="F59"/>
  <c r="G59"/>
  <c r="E60"/>
  <c r="E15"/>
  <c r="E14"/>
  <c r="K56"/>
  <c r="I56"/>
  <c r="H59"/>
  <c r="E59"/>
  <c r="G60"/>
  <c r="G15"/>
  <c r="G14"/>
  <c r="H60"/>
  <c r="H15"/>
  <c r="H14"/>
  <c r="F60"/>
  <c r="F15"/>
  <c r="F14"/>
  <c r="I52"/>
  <c r="K52"/>
  <c r="I42"/>
  <c r="C38"/>
  <c r="C37"/>
  <c r="I41"/>
  <c r="K38"/>
  <c r="C59"/>
  <c r="K37"/>
  <c r="I37"/>
  <c r="C60"/>
  <c r="I38"/>
  <c r="C15"/>
  <c r="C14"/>
  <c r="I58"/>
  <c r="K58"/>
  <c r="D57"/>
  <c r="D50"/>
  <c r="I57"/>
  <c r="I50"/>
  <c r="I60"/>
  <c r="I15"/>
  <c r="I14"/>
  <c r="K50"/>
  <c r="D49"/>
  <c r="D60"/>
  <c r="K57"/>
  <c r="I49"/>
  <c r="I59"/>
  <c r="K49"/>
  <c r="D59"/>
  <c r="K59"/>
  <c r="K60"/>
  <c r="D15"/>
  <c r="D14"/>
  <c r="K14"/>
  <c r="K15"/>
  <c r="O15"/>
</calcChain>
</file>

<file path=xl/comments1.xml><?xml version="1.0" encoding="utf-8"?>
<comments xmlns="http://schemas.openxmlformats.org/spreadsheetml/2006/main">
  <authors>
    <author>bikbaeva</author>
  </authors>
  <commentList>
    <comment ref="I17" authorId="0">
      <text>
        <r>
          <rPr>
            <b/>
            <sz val="9"/>
            <color indexed="81"/>
            <rFont val="Tahoma"/>
            <family val="2"/>
            <charset val="204"/>
          </rPr>
          <t>bikbaeva: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<sst xmlns="http://schemas.openxmlformats.org/spreadsheetml/2006/main" count="216" uniqueCount="123">
  <si>
    <t>№ п/п</t>
  </si>
  <si>
    <t xml:space="preserve">  Наименование мероприятия</t>
  </si>
  <si>
    <t xml:space="preserve">Всего, тыс. руб.  </t>
  </si>
  <si>
    <t>В том числе по годам</t>
  </si>
  <si>
    <t>4.</t>
  </si>
  <si>
    <t>Мероприятия по формированию в коммунальном секторе благоприятных условий для реализации инвестиционных проектов</t>
  </si>
  <si>
    <t xml:space="preserve">В том числе: </t>
  </si>
  <si>
    <t>Местный бюджет</t>
  </si>
  <si>
    <t>Областной бюджет</t>
  </si>
  <si>
    <t>4.1.</t>
  </si>
  <si>
    <t>Реконструкция и строительство объектов инженерной инфраструктуры</t>
  </si>
  <si>
    <t xml:space="preserve">В том числе:     </t>
  </si>
  <si>
    <t> 4.1.1.</t>
  </si>
  <si>
    <t xml:space="preserve"> Водозабор в с. Ныш, в том числе изыскательские</t>
  </si>
  <si>
    <t>и проектные работы</t>
  </si>
  <si>
    <t> 4.1.2.</t>
  </si>
  <si>
    <t xml:space="preserve"> Водозабор в с. Вал, в том числе изыскательские и проектные работы</t>
  </si>
  <si>
    <t>4.2.</t>
  </si>
  <si>
    <t>Развитие муниципальных образований</t>
  </si>
  <si>
    <t xml:space="preserve">  </t>
  </si>
  <si>
    <t> 4.2.1</t>
  </si>
  <si>
    <t>Капитальный ремонт жилищного фонда</t>
  </si>
  <si>
    <t>4.2.2.</t>
  </si>
  <si>
    <t>Строительство банно-прачечного комплекса в пгт. Ноглики  (в том числе проектно-изыскательские работы)</t>
  </si>
  <si>
    <t>4.2.3.</t>
  </si>
  <si>
    <t>Приобретение спецтехники</t>
  </si>
  <si>
    <t>4.2.4.</t>
  </si>
  <si>
    <t>Инвентаризация и паспортизация линейных объектов коммунального хозяйства</t>
  </si>
  <si>
    <t>4.2.5.</t>
  </si>
  <si>
    <t>Строительство и реконструкция объектов ЖКХ</t>
  </si>
  <si>
    <t>4.3.</t>
  </si>
  <si>
    <t>Обеспечение безаварийной работы жилищно-коммунального комплекса</t>
  </si>
  <si>
    <t>4.4.</t>
  </si>
  <si>
    <t>"Чистая вода"</t>
  </si>
  <si>
    <t>5.</t>
  </si>
  <si>
    <t>Мероприятия по возмещению затрат (убытков) или недополученных доходов предприятиям ЖКХ</t>
  </si>
  <si>
    <t xml:space="preserve">6. </t>
  </si>
  <si>
    <t>Мероприятия по регулированию численности безнадзорных животных</t>
  </si>
  <si>
    <t xml:space="preserve">Отлов безнадзорных животных </t>
  </si>
  <si>
    <t xml:space="preserve"> 6.1</t>
  </si>
  <si>
    <t>5.1.</t>
  </si>
  <si>
    <t xml:space="preserve"> Сверхнормативные потери энергоресурсов</t>
  </si>
  <si>
    <t xml:space="preserve"> 5.2 .</t>
  </si>
  <si>
    <t>Содержание пустующего муниципального жилого фонда</t>
  </si>
  <si>
    <t xml:space="preserve"> 5.3.</t>
  </si>
  <si>
    <t xml:space="preserve">Затраты не вошедшие в тариф при оказании услуг </t>
  </si>
  <si>
    <t xml:space="preserve"> 5.4</t>
  </si>
  <si>
    <t>Недополученные доходы, возникшие в результате регулирования цен на ЖКУ</t>
  </si>
  <si>
    <t xml:space="preserve"> 5.5</t>
  </si>
  <si>
    <t>Недополученные доходы в связи с предоставлением помывочных услуг в баня и душевых</t>
  </si>
  <si>
    <t xml:space="preserve">Местный бюджет     </t>
  </si>
  <si>
    <t>1.</t>
  </si>
  <si>
    <t>к муниципальной программе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</si>
  <si>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</si>
  <si>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</si>
  <si>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И ИСТОЧНИКОВ ФИНАНСИРОВАНИЯ</t>
  </si>
  <si>
    <t>Сумма затрат по годам, тыс. руб.</t>
  </si>
  <si>
    <t>Общая сумма затрат , тыс. руб.</t>
  </si>
  <si>
    <t>1.1.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</si>
  <si>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</si>
  <si>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</si>
  <si>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</si>
  <si>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 xml:space="preserve">финансовая потребность определена с учетом инфляции </t>
  </si>
  <si>
    <t>1.1.2.</t>
  </si>
  <si>
    <t xml:space="preserve">финансовая потребность определена в соответствии с постановлением администрации №46 от 27.июля 2010г. </t>
  </si>
  <si>
    <t>1.2.</t>
  </si>
  <si>
    <t>Капитальный ремонт и ремонт дворовых территорий и проездов к ним</t>
  </si>
  <si>
    <t>1.2.1.</t>
  </si>
  <si>
    <t xml:space="preserve">Работы по капитальному ремонту микрорайона № 1 и дворовых территорий и проездов ул. Репина, Первомайская, 15 мая19, Советской 47(в соответствии с разработанной проектной документацией сметная стоимость в ценах 2014 года 438112,69 тыс. руб.). Объем финансирования определен с учетом выполненных работ в 2014 году и инфляции </t>
  </si>
  <si>
    <t xml:space="preserve">Итого по разделу 1 «Дорожное хозяйство» </t>
  </si>
  <si>
    <t>Благоустройство населенных пунктов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</si>
  <si>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</si>
  <si>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Строительство нового кладбища в пгт. Ноглики (проект проходит стадию экспертизы). Стоимость работ до прохождения экспертизы 74000,0 тыс. руб.</t>
  </si>
  <si>
    <t>Содержание и текущий ремонт объектов благоустройства</t>
  </si>
  <si>
    <t>Содержание объектов уличного освещения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</si>
  <si>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</si>
  <si>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</si>
  <si>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</si>
  <si>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ПЕРЕЧЕНЬ ПРОГРАМНЫХ МЕРОПРИЯТИЙ</t>
  </si>
  <si>
    <t>«Развитие инфраструктуры и благоустройство населенных пунктов муниципального образования «Городской округ Ногликский» на 2015-2020 годы»</t>
  </si>
  <si>
    <t>Ответственный исполнитель</t>
  </si>
  <si>
    <t xml:space="preserve">отдел ЖКХ </t>
  </si>
  <si>
    <t xml:space="preserve">МБУ "Сервис Центр" </t>
  </si>
  <si>
    <t>Кладбище пгт. Ноглики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</si>
  <si>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</si>
  <si>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Наименование мероприятий</t>
  </si>
  <si>
    <t>Раздел 1 "Дорожное хозяйство":</t>
  </si>
  <si>
    <t>Раздел 2 "Благоустройство":</t>
  </si>
  <si>
    <t>2.1.</t>
  </si>
  <si>
    <t xml:space="preserve"> 2.1.1.</t>
  </si>
  <si>
    <t>2.1.2.</t>
  </si>
  <si>
    <t xml:space="preserve"> 2.1.2.1</t>
  </si>
  <si>
    <t>2.1.3.</t>
  </si>
  <si>
    <t>2.1.3.1.</t>
  </si>
  <si>
    <t>2.1.3.2.</t>
  </si>
  <si>
    <t>2.1.3.3.</t>
  </si>
  <si>
    <t>2.1.1.1</t>
  </si>
  <si>
    <t>2.1.1.2</t>
  </si>
  <si>
    <t>Капитальный ремонт объектов благоустройства</t>
  </si>
  <si>
    <t xml:space="preserve"> «Капитальный ремонт и ремонт автомобильных дорог общего пользования населенных пунктов»</t>
  </si>
  <si>
    <t>1.1.2.1</t>
  </si>
  <si>
    <t>1.1.2.2</t>
  </si>
  <si>
    <t>1.1.2.3</t>
  </si>
  <si>
    <t>отдел ЖКХ</t>
  </si>
  <si>
    <t>ОСиА</t>
  </si>
  <si>
    <t>Технический надзор:"Капитальный ремонт улиц Пограничная, Мостовая в пгт. Ноглики"</t>
  </si>
  <si>
    <t xml:space="preserve">Капитальный ремонт объектов благоустройства:         </t>
  </si>
  <si>
    <t>Монтаж оборудования на объектах благоустройства</t>
  </si>
  <si>
    <t>2.1.1.3</t>
  </si>
  <si>
    <t>Поставка товара для объектов благоустройства</t>
  </si>
  <si>
    <t>Капитальный ремонт улиц Пограничная, Мостовая в пгт. Ноглики</t>
  </si>
  <si>
    <t>Срок реализации</t>
  </si>
  <si>
    <t>Ожидаемый результат</t>
  </si>
  <si>
    <t xml:space="preserve">постоянно </t>
  </si>
  <si>
    <t>постоянно</t>
  </si>
  <si>
    <t>увеличение доли капитально отремонтированных дворовых территорий от общей площади дворовых территорий с  12% до 21%;</t>
  </si>
  <si>
    <t xml:space="preserve"> - поддержание на уровне 100 % доли населенных пунктов, в которых выполняются мероприятия по содержанию объектов благоустройства от общего количества населенных пунктов</t>
  </si>
  <si>
    <t xml:space="preserve"> -увеличение  доли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 с 38,3% до 38,5 %                                  - увеличение доли протяженности автомобильных дорог общего пользования местного значения от-вечающих нормативным требованиям от общей протяженности автомобильным дорогам общего пользования местного значения с 50,2% до 65,0%; </t>
  </si>
  <si>
    <t>ВСЕГО объем финансовых средств (1+2)</t>
  </si>
  <si>
    <t xml:space="preserve">Итого по разделу 2 «Благоустройство» </t>
  </si>
  <si>
    <t>от 10.08.2015 № 565</t>
  </si>
  <si>
    <t xml:space="preserve">                                          в редакции от 22.03.2016 № 240, от  25.04.2016 №  329</t>
  </si>
  <si>
    <t>Приложение 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</si>
</sst>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3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2" borderId="0" xfId="0" applyFill="1"/>
    <xf numFmtId="0" fontId="0" fillId="0" borderId="0" xfId="0" applyFont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0" fillId="0" borderId="1" xfId="0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16" fontId="0" fillId="0" borderId="1" xfId="0" applyNumberFormat="1" applyBorder="1"/>
    <xf numFmtId="0" fontId="0" fillId="0" borderId="1" xfId="0" applyBorder="1" applyAlignment="1"/>
    <xf numFmtId="16" fontId="0" fillId="0" borderId="1" xfId="0" applyNumberFormat="1" applyBorder="1" applyAlignment="1"/>
    <xf numFmtId="164" fontId="3" fillId="0" borderId="1" xfId="0" applyNumberFormat="1" applyFont="1" applyBorder="1" applyAlignment="1">
      <alignment horizontal="center" wrapText="1"/>
    </xf>
    <xf numFmtId="16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0" fillId="3" borderId="0" xfId="0" applyFill="1" applyAlignment="1">
      <alignment wrapText="1"/>
    </xf>
    <xf numFmtId="164" fontId="0" fillId="0" borderId="0" xfId="0" applyNumberFormat="1" applyAlignment="1">
      <alignment wrapText="1"/>
    </xf>
    <xf numFmtId="0" fontId="6" fillId="0" borderId="0" xfId="0" applyFont="1" applyAlignment="1">
      <alignment horizontal="center"/>
    </xf>
    <xf numFmtId="14" fontId="8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" fontId="8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164" fontId="19" fillId="0" borderId="0" xfId="0" applyNumberFormat="1" applyFont="1" applyAlignment="1">
      <alignment wrapText="1"/>
    </xf>
    <xf numFmtId="0" fontId="19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left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Border="1" applyAlignment="1">
      <alignment wrapText="1"/>
    </xf>
    <xf numFmtId="0" fontId="12" fillId="0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/>
    </xf>
    <xf numFmtId="165" fontId="12" fillId="4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right" wrapText="1"/>
    </xf>
    <xf numFmtId="164" fontId="19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right" wrapText="1"/>
    </xf>
    <xf numFmtId="0" fontId="20" fillId="0" borderId="0" xfId="0" applyFont="1" applyAlignment="1">
      <alignment horizontal="right" wrapText="1"/>
    </xf>
    <xf numFmtId="164" fontId="4" fillId="0" borderId="1" xfId="0" applyNumberFormat="1" applyFont="1" applyBorder="1" applyAlignment="1">
      <alignment wrapText="1"/>
    </xf>
    <xf numFmtId="0" fontId="0" fillId="0" borderId="1" xfId="0" applyBorder="1"/>
    <xf numFmtId="164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0" fontId="5" fillId="0" borderId="1" xfId="0" applyFont="1" applyBorder="1"/>
    <xf numFmtId="164" fontId="3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3" fillId="0" borderId="4" xfId="0" applyNumberFormat="1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164" fontId="3" fillId="0" borderId="1" xfId="0" applyNumberFormat="1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 wrapText="1"/>
    </xf>
    <xf numFmtId="0" fontId="2" fillId="0" borderId="1" xfId="0" applyFont="1" applyBorder="1"/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9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I94"/>
  <sheetViews>
    <sheetView workbookViewId="0">
      <selection activeCell="C8" sqref="C8"/>
    </sheetView>
  </sheetViews>
  <sheetFormatPr defaultRowHeight="15"/>
  <cols>
    <col min="2" max="2" width="23.140625" customWidth="1"/>
    <col min="3" max="3" width="14.28515625" customWidth="1"/>
    <col min="5" max="5" width="12.28515625" bestFit="1" customWidth="1"/>
  </cols>
  <sheetData>
    <row r="6" spans="1:9" ht="54" customHeight="1">
      <c r="A6" s="96" t="s">
        <v>0</v>
      </c>
      <c r="B6" s="96" t="s">
        <v>1</v>
      </c>
      <c r="C6" s="96" t="s">
        <v>2</v>
      </c>
      <c r="D6" s="96" t="s">
        <v>3</v>
      </c>
      <c r="E6" s="96"/>
      <c r="F6" s="96"/>
      <c r="G6" s="96"/>
      <c r="H6" s="96"/>
      <c r="I6" s="96"/>
    </row>
    <row r="7" spans="1:9">
      <c r="A7" s="96"/>
      <c r="B7" s="96"/>
      <c r="C7" s="96"/>
      <c r="D7" s="3">
        <v>2015</v>
      </c>
      <c r="E7" s="3">
        <v>2016</v>
      </c>
      <c r="F7" s="3">
        <v>2017</v>
      </c>
      <c r="G7" s="3">
        <v>2018</v>
      </c>
      <c r="H7" s="3">
        <v>2019</v>
      </c>
      <c r="I7" s="3">
        <v>2020</v>
      </c>
    </row>
    <row r="8" spans="1:9" ht="106.15" customHeight="1">
      <c r="A8" s="4" t="s">
        <v>4</v>
      </c>
      <c r="B8" s="5" t="s">
        <v>5</v>
      </c>
      <c r="C8" s="6">
        <f t="shared" ref="C8:I8" si="0">C9+C11</f>
        <v>950966.1</v>
      </c>
      <c r="D8" s="6">
        <f t="shared" si="0"/>
        <v>278412.7</v>
      </c>
      <c r="E8" s="6">
        <f t="shared" si="0"/>
        <v>253002.3</v>
      </c>
      <c r="F8" s="6">
        <f t="shared" si="0"/>
        <v>154703.1</v>
      </c>
      <c r="G8" s="6">
        <f t="shared" si="0"/>
        <v>66462.600000000006</v>
      </c>
      <c r="H8" s="6">
        <f t="shared" si="0"/>
        <v>75452.5</v>
      </c>
      <c r="I8" s="6">
        <f t="shared" si="0"/>
        <v>122932.9</v>
      </c>
    </row>
    <row r="9" spans="1:9" ht="15.6" customHeight="1">
      <c r="A9" s="94"/>
      <c r="B9" s="3" t="s">
        <v>6</v>
      </c>
      <c r="C9" s="93">
        <f t="shared" ref="C9:I9" si="1">C13+C27+C56+C60</f>
        <v>41488.1</v>
      </c>
      <c r="D9" s="93">
        <f t="shared" si="1"/>
        <v>7729.3</v>
      </c>
      <c r="E9" s="93">
        <f t="shared" si="1"/>
        <v>10302.200000000001</v>
      </c>
      <c r="F9" s="93">
        <f t="shared" si="1"/>
        <v>3915.7</v>
      </c>
      <c r="G9" s="93">
        <f t="shared" si="1"/>
        <v>4316.3</v>
      </c>
      <c r="H9" s="93">
        <f t="shared" si="1"/>
        <v>5225.8999999999996</v>
      </c>
      <c r="I9" s="93">
        <f t="shared" si="1"/>
        <v>9998.7000000000007</v>
      </c>
    </row>
    <row r="10" spans="1:9" ht="18" customHeight="1">
      <c r="A10" s="94"/>
      <c r="B10" s="3" t="s">
        <v>7</v>
      </c>
      <c r="C10" s="93"/>
      <c r="D10" s="93"/>
      <c r="E10" s="93"/>
      <c r="F10" s="93"/>
      <c r="G10" s="93"/>
      <c r="H10" s="93"/>
      <c r="I10" s="93"/>
    </row>
    <row r="11" spans="1:9" ht="19.899999999999999" customHeight="1">
      <c r="A11" s="7"/>
      <c r="B11" s="3" t="s">
        <v>8</v>
      </c>
      <c r="C11" s="6">
        <f t="shared" ref="C11:I11" si="2">C15+C29+C58+C62</f>
        <v>909478</v>
      </c>
      <c r="D11" s="6">
        <f t="shared" si="2"/>
        <v>270683.40000000002</v>
      </c>
      <c r="E11" s="6">
        <f t="shared" si="2"/>
        <v>242700.1</v>
      </c>
      <c r="F11" s="6">
        <f t="shared" si="2"/>
        <v>150787.4</v>
      </c>
      <c r="G11" s="6">
        <f t="shared" si="2"/>
        <v>62146.3</v>
      </c>
      <c r="H11" s="6">
        <f t="shared" si="2"/>
        <v>70226.600000000006</v>
      </c>
      <c r="I11" s="6">
        <f t="shared" si="2"/>
        <v>112934.2</v>
      </c>
    </row>
    <row r="12" spans="1:9" s="1" customFormat="1" ht="58.15" customHeight="1">
      <c r="A12" s="8" t="s">
        <v>9</v>
      </c>
      <c r="B12" s="9" t="s">
        <v>10</v>
      </c>
      <c r="C12" s="26">
        <f t="shared" ref="C12:C72" si="3">D12+E12+F12+G12+H12+I12</f>
        <v>309816.09999999998</v>
      </c>
      <c r="D12" s="10">
        <f t="shared" ref="D12:I12" si="4">D17+D22</f>
        <v>80499</v>
      </c>
      <c r="E12" s="10">
        <f t="shared" si="4"/>
        <v>152044.4</v>
      </c>
      <c r="F12" s="10">
        <f t="shared" si="4"/>
        <v>77272.7</v>
      </c>
      <c r="G12" s="10">
        <f t="shared" si="4"/>
        <v>0</v>
      </c>
      <c r="H12" s="10">
        <f t="shared" si="4"/>
        <v>0</v>
      </c>
      <c r="I12" s="10">
        <f t="shared" si="4"/>
        <v>0</v>
      </c>
    </row>
    <row r="13" spans="1:9" ht="16.149999999999999" customHeight="1">
      <c r="A13" s="94"/>
      <c r="B13" s="3" t="s">
        <v>6</v>
      </c>
      <c r="C13" s="97">
        <f t="shared" si="3"/>
        <v>3098.1</v>
      </c>
      <c r="D13" s="95">
        <f>D19+D23</f>
        <v>805</v>
      </c>
      <c r="E13" s="95">
        <f>E19+E23</f>
        <v>1520.4</v>
      </c>
      <c r="F13" s="95">
        <v>772.7</v>
      </c>
      <c r="G13" s="95">
        <v>0</v>
      </c>
      <c r="H13" s="95">
        <v>0</v>
      </c>
      <c r="I13" s="95">
        <v>0</v>
      </c>
    </row>
    <row r="14" spans="1:9" ht="19.899999999999999" customHeight="1">
      <c r="A14" s="94"/>
      <c r="B14" s="3" t="s">
        <v>7</v>
      </c>
      <c r="C14" s="98"/>
      <c r="D14" s="95"/>
      <c r="E14" s="95"/>
      <c r="F14" s="95"/>
      <c r="G14" s="95"/>
      <c r="H14" s="95"/>
      <c r="I14" s="95"/>
    </row>
    <row r="15" spans="1:9" ht="18.600000000000001" customHeight="1">
      <c r="A15" s="7"/>
      <c r="B15" s="3" t="s">
        <v>8</v>
      </c>
      <c r="C15" s="26">
        <f t="shared" si="3"/>
        <v>306718</v>
      </c>
      <c r="D15" s="11">
        <f t="shared" ref="D15:I15" si="5">D21+D25</f>
        <v>79694</v>
      </c>
      <c r="E15" s="11">
        <f t="shared" si="5"/>
        <v>150524</v>
      </c>
      <c r="F15" s="11">
        <f t="shared" si="5"/>
        <v>76500</v>
      </c>
      <c r="G15" s="11">
        <f t="shared" si="5"/>
        <v>0</v>
      </c>
      <c r="H15" s="11">
        <f t="shared" si="5"/>
        <v>0</v>
      </c>
      <c r="I15" s="11">
        <f t="shared" si="5"/>
        <v>0</v>
      </c>
    </row>
    <row r="16" spans="1:9" ht="15.6" customHeight="1">
      <c r="A16" s="12"/>
      <c r="B16" s="13" t="s">
        <v>11</v>
      </c>
      <c r="C16" s="26">
        <f t="shared" si="3"/>
        <v>0</v>
      </c>
      <c r="D16" s="14"/>
      <c r="E16" s="14"/>
      <c r="F16" s="14"/>
      <c r="G16" s="14"/>
      <c r="H16" s="14"/>
      <c r="I16" s="14"/>
    </row>
    <row r="17" spans="1:9" ht="45.6" customHeight="1">
      <c r="A17" s="101" t="s">
        <v>12</v>
      </c>
      <c r="B17" s="13" t="s">
        <v>13</v>
      </c>
      <c r="C17" s="97">
        <f t="shared" si="3"/>
        <v>149543.4</v>
      </c>
      <c r="D17" s="99">
        <f t="shared" ref="D17:I17" si="6">D19+D21</f>
        <v>74771.7</v>
      </c>
      <c r="E17" s="99">
        <f t="shared" si="6"/>
        <v>74771.7</v>
      </c>
      <c r="F17" s="99">
        <f t="shared" si="6"/>
        <v>0</v>
      </c>
      <c r="G17" s="99">
        <f t="shared" si="6"/>
        <v>0</v>
      </c>
      <c r="H17" s="99">
        <f t="shared" si="6"/>
        <v>0</v>
      </c>
      <c r="I17" s="99">
        <f t="shared" si="6"/>
        <v>0</v>
      </c>
    </row>
    <row r="18" spans="1:9" ht="19.899999999999999" customHeight="1">
      <c r="A18" s="101"/>
      <c r="B18" s="13" t="s">
        <v>14</v>
      </c>
      <c r="C18" s="98"/>
      <c r="D18" s="99"/>
      <c r="E18" s="99"/>
      <c r="F18" s="99"/>
      <c r="G18" s="99"/>
      <c r="H18" s="99"/>
      <c r="I18" s="99"/>
    </row>
    <row r="19" spans="1:9" ht="14.45" customHeight="1">
      <c r="A19" s="94"/>
      <c r="B19" s="3" t="s">
        <v>6</v>
      </c>
      <c r="C19" s="97">
        <f t="shared" si="3"/>
        <v>1495.4</v>
      </c>
      <c r="D19" s="99">
        <f t="shared" ref="D19:I19" si="7">D21/99</f>
        <v>747.7</v>
      </c>
      <c r="E19" s="99">
        <f t="shared" si="7"/>
        <v>747.7</v>
      </c>
      <c r="F19" s="99">
        <f t="shared" si="7"/>
        <v>0</v>
      </c>
      <c r="G19" s="99">
        <f t="shared" si="7"/>
        <v>0</v>
      </c>
      <c r="H19" s="99">
        <f t="shared" si="7"/>
        <v>0</v>
      </c>
      <c r="I19" s="99">
        <f t="shared" si="7"/>
        <v>0</v>
      </c>
    </row>
    <row r="20" spans="1:9" ht="18.600000000000001" customHeight="1">
      <c r="A20" s="94"/>
      <c r="B20" s="3" t="s">
        <v>7</v>
      </c>
      <c r="C20" s="98"/>
      <c r="D20" s="99"/>
      <c r="E20" s="99"/>
      <c r="F20" s="99"/>
      <c r="G20" s="99"/>
      <c r="H20" s="99"/>
      <c r="I20" s="99"/>
    </row>
    <row r="21" spans="1:9" ht="15" customHeight="1">
      <c r="A21" s="7"/>
      <c r="B21" s="3" t="s">
        <v>8</v>
      </c>
      <c r="C21" s="26">
        <f t="shared" si="3"/>
        <v>148048</v>
      </c>
      <c r="D21" s="14">
        <v>74024</v>
      </c>
      <c r="E21" s="14">
        <v>74024</v>
      </c>
      <c r="F21" s="14"/>
      <c r="G21" s="14"/>
      <c r="H21" s="14"/>
      <c r="I21" s="14"/>
    </row>
    <row r="22" spans="1:9" ht="66" customHeight="1">
      <c r="A22" s="12" t="s">
        <v>15</v>
      </c>
      <c r="B22" s="15" t="s">
        <v>16</v>
      </c>
      <c r="C22" s="26">
        <f t="shared" si="3"/>
        <v>160272.70000000001</v>
      </c>
      <c r="D22" s="16">
        <f t="shared" ref="D22:I22" si="8">D23+D25</f>
        <v>5727.3</v>
      </c>
      <c r="E22" s="16">
        <f t="shared" si="8"/>
        <v>77272.7</v>
      </c>
      <c r="F22" s="16">
        <f t="shared" si="8"/>
        <v>77272.7</v>
      </c>
      <c r="G22" s="16">
        <f t="shared" si="8"/>
        <v>0</v>
      </c>
      <c r="H22" s="16">
        <f t="shared" si="8"/>
        <v>0</v>
      </c>
      <c r="I22" s="16">
        <f t="shared" si="8"/>
        <v>0</v>
      </c>
    </row>
    <row r="23" spans="1:9" ht="17.45" customHeight="1">
      <c r="A23" s="94"/>
      <c r="B23" s="3" t="s">
        <v>6</v>
      </c>
      <c r="C23" s="97">
        <f t="shared" si="3"/>
        <v>1602.7</v>
      </c>
      <c r="D23" s="100">
        <f t="shared" ref="D23:I23" si="9">D25/99</f>
        <v>57.3</v>
      </c>
      <c r="E23" s="100">
        <f t="shared" si="9"/>
        <v>772.7</v>
      </c>
      <c r="F23" s="100">
        <f t="shared" si="9"/>
        <v>772.7</v>
      </c>
      <c r="G23" s="100">
        <f t="shared" si="9"/>
        <v>0</v>
      </c>
      <c r="H23" s="100">
        <f t="shared" si="9"/>
        <v>0</v>
      </c>
      <c r="I23" s="100">
        <f t="shared" si="9"/>
        <v>0</v>
      </c>
    </row>
    <row r="24" spans="1:9" ht="21" customHeight="1">
      <c r="A24" s="94"/>
      <c r="B24" s="3" t="s">
        <v>7</v>
      </c>
      <c r="C24" s="98"/>
      <c r="D24" s="100"/>
      <c r="E24" s="100"/>
      <c r="F24" s="100"/>
      <c r="G24" s="100"/>
      <c r="H24" s="100"/>
      <c r="I24" s="100"/>
    </row>
    <row r="25" spans="1:9" ht="21" customHeight="1">
      <c r="A25" s="7"/>
      <c r="B25" s="3" t="s">
        <v>8</v>
      </c>
      <c r="C25" s="26">
        <f t="shared" si="3"/>
        <v>158670</v>
      </c>
      <c r="D25" s="16">
        <v>5670</v>
      </c>
      <c r="E25" s="16">
        <v>76500</v>
      </c>
      <c r="F25" s="16">
        <v>76500</v>
      </c>
      <c r="G25" s="16"/>
      <c r="H25" s="16"/>
      <c r="I25" s="16"/>
    </row>
    <row r="26" spans="1:9" s="1" customFormat="1" ht="31.15" customHeight="1">
      <c r="A26" s="8" t="s">
        <v>17</v>
      </c>
      <c r="B26" s="17" t="s">
        <v>18</v>
      </c>
      <c r="C26" s="26">
        <f t="shared" si="3"/>
        <v>235555.3</v>
      </c>
      <c r="D26" s="18">
        <f t="shared" ref="D26:I26" si="10">D27+D29</f>
        <v>36777.800000000003</v>
      </c>
      <c r="E26" s="18">
        <f t="shared" si="10"/>
        <v>73000</v>
      </c>
      <c r="F26" s="18">
        <f t="shared" si="10"/>
        <v>8666.7000000000007</v>
      </c>
      <c r="G26" s="18">
        <f t="shared" si="10"/>
        <v>16888.900000000001</v>
      </c>
      <c r="H26" s="18">
        <f t="shared" si="10"/>
        <v>26110.799999999999</v>
      </c>
      <c r="I26" s="18">
        <f t="shared" si="10"/>
        <v>74111.100000000006</v>
      </c>
    </row>
    <row r="27" spans="1:9" ht="19.149999999999999" customHeight="1">
      <c r="A27" s="94"/>
      <c r="B27" s="3" t="s">
        <v>6</v>
      </c>
      <c r="C27" s="97">
        <f t="shared" si="3"/>
        <v>23555.3</v>
      </c>
      <c r="D27" s="102">
        <f t="shared" ref="D27:I27" si="11">D32+D38+D42+D47+D51</f>
        <v>3677.8</v>
      </c>
      <c r="E27" s="102">
        <f t="shared" si="11"/>
        <v>7300</v>
      </c>
      <c r="F27" s="102">
        <f t="shared" si="11"/>
        <v>866.7</v>
      </c>
      <c r="G27" s="102">
        <f t="shared" si="11"/>
        <v>1688.9</v>
      </c>
      <c r="H27" s="102">
        <f t="shared" si="11"/>
        <v>2610.8000000000002</v>
      </c>
      <c r="I27" s="102">
        <f t="shared" si="11"/>
        <v>7411.1</v>
      </c>
    </row>
    <row r="28" spans="1:9" ht="18.600000000000001" customHeight="1">
      <c r="A28" s="94"/>
      <c r="B28" s="3" t="s">
        <v>7</v>
      </c>
      <c r="C28" s="98"/>
      <c r="D28" s="102"/>
      <c r="E28" s="102"/>
      <c r="F28" s="102"/>
      <c r="G28" s="102"/>
      <c r="H28" s="102"/>
      <c r="I28" s="102"/>
    </row>
    <row r="29" spans="1:9" ht="18.600000000000001" customHeight="1">
      <c r="A29" s="7"/>
      <c r="B29" s="3" t="s">
        <v>8</v>
      </c>
      <c r="C29" s="26">
        <f t="shared" si="3"/>
        <v>212000</v>
      </c>
      <c r="D29" s="19">
        <f t="shared" ref="D29:I29" si="12">D34+D40+D44+D49+D53</f>
        <v>33100</v>
      </c>
      <c r="E29" s="19">
        <f t="shared" si="12"/>
        <v>65700</v>
      </c>
      <c r="F29" s="19">
        <f t="shared" si="12"/>
        <v>7800</v>
      </c>
      <c r="G29" s="19">
        <f t="shared" si="12"/>
        <v>15200</v>
      </c>
      <c r="H29" s="19">
        <f t="shared" si="12"/>
        <v>23500</v>
      </c>
      <c r="I29" s="19">
        <f t="shared" si="12"/>
        <v>66700</v>
      </c>
    </row>
    <row r="30" spans="1:9" ht="18" customHeight="1">
      <c r="A30" s="12" t="s">
        <v>19</v>
      </c>
      <c r="B30" s="13" t="s">
        <v>11</v>
      </c>
      <c r="C30" s="26">
        <f t="shared" si="3"/>
        <v>0</v>
      </c>
      <c r="D30" s="14"/>
      <c r="E30" s="14"/>
      <c r="F30" s="14"/>
      <c r="G30" s="14"/>
      <c r="H30" s="14"/>
      <c r="I30" s="14"/>
    </row>
    <row r="31" spans="1:9" ht="30" customHeight="1">
      <c r="A31" s="12" t="s">
        <v>20</v>
      </c>
      <c r="B31" s="15" t="s">
        <v>21</v>
      </c>
      <c r="C31" s="26">
        <f t="shared" si="3"/>
        <v>17444.099999999999</v>
      </c>
      <c r="D31" s="16">
        <f t="shared" ref="D31:I31" si="13">D32+D34</f>
        <v>2000</v>
      </c>
      <c r="E31" s="16">
        <f t="shared" si="13"/>
        <v>2000</v>
      </c>
      <c r="F31" s="16">
        <f t="shared" si="13"/>
        <v>3111.1</v>
      </c>
      <c r="G31" s="16">
        <f t="shared" si="13"/>
        <v>3111.1</v>
      </c>
      <c r="H31" s="16">
        <f t="shared" si="13"/>
        <v>3333</v>
      </c>
      <c r="I31" s="16">
        <f t="shared" si="13"/>
        <v>3888.9</v>
      </c>
    </row>
    <row r="32" spans="1:9" ht="15.6" customHeight="1">
      <c r="A32" s="94"/>
      <c r="B32" s="3" t="s">
        <v>6</v>
      </c>
      <c r="C32" s="97">
        <f t="shared" si="3"/>
        <v>1744.1</v>
      </c>
      <c r="D32" s="100">
        <v>200</v>
      </c>
      <c r="E32" s="100">
        <v>200</v>
      </c>
      <c r="F32" s="100">
        <v>311.10000000000002</v>
      </c>
      <c r="G32" s="100">
        <v>311.10000000000002</v>
      </c>
      <c r="H32" s="100">
        <v>333</v>
      </c>
      <c r="I32" s="100">
        <v>388.9</v>
      </c>
    </row>
    <row r="33" spans="1:9" ht="21" customHeight="1">
      <c r="A33" s="94"/>
      <c r="B33" s="3" t="s">
        <v>7</v>
      </c>
      <c r="C33" s="98"/>
      <c r="D33" s="100"/>
      <c r="E33" s="100"/>
      <c r="F33" s="100"/>
      <c r="G33" s="100"/>
      <c r="H33" s="100"/>
      <c r="I33" s="100"/>
    </row>
    <row r="34" spans="1:9" ht="21.6" customHeight="1">
      <c r="A34" s="7"/>
      <c r="B34" s="3" t="s">
        <v>8</v>
      </c>
      <c r="C34" s="26">
        <f t="shared" si="3"/>
        <v>15700</v>
      </c>
      <c r="D34" s="16">
        <v>1800</v>
      </c>
      <c r="E34" s="16">
        <v>1800</v>
      </c>
      <c r="F34" s="16">
        <v>2800</v>
      </c>
      <c r="G34" s="16">
        <v>2800</v>
      </c>
      <c r="H34" s="16">
        <v>3000</v>
      </c>
      <c r="I34" s="16">
        <v>3500</v>
      </c>
    </row>
    <row r="35" spans="1:9" ht="39.6" customHeight="1">
      <c r="A35" s="101" t="s">
        <v>22</v>
      </c>
      <c r="B35" s="103" t="s">
        <v>23</v>
      </c>
      <c r="C35" s="97">
        <f t="shared" si="3"/>
        <v>81777.8</v>
      </c>
      <c r="D35" s="100">
        <f t="shared" ref="D35:I35" si="14">D38+D40</f>
        <v>16666.7</v>
      </c>
      <c r="E35" s="100">
        <f t="shared" si="14"/>
        <v>65111.1</v>
      </c>
      <c r="F35" s="100">
        <f t="shared" si="14"/>
        <v>0</v>
      </c>
      <c r="G35" s="100">
        <f t="shared" si="14"/>
        <v>0</v>
      </c>
      <c r="H35" s="100">
        <f t="shared" si="14"/>
        <v>0</v>
      </c>
      <c r="I35" s="100">
        <f t="shared" si="14"/>
        <v>0</v>
      </c>
    </row>
    <row r="36" spans="1:9">
      <c r="A36" s="101"/>
      <c r="B36" s="103"/>
      <c r="C36" s="104"/>
      <c r="D36" s="100"/>
      <c r="E36" s="100"/>
      <c r="F36" s="100"/>
      <c r="G36" s="100"/>
      <c r="H36" s="100"/>
      <c r="I36" s="100"/>
    </row>
    <row r="37" spans="1:9">
      <c r="A37" s="101"/>
      <c r="B37" s="103"/>
      <c r="C37" s="98"/>
      <c r="D37" s="100"/>
      <c r="E37" s="100"/>
      <c r="F37" s="100"/>
      <c r="G37" s="100"/>
      <c r="H37" s="100"/>
      <c r="I37" s="100"/>
    </row>
    <row r="38" spans="1:9" ht="19.899999999999999" customHeight="1">
      <c r="A38" s="94"/>
      <c r="B38" s="3" t="s">
        <v>6</v>
      </c>
      <c r="C38" s="97">
        <f t="shared" si="3"/>
        <v>8177.8</v>
      </c>
      <c r="D38" s="100">
        <v>1666.7</v>
      </c>
      <c r="E38" s="100">
        <v>6511.1</v>
      </c>
      <c r="F38" s="100"/>
      <c r="G38" s="100">
        <v>0</v>
      </c>
      <c r="H38" s="100">
        <v>0</v>
      </c>
      <c r="I38" s="100">
        <v>0</v>
      </c>
    </row>
    <row r="39" spans="1:9" ht="19.899999999999999" customHeight="1">
      <c r="A39" s="94"/>
      <c r="B39" s="3" t="s">
        <v>7</v>
      </c>
      <c r="C39" s="98"/>
      <c r="D39" s="100"/>
      <c r="E39" s="100"/>
      <c r="F39" s="100"/>
      <c r="G39" s="100"/>
      <c r="H39" s="100"/>
      <c r="I39" s="100"/>
    </row>
    <row r="40" spans="1:9" ht="22.9" customHeight="1">
      <c r="A40" s="7"/>
      <c r="B40" s="3" t="s">
        <v>8</v>
      </c>
      <c r="C40" s="26">
        <f t="shared" si="3"/>
        <v>73600</v>
      </c>
      <c r="D40" s="16">
        <v>15000</v>
      </c>
      <c r="E40" s="16">
        <v>58600</v>
      </c>
      <c r="F40" s="16"/>
      <c r="G40" s="16">
        <v>0</v>
      </c>
      <c r="H40" s="16">
        <v>0</v>
      </c>
      <c r="I40" s="16">
        <v>0</v>
      </c>
    </row>
    <row r="41" spans="1:9" ht="28.15" customHeight="1">
      <c r="A41" s="12" t="s">
        <v>24</v>
      </c>
      <c r="B41" s="15" t="s">
        <v>25</v>
      </c>
      <c r="C41" s="26">
        <f t="shared" si="3"/>
        <v>24000</v>
      </c>
      <c r="D41" s="16">
        <f t="shared" ref="D41:I41" si="15">D42+D44</f>
        <v>18111.099999999999</v>
      </c>
      <c r="E41" s="16">
        <f t="shared" si="15"/>
        <v>5888.9</v>
      </c>
      <c r="F41" s="16">
        <f t="shared" si="15"/>
        <v>0</v>
      </c>
      <c r="G41" s="16">
        <f t="shared" si="15"/>
        <v>0</v>
      </c>
      <c r="H41" s="16">
        <f t="shared" si="15"/>
        <v>0</v>
      </c>
      <c r="I41" s="16">
        <f t="shared" si="15"/>
        <v>0</v>
      </c>
    </row>
    <row r="42" spans="1:9" ht="18.600000000000001" customHeight="1">
      <c r="A42" s="94"/>
      <c r="B42" s="3" t="s">
        <v>6</v>
      </c>
      <c r="C42" s="97">
        <f t="shared" si="3"/>
        <v>2400</v>
      </c>
      <c r="D42" s="100">
        <v>1811.1</v>
      </c>
      <c r="E42" s="100">
        <v>588.9</v>
      </c>
      <c r="F42" s="100">
        <v>0</v>
      </c>
      <c r="G42" s="100">
        <v>0</v>
      </c>
      <c r="H42" s="100">
        <v>0</v>
      </c>
      <c r="I42" s="100">
        <v>0</v>
      </c>
    </row>
    <row r="43" spans="1:9" ht="19.149999999999999" customHeight="1">
      <c r="A43" s="94"/>
      <c r="B43" s="3" t="s">
        <v>7</v>
      </c>
      <c r="C43" s="98"/>
      <c r="D43" s="100"/>
      <c r="E43" s="100"/>
      <c r="F43" s="100"/>
      <c r="G43" s="100"/>
      <c r="H43" s="100"/>
      <c r="I43" s="100"/>
    </row>
    <row r="44" spans="1:9" ht="17.45" customHeight="1">
      <c r="A44" s="7"/>
      <c r="B44" s="3" t="s">
        <v>8</v>
      </c>
      <c r="C44" s="26">
        <f t="shared" si="3"/>
        <v>21600</v>
      </c>
      <c r="D44" s="16">
        <v>16300</v>
      </c>
      <c r="E44" s="16">
        <v>5300</v>
      </c>
      <c r="F44" s="16">
        <v>0</v>
      </c>
      <c r="G44" s="16">
        <v>0</v>
      </c>
      <c r="H44" s="16">
        <v>0</v>
      </c>
      <c r="I44" s="16">
        <v>0</v>
      </c>
    </row>
    <row r="45" spans="1:9" ht="39" customHeight="1">
      <c r="A45" s="101" t="s">
        <v>26</v>
      </c>
      <c r="B45" s="103" t="s">
        <v>27</v>
      </c>
      <c r="C45" s="97">
        <f t="shared" si="3"/>
        <v>11111.2</v>
      </c>
      <c r="D45" s="100">
        <f t="shared" ref="D45:I45" si="16">D47+D49</f>
        <v>0</v>
      </c>
      <c r="E45" s="100">
        <f t="shared" si="16"/>
        <v>0</v>
      </c>
      <c r="F45" s="100">
        <f t="shared" si="16"/>
        <v>5555.6</v>
      </c>
      <c r="G45" s="100">
        <f t="shared" si="16"/>
        <v>5555.6</v>
      </c>
      <c r="H45" s="100">
        <f t="shared" si="16"/>
        <v>0</v>
      </c>
      <c r="I45" s="100">
        <f t="shared" si="16"/>
        <v>0</v>
      </c>
    </row>
    <row r="46" spans="1:9">
      <c r="A46" s="101"/>
      <c r="B46" s="103"/>
      <c r="C46" s="98"/>
      <c r="D46" s="100"/>
      <c r="E46" s="100"/>
      <c r="F46" s="100"/>
      <c r="G46" s="100"/>
      <c r="H46" s="100"/>
      <c r="I46" s="100"/>
    </row>
    <row r="47" spans="1:9" ht="19.899999999999999" customHeight="1">
      <c r="A47" s="94"/>
      <c r="B47" s="3" t="s">
        <v>6</v>
      </c>
      <c r="C47" s="97">
        <f t="shared" si="3"/>
        <v>1111.2</v>
      </c>
      <c r="D47" s="100">
        <v>0</v>
      </c>
      <c r="E47" s="100">
        <v>0</v>
      </c>
      <c r="F47" s="100">
        <v>555.6</v>
      </c>
      <c r="G47" s="100">
        <v>555.6</v>
      </c>
      <c r="H47" s="100">
        <v>0</v>
      </c>
      <c r="I47" s="100">
        <v>0</v>
      </c>
    </row>
    <row r="48" spans="1:9" ht="19.149999999999999" customHeight="1">
      <c r="A48" s="94"/>
      <c r="B48" s="3" t="s">
        <v>7</v>
      </c>
      <c r="C48" s="98"/>
      <c r="D48" s="100"/>
      <c r="E48" s="100"/>
      <c r="F48" s="100"/>
      <c r="G48" s="100"/>
      <c r="H48" s="100"/>
      <c r="I48" s="100"/>
    </row>
    <row r="49" spans="1:9" ht="19.149999999999999" customHeight="1">
      <c r="A49" s="7"/>
      <c r="B49" s="3" t="s">
        <v>8</v>
      </c>
      <c r="C49" s="26">
        <f t="shared" si="3"/>
        <v>10000</v>
      </c>
      <c r="D49" s="16">
        <v>0</v>
      </c>
      <c r="E49" s="16">
        <v>0</v>
      </c>
      <c r="F49" s="16">
        <v>5000</v>
      </c>
      <c r="G49" s="16">
        <v>5000</v>
      </c>
      <c r="H49" s="16">
        <v>0</v>
      </c>
      <c r="I49" s="16">
        <v>0</v>
      </c>
    </row>
    <row r="50" spans="1:9" ht="40.9" customHeight="1">
      <c r="A50" s="12" t="s">
        <v>28</v>
      </c>
      <c r="B50" s="15" t="s">
        <v>29</v>
      </c>
      <c r="C50" s="26">
        <f t="shared" si="3"/>
        <v>101222.2</v>
      </c>
      <c r="D50" s="16">
        <f t="shared" ref="D50:I50" si="17">D51+D53</f>
        <v>0</v>
      </c>
      <c r="E50" s="16">
        <f t="shared" si="17"/>
        <v>0</v>
      </c>
      <c r="F50" s="16">
        <f t="shared" si="17"/>
        <v>0</v>
      </c>
      <c r="G50" s="16">
        <f t="shared" si="17"/>
        <v>8222.2000000000007</v>
      </c>
      <c r="H50" s="16">
        <f t="shared" si="17"/>
        <v>22777.8</v>
      </c>
      <c r="I50" s="16">
        <f t="shared" si="17"/>
        <v>70222.2</v>
      </c>
    </row>
    <row r="51" spans="1:9" ht="19.149999999999999" customHeight="1">
      <c r="A51" s="94"/>
      <c r="B51" s="3" t="s">
        <v>6</v>
      </c>
      <c r="C51" s="97">
        <f t="shared" si="3"/>
        <v>10122.200000000001</v>
      </c>
      <c r="D51" s="100">
        <v>0</v>
      </c>
      <c r="E51" s="100">
        <v>0</v>
      </c>
      <c r="F51" s="100">
        <v>0</v>
      </c>
      <c r="G51" s="100">
        <v>822.2</v>
      </c>
      <c r="H51" s="100">
        <v>2277.8000000000002</v>
      </c>
      <c r="I51" s="100">
        <v>7022.2</v>
      </c>
    </row>
    <row r="52" spans="1:9" ht="24" customHeight="1">
      <c r="A52" s="94"/>
      <c r="B52" s="3" t="s">
        <v>7</v>
      </c>
      <c r="C52" s="98"/>
      <c r="D52" s="100"/>
      <c r="E52" s="100"/>
      <c r="F52" s="100"/>
      <c r="G52" s="100"/>
      <c r="H52" s="100"/>
      <c r="I52" s="100"/>
    </row>
    <row r="53" spans="1:9" ht="20.45" customHeight="1">
      <c r="A53" s="7"/>
      <c r="B53" s="3" t="s">
        <v>8</v>
      </c>
      <c r="C53" s="26">
        <f t="shared" si="3"/>
        <v>91100</v>
      </c>
      <c r="D53" s="16">
        <v>0</v>
      </c>
      <c r="E53" s="16">
        <v>0</v>
      </c>
      <c r="F53" s="16">
        <v>0</v>
      </c>
      <c r="G53" s="16">
        <v>7400</v>
      </c>
      <c r="H53" s="16">
        <v>20500</v>
      </c>
      <c r="I53" s="16">
        <v>63200</v>
      </c>
    </row>
    <row r="54" spans="1:9" s="1" customFormat="1" ht="26.45" customHeight="1">
      <c r="A54" s="107" t="s">
        <v>30</v>
      </c>
      <c r="B54" s="108" t="s">
        <v>31</v>
      </c>
      <c r="C54" s="97">
        <f t="shared" si="3"/>
        <v>250667.4</v>
      </c>
      <c r="D54" s="105">
        <f t="shared" ref="D54:I54" si="18">D56+D58</f>
        <v>38026.800000000003</v>
      </c>
      <c r="E54" s="105">
        <f t="shared" si="18"/>
        <v>27957.9</v>
      </c>
      <c r="F54" s="105">
        <f t="shared" si="18"/>
        <v>36945.5</v>
      </c>
      <c r="G54" s="105">
        <f t="shared" si="18"/>
        <v>49573.7</v>
      </c>
      <c r="H54" s="105">
        <f t="shared" si="18"/>
        <v>49341.7</v>
      </c>
      <c r="I54" s="105">
        <f t="shared" si="18"/>
        <v>48821.8</v>
      </c>
    </row>
    <row r="55" spans="1:9" s="1" customFormat="1">
      <c r="A55" s="107"/>
      <c r="B55" s="108"/>
      <c r="C55" s="98"/>
      <c r="D55" s="105"/>
      <c r="E55" s="105"/>
      <c r="F55" s="105"/>
      <c r="G55" s="105"/>
      <c r="H55" s="105"/>
      <c r="I55" s="105"/>
    </row>
    <row r="56" spans="1:9" ht="19.149999999999999" customHeight="1">
      <c r="A56" s="94"/>
      <c r="B56" s="3" t="s">
        <v>6</v>
      </c>
      <c r="C56" s="97">
        <f t="shared" si="3"/>
        <v>13285.4</v>
      </c>
      <c r="D56" s="102">
        <v>2015.4</v>
      </c>
      <c r="E56" s="102">
        <v>1481.8</v>
      </c>
      <c r="F56" s="102">
        <v>1958.1</v>
      </c>
      <c r="G56" s="102">
        <v>2627.4</v>
      </c>
      <c r="H56" s="102">
        <v>2615.1</v>
      </c>
      <c r="I56" s="102">
        <v>2587.6</v>
      </c>
    </row>
    <row r="57" spans="1:9" ht="19.899999999999999" customHeight="1">
      <c r="A57" s="94"/>
      <c r="B57" s="3" t="s">
        <v>7</v>
      </c>
      <c r="C57" s="98"/>
      <c r="D57" s="102"/>
      <c r="E57" s="102"/>
      <c r="F57" s="102"/>
      <c r="G57" s="102"/>
      <c r="H57" s="102"/>
      <c r="I57" s="102"/>
    </row>
    <row r="58" spans="1:9" ht="19.899999999999999" customHeight="1">
      <c r="A58" s="7"/>
      <c r="B58" s="3" t="s">
        <v>8</v>
      </c>
      <c r="C58" s="26">
        <f t="shared" si="3"/>
        <v>237382</v>
      </c>
      <c r="D58" s="19">
        <v>36011.4</v>
      </c>
      <c r="E58" s="19">
        <v>26476.1</v>
      </c>
      <c r="F58" s="19">
        <v>34987.4</v>
      </c>
      <c r="G58" s="19">
        <v>46946.3</v>
      </c>
      <c r="H58" s="19">
        <v>46726.6</v>
      </c>
      <c r="I58" s="19">
        <v>46234.2</v>
      </c>
    </row>
    <row r="59" spans="1:9" ht="22.15" customHeight="1">
      <c r="A59" s="20" t="s">
        <v>32</v>
      </c>
      <c r="B59" s="3" t="s">
        <v>33</v>
      </c>
      <c r="C59" s="26">
        <f t="shared" si="3"/>
        <v>154927.29999999999</v>
      </c>
      <c r="D59" s="19">
        <f t="shared" ref="D59:I59" si="19">D60+D62</f>
        <v>123109.1</v>
      </c>
      <c r="E59" s="19">
        <f t="shared" si="19"/>
        <v>0</v>
      </c>
      <c r="F59" s="19">
        <f t="shared" si="19"/>
        <v>31818.2</v>
      </c>
      <c r="G59" s="19">
        <f t="shared" si="19"/>
        <v>0</v>
      </c>
      <c r="H59" s="19">
        <f t="shared" si="19"/>
        <v>0</v>
      </c>
      <c r="I59" s="19">
        <f t="shared" si="19"/>
        <v>0</v>
      </c>
    </row>
    <row r="60" spans="1:9" ht="16.899999999999999" customHeight="1">
      <c r="A60" s="94"/>
      <c r="B60" s="3" t="s">
        <v>6</v>
      </c>
      <c r="C60" s="97">
        <f t="shared" si="3"/>
        <v>1549.3</v>
      </c>
      <c r="D60" s="102">
        <v>1231.0999999999999</v>
      </c>
      <c r="E60" s="102">
        <v>0</v>
      </c>
      <c r="F60" s="102">
        <v>318.2</v>
      </c>
      <c r="G60" s="102">
        <v>0</v>
      </c>
      <c r="H60" s="102">
        <v>0</v>
      </c>
      <c r="I60" s="102">
        <v>0</v>
      </c>
    </row>
    <row r="61" spans="1:9" ht="22.15" customHeight="1">
      <c r="A61" s="94"/>
      <c r="B61" s="3" t="s">
        <v>7</v>
      </c>
      <c r="C61" s="98"/>
      <c r="D61" s="102"/>
      <c r="E61" s="102"/>
      <c r="F61" s="102"/>
      <c r="G61" s="102"/>
      <c r="H61" s="102"/>
      <c r="I61" s="102"/>
    </row>
    <row r="62" spans="1:9" ht="19.149999999999999" customHeight="1">
      <c r="A62" s="7"/>
      <c r="B62" s="3" t="s">
        <v>8</v>
      </c>
      <c r="C62" s="26">
        <f t="shared" si="3"/>
        <v>153378</v>
      </c>
      <c r="D62" s="19">
        <v>121878</v>
      </c>
      <c r="E62" s="19">
        <v>0</v>
      </c>
      <c r="F62" s="19">
        <v>31500</v>
      </c>
      <c r="G62" s="19">
        <v>0</v>
      </c>
      <c r="H62" s="19">
        <v>0</v>
      </c>
      <c r="I62" s="19">
        <v>0</v>
      </c>
    </row>
    <row r="63" spans="1:9" ht="86.45" customHeight="1">
      <c r="A63" s="4" t="s">
        <v>34</v>
      </c>
      <c r="B63" s="5" t="s">
        <v>35</v>
      </c>
      <c r="C63" s="28">
        <f t="shared" si="3"/>
        <v>106091</v>
      </c>
      <c r="D63" s="28">
        <f t="shared" ref="D63:I64" si="20">D67+D71+D75+D79+D83</f>
        <v>19789.5</v>
      </c>
      <c r="E63" s="28">
        <f t="shared" si="20"/>
        <v>18329.400000000001</v>
      </c>
      <c r="F63" s="28">
        <f t="shared" si="20"/>
        <v>17855.3</v>
      </c>
      <c r="G63" s="28">
        <f t="shared" si="20"/>
        <v>17340.599999999999</v>
      </c>
      <c r="H63" s="28">
        <f t="shared" si="20"/>
        <v>16737</v>
      </c>
      <c r="I63" s="28">
        <f t="shared" si="20"/>
        <v>16039.2</v>
      </c>
    </row>
    <row r="64" spans="1:9" ht="22.9" customHeight="1">
      <c r="A64" s="112"/>
      <c r="B64" s="5" t="s">
        <v>6</v>
      </c>
      <c r="C64" s="110">
        <f t="shared" si="3"/>
        <v>87521</v>
      </c>
      <c r="D64" s="110">
        <f t="shared" si="20"/>
        <v>17019.5</v>
      </c>
      <c r="E64" s="110">
        <f t="shared" si="20"/>
        <v>15429.4</v>
      </c>
      <c r="F64" s="110">
        <f t="shared" si="20"/>
        <v>14825.3</v>
      </c>
      <c r="G64" s="110">
        <f t="shared" si="20"/>
        <v>14170.6</v>
      </c>
      <c r="H64" s="110">
        <f t="shared" si="20"/>
        <v>13437</v>
      </c>
      <c r="I64" s="110">
        <f t="shared" si="20"/>
        <v>12639.2</v>
      </c>
    </row>
    <row r="65" spans="1:9" ht="16.899999999999999" customHeight="1">
      <c r="A65" s="112"/>
      <c r="B65" s="5" t="s">
        <v>7</v>
      </c>
      <c r="C65" s="111"/>
      <c r="D65" s="111"/>
      <c r="E65" s="111"/>
      <c r="F65" s="111"/>
      <c r="G65" s="111"/>
      <c r="H65" s="111"/>
      <c r="I65" s="111"/>
    </row>
    <row r="66" spans="1:9" ht="21" customHeight="1">
      <c r="A66" s="29"/>
      <c r="B66" s="5" t="s">
        <v>8</v>
      </c>
      <c r="C66" s="28">
        <f t="shared" si="3"/>
        <v>6665</v>
      </c>
      <c r="D66" s="28">
        <f t="shared" ref="D66:I66" si="21">D70+D74+D78+D82+D86</f>
        <v>995</v>
      </c>
      <c r="E66" s="28">
        <f t="shared" si="21"/>
        <v>1040</v>
      </c>
      <c r="F66" s="28">
        <f t="shared" si="21"/>
        <v>1090</v>
      </c>
      <c r="G66" s="28">
        <f t="shared" si="21"/>
        <v>1140</v>
      </c>
      <c r="H66" s="28">
        <f t="shared" si="21"/>
        <v>1180</v>
      </c>
      <c r="I66" s="28">
        <f t="shared" si="21"/>
        <v>1220</v>
      </c>
    </row>
    <row r="67" spans="1:9" s="2" customFormat="1" ht="28.9" customHeight="1">
      <c r="A67" s="20" t="s">
        <v>40</v>
      </c>
      <c r="B67" s="3" t="s">
        <v>41</v>
      </c>
      <c r="C67" s="26">
        <f t="shared" si="3"/>
        <v>46643.9</v>
      </c>
      <c r="D67" s="26">
        <f t="shared" ref="D67:I67" si="22">D68+D70</f>
        <v>9581.6</v>
      </c>
      <c r="E67" s="26">
        <f t="shared" si="22"/>
        <v>8252.6</v>
      </c>
      <c r="F67" s="26">
        <f t="shared" si="22"/>
        <v>7898.6</v>
      </c>
      <c r="G67" s="26">
        <f t="shared" si="22"/>
        <v>7484.4</v>
      </c>
      <c r="H67" s="26">
        <f t="shared" si="22"/>
        <v>6993.7</v>
      </c>
      <c r="I67" s="26">
        <f t="shared" si="22"/>
        <v>6433</v>
      </c>
    </row>
    <row r="68" spans="1:9" ht="22.9" customHeight="1">
      <c r="A68" s="106"/>
      <c r="B68" s="3" t="s">
        <v>6</v>
      </c>
      <c r="C68" s="97">
        <f t="shared" si="3"/>
        <v>46643.9</v>
      </c>
      <c r="D68" s="109">
        <f>6536.41+3045.18</f>
        <v>9581.6</v>
      </c>
      <c r="E68" s="109">
        <f>5413.18+2839.46</f>
        <v>8252.6</v>
      </c>
      <c r="F68" s="109">
        <f>5294.81+2603.79</f>
        <v>7898.6</v>
      </c>
      <c r="G68" s="109">
        <f>5147.69+2336.71</f>
        <v>7484.4</v>
      </c>
      <c r="H68" s="109">
        <f>4960.79+2032.94</f>
        <v>6993.7</v>
      </c>
      <c r="I68" s="109">
        <f>4738.38+1694.66</f>
        <v>6433</v>
      </c>
    </row>
    <row r="69" spans="1:9" ht="16.899999999999999" customHeight="1">
      <c r="A69" s="106"/>
      <c r="B69" s="3" t="s">
        <v>7</v>
      </c>
      <c r="C69" s="98"/>
      <c r="D69" s="109"/>
      <c r="E69" s="109"/>
      <c r="F69" s="109"/>
      <c r="G69" s="109"/>
      <c r="H69" s="109"/>
      <c r="I69" s="109"/>
    </row>
    <row r="70" spans="1:9" ht="21" customHeight="1">
      <c r="A70" s="21"/>
      <c r="B70" s="3" t="s">
        <v>8</v>
      </c>
      <c r="C70" s="26">
        <f t="shared" si="3"/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</row>
    <row r="71" spans="1:9" ht="42" customHeight="1">
      <c r="A71" s="22" t="s">
        <v>42</v>
      </c>
      <c r="B71" s="3" t="s">
        <v>43</v>
      </c>
      <c r="C71" s="26">
        <f t="shared" si="3"/>
        <v>4337.8999999999996</v>
      </c>
      <c r="D71" s="26">
        <f t="shared" ref="D71:I71" si="23">D72+D74</f>
        <v>643.29999999999995</v>
      </c>
      <c r="E71" s="26">
        <f t="shared" si="23"/>
        <v>673.4</v>
      </c>
      <c r="F71" s="26">
        <f t="shared" si="23"/>
        <v>705.8</v>
      </c>
      <c r="G71" s="26">
        <f t="shared" si="23"/>
        <v>738.9</v>
      </c>
      <c r="H71" s="26">
        <f t="shared" si="23"/>
        <v>771.5</v>
      </c>
      <c r="I71" s="26">
        <f t="shared" si="23"/>
        <v>805</v>
      </c>
    </row>
    <row r="72" spans="1:9" ht="22.9" customHeight="1">
      <c r="A72" s="106"/>
      <c r="B72" s="3" t="s">
        <v>6</v>
      </c>
      <c r="C72" s="97">
        <f t="shared" si="3"/>
        <v>4337.8999999999996</v>
      </c>
      <c r="D72" s="109">
        <v>643.29999999999995</v>
      </c>
      <c r="E72" s="109">
        <v>673.4</v>
      </c>
      <c r="F72" s="109">
        <v>705.8</v>
      </c>
      <c r="G72" s="109">
        <v>738.9</v>
      </c>
      <c r="H72" s="109">
        <v>771.5</v>
      </c>
      <c r="I72" s="109">
        <v>805</v>
      </c>
    </row>
    <row r="73" spans="1:9" ht="16.899999999999999" customHeight="1">
      <c r="A73" s="106"/>
      <c r="B73" s="3" t="s">
        <v>7</v>
      </c>
      <c r="C73" s="98"/>
      <c r="D73" s="109"/>
      <c r="E73" s="109"/>
      <c r="F73" s="109"/>
      <c r="G73" s="109"/>
      <c r="H73" s="109"/>
      <c r="I73" s="109"/>
    </row>
    <row r="74" spans="1:9" ht="21" customHeight="1">
      <c r="A74" s="21"/>
      <c r="B74" s="3" t="s">
        <v>8</v>
      </c>
      <c r="C74" s="26">
        <f t="shared" ref="C74:C86" si="24">D74+E74+F74+G74+H74+I74</f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</row>
    <row r="75" spans="1:9" ht="44.45" customHeight="1">
      <c r="A75" s="7" t="s">
        <v>44</v>
      </c>
      <c r="B75" s="3" t="s">
        <v>45</v>
      </c>
      <c r="C75" s="26">
        <f t="shared" si="24"/>
        <v>1686.4</v>
      </c>
      <c r="D75" s="26">
        <f t="shared" ref="D75:I75" si="25">D76+D78</f>
        <v>249.7</v>
      </c>
      <c r="E75" s="26">
        <f t="shared" si="25"/>
        <v>262</v>
      </c>
      <c r="F75" s="26">
        <f t="shared" si="25"/>
        <v>274.5</v>
      </c>
      <c r="G75" s="26">
        <f t="shared" si="25"/>
        <v>287.39999999999998</v>
      </c>
      <c r="H75" s="26">
        <f t="shared" si="25"/>
        <v>300.10000000000002</v>
      </c>
      <c r="I75" s="26">
        <f t="shared" si="25"/>
        <v>312.7</v>
      </c>
    </row>
    <row r="76" spans="1:9" ht="22.9" customHeight="1">
      <c r="A76" s="106"/>
      <c r="B76" s="3" t="s">
        <v>6</v>
      </c>
      <c r="C76" s="97">
        <f t="shared" si="24"/>
        <v>1686.4</v>
      </c>
      <c r="D76" s="109">
        <v>249.7</v>
      </c>
      <c r="E76" s="109">
        <v>262</v>
      </c>
      <c r="F76" s="109">
        <v>274.5</v>
      </c>
      <c r="G76" s="109">
        <v>287.39999999999998</v>
      </c>
      <c r="H76" s="109">
        <v>300.10000000000002</v>
      </c>
      <c r="I76" s="109">
        <v>312.7</v>
      </c>
    </row>
    <row r="77" spans="1:9" ht="16.899999999999999" customHeight="1">
      <c r="A77" s="106"/>
      <c r="B77" s="3" t="s">
        <v>7</v>
      </c>
      <c r="C77" s="98"/>
      <c r="D77" s="109"/>
      <c r="E77" s="109"/>
      <c r="F77" s="109"/>
      <c r="G77" s="109"/>
      <c r="H77" s="109"/>
      <c r="I77" s="109"/>
    </row>
    <row r="78" spans="1:9" ht="21" customHeight="1">
      <c r="A78" s="21"/>
      <c r="B78" s="3" t="s">
        <v>8</v>
      </c>
      <c r="C78" s="26">
        <f t="shared" si="24"/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</row>
    <row r="79" spans="1:9" ht="57.6" customHeight="1">
      <c r="A79" s="23" t="s">
        <v>46</v>
      </c>
      <c r="B79" s="3" t="s">
        <v>47</v>
      </c>
      <c r="C79" s="26">
        <f t="shared" si="24"/>
        <v>34852.800000000003</v>
      </c>
      <c r="D79" s="26">
        <f t="shared" ref="D79:I79" si="26">D80+D82</f>
        <v>6544.9</v>
      </c>
      <c r="E79" s="26">
        <f t="shared" si="26"/>
        <v>6241.4</v>
      </c>
      <c r="F79" s="26">
        <f t="shared" si="26"/>
        <v>5946.4</v>
      </c>
      <c r="G79" s="26">
        <f t="shared" si="26"/>
        <v>5659.9</v>
      </c>
      <c r="H79" s="26">
        <f t="shared" si="26"/>
        <v>5371.7</v>
      </c>
      <c r="I79" s="26">
        <f t="shared" si="26"/>
        <v>5088.5</v>
      </c>
    </row>
    <row r="80" spans="1:9" ht="22.9" customHeight="1">
      <c r="A80" s="106"/>
      <c r="B80" s="3" t="s">
        <v>6</v>
      </c>
      <c r="C80" s="97">
        <f t="shared" si="24"/>
        <v>34852.800000000003</v>
      </c>
      <c r="D80" s="109">
        <v>6544.9</v>
      </c>
      <c r="E80" s="109">
        <v>6241.4</v>
      </c>
      <c r="F80" s="109">
        <v>5946.4</v>
      </c>
      <c r="G80" s="109">
        <v>5659.9</v>
      </c>
      <c r="H80" s="109">
        <v>5371.7</v>
      </c>
      <c r="I80" s="109">
        <v>5088.5</v>
      </c>
    </row>
    <row r="81" spans="1:9" ht="16.899999999999999" customHeight="1">
      <c r="A81" s="106"/>
      <c r="B81" s="3" t="s">
        <v>7</v>
      </c>
      <c r="C81" s="98"/>
      <c r="D81" s="109"/>
      <c r="E81" s="109"/>
      <c r="F81" s="109"/>
      <c r="G81" s="109"/>
      <c r="H81" s="109"/>
      <c r="I81" s="109"/>
    </row>
    <row r="82" spans="1:9" ht="24" customHeight="1">
      <c r="A82" s="21"/>
      <c r="B82" s="3" t="s">
        <v>8</v>
      </c>
      <c r="C82" s="26">
        <f t="shared" si="24"/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</row>
    <row r="83" spans="1:9" ht="73.150000000000006" customHeight="1">
      <c r="A83" s="25" t="s">
        <v>48</v>
      </c>
      <c r="B83" s="3" t="s">
        <v>49</v>
      </c>
      <c r="C83" s="26">
        <f t="shared" si="24"/>
        <v>18570</v>
      </c>
      <c r="D83" s="26">
        <f t="shared" ref="D83:I83" si="27">D85+D86</f>
        <v>2770</v>
      </c>
      <c r="E83" s="26">
        <f t="shared" si="27"/>
        <v>2900</v>
      </c>
      <c r="F83" s="26">
        <f t="shared" si="27"/>
        <v>3030</v>
      </c>
      <c r="G83" s="26">
        <f t="shared" si="27"/>
        <v>3170</v>
      </c>
      <c r="H83" s="26">
        <f t="shared" si="27"/>
        <v>3300</v>
      </c>
      <c r="I83" s="26">
        <f t="shared" si="27"/>
        <v>3400</v>
      </c>
    </row>
    <row r="84" spans="1:9" ht="22.9" customHeight="1">
      <c r="A84" s="24"/>
      <c r="B84" s="3" t="s">
        <v>6</v>
      </c>
      <c r="C84" s="26"/>
      <c r="D84" s="26"/>
      <c r="E84" s="26"/>
      <c r="F84" s="26"/>
      <c r="G84" s="26"/>
      <c r="H84" s="26"/>
      <c r="I84" s="26"/>
    </row>
    <row r="85" spans="1:9" ht="16.899999999999999" customHeight="1">
      <c r="A85" s="24"/>
      <c r="B85" s="3" t="s">
        <v>7</v>
      </c>
      <c r="C85" s="26">
        <f>D85+E85+F85+G85+H85+I85</f>
        <v>11905</v>
      </c>
      <c r="D85" s="26">
        <v>1775</v>
      </c>
      <c r="E85" s="26">
        <v>1860</v>
      </c>
      <c r="F85" s="26">
        <v>1940</v>
      </c>
      <c r="G85" s="26">
        <v>2030</v>
      </c>
      <c r="H85" s="26">
        <v>2120</v>
      </c>
      <c r="I85" s="26">
        <v>2180</v>
      </c>
    </row>
    <row r="86" spans="1:9" ht="24" customHeight="1">
      <c r="A86" s="21"/>
      <c r="B86" s="3" t="s">
        <v>8</v>
      </c>
      <c r="C86" s="26">
        <f t="shared" si="24"/>
        <v>6665</v>
      </c>
      <c r="D86" s="26">
        <v>995</v>
      </c>
      <c r="E86" s="26">
        <v>1040</v>
      </c>
      <c r="F86" s="26">
        <v>1090</v>
      </c>
      <c r="G86" s="26">
        <v>1140</v>
      </c>
      <c r="H86" s="26">
        <v>1180</v>
      </c>
      <c r="I86" s="26">
        <v>1220</v>
      </c>
    </row>
    <row r="87" spans="1:9" ht="81.599999999999994" customHeight="1">
      <c r="A87" s="4" t="s">
        <v>36</v>
      </c>
      <c r="B87" s="5" t="s">
        <v>37</v>
      </c>
      <c r="C87" s="28">
        <f>D87+E87+F87+G87+H87+I87</f>
        <v>1000</v>
      </c>
      <c r="D87" s="28">
        <v>500</v>
      </c>
      <c r="E87" s="28">
        <v>500</v>
      </c>
      <c r="F87" s="28">
        <v>0</v>
      </c>
      <c r="G87" s="28">
        <v>0</v>
      </c>
      <c r="H87" s="28">
        <v>0</v>
      </c>
      <c r="I87" s="28">
        <v>0</v>
      </c>
    </row>
    <row r="88" spans="1:9" ht="18" customHeight="1">
      <c r="A88" s="94"/>
      <c r="B88" s="3" t="s">
        <v>6</v>
      </c>
      <c r="C88" s="109">
        <v>0</v>
      </c>
      <c r="D88" s="109">
        <v>0</v>
      </c>
      <c r="E88" s="109">
        <v>0</v>
      </c>
      <c r="F88" s="109">
        <v>0</v>
      </c>
      <c r="G88" s="109">
        <v>0</v>
      </c>
      <c r="H88" s="109">
        <v>0</v>
      </c>
      <c r="I88" s="109">
        <v>0</v>
      </c>
    </row>
    <row r="89" spans="1:9" ht="18" customHeight="1">
      <c r="A89" s="94"/>
      <c r="B89" s="3" t="s">
        <v>7</v>
      </c>
      <c r="C89" s="109"/>
      <c r="D89" s="109"/>
      <c r="E89" s="109"/>
      <c r="F89" s="109"/>
      <c r="G89" s="109"/>
      <c r="H89" s="109"/>
      <c r="I89" s="109"/>
    </row>
    <row r="90" spans="1:9" ht="16.899999999999999" customHeight="1">
      <c r="A90" s="7"/>
      <c r="B90" s="3" t="s">
        <v>8</v>
      </c>
      <c r="C90" s="26">
        <v>1000</v>
      </c>
      <c r="D90" s="26">
        <v>500</v>
      </c>
      <c r="E90" s="26">
        <v>500</v>
      </c>
      <c r="F90" s="26">
        <v>0</v>
      </c>
      <c r="G90" s="26">
        <v>0</v>
      </c>
      <c r="H90" s="26">
        <v>0</v>
      </c>
      <c r="I90" s="26">
        <v>0</v>
      </c>
    </row>
    <row r="91" spans="1:9" ht="27.6" customHeight="1">
      <c r="A91" s="27" t="s">
        <v>39</v>
      </c>
      <c r="B91" s="3" t="s">
        <v>38</v>
      </c>
      <c r="C91" s="26">
        <v>1000</v>
      </c>
      <c r="D91" s="26">
        <v>500</v>
      </c>
      <c r="E91" s="26">
        <v>500</v>
      </c>
      <c r="F91" s="26">
        <v>0</v>
      </c>
      <c r="G91" s="26">
        <v>0</v>
      </c>
      <c r="H91" s="26">
        <v>0</v>
      </c>
      <c r="I91" s="26">
        <v>0</v>
      </c>
    </row>
    <row r="92" spans="1:9">
      <c r="A92" s="94"/>
      <c r="B92" s="3" t="s">
        <v>6</v>
      </c>
      <c r="C92" s="109">
        <v>0</v>
      </c>
      <c r="D92" s="109">
        <v>0</v>
      </c>
      <c r="E92" s="109">
        <v>0</v>
      </c>
      <c r="F92" s="109">
        <v>0</v>
      </c>
      <c r="G92" s="109">
        <v>0</v>
      </c>
      <c r="H92" s="109">
        <v>0</v>
      </c>
      <c r="I92" s="109">
        <v>0</v>
      </c>
    </row>
    <row r="93" spans="1:9">
      <c r="A93" s="94"/>
      <c r="B93" s="3" t="s">
        <v>7</v>
      </c>
      <c r="C93" s="109"/>
      <c r="D93" s="109"/>
      <c r="E93" s="109"/>
      <c r="F93" s="109"/>
      <c r="G93" s="109"/>
      <c r="H93" s="109"/>
      <c r="I93" s="109"/>
    </row>
    <row r="94" spans="1:9">
      <c r="A94" s="7"/>
      <c r="B94" s="3" t="s">
        <v>8</v>
      </c>
      <c r="C94" s="26">
        <f>D94+E94+F94+G94+H94+I94</f>
        <v>1000</v>
      </c>
      <c r="D94" s="26">
        <v>500</v>
      </c>
      <c r="E94" s="26">
        <v>500</v>
      </c>
      <c r="F94" s="26">
        <v>0</v>
      </c>
      <c r="G94" s="26">
        <v>0</v>
      </c>
      <c r="H94" s="26">
        <v>0</v>
      </c>
      <c r="I94" s="26">
        <v>0</v>
      </c>
    </row>
  </sheetData>
  <mergeCells count="191">
    <mergeCell ref="F64:F65"/>
    <mergeCell ref="A68:A69"/>
    <mergeCell ref="C68:C69"/>
    <mergeCell ref="D68:D69"/>
    <mergeCell ref="E68:E69"/>
    <mergeCell ref="C64:C65"/>
    <mergeCell ref="D64:D65"/>
    <mergeCell ref="E64:E65"/>
    <mergeCell ref="A64:A65"/>
    <mergeCell ref="F76:F77"/>
    <mergeCell ref="G76:G77"/>
    <mergeCell ref="H76:H77"/>
    <mergeCell ref="I76:I77"/>
    <mergeCell ref="F72:F73"/>
    <mergeCell ref="G72:G73"/>
    <mergeCell ref="A76:A77"/>
    <mergeCell ref="C76:C77"/>
    <mergeCell ref="D76:D77"/>
    <mergeCell ref="E76:E77"/>
    <mergeCell ref="A72:A73"/>
    <mergeCell ref="C72:C73"/>
    <mergeCell ref="D72:D73"/>
    <mergeCell ref="E72:E73"/>
    <mergeCell ref="F92:F93"/>
    <mergeCell ref="G92:G93"/>
    <mergeCell ref="H92:H93"/>
    <mergeCell ref="I92:I93"/>
    <mergeCell ref="A92:A93"/>
    <mergeCell ref="C92:C93"/>
    <mergeCell ref="D92:D93"/>
    <mergeCell ref="E92:E93"/>
    <mergeCell ref="C56:C57"/>
    <mergeCell ref="H60:H61"/>
    <mergeCell ref="C88:C89"/>
    <mergeCell ref="G88:G89"/>
    <mergeCell ref="H88:H89"/>
    <mergeCell ref="F68:F69"/>
    <mergeCell ref="H68:H69"/>
    <mergeCell ref="H80:H81"/>
    <mergeCell ref="D88:D89"/>
    <mergeCell ref="E88:E89"/>
    <mergeCell ref="F88:F89"/>
    <mergeCell ref="I88:I89"/>
    <mergeCell ref="I68:I69"/>
    <mergeCell ref="G64:G65"/>
    <mergeCell ref="H64:H65"/>
    <mergeCell ref="I64:I65"/>
    <mergeCell ref="G68:G69"/>
    <mergeCell ref="F80:F81"/>
    <mergeCell ref="G80:G81"/>
    <mergeCell ref="H72:H73"/>
    <mergeCell ref="D60:D61"/>
    <mergeCell ref="E60:E61"/>
    <mergeCell ref="I80:I81"/>
    <mergeCell ref="C80:C81"/>
    <mergeCell ref="D80:D81"/>
    <mergeCell ref="E80:E81"/>
    <mergeCell ref="I60:I61"/>
    <mergeCell ref="F60:F61"/>
    <mergeCell ref="G60:G61"/>
    <mergeCell ref="I72:I73"/>
    <mergeCell ref="A88:A89"/>
    <mergeCell ref="A80:A81"/>
    <mergeCell ref="G54:G55"/>
    <mergeCell ref="H54:H55"/>
    <mergeCell ref="A54:A55"/>
    <mergeCell ref="B54:B55"/>
    <mergeCell ref="C54:C55"/>
    <mergeCell ref="D54:D55"/>
    <mergeCell ref="A60:A61"/>
    <mergeCell ref="C60:C61"/>
    <mergeCell ref="I54:I55"/>
    <mergeCell ref="A56:A57"/>
    <mergeCell ref="D56:D57"/>
    <mergeCell ref="E56:E57"/>
    <mergeCell ref="F56:F57"/>
    <mergeCell ref="G56:G57"/>
    <mergeCell ref="H56:H57"/>
    <mergeCell ref="I56:I57"/>
    <mergeCell ref="E54:E55"/>
    <mergeCell ref="F54:F55"/>
    <mergeCell ref="E38:E39"/>
    <mergeCell ref="G47:G48"/>
    <mergeCell ref="H47:H48"/>
    <mergeCell ref="D45:D46"/>
    <mergeCell ref="E45:E46"/>
    <mergeCell ref="E42:E43"/>
    <mergeCell ref="F42:F43"/>
    <mergeCell ref="G42:G43"/>
    <mergeCell ref="H42:H43"/>
    <mergeCell ref="A45:A46"/>
    <mergeCell ref="H51:H52"/>
    <mergeCell ref="I51:I52"/>
    <mergeCell ref="F51:F52"/>
    <mergeCell ref="G51:G52"/>
    <mergeCell ref="A51:A52"/>
    <mergeCell ref="C51:C52"/>
    <mergeCell ref="B45:B46"/>
    <mergeCell ref="C45:C46"/>
    <mergeCell ref="I45:I46"/>
    <mergeCell ref="A47:A48"/>
    <mergeCell ref="C47:C48"/>
    <mergeCell ref="D47:D48"/>
    <mergeCell ref="E47:E48"/>
    <mergeCell ref="F47:F48"/>
    <mergeCell ref="H45:H46"/>
    <mergeCell ref="F45:F46"/>
    <mergeCell ref="G45:G46"/>
    <mergeCell ref="I47:I48"/>
    <mergeCell ref="D51:D52"/>
    <mergeCell ref="E51:E52"/>
    <mergeCell ref="I42:I43"/>
    <mergeCell ref="D27:D28"/>
    <mergeCell ref="E27:E28"/>
    <mergeCell ref="F27:F28"/>
    <mergeCell ref="G27:G28"/>
    <mergeCell ref="E35:E37"/>
    <mergeCell ref="D32:D33"/>
    <mergeCell ref="E32:E33"/>
    <mergeCell ref="F38:F39"/>
    <mergeCell ref="G38:G39"/>
    <mergeCell ref="H32:H33"/>
    <mergeCell ref="I32:I33"/>
    <mergeCell ref="H38:H39"/>
    <mergeCell ref="I38:I39"/>
    <mergeCell ref="A35:A37"/>
    <mergeCell ref="B35:B37"/>
    <mergeCell ref="C35:C37"/>
    <mergeCell ref="D35:D37"/>
    <mergeCell ref="A42:A43"/>
    <mergeCell ref="C42:C43"/>
    <mergeCell ref="A38:A39"/>
    <mergeCell ref="C38:C39"/>
    <mergeCell ref="D42:D43"/>
    <mergeCell ref="D38:D39"/>
    <mergeCell ref="I35:I37"/>
    <mergeCell ref="G35:G37"/>
    <mergeCell ref="H35:H37"/>
    <mergeCell ref="F23:F24"/>
    <mergeCell ref="G23:G24"/>
    <mergeCell ref="H27:H28"/>
    <mergeCell ref="I27:I28"/>
    <mergeCell ref="F35:F37"/>
    <mergeCell ref="A17:A18"/>
    <mergeCell ref="C17:C18"/>
    <mergeCell ref="D17:D18"/>
    <mergeCell ref="E17:E18"/>
    <mergeCell ref="F32:F33"/>
    <mergeCell ref="G32:G33"/>
    <mergeCell ref="A32:A33"/>
    <mergeCell ref="C32:C33"/>
    <mergeCell ref="A27:A28"/>
    <mergeCell ref="C27:C28"/>
    <mergeCell ref="F17:F18"/>
    <mergeCell ref="G17:G18"/>
    <mergeCell ref="H23:H24"/>
    <mergeCell ref="I23:I24"/>
    <mergeCell ref="H17:H18"/>
    <mergeCell ref="I17:I18"/>
    <mergeCell ref="H19:H20"/>
    <mergeCell ref="I19:I20"/>
    <mergeCell ref="F19:F20"/>
    <mergeCell ref="G19:G20"/>
    <mergeCell ref="A19:A20"/>
    <mergeCell ref="C19:C20"/>
    <mergeCell ref="D19:D20"/>
    <mergeCell ref="E19:E20"/>
    <mergeCell ref="A23:A24"/>
    <mergeCell ref="C23:C24"/>
    <mergeCell ref="D23:D24"/>
    <mergeCell ref="E23:E24"/>
    <mergeCell ref="A6:A7"/>
    <mergeCell ref="B6:B7"/>
    <mergeCell ref="C6:C7"/>
    <mergeCell ref="D6:I6"/>
    <mergeCell ref="A13:A14"/>
    <mergeCell ref="C13:C14"/>
    <mergeCell ref="F9:F10"/>
    <mergeCell ref="G9:G10"/>
    <mergeCell ref="D13:D14"/>
    <mergeCell ref="E13:E14"/>
    <mergeCell ref="F13:F14"/>
    <mergeCell ref="G13:G14"/>
    <mergeCell ref="H13:H14"/>
    <mergeCell ref="I13:I14"/>
    <mergeCell ref="H9:H10"/>
    <mergeCell ref="I9:I10"/>
    <mergeCell ref="A9:A10"/>
    <mergeCell ref="C9:C10"/>
    <mergeCell ref="D9:D10"/>
    <mergeCell ref="E9:E10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61"/>
  <sheetViews>
    <sheetView tabSelected="1" zoomScale="81" zoomScaleNormal="81" workbookViewId="0">
      <selection activeCell="N62" sqref="A1:N62"/>
    </sheetView>
  </sheetViews>
  <sheetFormatPr defaultColWidth="20.28515625" defaultRowHeight="15"/>
  <cols>
    <col min="1" max="1" width="8.7109375" style="30" customWidth="1"/>
    <col min="2" max="2" width="50.42578125" style="30" customWidth="1"/>
    <col min="3" max="3" width="12" style="30" customWidth="1"/>
    <col min="4" max="4" width="10.5703125" style="30" customWidth="1"/>
    <col min="5" max="5" width="12" style="30" customWidth="1"/>
    <col min="6" max="6" width="12.5703125" style="30" customWidth="1"/>
    <col min="7" max="7" width="12" style="30" customWidth="1"/>
    <col min="8" max="8" width="11" style="30" customWidth="1"/>
    <col min="9" max="9" width="14.28515625" style="33" customWidth="1"/>
    <col min="10" max="11" width="20.28515625" style="30" hidden="1" customWidth="1"/>
    <col min="12" max="12" width="13.140625" style="30" customWidth="1"/>
    <col min="13" max="13" width="11.42578125" style="30" customWidth="1"/>
    <col min="14" max="14" width="18.7109375" style="30" customWidth="1"/>
    <col min="15" max="16384" width="20.28515625" style="30"/>
  </cols>
  <sheetData>
    <row r="1" spans="1:15" ht="17.25">
      <c r="I1" s="61"/>
      <c r="J1" s="62"/>
      <c r="K1" s="61"/>
      <c r="L1" s="62"/>
      <c r="M1" s="62"/>
      <c r="N1" s="63" t="s">
        <v>122</v>
      </c>
    </row>
    <row r="2" spans="1:15" ht="19.5" customHeight="1">
      <c r="I2" s="61"/>
      <c r="J2" s="62"/>
      <c r="K2" s="61"/>
      <c r="L2" s="62"/>
      <c r="M2" s="62"/>
      <c r="N2" s="63" t="s">
        <v>52</v>
      </c>
    </row>
    <row r="3" spans="1:15" ht="32.25" customHeight="1">
      <c r="F3" s="119" t="s">
        <v>79</v>
      </c>
      <c r="G3" s="120"/>
      <c r="H3" s="120"/>
      <c r="I3" s="120"/>
      <c r="J3" s="120"/>
      <c r="K3" s="120"/>
      <c r="L3" s="120"/>
      <c r="M3" s="120"/>
      <c r="N3" s="120"/>
    </row>
    <row r="4" spans="1:15" ht="17.25">
      <c r="G4" s="89"/>
      <c r="H4" s="89"/>
      <c r="I4" s="90"/>
      <c r="J4" s="91"/>
      <c r="K4" s="90"/>
      <c r="L4" s="91"/>
      <c r="M4" s="91"/>
      <c r="N4" s="63" t="s">
        <v>53</v>
      </c>
    </row>
    <row r="5" spans="1:15" ht="17.25">
      <c r="G5" s="89"/>
      <c r="H5" s="89"/>
      <c r="I5" s="90"/>
      <c r="J5" s="91"/>
      <c r="K5" s="90"/>
      <c r="L5" s="91"/>
      <c r="M5" s="91"/>
      <c r="N5" s="63" t="s">
        <v>54</v>
      </c>
    </row>
    <row r="6" spans="1:15" ht="19.5" customHeight="1">
      <c r="G6" s="89"/>
      <c r="H6" s="117" t="s">
        <v>120</v>
      </c>
      <c r="I6" s="118"/>
      <c r="J6" s="118"/>
      <c r="K6" s="118"/>
      <c r="L6" s="118"/>
      <c r="M6" s="118"/>
      <c r="N6" s="118"/>
    </row>
    <row r="7" spans="1:15" ht="17.25" customHeight="1">
      <c r="D7" s="34"/>
      <c r="G7" s="121" t="s">
        <v>121</v>
      </c>
      <c r="H7" s="122"/>
      <c r="I7" s="122"/>
      <c r="J7" s="122"/>
      <c r="K7" s="122"/>
      <c r="L7" s="122"/>
      <c r="M7" s="122"/>
      <c r="N7" s="122"/>
    </row>
    <row r="8" spans="1:15" ht="21.75" customHeight="1">
      <c r="B8" s="64"/>
      <c r="C8" s="64"/>
      <c r="D8" s="34" t="s">
        <v>78</v>
      </c>
      <c r="E8" s="65"/>
      <c r="F8" s="65"/>
      <c r="G8" s="92"/>
      <c r="H8" s="92"/>
      <c r="I8" s="90"/>
      <c r="J8" s="91"/>
      <c r="K8" s="91"/>
      <c r="L8" s="91"/>
      <c r="M8" s="91"/>
      <c r="N8" s="91"/>
    </row>
    <row r="9" spans="1:15" ht="22.5" customHeight="1">
      <c r="B9" s="65"/>
      <c r="C9" s="65"/>
      <c r="D9" s="34" t="s">
        <v>55</v>
      </c>
      <c r="E9" s="65"/>
      <c r="F9" s="65"/>
      <c r="G9" s="65"/>
      <c r="H9" s="65"/>
      <c r="I9" s="61"/>
      <c r="J9" s="62"/>
      <c r="K9" s="62"/>
      <c r="L9" s="62"/>
      <c r="M9" s="62"/>
      <c r="N9" s="62"/>
    </row>
    <row r="10" spans="1:15" ht="24" customHeight="1">
      <c r="A10" s="113" t="s">
        <v>0</v>
      </c>
      <c r="B10" s="113" t="s">
        <v>85</v>
      </c>
      <c r="C10" s="113" t="s">
        <v>56</v>
      </c>
      <c r="D10" s="113"/>
      <c r="E10" s="113"/>
      <c r="F10" s="113"/>
      <c r="G10" s="113"/>
      <c r="H10" s="113"/>
      <c r="I10" s="114" t="s">
        <v>57</v>
      </c>
      <c r="J10" s="66"/>
      <c r="K10" s="66"/>
      <c r="L10" s="114" t="s">
        <v>80</v>
      </c>
      <c r="M10" s="116" t="s">
        <v>111</v>
      </c>
      <c r="N10" s="116" t="s">
        <v>112</v>
      </c>
    </row>
    <row r="11" spans="1:15" ht="21.75" customHeight="1">
      <c r="A11" s="113"/>
      <c r="B11" s="113"/>
      <c r="C11" s="57">
        <v>2015</v>
      </c>
      <c r="D11" s="57">
        <v>2016</v>
      </c>
      <c r="E11" s="57">
        <v>2017</v>
      </c>
      <c r="F11" s="57">
        <v>2018</v>
      </c>
      <c r="G11" s="57">
        <v>2019</v>
      </c>
      <c r="H11" s="57">
        <v>2020</v>
      </c>
      <c r="I11" s="114"/>
      <c r="J11" s="66"/>
      <c r="K11" s="66"/>
      <c r="L11" s="114"/>
      <c r="M11" s="116"/>
      <c r="N11" s="116"/>
    </row>
    <row r="12" spans="1:15">
      <c r="A12" s="57">
        <v>1</v>
      </c>
      <c r="B12" s="57">
        <v>2</v>
      </c>
      <c r="C12" s="57">
        <v>3</v>
      </c>
      <c r="D12" s="57">
        <v>4</v>
      </c>
      <c r="E12" s="57">
        <v>5</v>
      </c>
      <c r="F12" s="57">
        <v>6</v>
      </c>
      <c r="G12" s="57">
        <v>7</v>
      </c>
      <c r="H12" s="57">
        <v>8</v>
      </c>
      <c r="I12" s="57">
        <v>9</v>
      </c>
      <c r="J12" s="66"/>
      <c r="K12" s="66"/>
      <c r="L12" s="67">
        <v>10</v>
      </c>
      <c r="M12" s="66"/>
      <c r="N12" s="66"/>
    </row>
    <row r="13" spans="1:15" s="32" customFormat="1" ht="36.6" hidden="1" customHeight="1">
      <c r="A13" s="56"/>
      <c r="B13" s="68"/>
      <c r="C13" s="68"/>
      <c r="D13" s="68">
        <v>2015</v>
      </c>
      <c r="E13" s="68">
        <v>2016</v>
      </c>
      <c r="F13" s="68">
        <v>2017</v>
      </c>
      <c r="G13" s="68">
        <v>2018</v>
      </c>
      <c r="H13" s="68">
        <v>2019</v>
      </c>
      <c r="I13" s="68">
        <v>2020</v>
      </c>
      <c r="J13" s="68"/>
      <c r="K13" s="69"/>
      <c r="L13" s="70"/>
      <c r="M13" s="70"/>
      <c r="N13" s="70"/>
    </row>
    <row r="14" spans="1:15" ht="16.899999999999999" customHeight="1">
      <c r="A14" s="44"/>
      <c r="B14" s="71" t="s">
        <v>118</v>
      </c>
      <c r="C14" s="72">
        <f t="shared" ref="C14:I14" si="0">C15</f>
        <v>355891.6</v>
      </c>
      <c r="D14" s="72">
        <f t="shared" si="0"/>
        <v>182403.1</v>
      </c>
      <c r="E14" s="72">
        <f t="shared" si="0"/>
        <v>127041.3</v>
      </c>
      <c r="F14" s="72">
        <f t="shared" si="0"/>
        <v>174386.6</v>
      </c>
      <c r="G14" s="72">
        <f t="shared" si="0"/>
        <v>173015.1</v>
      </c>
      <c r="H14" s="72">
        <f t="shared" si="0"/>
        <v>129969</v>
      </c>
      <c r="I14" s="72">
        <f t="shared" si="0"/>
        <v>1142706.7</v>
      </c>
      <c r="J14" s="68"/>
      <c r="K14" s="73">
        <f>SUM(C14:H14)</f>
        <v>1142706.7</v>
      </c>
      <c r="L14" s="66"/>
      <c r="M14" s="66"/>
      <c r="N14" s="66"/>
    </row>
    <row r="15" spans="1:15" ht="16.149999999999999" customHeight="1">
      <c r="A15" s="44"/>
      <c r="B15" s="71" t="s">
        <v>50</v>
      </c>
      <c r="C15" s="72">
        <f t="shared" ref="C15:H15" si="1">C34+C60</f>
        <v>355891.6</v>
      </c>
      <c r="D15" s="72">
        <f t="shared" si="1"/>
        <v>182403.1</v>
      </c>
      <c r="E15" s="72">
        <f t="shared" si="1"/>
        <v>127041.3</v>
      </c>
      <c r="F15" s="72">
        <f t="shared" si="1"/>
        <v>174386.6</v>
      </c>
      <c r="G15" s="72">
        <f t="shared" si="1"/>
        <v>173015.1</v>
      </c>
      <c r="H15" s="72">
        <f t="shared" si="1"/>
        <v>129969</v>
      </c>
      <c r="I15" s="72">
        <f>I34+I60</f>
        <v>1142706.7</v>
      </c>
      <c r="J15" s="68"/>
      <c r="K15" s="73">
        <f>SUM(C15:H15)</f>
        <v>1142706.7</v>
      </c>
      <c r="L15" s="66"/>
      <c r="M15" s="66"/>
      <c r="N15" s="66"/>
      <c r="O15" s="33">
        <f>SUM(C15:H15)</f>
        <v>1142706.7</v>
      </c>
    </row>
    <row r="16" spans="1:15" ht="18" customHeight="1">
      <c r="A16" s="56" t="s">
        <v>51</v>
      </c>
      <c r="B16" s="115" t="s">
        <v>86</v>
      </c>
      <c r="C16" s="115"/>
      <c r="D16" s="115"/>
      <c r="E16" s="115"/>
      <c r="F16" s="115"/>
      <c r="G16" s="115"/>
      <c r="H16" s="115"/>
      <c r="I16" s="115"/>
      <c r="J16" s="115"/>
      <c r="K16" s="73">
        <f>SUM(D16:I16)</f>
        <v>0</v>
      </c>
      <c r="L16" s="66"/>
      <c r="M16" s="66"/>
      <c r="N16" s="66"/>
    </row>
    <row r="17" spans="1:14" s="42" customFormat="1" ht="50.45" customHeight="1">
      <c r="A17" s="41" t="s">
        <v>58</v>
      </c>
      <c r="B17" s="71" t="s">
        <v>59</v>
      </c>
      <c r="C17" s="72">
        <f>C18</f>
        <v>247475.6</v>
      </c>
      <c r="D17" s="72">
        <f t="shared" ref="D17:K17" si="2">D18</f>
        <v>104502.2</v>
      </c>
      <c r="E17" s="72">
        <f t="shared" si="2"/>
        <v>80870.3</v>
      </c>
      <c r="F17" s="72">
        <f t="shared" si="2"/>
        <v>109037</v>
      </c>
      <c r="G17" s="72">
        <f t="shared" si="2"/>
        <v>109754.2</v>
      </c>
      <c r="H17" s="72">
        <f t="shared" si="2"/>
        <v>61800.2</v>
      </c>
      <c r="I17" s="72">
        <f t="shared" si="2"/>
        <v>713439.5</v>
      </c>
      <c r="J17" s="72">
        <f t="shared" si="2"/>
        <v>0</v>
      </c>
      <c r="K17" s="72">
        <f t="shared" si="2"/>
        <v>713439.5</v>
      </c>
      <c r="L17" s="74"/>
      <c r="M17" s="123" t="s">
        <v>113</v>
      </c>
      <c r="N17" s="123" t="s">
        <v>117</v>
      </c>
    </row>
    <row r="18" spans="1:14" s="42" customFormat="1" ht="21.6" customHeight="1">
      <c r="A18" s="43"/>
      <c r="B18" s="71" t="s">
        <v>50</v>
      </c>
      <c r="C18" s="72">
        <f>C20+C22</f>
        <v>247475.6</v>
      </c>
      <c r="D18" s="72">
        <f t="shared" ref="D18:I18" si="3">D20+D22</f>
        <v>104502.2</v>
      </c>
      <c r="E18" s="72">
        <f t="shared" si="3"/>
        <v>80870.3</v>
      </c>
      <c r="F18" s="72">
        <f t="shared" si="3"/>
        <v>109037</v>
      </c>
      <c r="G18" s="72">
        <f t="shared" si="3"/>
        <v>109754.2</v>
      </c>
      <c r="H18" s="72">
        <f t="shared" si="3"/>
        <v>61800.2</v>
      </c>
      <c r="I18" s="72">
        <f t="shared" si="3"/>
        <v>713439.5</v>
      </c>
      <c r="J18" s="75"/>
      <c r="K18" s="76">
        <f t="shared" ref="K18:K34" si="4">SUM(C18:H18)</f>
        <v>713439.5</v>
      </c>
      <c r="L18" s="77"/>
      <c r="M18" s="123"/>
      <c r="N18" s="123"/>
    </row>
    <row r="19" spans="1:14" ht="32.450000000000003" customHeight="1">
      <c r="A19" s="35" t="s">
        <v>60</v>
      </c>
      <c r="B19" s="39" t="s">
        <v>61</v>
      </c>
      <c r="C19" s="52">
        <v>27870.9</v>
      </c>
      <c r="D19" s="52">
        <f>D20</f>
        <v>30201.3</v>
      </c>
      <c r="E19" s="52">
        <f>E20</f>
        <v>27627.4</v>
      </c>
      <c r="F19" s="52">
        <f>F20</f>
        <v>28925.9</v>
      </c>
      <c r="G19" s="52">
        <f>G20</f>
        <v>30198.6</v>
      </c>
      <c r="H19" s="52">
        <f>H20</f>
        <v>31466.9</v>
      </c>
      <c r="I19" s="48">
        <f>SUM(C19:H19)</f>
        <v>176291</v>
      </c>
      <c r="J19" s="68" t="s">
        <v>62</v>
      </c>
      <c r="K19" s="73">
        <f t="shared" si="4"/>
        <v>176291</v>
      </c>
      <c r="L19" s="60" t="s">
        <v>81</v>
      </c>
      <c r="M19" s="123"/>
      <c r="N19" s="123"/>
    </row>
    <row r="20" spans="1:14" ht="16.899999999999999" customHeight="1">
      <c r="A20" s="36"/>
      <c r="B20" s="46" t="s">
        <v>50</v>
      </c>
      <c r="C20" s="78">
        <v>27870.9</v>
      </c>
      <c r="D20" s="78">
        <f>26362+3839.3</f>
        <v>30201.3</v>
      </c>
      <c r="E20" s="78">
        <v>27627.4</v>
      </c>
      <c r="F20" s="78">
        <v>28925.9</v>
      </c>
      <c r="G20" s="78">
        <v>30198.6</v>
      </c>
      <c r="H20" s="78">
        <v>31466.9</v>
      </c>
      <c r="I20" s="79">
        <f>SUM(C20:H20)</f>
        <v>176291</v>
      </c>
      <c r="J20" s="68"/>
      <c r="K20" s="73">
        <f t="shared" si="4"/>
        <v>176291</v>
      </c>
      <c r="L20" s="66"/>
      <c r="M20" s="123"/>
      <c r="N20" s="123"/>
    </row>
    <row r="21" spans="1:14" ht="57.6" customHeight="1">
      <c r="A21" s="37" t="s">
        <v>63</v>
      </c>
      <c r="B21" s="39" t="s">
        <v>84</v>
      </c>
      <c r="C21" s="52">
        <f>C22</f>
        <v>219604.7</v>
      </c>
      <c r="D21" s="52">
        <f t="shared" ref="D21:I21" si="5">D24+D26+D28</f>
        <v>74300.899999999994</v>
      </c>
      <c r="E21" s="52">
        <f t="shared" si="5"/>
        <v>53242.9</v>
      </c>
      <c r="F21" s="52">
        <f t="shared" si="5"/>
        <v>80111.100000000006</v>
      </c>
      <c r="G21" s="52">
        <f t="shared" si="5"/>
        <v>79555.600000000006</v>
      </c>
      <c r="H21" s="52">
        <f t="shared" si="5"/>
        <v>30333.3</v>
      </c>
      <c r="I21" s="52">
        <f t="shared" si="5"/>
        <v>537148.5</v>
      </c>
      <c r="J21" s="115" t="s">
        <v>64</v>
      </c>
      <c r="K21" s="73">
        <f t="shared" si="4"/>
        <v>537148.5</v>
      </c>
      <c r="L21" s="66"/>
      <c r="M21" s="123"/>
      <c r="N21" s="123"/>
    </row>
    <row r="22" spans="1:14" ht="22.9" customHeight="1">
      <c r="A22" s="37"/>
      <c r="B22" s="46" t="s">
        <v>50</v>
      </c>
      <c r="C22" s="78">
        <f t="shared" ref="C22:H22" si="6">C24+C26+C28</f>
        <v>219604.7</v>
      </c>
      <c r="D22" s="78">
        <f t="shared" si="6"/>
        <v>74300.899999999994</v>
      </c>
      <c r="E22" s="78">
        <f t="shared" si="6"/>
        <v>53242.9</v>
      </c>
      <c r="F22" s="78">
        <f t="shared" si="6"/>
        <v>80111.100000000006</v>
      </c>
      <c r="G22" s="78">
        <f t="shared" si="6"/>
        <v>79555.600000000006</v>
      </c>
      <c r="H22" s="78">
        <f t="shared" si="6"/>
        <v>30333.3</v>
      </c>
      <c r="I22" s="79">
        <f t="shared" ref="I22:I28" si="7">H22+C22+D22+E22+F22+G22</f>
        <v>537148.5</v>
      </c>
      <c r="J22" s="115"/>
      <c r="K22" s="73"/>
      <c r="L22" s="66"/>
      <c r="M22" s="123"/>
      <c r="N22" s="123"/>
    </row>
    <row r="23" spans="1:14" ht="28.9" customHeight="1">
      <c r="A23" s="37" t="s">
        <v>100</v>
      </c>
      <c r="B23" s="39" t="s">
        <v>110</v>
      </c>
      <c r="C23" s="52">
        <f>C24</f>
        <v>187614.1</v>
      </c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48">
        <f t="shared" si="7"/>
        <v>187614.1</v>
      </c>
      <c r="J23" s="115"/>
      <c r="K23" s="73"/>
      <c r="L23" s="66" t="s">
        <v>104</v>
      </c>
      <c r="M23" s="123"/>
      <c r="N23" s="123"/>
    </row>
    <row r="24" spans="1:14" ht="19.899999999999999" customHeight="1">
      <c r="A24" s="37"/>
      <c r="B24" s="46" t="s">
        <v>50</v>
      </c>
      <c r="C24" s="78">
        <v>187614.1</v>
      </c>
      <c r="D24" s="78">
        <v>0</v>
      </c>
      <c r="E24" s="78">
        <v>0</v>
      </c>
      <c r="F24" s="78">
        <v>0</v>
      </c>
      <c r="G24" s="78">
        <v>0</v>
      </c>
      <c r="H24" s="78">
        <v>0</v>
      </c>
      <c r="I24" s="79">
        <f t="shared" si="7"/>
        <v>187614.1</v>
      </c>
      <c r="J24" s="115"/>
      <c r="K24" s="73"/>
      <c r="L24" s="66"/>
      <c r="M24" s="123"/>
      <c r="N24" s="123"/>
    </row>
    <row r="25" spans="1:14" ht="28.9" customHeight="1">
      <c r="A25" s="37" t="s">
        <v>101</v>
      </c>
      <c r="B25" s="39" t="s">
        <v>105</v>
      </c>
      <c r="C25" s="52">
        <f t="shared" ref="C25:H25" si="8">C26</f>
        <v>372.9</v>
      </c>
      <c r="D25" s="52">
        <f t="shared" si="8"/>
        <v>0</v>
      </c>
      <c r="E25" s="52">
        <f t="shared" si="8"/>
        <v>0</v>
      </c>
      <c r="F25" s="52">
        <f t="shared" si="8"/>
        <v>0</v>
      </c>
      <c r="G25" s="52">
        <f t="shared" si="8"/>
        <v>0</v>
      </c>
      <c r="H25" s="52">
        <f t="shared" si="8"/>
        <v>0</v>
      </c>
      <c r="I25" s="48">
        <f t="shared" si="7"/>
        <v>372.9</v>
      </c>
      <c r="J25" s="115"/>
      <c r="K25" s="73"/>
      <c r="L25" s="66" t="s">
        <v>104</v>
      </c>
      <c r="M25" s="123"/>
      <c r="N25" s="123"/>
    </row>
    <row r="26" spans="1:14" ht="19.899999999999999" customHeight="1">
      <c r="A26" s="37"/>
      <c r="B26" s="46" t="s">
        <v>50</v>
      </c>
      <c r="C26" s="78">
        <v>372.9</v>
      </c>
      <c r="D26" s="78">
        <v>0</v>
      </c>
      <c r="E26" s="78">
        <v>0</v>
      </c>
      <c r="F26" s="78">
        <v>0</v>
      </c>
      <c r="G26" s="78">
        <v>0</v>
      </c>
      <c r="H26" s="78">
        <v>0</v>
      </c>
      <c r="I26" s="79">
        <f t="shared" si="7"/>
        <v>372.9</v>
      </c>
      <c r="J26" s="115"/>
      <c r="K26" s="73"/>
      <c r="L26" s="66"/>
      <c r="M26" s="123"/>
      <c r="N26" s="123"/>
    </row>
    <row r="27" spans="1:14" ht="28.9" customHeight="1">
      <c r="A27" s="37" t="s">
        <v>102</v>
      </c>
      <c r="B27" s="39" t="s">
        <v>99</v>
      </c>
      <c r="C27" s="52">
        <f t="shared" ref="C27:H27" si="9">C28</f>
        <v>31617.7</v>
      </c>
      <c r="D27" s="52">
        <f t="shared" si="9"/>
        <v>74300.899999999994</v>
      </c>
      <c r="E27" s="52">
        <f t="shared" si="9"/>
        <v>53242.9</v>
      </c>
      <c r="F27" s="52">
        <f t="shared" si="9"/>
        <v>80111.100000000006</v>
      </c>
      <c r="G27" s="52">
        <f t="shared" si="9"/>
        <v>79555.600000000006</v>
      </c>
      <c r="H27" s="52">
        <f t="shared" si="9"/>
        <v>30333.3</v>
      </c>
      <c r="I27" s="48">
        <f t="shared" si="7"/>
        <v>349161.5</v>
      </c>
      <c r="J27" s="115"/>
      <c r="K27" s="73"/>
      <c r="L27" s="66" t="s">
        <v>103</v>
      </c>
      <c r="M27" s="123"/>
      <c r="N27" s="123"/>
    </row>
    <row r="28" spans="1:14" ht="19.899999999999999" customHeight="1">
      <c r="A28" s="37"/>
      <c r="B28" s="46" t="s">
        <v>50</v>
      </c>
      <c r="C28" s="78">
        <f>24695+6922.746</f>
        <v>31617.7</v>
      </c>
      <c r="D28" s="78">
        <f>46185.4+28115.467</f>
        <v>74300.899999999994</v>
      </c>
      <c r="E28" s="78">
        <f>80111.1-13868.2-13000</f>
        <v>53242.9</v>
      </c>
      <c r="F28" s="78">
        <v>80111.100000000006</v>
      </c>
      <c r="G28" s="78">
        <v>79555.600000000006</v>
      </c>
      <c r="H28" s="78">
        <v>30333.3</v>
      </c>
      <c r="I28" s="79">
        <f t="shared" si="7"/>
        <v>349161.5</v>
      </c>
      <c r="J28" s="115"/>
      <c r="K28" s="73"/>
      <c r="L28" s="66"/>
      <c r="M28" s="123"/>
      <c r="N28" s="123"/>
    </row>
    <row r="29" spans="1:14" s="42" customFormat="1" ht="33" customHeight="1">
      <c r="A29" s="41" t="s">
        <v>65</v>
      </c>
      <c r="B29" s="80" t="s">
        <v>66</v>
      </c>
      <c r="C29" s="50">
        <f t="shared" ref="C29:I29" si="10">C30</f>
        <v>76984.600000000006</v>
      </c>
      <c r="D29" s="50">
        <f t="shared" si="10"/>
        <v>44910.400000000001</v>
      </c>
      <c r="E29" s="50">
        <f t="shared" si="10"/>
        <v>16998.599999999999</v>
      </c>
      <c r="F29" s="50">
        <f t="shared" si="10"/>
        <v>27111.1</v>
      </c>
      <c r="G29" s="50">
        <f t="shared" si="10"/>
        <v>19000</v>
      </c>
      <c r="H29" s="50">
        <f t="shared" si="10"/>
        <v>18888.900000000001</v>
      </c>
      <c r="I29" s="49">
        <f t="shared" si="10"/>
        <v>203893.6</v>
      </c>
      <c r="J29" s="75"/>
      <c r="K29" s="76">
        <f t="shared" si="4"/>
        <v>203893.6</v>
      </c>
      <c r="L29" s="77"/>
      <c r="M29" s="123" t="s">
        <v>114</v>
      </c>
      <c r="N29" s="123" t="s">
        <v>115</v>
      </c>
    </row>
    <row r="30" spans="1:14" s="42" customFormat="1" ht="19.149999999999999" customHeight="1">
      <c r="A30" s="45"/>
      <c r="B30" s="46" t="s">
        <v>7</v>
      </c>
      <c r="C30" s="81">
        <f t="shared" ref="C30:I30" si="11">C32</f>
        <v>76984.600000000006</v>
      </c>
      <c r="D30" s="81">
        <f t="shared" si="11"/>
        <v>44910.400000000001</v>
      </c>
      <c r="E30" s="81">
        <f t="shared" si="11"/>
        <v>16998.599999999999</v>
      </c>
      <c r="F30" s="81">
        <f t="shared" si="11"/>
        <v>27111.1</v>
      </c>
      <c r="G30" s="81">
        <f t="shared" si="11"/>
        <v>19000</v>
      </c>
      <c r="H30" s="81">
        <f t="shared" si="11"/>
        <v>18888.900000000001</v>
      </c>
      <c r="I30" s="81">
        <f t="shared" si="11"/>
        <v>203893.6</v>
      </c>
      <c r="J30" s="75"/>
      <c r="K30" s="76">
        <f t="shared" si="4"/>
        <v>203893.6</v>
      </c>
      <c r="L30" s="77"/>
      <c r="M30" s="123"/>
      <c r="N30" s="123"/>
    </row>
    <row r="31" spans="1:14" ht="30.6" customHeight="1">
      <c r="A31" s="37" t="s">
        <v>67</v>
      </c>
      <c r="B31" s="39" t="s">
        <v>66</v>
      </c>
      <c r="C31" s="48">
        <f t="shared" ref="C31:H31" si="12">C32</f>
        <v>76984.600000000006</v>
      </c>
      <c r="D31" s="48">
        <f t="shared" si="12"/>
        <v>44910.400000000001</v>
      </c>
      <c r="E31" s="48">
        <f t="shared" si="12"/>
        <v>16998.599999999999</v>
      </c>
      <c r="F31" s="48">
        <f t="shared" si="12"/>
        <v>27111.1</v>
      </c>
      <c r="G31" s="48">
        <f t="shared" si="12"/>
        <v>19000</v>
      </c>
      <c r="H31" s="48">
        <f t="shared" si="12"/>
        <v>18888.900000000001</v>
      </c>
      <c r="I31" s="48">
        <f>SUM(C31:H31)</f>
        <v>203893.6</v>
      </c>
      <c r="J31" s="115" t="s">
        <v>68</v>
      </c>
      <c r="K31" s="73">
        <f t="shared" si="4"/>
        <v>203893.6</v>
      </c>
      <c r="L31" s="66" t="s">
        <v>81</v>
      </c>
      <c r="M31" s="123"/>
      <c r="N31" s="123"/>
    </row>
    <row r="32" spans="1:14" ht="18.600000000000001" customHeight="1">
      <c r="A32" s="36"/>
      <c r="B32" s="40" t="s">
        <v>50</v>
      </c>
      <c r="C32" s="79">
        <v>76984.600000000006</v>
      </c>
      <c r="D32" s="79">
        <v>44910.400000000001</v>
      </c>
      <c r="E32" s="79">
        <v>16998.599999999999</v>
      </c>
      <c r="F32" s="79">
        <v>27111.1</v>
      </c>
      <c r="G32" s="79">
        <v>19000</v>
      </c>
      <c r="H32" s="79">
        <v>18888.900000000001</v>
      </c>
      <c r="I32" s="79">
        <f>SUM(C32:H32)</f>
        <v>203893.6</v>
      </c>
      <c r="J32" s="115"/>
      <c r="K32" s="73">
        <f t="shared" si="4"/>
        <v>203893.6</v>
      </c>
      <c r="L32" s="66"/>
      <c r="M32" s="123"/>
      <c r="N32" s="123"/>
    </row>
    <row r="33" spans="1:14" s="42" customFormat="1" ht="22.9" customHeight="1">
      <c r="A33" s="45"/>
      <c r="B33" s="80" t="s">
        <v>69</v>
      </c>
      <c r="C33" s="49">
        <f>C29+C17</f>
        <v>324460.2</v>
      </c>
      <c r="D33" s="49">
        <f t="shared" ref="D33:I34" si="13">D29+D17</f>
        <v>149412.6</v>
      </c>
      <c r="E33" s="49">
        <f t="shared" si="13"/>
        <v>97868.9</v>
      </c>
      <c r="F33" s="49">
        <f t="shared" si="13"/>
        <v>136148.1</v>
      </c>
      <c r="G33" s="49">
        <f t="shared" si="13"/>
        <v>128754.2</v>
      </c>
      <c r="H33" s="49">
        <f t="shared" si="13"/>
        <v>80689.100000000006</v>
      </c>
      <c r="I33" s="49">
        <f t="shared" si="13"/>
        <v>917333.1</v>
      </c>
      <c r="J33" s="75"/>
      <c r="K33" s="76">
        <f t="shared" si="4"/>
        <v>917333.1</v>
      </c>
      <c r="L33" s="77"/>
      <c r="M33" s="58"/>
      <c r="N33" s="58"/>
    </row>
    <row r="34" spans="1:14" s="42" customFormat="1" ht="20.45" customHeight="1">
      <c r="A34" s="45"/>
      <c r="B34" s="46" t="s">
        <v>50</v>
      </c>
      <c r="C34" s="81">
        <f>C30+C18</f>
        <v>324460.2</v>
      </c>
      <c r="D34" s="81">
        <f t="shared" si="13"/>
        <v>149412.6</v>
      </c>
      <c r="E34" s="81">
        <f t="shared" si="13"/>
        <v>97868.9</v>
      </c>
      <c r="F34" s="81">
        <f t="shared" si="13"/>
        <v>136148.1</v>
      </c>
      <c r="G34" s="81">
        <f t="shared" si="13"/>
        <v>128754.2</v>
      </c>
      <c r="H34" s="81">
        <f t="shared" si="13"/>
        <v>80689.100000000006</v>
      </c>
      <c r="I34" s="81">
        <f t="shared" si="13"/>
        <v>917333.1</v>
      </c>
      <c r="J34" s="75"/>
      <c r="K34" s="76">
        <f t="shared" si="4"/>
        <v>917333.1</v>
      </c>
      <c r="L34" s="77"/>
      <c r="M34" s="58"/>
      <c r="N34" s="58"/>
    </row>
    <row r="35" spans="1:14" ht="21" customHeight="1">
      <c r="A35" s="37">
        <v>2</v>
      </c>
      <c r="B35" s="115" t="s">
        <v>87</v>
      </c>
      <c r="C35" s="115"/>
      <c r="D35" s="115"/>
      <c r="E35" s="115"/>
      <c r="F35" s="115"/>
      <c r="G35" s="115"/>
      <c r="H35" s="115"/>
      <c r="I35" s="115"/>
      <c r="J35" s="68"/>
      <c r="K35" s="73">
        <f>SUM(D35:I35)</f>
        <v>0</v>
      </c>
      <c r="L35" s="66"/>
      <c r="M35" s="59"/>
      <c r="N35" s="59"/>
    </row>
    <row r="36" spans="1:14" ht="21.6" customHeight="1">
      <c r="A36" s="38" t="s">
        <v>88</v>
      </c>
      <c r="B36" s="68" t="s">
        <v>70</v>
      </c>
      <c r="C36" s="48"/>
      <c r="D36" s="48"/>
      <c r="E36" s="48"/>
      <c r="F36" s="48"/>
      <c r="G36" s="48"/>
      <c r="H36" s="48"/>
      <c r="I36" s="82"/>
      <c r="J36" s="68"/>
      <c r="K36" s="73">
        <f t="shared" ref="K36:K60" si="14">SUM(C36:H36)</f>
        <v>0</v>
      </c>
      <c r="L36" s="66"/>
      <c r="M36" s="123" t="s">
        <v>114</v>
      </c>
      <c r="N36" s="123" t="s">
        <v>116</v>
      </c>
    </row>
    <row r="37" spans="1:14" s="42" customFormat="1" ht="24.6" customHeight="1">
      <c r="A37" s="53" t="s">
        <v>89</v>
      </c>
      <c r="B37" s="83" t="s">
        <v>106</v>
      </c>
      <c r="C37" s="51">
        <f t="shared" ref="C37:H37" si="15">C38</f>
        <v>4338.8999999999996</v>
      </c>
      <c r="D37" s="50">
        <f t="shared" si="15"/>
        <v>3888.9</v>
      </c>
      <c r="E37" s="50">
        <f t="shared" si="15"/>
        <v>4000</v>
      </c>
      <c r="F37" s="50">
        <f t="shared" si="15"/>
        <v>4212</v>
      </c>
      <c r="G37" s="50">
        <f t="shared" si="15"/>
        <v>4397.3</v>
      </c>
      <c r="H37" s="50">
        <f t="shared" si="15"/>
        <v>4582</v>
      </c>
      <c r="I37" s="49">
        <f t="shared" ref="I37:I58" si="16">SUM(C37:H37)</f>
        <v>25419.1</v>
      </c>
      <c r="J37" s="75"/>
      <c r="K37" s="76">
        <f t="shared" si="14"/>
        <v>25419.1</v>
      </c>
      <c r="L37" s="66" t="s">
        <v>81</v>
      </c>
      <c r="M37" s="123"/>
      <c r="N37" s="123"/>
    </row>
    <row r="38" spans="1:14" s="42" customFormat="1" ht="19.149999999999999" customHeight="1">
      <c r="A38" s="47"/>
      <c r="B38" s="46" t="s">
        <v>50</v>
      </c>
      <c r="C38" s="84">
        <f>C44+C42+C40</f>
        <v>4338.8999999999996</v>
      </c>
      <c r="D38" s="85">
        <v>3888.9</v>
      </c>
      <c r="E38" s="85">
        <v>4000</v>
      </c>
      <c r="F38" s="85">
        <f>E38*1.053</f>
        <v>4212</v>
      </c>
      <c r="G38" s="85">
        <f>F38*1.044</f>
        <v>4397.3</v>
      </c>
      <c r="H38" s="85">
        <f>G38*1.042</f>
        <v>4582</v>
      </c>
      <c r="I38" s="81">
        <f t="shared" ref="I38:I44" si="17">SUM(C38:H38)</f>
        <v>25419.1</v>
      </c>
      <c r="J38" s="75"/>
      <c r="K38" s="76">
        <f t="shared" si="14"/>
        <v>25419.1</v>
      </c>
      <c r="L38" s="77"/>
      <c r="M38" s="123"/>
      <c r="N38" s="123"/>
    </row>
    <row r="39" spans="1:14" s="42" customFormat="1" ht="19.149999999999999" customHeight="1">
      <c r="A39" s="38" t="s">
        <v>96</v>
      </c>
      <c r="B39" s="39" t="s">
        <v>98</v>
      </c>
      <c r="C39" s="51">
        <f t="shared" ref="C39:H39" si="18">C40</f>
        <v>1671.6</v>
      </c>
      <c r="D39" s="50">
        <f t="shared" si="18"/>
        <v>3888.9</v>
      </c>
      <c r="E39" s="50">
        <f t="shared" si="18"/>
        <v>4000</v>
      </c>
      <c r="F39" s="50">
        <f t="shared" si="18"/>
        <v>4212</v>
      </c>
      <c r="G39" s="50">
        <f t="shared" si="18"/>
        <v>4397.3</v>
      </c>
      <c r="H39" s="50">
        <f t="shared" si="18"/>
        <v>4582</v>
      </c>
      <c r="I39" s="49">
        <f t="shared" si="17"/>
        <v>22751.8</v>
      </c>
      <c r="J39" s="75"/>
      <c r="K39" s="76"/>
      <c r="L39" s="77"/>
      <c r="M39" s="123"/>
      <c r="N39" s="123"/>
    </row>
    <row r="40" spans="1:14" s="42" customFormat="1" ht="19.149999999999999" customHeight="1">
      <c r="A40" s="38"/>
      <c r="B40" s="46" t="s">
        <v>50</v>
      </c>
      <c r="C40" s="84">
        <v>1671.6</v>
      </c>
      <c r="D40" s="85">
        <v>3888.9</v>
      </c>
      <c r="E40" s="85">
        <v>4000</v>
      </c>
      <c r="F40" s="85">
        <v>4212</v>
      </c>
      <c r="G40" s="85">
        <v>4397.3</v>
      </c>
      <c r="H40" s="85">
        <v>4582</v>
      </c>
      <c r="I40" s="81">
        <f t="shared" si="17"/>
        <v>22751.8</v>
      </c>
      <c r="J40" s="75"/>
      <c r="K40" s="76"/>
      <c r="L40" s="77"/>
      <c r="M40" s="123"/>
      <c r="N40" s="123"/>
    </row>
    <row r="41" spans="1:14" s="42" customFormat="1" ht="19.149999999999999" customHeight="1">
      <c r="A41" s="38" t="s">
        <v>97</v>
      </c>
      <c r="B41" s="46" t="s">
        <v>109</v>
      </c>
      <c r="C41" s="84">
        <f t="shared" ref="C41:H41" si="19">C42</f>
        <v>2367.3000000000002</v>
      </c>
      <c r="D41" s="85">
        <f t="shared" si="19"/>
        <v>0</v>
      </c>
      <c r="E41" s="85">
        <f t="shared" si="19"/>
        <v>0</v>
      </c>
      <c r="F41" s="85">
        <f t="shared" si="19"/>
        <v>0</v>
      </c>
      <c r="G41" s="85">
        <f t="shared" si="19"/>
        <v>0</v>
      </c>
      <c r="H41" s="85">
        <f t="shared" si="19"/>
        <v>0</v>
      </c>
      <c r="I41" s="81">
        <f t="shared" si="17"/>
        <v>2367.3000000000002</v>
      </c>
      <c r="J41" s="75"/>
      <c r="K41" s="76"/>
      <c r="L41" s="77"/>
      <c r="M41" s="123"/>
      <c r="N41" s="123"/>
    </row>
    <row r="42" spans="1:14" s="42" customFormat="1" ht="19.149999999999999" customHeight="1">
      <c r="A42" s="38"/>
      <c r="B42" s="46" t="s">
        <v>50</v>
      </c>
      <c r="C42" s="84">
        <v>2367.3000000000002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1">
        <f t="shared" si="17"/>
        <v>2367.3000000000002</v>
      </c>
      <c r="J42" s="75"/>
      <c r="K42" s="76"/>
      <c r="L42" s="77"/>
      <c r="M42" s="123"/>
      <c r="N42" s="123"/>
    </row>
    <row r="43" spans="1:14" s="42" customFormat="1" ht="19.149999999999999" customHeight="1">
      <c r="A43" s="38" t="s">
        <v>108</v>
      </c>
      <c r="B43" s="46" t="s">
        <v>107</v>
      </c>
      <c r="C43" s="84">
        <f t="shared" ref="C43:H43" si="20">C44</f>
        <v>300</v>
      </c>
      <c r="D43" s="85">
        <f t="shared" si="20"/>
        <v>0</v>
      </c>
      <c r="E43" s="85">
        <f t="shared" si="20"/>
        <v>0</v>
      </c>
      <c r="F43" s="85">
        <f t="shared" si="20"/>
        <v>0</v>
      </c>
      <c r="G43" s="85">
        <f t="shared" si="20"/>
        <v>0</v>
      </c>
      <c r="H43" s="85">
        <f t="shared" si="20"/>
        <v>0</v>
      </c>
      <c r="I43" s="81">
        <f t="shared" si="17"/>
        <v>300</v>
      </c>
      <c r="J43" s="75"/>
      <c r="K43" s="76"/>
      <c r="L43" s="77"/>
      <c r="M43" s="123"/>
      <c r="N43" s="123"/>
    </row>
    <row r="44" spans="1:14" s="42" customFormat="1" ht="19.149999999999999" customHeight="1">
      <c r="A44" s="38"/>
      <c r="B44" s="46" t="s">
        <v>50</v>
      </c>
      <c r="C44" s="84">
        <v>300</v>
      </c>
      <c r="D44" s="85">
        <v>0</v>
      </c>
      <c r="E44" s="85">
        <v>0</v>
      </c>
      <c r="F44" s="85">
        <v>0</v>
      </c>
      <c r="G44" s="85">
        <v>0</v>
      </c>
      <c r="H44" s="85">
        <v>0</v>
      </c>
      <c r="I44" s="81">
        <f t="shared" si="17"/>
        <v>300</v>
      </c>
      <c r="J44" s="75"/>
      <c r="K44" s="76"/>
      <c r="L44" s="77"/>
      <c r="M44" s="123"/>
      <c r="N44" s="123"/>
    </row>
    <row r="45" spans="1:14" ht="75.599999999999994" customHeight="1">
      <c r="A45" s="55" t="s">
        <v>90</v>
      </c>
      <c r="B45" s="39" t="s">
        <v>71</v>
      </c>
      <c r="C45" s="51">
        <v>3000</v>
      </c>
      <c r="D45" s="51">
        <v>5000</v>
      </c>
      <c r="E45" s="51">
        <v>7000</v>
      </c>
      <c r="F45" s="51">
        <v>15000</v>
      </c>
      <c r="G45" s="51">
        <v>20000</v>
      </c>
      <c r="H45" s="51">
        <v>24000</v>
      </c>
      <c r="I45" s="48">
        <f t="shared" si="16"/>
        <v>74000</v>
      </c>
      <c r="J45" s="86" t="s">
        <v>72</v>
      </c>
      <c r="K45" s="73">
        <f t="shared" si="14"/>
        <v>74000</v>
      </c>
      <c r="L45" s="66" t="s">
        <v>81</v>
      </c>
      <c r="M45" s="123"/>
      <c r="N45" s="123"/>
    </row>
    <row r="46" spans="1:14" ht="18" customHeight="1">
      <c r="A46" s="54"/>
      <c r="B46" s="40" t="s">
        <v>50</v>
      </c>
      <c r="C46" s="84">
        <v>3000</v>
      </c>
      <c r="D46" s="84">
        <v>5000</v>
      </c>
      <c r="E46" s="84">
        <v>7000</v>
      </c>
      <c r="F46" s="84">
        <v>15000</v>
      </c>
      <c r="G46" s="84">
        <v>20000</v>
      </c>
      <c r="H46" s="84">
        <v>24000</v>
      </c>
      <c r="I46" s="79">
        <f t="shared" si="16"/>
        <v>74000</v>
      </c>
      <c r="J46" s="86"/>
      <c r="K46" s="73">
        <f t="shared" si="14"/>
        <v>74000</v>
      </c>
      <c r="L46" s="66"/>
      <c r="M46" s="123"/>
      <c r="N46" s="123"/>
    </row>
    <row r="47" spans="1:14" ht="22.15" customHeight="1">
      <c r="A47" s="35" t="s">
        <v>91</v>
      </c>
      <c r="B47" s="39" t="s">
        <v>83</v>
      </c>
      <c r="C47" s="51">
        <v>3000</v>
      </c>
      <c r="D47" s="51">
        <v>5000</v>
      </c>
      <c r="E47" s="51">
        <v>7000</v>
      </c>
      <c r="F47" s="51">
        <v>15000</v>
      </c>
      <c r="G47" s="51">
        <v>20000</v>
      </c>
      <c r="H47" s="51">
        <v>24000</v>
      </c>
      <c r="I47" s="48">
        <f>SUM(C47:H47)</f>
        <v>74000</v>
      </c>
      <c r="J47" s="86" t="s">
        <v>72</v>
      </c>
      <c r="K47" s="73">
        <f>SUM(C47:H47)</f>
        <v>74000</v>
      </c>
      <c r="L47" s="66" t="s">
        <v>81</v>
      </c>
      <c r="M47" s="123"/>
      <c r="N47" s="123"/>
    </row>
    <row r="48" spans="1:14" ht="18" customHeight="1">
      <c r="A48" s="54"/>
      <c r="B48" s="40" t="s">
        <v>50</v>
      </c>
      <c r="C48" s="84">
        <v>3000</v>
      </c>
      <c r="D48" s="84">
        <v>5000</v>
      </c>
      <c r="E48" s="84">
        <v>7000</v>
      </c>
      <c r="F48" s="84">
        <v>15000</v>
      </c>
      <c r="G48" s="84">
        <v>20000</v>
      </c>
      <c r="H48" s="84">
        <v>24000</v>
      </c>
      <c r="I48" s="79">
        <f>SUM(C48:H48)</f>
        <v>74000</v>
      </c>
      <c r="J48" s="86"/>
      <c r="K48" s="73">
        <f>SUM(C48:H48)</f>
        <v>74000</v>
      </c>
      <c r="L48" s="66"/>
      <c r="M48" s="123"/>
      <c r="N48" s="123"/>
    </row>
    <row r="49" spans="1:14" ht="31.15" customHeight="1">
      <c r="A49" s="55" t="s">
        <v>92</v>
      </c>
      <c r="B49" s="39" t="s">
        <v>73</v>
      </c>
      <c r="C49" s="51">
        <f t="shared" ref="C49:H49" si="21">C50</f>
        <v>24092.5</v>
      </c>
      <c r="D49" s="51">
        <f t="shared" si="21"/>
        <v>24101.599999999999</v>
      </c>
      <c r="E49" s="51">
        <f t="shared" si="21"/>
        <v>18172.400000000001</v>
      </c>
      <c r="F49" s="51">
        <f t="shared" si="21"/>
        <v>19026.5</v>
      </c>
      <c r="G49" s="51">
        <f t="shared" si="21"/>
        <v>19863.599999999999</v>
      </c>
      <c r="H49" s="51">
        <f t="shared" si="21"/>
        <v>20697.900000000001</v>
      </c>
      <c r="I49" s="48">
        <f t="shared" si="16"/>
        <v>125954.5</v>
      </c>
      <c r="J49" s="86"/>
      <c r="K49" s="73">
        <f t="shared" si="14"/>
        <v>125954.5</v>
      </c>
      <c r="L49" s="66" t="s">
        <v>81</v>
      </c>
      <c r="M49" s="123"/>
      <c r="N49" s="123"/>
    </row>
    <row r="50" spans="1:14" ht="18" customHeight="1">
      <c r="A50" s="36"/>
      <c r="B50" s="40" t="s">
        <v>50</v>
      </c>
      <c r="C50" s="87">
        <f t="shared" ref="C50:H50" si="22">C51+C53+C55+C57</f>
        <v>24092.5</v>
      </c>
      <c r="D50" s="79">
        <f t="shared" si="22"/>
        <v>24101.599999999999</v>
      </c>
      <c r="E50" s="79">
        <f t="shared" si="22"/>
        <v>18172.400000000001</v>
      </c>
      <c r="F50" s="79">
        <f t="shared" si="22"/>
        <v>19026.5</v>
      </c>
      <c r="G50" s="79">
        <f t="shared" si="22"/>
        <v>19863.599999999999</v>
      </c>
      <c r="H50" s="79">
        <f t="shared" si="22"/>
        <v>20697.900000000001</v>
      </c>
      <c r="I50" s="79">
        <f t="shared" si="16"/>
        <v>125954.5</v>
      </c>
      <c r="J50" s="86"/>
      <c r="K50" s="73">
        <f t="shared" si="14"/>
        <v>125954.5</v>
      </c>
      <c r="L50" s="66"/>
      <c r="M50" s="123"/>
      <c r="N50" s="123"/>
    </row>
    <row r="51" spans="1:14" ht="22.15" customHeight="1">
      <c r="A51" s="35" t="s">
        <v>93</v>
      </c>
      <c r="B51" s="88" t="s">
        <v>74</v>
      </c>
      <c r="C51" s="51">
        <f>C52</f>
        <v>6730</v>
      </c>
      <c r="D51" s="52">
        <v>6542</v>
      </c>
      <c r="E51" s="51">
        <f>D51*1.048</f>
        <v>6856</v>
      </c>
      <c r="F51" s="51">
        <f>E51*1.047</f>
        <v>7178.2</v>
      </c>
      <c r="G51" s="51">
        <f>F51*1.044</f>
        <v>7494</v>
      </c>
      <c r="H51" s="51">
        <f>G51*1.042</f>
        <v>7808.7</v>
      </c>
      <c r="I51" s="48">
        <f t="shared" si="16"/>
        <v>42608.9</v>
      </c>
      <c r="J51" s="69"/>
      <c r="K51" s="73">
        <f t="shared" si="14"/>
        <v>42608.9</v>
      </c>
      <c r="L51" s="66" t="s">
        <v>81</v>
      </c>
      <c r="M51" s="123"/>
      <c r="N51" s="123"/>
    </row>
    <row r="52" spans="1:14" ht="19.149999999999999" customHeight="1">
      <c r="A52" s="35"/>
      <c r="B52" s="40" t="s">
        <v>50</v>
      </c>
      <c r="C52" s="87">
        <f>6230+500</f>
        <v>6730</v>
      </c>
      <c r="D52" s="79">
        <f>D51</f>
        <v>6542</v>
      </c>
      <c r="E52" s="79">
        <f>E51</f>
        <v>6856</v>
      </c>
      <c r="F52" s="79">
        <f>F51</f>
        <v>7178.2</v>
      </c>
      <c r="G52" s="79">
        <f>G51</f>
        <v>7494</v>
      </c>
      <c r="H52" s="79">
        <f>H51</f>
        <v>7808.7</v>
      </c>
      <c r="I52" s="79">
        <f t="shared" si="16"/>
        <v>42608.9</v>
      </c>
      <c r="J52" s="86"/>
      <c r="K52" s="73">
        <f t="shared" si="14"/>
        <v>42608.9</v>
      </c>
      <c r="L52" s="66"/>
      <c r="M52" s="123"/>
      <c r="N52" s="123"/>
    </row>
    <row r="53" spans="1:14" ht="28.9" hidden="1" customHeight="1">
      <c r="A53" s="35" t="s">
        <v>94</v>
      </c>
      <c r="B53" s="88" t="s">
        <v>75</v>
      </c>
      <c r="C53" s="51"/>
      <c r="D53" s="52"/>
      <c r="E53" s="51"/>
      <c r="F53" s="51"/>
      <c r="G53" s="51"/>
      <c r="H53" s="51"/>
      <c r="I53" s="48"/>
      <c r="J53" s="69"/>
      <c r="K53" s="73">
        <f t="shared" si="14"/>
        <v>0</v>
      </c>
      <c r="L53" s="66" t="s">
        <v>82</v>
      </c>
      <c r="M53" s="123"/>
      <c r="N53" s="123"/>
    </row>
    <row r="54" spans="1:14" ht="20.45" hidden="1" customHeight="1">
      <c r="A54" s="35"/>
      <c r="B54" s="40" t="s">
        <v>50</v>
      </c>
      <c r="C54" s="87"/>
      <c r="D54" s="79"/>
      <c r="E54" s="79"/>
      <c r="F54" s="79"/>
      <c r="G54" s="79"/>
      <c r="H54" s="79"/>
      <c r="I54" s="79"/>
      <c r="J54" s="86"/>
      <c r="K54" s="73">
        <f t="shared" si="14"/>
        <v>0</v>
      </c>
      <c r="L54" s="66"/>
      <c r="M54" s="123"/>
      <c r="N54" s="123"/>
    </row>
    <row r="55" spans="1:14" ht="22.9" customHeight="1">
      <c r="A55" s="35" t="s">
        <v>94</v>
      </c>
      <c r="B55" s="88" t="s">
        <v>76</v>
      </c>
      <c r="C55" s="51">
        <v>1907</v>
      </c>
      <c r="D55" s="52">
        <v>2003</v>
      </c>
      <c r="E55" s="51">
        <f>D55*1.048</f>
        <v>2099.1</v>
      </c>
      <c r="F55" s="51">
        <f>E55*1.047</f>
        <v>2197.8000000000002</v>
      </c>
      <c r="G55" s="51">
        <f>F55*1.044</f>
        <v>2294.5</v>
      </c>
      <c r="H55" s="51">
        <f>G55*1.042</f>
        <v>2390.9</v>
      </c>
      <c r="I55" s="48">
        <f t="shared" si="16"/>
        <v>12892.3</v>
      </c>
      <c r="J55" s="69"/>
      <c r="K55" s="73">
        <f t="shared" si="14"/>
        <v>12892.3</v>
      </c>
      <c r="L55" s="66" t="s">
        <v>81</v>
      </c>
      <c r="M55" s="123"/>
      <c r="N55" s="123"/>
    </row>
    <row r="56" spans="1:14" ht="20.45" customHeight="1">
      <c r="A56" s="35"/>
      <c r="B56" s="40" t="s">
        <v>50</v>
      </c>
      <c r="C56" s="87">
        <f t="shared" ref="C56:H56" si="23">C55</f>
        <v>1907</v>
      </c>
      <c r="D56" s="79">
        <f t="shared" si="23"/>
        <v>2003</v>
      </c>
      <c r="E56" s="79">
        <f t="shared" si="23"/>
        <v>2099.1</v>
      </c>
      <c r="F56" s="79">
        <f t="shared" si="23"/>
        <v>2197.8000000000002</v>
      </c>
      <c r="G56" s="79">
        <f t="shared" si="23"/>
        <v>2294.5</v>
      </c>
      <c r="H56" s="79">
        <f t="shared" si="23"/>
        <v>2390.9</v>
      </c>
      <c r="I56" s="79">
        <f t="shared" si="16"/>
        <v>12892.3</v>
      </c>
      <c r="J56" s="86"/>
      <c r="K56" s="73">
        <f t="shared" si="14"/>
        <v>12892.3</v>
      </c>
      <c r="L56" s="66"/>
      <c r="M56" s="123"/>
      <c r="N56" s="123"/>
    </row>
    <row r="57" spans="1:14" ht="32.450000000000003" customHeight="1">
      <c r="A57" s="35" t="s">
        <v>95</v>
      </c>
      <c r="B57" s="88" t="s">
        <v>77</v>
      </c>
      <c r="C57" s="51">
        <f>C58</f>
        <v>15455.5</v>
      </c>
      <c r="D57" s="52">
        <f>D58</f>
        <v>15556.6</v>
      </c>
      <c r="E57" s="51">
        <v>9217.2999999999993</v>
      </c>
      <c r="F57" s="51">
        <f>E57*1.047</f>
        <v>9650.5</v>
      </c>
      <c r="G57" s="51">
        <f>F57*1.044</f>
        <v>10075.1</v>
      </c>
      <c r="H57" s="51">
        <f>G57*1.042</f>
        <v>10498.3</v>
      </c>
      <c r="I57" s="48">
        <f t="shared" si="16"/>
        <v>70453.3</v>
      </c>
      <c r="J57" s="69"/>
      <c r="K57" s="73">
        <f t="shared" si="14"/>
        <v>70453.3</v>
      </c>
      <c r="L57" s="66" t="s">
        <v>81</v>
      </c>
      <c r="M57" s="123"/>
      <c r="N57" s="123"/>
    </row>
    <row r="58" spans="1:14" ht="18.600000000000001" customHeight="1">
      <c r="A58" s="35"/>
      <c r="B58" s="40" t="s">
        <v>50</v>
      </c>
      <c r="C58" s="79">
        <v>15455.5</v>
      </c>
      <c r="D58" s="79">
        <f>14385.1+1039.51+132</f>
        <v>15556.6</v>
      </c>
      <c r="E58" s="79">
        <f>E57</f>
        <v>9217.2999999999993</v>
      </c>
      <c r="F58" s="79">
        <f>F57</f>
        <v>9650.5</v>
      </c>
      <c r="G58" s="79">
        <f>G57</f>
        <v>10075.1</v>
      </c>
      <c r="H58" s="79">
        <f>H57</f>
        <v>10498.3</v>
      </c>
      <c r="I58" s="79">
        <f t="shared" si="16"/>
        <v>70453.3</v>
      </c>
      <c r="J58" s="86"/>
      <c r="K58" s="73">
        <f t="shared" si="14"/>
        <v>70453.3</v>
      </c>
      <c r="L58" s="66"/>
      <c r="M58" s="123"/>
      <c r="N58" s="123"/>
    </row>
    <row r="59" spans="1:14" s="42" customFormat="1" ht="22.15" customHeight="1">
      <c r="A59" s="35"/>
      <c r="B59" s="83" t="s">
        <v>119</v>
      </c>
      <c r="C59" s="50">
        <f t="shared" ref="C59:I60" si="24">C37+C45+C49</f>
        <v>31431.4</v>
      </c>
      <c r="D59" s="50">
        <f t="shared" si="24"/>
        <v>32990.5</v>
      </c>
      <c r="E59" s="50">
        <f t="shared" si="24"/>
        <v>29172.400000000001</v>
      </c>
      <c r="F59" s="50">
        <f t="shared" si="24"/>
        <v>38238.5</v>
      </c>
      <c r="G59" s="50">
        <f t="shared" si="24"/>
        <v>44260.9</v>
      </c>
      <c r="H59" s="50">
        <f t="shared" si="24"/>
        <v>49279.9</v>
      </c>
      <c r="I59" s="50">
        <f t="shared" si="24"/>
        <v>225373.6</v>
      </c>
      <c r="J59" s="75"/>
      <c r="K59" s="76">
        <f t="shared" si="14"/>
        <v>225373.6</v>
      </c>
      <c r="L59" s="77"/>
      <c r="M59" s="58"/>
      <c r="N59" s="58"/>
    </row>
    <row r="60" spans="1:14" s="42" customFormat="1" ht="15" customHeight="1">
      <c r="A60" s="45"/>
      <c r="B60" s="83" t="s">
        <v>50</v>
      </c>
      <c r="C60" s="50">
        <f t="shared" si="24"/>
        <v>31431.4</v>
      </c>
      <c r="D60" s="50">
        <f t="shared" si="24"/>
        <v>32990.5</v>
      </c>
      <c r="E60" s="50">
        <f t="shared" si="24"/>
        <v>29172.400000000001</v>
      </c>
      <c r="F60" s="50">
        <f t="shared" si="24"/>
        <v>38238.5</v>
      </c>
      <c r="G60" s="50">
        <f t="shared" si="24"/>
        <v>44260.9</v>
      </c>
      <c r="H60" s="50">
        <f t="shared" si="24"/>
        <v>49279.9</v>
      </c>
      <c r="I60" s="50">
        <f t="shared" si="24"/>
        <v>225373.6</v>
      </c>
      <c r="J60" s="75"/>
      <c r="K60" s="76">
        <f t="shared" si="14"/>
        <v>225373.6</v>
      </c>
      <c r="L60" s="77"/>
      <c r="M60" s="58"/>
      <c r="N60" s="58"/>
    </row>
    <row r="61" spans="1:14" ht="16.5">
      <c r="A61" s="31"/>
    </row>
  </sheetData>
  <mergeCells count="20">
    <mergeCell ref="N36:N58"/>
    <mergeCell ref="M17:M28"/>
    <mergeCell ref="M29:M32"/>
    <mergeCell ref="M36:M58"/>
    <mergeCell ref="N17:N28"/>
    <mergeCell ref="N29:N32"/>
    <mergeCell ref="M10:M11"/>
    <mergeCell ref="L10:L11"/>
    <mergeCell ref="H6:N6"/>
    <mergeCell ref="F3:N3"/>
    <mergeCell ref="G7:N7"/>
    <mergeCell ref="N10:N11"/>
    <mergeCell ref="A10:A11"/>
    <mergeCell ref="B10:B11"/>
    <mergeCell ref="C10:H10"/>
    <mergeCell ref="I10:I11"/>
    <mergeCell ref="B35:I35"/>
    <mergeCell ref="B16:J16"/>
    <mergeCell ref="J21:J28"/>
    <mergeCell ref="J31:J32"/>
  </mergeCells>
  <phoneticPr fontId="0" type="noConversion"/>
  <pageMargins left="0.35433070866141736" right="0.15748031496062992" top="0.74803149606299213" bottom="0.74803149606299213" header="0.31496062992125984" footer="0.31496062992125984"/>
  <pageSetup paperSize="9" scale="7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nizova</cp:lastModifiedBy>
  <cp:lastPrinted>2016-04-26T04:26:53Z</cp:lastPrinted>
  <dcterms:created xsi:type="dcterms:W3CDTF">2014-09-25T23:54:26Z</dcterms:created>
  <dcterms:modified xsi:type="dcterms:W3CDTF">2016-04-26T04:27:19Z</dcterms:modified>
</cp:coreProperties>
</file>