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ЖКХ\Пинчик О.А\"/>
    </mc:Choice>
  </mc:AlternateContent>
  <bookViews>
    <workbookView xWindow="9870" yWindow="-165" windowWidth="9495" windowHeight="6840"/>
  </bookViews>
  <sheets>
    <sheet name="программа " sheetId="2" r:id="rId1"/>
  </sheets>
  <definedNames>
    <definedName name="_xlnm.Print_Titles" localSheetId="0">'программа '!$12:$14</definedName>
  </definedNames>
  <calcPr calcId="152511" fullPrecision="0"/>
</workbook>
</file>

<file path=xl/calcChain.xml><?xml version="1.0" encoding="utf-8"?>
<calcChain xmlns="http://schemas.openxmlformats.org/spreadsheetml/2006/main">
  <c r="F16" i="2" l="1"/>
  <c r="I61" i="2"/>
  <c r="H61" i="2"/>
  <c r="G61" i="2"/>
  <c r="F61" i="2"/>
  <c r="E61" i="2"/>
  <c r="D61" i="2"/>
  <c r="F17" i="2"/>
  <c r="E42" i="2" l="1"/>
  <c r="E39" i="2" s="1"/>
  <c r="E36" i="2"/>
  <c r="E41" i="2" l="1"/>
  <c r="F41" i="2"/>
  <c r="G41" i="2"/>
  <c r="H41" i="2"/>
  <c r="E38" i="2"/>
  <c r="E35" i="2"/>
  <c r="E26" i="2" s="1"/>
  <c r="I37" i="2" l="1"/>
  <c r="E43" i="2" l="1"/>
  <c r="I43" i="2" s="1"/>
  <c r="E40" i="2"/>
  <c r="F40" i="2"/>
  <c r="F46" i="2" s="1"/>
  <c r="G40" i="2"/>
  <c r="H40" i="2"/>
  <c r="H46" i="2" s="1"/>
  <c r="G46" i="2"/>
  <c r="I40" i="2" l="1"/>
  <c r="F62" i="2"/>
  <c r="G62" i="2"/>
  <c r="H62" i="2"/>
  <c r="E62" i="2"/>
  <c r="H64" i="2"/>
  <c r="G64" i="2"/>
  <c r="F64" i="2"/>
  <c r="E64" i="2"/>
  <c r="I42" i="2"/>
  <c r="F39" i="2"/>
  <c r="G39" i="2"/>
  <c r="F35" i="2"/>
  <c r="D70" i="2" l="1"/>
  <c r="E70" i="2" l="1"/>
  <c r="F70" i="2"/>
  <c r="G70" i="2"/>
  <c r="H70" i="2"/>
  <c r="J70" i="2"/>
  <c r="D78" i="2" l="1"/>
  <c r="E78" i="2"/>
  <c r="F79" i="2"/>
  <c r="G79" i="2" s="1"/>
  <c r="C78" i="2"/>
  <c r="D41" i="2"/>
  <c r="C41" i="2"/>
  <c r="D29" i="2"/>
  <c r="E29" i="2"/>
  <c r="F29" i="2"/>
  <c r="G29" i="2"/>
  <c r="H29" i="2"/>
  <c r="H79" i="2" l="1"/>
  <c r="H78" i="2" s="1"/>
  <c r="G78" i="2"/>
  <c r="F78" i="2"/>
  <c r="I78" i="2"/>
  <c r="I72" i="2"/>
  <c r="I73" i="2"/>
  <c r="I74" i="2"/>
  <c r="I77" i="2"/>
  <c r="I80" i="2"/>
  <c r="I82" i="2"/>
  <c r="I83" i="2"/>
  <c r="E69" i="2"/>
  <c r="E86" i="2" s="1"/>
  <c r="F69" i="2"/>
  <c r="F86" i="2" s="1"/>
  <c r="F18" i="2" s="1"/>
  <c r="G69" i="2"/>
  <c r="G86" i="2" s="1"/>
  <c r="G18" i="2" s="1"/>
  <c r="H69" i="2"/>
  <c r="H86" i="2" s="1"/>
  <c r="H18" i="2" s="1"/>
  <c r="D69" i="2"/>
  <c r="D86" i="2" s="1"/>
  <c r="E81" i="2"/>
  <c r="F81" i="2"/>
  <c r="G81" i="2"/>
  <c r="H81" i="2"/>
  <c r="D81" i="2"/>
  <c r="E28" i="2"/>
  <c r="E22" i="2" s="1"/>
  <c r="E46" i="2" s="1"/>
  <c r="F28" i="2"/>
  <c r="F22" i="2" s="1"/>
  <c r="G28" i="2"/>
  <c r="G22" i="2" s="1"/>
  <c r="H28" i="2"/>
  <c r="H22" i="2" s="1"/>
  <c r="H39" i="2"/>
  <c r="H38" i="2"/>
  <c r="H35" i="2"/>
  <c r="G35" i="2"/>
  <c r="H32" i="2"/>
  <c r="G32" i="2"/>
  <c r="F32" i="2"/>
  <c r="E32" i="2"/>
  <c r="H27" i="2"/>
  <c r="H21" i="2" s="1"/>
  <c r="H20" i="2" s="1"/>
  <c r="G27" i="2"/>
  <c r="G21" i="2" s="1"/>
  <c r="G20" i="2" s="1"/>
  <c r="F27" i="2"/>
  <c r="F21" i="2" s="1"/>
  <c r="H26" i="2"/>
  <c r="G26" i="2"/>
  <c r="F26" i="2"/>
  <c r="H23" i="2"/>
  <c r="G23" i="2"/>
  <c r="F23" i="2"/>
  <c r="E23" i="2"/>
  <c r="H58" i="2"/>
  <c r="G58" i="2"/>
  <c r="F58" i="2"/>
  <c r="E58" i="2"/>
  <c r="H55" i="2"/>
  <c r="G55" i="2"/>
  <c r="F55" i="2"/>
  <c r="E55" i="2"/>
  <c r="H52" i="2"/>
  <c r="G52" i="2"/>
  <c r="F52" i="2"/>
  <c r="E52" i="2"/>
  <c r="F50" i="2"/>
  <c r="G50" i="2" s="1"/>
  <c r="H50" i="2" s="1"/>
  <c r="E49" i="2"/>
  <c r="I53" i="2"/>
  <c r="I56" i="2"/>
  <c r="I59" i="2"/>
  <c r="I60" i="2"/>
  <c r="I62" i="2"/>
  <c r="I64" i="2"/>
  <c r="I65" i="2"/>
  <c r="I39" i="2"/>
  <c r="C81" i="2"/>
  <c r="D76" i="2"/>
  <c r="D68" i="2" s="1"/>
  <c r="D67" i="2" s="1"/>
  <c r="C86" i="2"/>
  <c r="I34" i="2"/>
  <c r="I25" i="2"/>
  <c r="D28" i="2"/>
  <c r="D22" i="2" s="1"/>
  <c r="C28" i="2"/>
  <c r="C22" i="2" s="1"/>
  <c r="C46" i="2"/>
  <c r="C18" i="2" s="1"/>
  <c r="D36" i="2"/>
  <c r="D26" i="2" s="1"/>
  <c r="D40" i="2"/>
  <c r="D46" i="2" s="1"/>
  <c r="E18" i="2" l="1"/>
  <c r="F20" i="2"/>
  <c r="F45" i="2"/>
  <c r="E27" i="2"/>
  <c r="E21" i="2" s="1"/>
  <c r="I41" i="2"/>
  <c r="I81" i="2"/>
  <c r="D18" i="2"/>
  <c r="I69" i="2"/>
  <c r="G45" i="2"/>
  <c r="H45" i="2"/>
  <c r="F49" i="2"/>
  <c r="H44" i="2"/>
  <c r="G38" i="2"/>
  <c r="G44" i="2" s="1"/>
  <c r="F38" i="2"/>
  <c r="F44" i="2" s="1"/>
  <c r="H49" i="2"/>
  <c r="G49" i="2"/>
  <c r="I86" i="2"/>
  <c r="D27" i="2"/>
  <c r="C71" i="2"/>
  <c r="C55" i="2"/>
  <c r="C58" i="2"/>
  <c r="C76" i="2"/>
  <c r="C36" i="2"/>
  <c r="C35" i="2" s="1"/>
  <c r="C32" i="2"/>
  <c r="C29" i="2"/>
  <c r="E45" i="2" l="1"/>
  <c r="E17" i="2" s="1"/>
  <c r="E16" i="2" s="1"/>
  <c r="E20" i="2"/>
  <c r="E44" i="2" s="1"/>
  <c r="C70" i="2"/>
  <c r="C27" i="2"/>
  <c r="C21" i="2" s="1"/>
  <c r="C20" i="2" s="1"/>
  <c r="E76" i="2"/>
  <c r="E68" i="2" s="1"/>
  <c r="E67" i="2" s="1"/>
  <c r="F75" i="2"/>
  <c r="C68" i="2"/>
  <c r="C67" i="2" s="1"/>
  <c r="C39" i="2"/>
  <c r="C38" i="2" s="1"/>
  <c r="C52" i="2"/>
  <c r="C26" i="2" l="1"/>
  <c r="F76" i="2"/>
  <c r="G75" i="2"/>
  <c r="C45" i="2"/>
  <c r="C44" i="2"/>
  <c r="H75" i="2" l="1"/>
  <c r="H76" i="2" s="1"/>
  <c r="G76" i="2"/>
  <c r="D35" i="2"/>
  <c r="D32" i="2"/>
  <c r="D58" i="2"/>
  <c r="I58" i="2" s="1"/>
  <c r="D55" i="2"/>
  <c r="I55" i="2" s="1"/>
  <c r="D52" i="2"/>
  <c r="I52" i="2" s="1"/>
  <c r="I76" i="2" l="1"/>
  <c r="I75" i="2"/>
  <c r="K61" i="2"/>
  <c r="I29" i="2" l="1"/>
  <c r="I30" i="2"/>
  <c r="I32" i="2"/>
  <c r="I33" i="2"/>
  <c r="I35" i="2"/>
  <c r="I36" i="2"/>
  <c r="D23" i="2"/>
  <c r="D21" i="2"/>
  <c r="I26" i="2" l="1"/>
  <c r="I27" i="2"/>
  <c r="D49" i="2" l="1"/>
  <c r="I38" i="2"/>
  <c r="J20" i="2"/>
  <c r="K65" i="2"/>
  <c r="K64" i="2"/>
  <c r="I71" i="2"/>
  <c r="I70" i="2" s="1"/>
  <c r="K62" i="2"/>
  <c r="K48" i="2"/>
  <c r="K47" i="2"/>
  <c r="K42" i="2"/>
  <c r="D39" i="2"/>
  <c r="D38" i="2" s="1"/>
  <c r="K24" i="2"/>
  <c r="I24" i="2"/>
  <c r="I21" i="2" s="1"/>
  <c r="K23" i="2"/>
  <c r="I23" i="2"/>
  <c r="D20" i="2"/>
  <c r="K19" i="2"/>
  <c r="D44" i="2" l="1"/>
  <c r="D45" i="2"/>
  <c r="K26" i="2"/>
  <c r="K39" i="2"/>
  <c r="K38" i="2" l="1"/>
  <c r="K44" i="2"/>
  <c r="I45" i="2"/>
  <c r="I20" i="2"/>
  <c r="I44" i="2" s="1"/>
  <c r="K45" i="2"/>
  <c r="K21" i="2"/>
  <c r="K20" i="2" s="1"/>
  <c r="K41" i="2"/>
  <c r="K73" i="2" l="1"/>
  <c r="K72" i="2" l="1"/>
  <c r="K71" i="2" l="1"/>
  <c r="K70" i="2" s="1"/>
  <c r="C50" i="2"/>
  <c r="C49" i="2" l="1"/>
  <c r="C85" i="2"/>
  <c r="C17" i="2" s="1"/>
  <c r="C16" i="2" s="1"/>
  <c r="I50" i="2"/>
  <c r="K50" i="2"/>
  <c r="K49" i="2"/>
  <c r="C84" i="2" l="1"/>
  <c r="I49" i="2"/>
  <c r="D85" i="2" l="1"/>
  <c r="D17" i="2" s="1"/>
  <c r="D16" i="2" s="1"/>
  <c r="D84" i="2" l="1"/>
  <c r="K75" i="2" l="1"/>
  <c r="K76" i="2" l="1"/>
  <c r="K78" i="2"/>
  <c r="F68" i="2"/>
  <c r="F85" i="2" s="1"/>
  <c r="G68" i="2"/>
  <c r="G85" i="2" s="1"/>
  <c r="G17" i="2" s="1"/>
  <c r="G16" i="2" s="1"/>
  <c r="H68" i="2"/>
  <c r="H67" i="2" l="1"/>
  <c r="H84" i="2" s="1"/>
  <c r="H85" i="2"/>
  <c r="H17" i="2" s="1"/>
  <c r="H16" i="2" s="1"/>
  <c r="K68" i="2"/>
  <c r="E85" i="2"/>
  <c r="I68" i="2"/>
  <c r="I79" i="2"/>
  <c r="G67" i="2"/>
  <c r="G84" i="2" s="1"/>
  <c r="F67" i="2"/>
  <c r="F84" i="2" s="1"/>
  <c r="K79" i="2"/>
  <c r="E84" i="2" l="1"/>
  <c r="I67" i="2"/>
  <c r="K67" i="2"/>
  <c r="K85" i="2"/>
  <c r="I85" i="2"/>
  <c r="I17" i="2" s="1"/>
  <c r="K17" i="2" l="1"/>
  <c r="K16" i="2"/>
  <c r="K84" i="2"/>
  <c r="I84" i="2"/>
  <c r="I28" i="2" l="1"/>
  <c r="I22" i="2" s="1"/>
  <c r="I46" i="2" s="1"/>
  <c r="I18" i="2" s="1"/>
  <c r="I16" i="2" s="1"/>
</calcChain>
</file>

<file path=xl/comments1.xml><?xml version="1.0" encoding="utf-8"?>
<comments xmlns="http://schemas.openxmlformats.org/spreadsheetml/2006/main">
  <authors>
    <author>bikbaeva</author>
  </authors>
  <commentList>
    <comment ref="I20" authorId="0" shapeId="0">
      <text>
        <r>
          <rPr>
            <b/>
            <sz val="9"/>
            <color indexed="81"/>
            <rFont val="Tahoma"/>
            <family val="2"/>
            <charset val="204"/>
          </rPr>
          <t>bikbaeva: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<sst xmlns="http://schemas.openxmlformats.org/spreadsheetml/2006/main" count="135" uniqueCount="81">
  <si>
    <t>№ п/п</t>
  </si>
  <si>
    <t>Местный бюджет</t>
  </si>
  <si>
    <t xml:space="preserve">Местный бюджет     </t>
  </si>
  <si>
    <t>1.</t>
  </si>
  <si>
    <t>к муниципальной программе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</si>
  <si>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</si>
  <si>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</si>
  <si>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И ИСТОЧНИКОВ ФИНАНСИРОВАНИЯ</t>
  </si>
  <si>
    <t>Сумма затрат по годам, тыс. руб.</t>
  </si>
  <si>
    <t>Общая сумма затрат , тыс. руб.</t>
  </si>
  <si>
    <t>1.1.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</si>
  <si>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</si>
  <si>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</si>
  <si>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</si>
  <si>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 xml:space="preserve">финансовая потребность определена с учетом инфляции </t>
  </si>
  <si>
    <t>1.1.2.</t>
  </si>
  <si>
    <t xml:space="preserve">финансовая потребность определена в соответствии с постановлением администрации №46 от 27.июля 2010г. </t>
  </si>
  <si>
    <t>1.2.</t>
  </si>
  <si>
    <t>Капитальный ремонт и ремонт дворовых территорий и проездов к ним</t>
  </si>
  <si>
    <t>1.2.1.</t>
  </si>
  <si>
    <t xml:space="preserve">Работы по капитальному ремонту микрорайона № 1 и дворовых территорий и проездов ул. Репина, Первомайская, 15 мая19, Советской 47(в соответствии с разработанной проектной документацией сметная стоимость в ценах 2014 года 438112,69 тыс. руб.). Объем финансирования определен с учетом выполненных работ в 2014 году и инфляции </t>
  </si>
  <si>
    <t xml:space="preserve">Итого по разделу 1 «Дорожное хозяйство» </t>
  </si>
  <si>
    <t>Благоустройство населенных пунктов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</si>
  <si>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</si>
  <si>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Строительство нового кладбища в пгт. Ноглики (проект проходит стадию экспертизы). Стоимость работ до прохождения экспертизы 74000,0 тыс. руб.</t>
  </si>
  <si>
    <t>Содержание и текущий ремонт объектов благоустройства</t>
  </si>
  <si>
    <t>Содержание объектов уличного освещения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</si>
  <si>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</si>
  <si>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</si>
  <si>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</si>
  <si>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ПЕРЕЧЕНЬ ПРОГРАМНЫХ МЕРОПРИЯТИЙ</t>
  </si>
  <si>
    <t>«Развитие инфраструктуры и благоустройство населенных пунктов муниципального образования «Городской округ Ногликский» на 2015-2020 годы»</t>
  </si>
  <si>
    <t>Ответственный исполнитель</t>
  </si>
  <si>
    <t xml:space="preserve">отдел ЖКХ </t>
  </si>
  <si>
    <t xml:space="preserve">МБУ "Сервис Центр" </t>
  </si>
  <si>
    <t>Кладбище пгт. Ноглики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</si>
  <si>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</si>
  <si>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Наименование мероприятий</t>
  </si>
  <si>
    <t>Раздел 1 "Дорожное хозяйство":</t>
  </si>
  <si>
    <t>Раздел 2 "Благоустройство":</t>
  </si>
  <si>
    <t>2.1.</t>
  </si>
  <si>
    <t xml:space="preserve"> 2.1.1.</t>
  </si>
  <si>
    <t>2.1.2.</t>
  </si>
  <si>
    <t xml:space="preserve"> 2.1.2.1</t>
  </si>
  <si>
    <t>2.1.3.</t>
  </si>
  <si>
    <t>2.1.3.1.</t>
  </si>
  <si>
    <t>2.1.3.2.</t>
  </si>
  <si>
    <t>2.1.3.3.</t>
  </si>
  <si>
    <t>2.1.1.1</t>
  </si>
  <si>
    <t>2.1.1.2</t>
  </si>
  <si>
    <t>Капитальный ремонт объектов благоустройства</t>
  </si>
  <si>
    <t xml:space="preserve"> «Капитальный ремонт и ремонт автомобильных дорог общего пользования населенных пунктов»</t>
  </si>
  <si>
    <t>1.1.2.1</t>
  </si>
  <si>
    <t>1.1.2.2</t>
  </si>
  <si>
    <t>1.1.2.3</t>
  </si>
  <si>
    <t>отдел ЖКХ</t>
  </si>
  <si>
    <t>ОСиА</t>
  </si>
  <si>
    <t>Технический надзор:"Капитальный ремонт улиц Пограничная, Мостовая в пгт. Ноглики"</t>
  </si>
  <si>
    <t xml:space="preserve">Капитальный ремонт объектов благоустройства:         </t>
  </si>
  <si>
    <t>Монтаж оборудования на объектах благоустройства</t>
  </si>
  <si>
    <t>2.1.1.3</t>
  </si>
  <si>
    <t>Поставка товара для объектов благоустройства</t>
  </si>
  <si>
    <t>Капитальный ремонт улиц Пограничная, Мостовая в пгт. Ноглики</t>
  </si>
  <si>
    <t>Срок реализации</t>
  </si>
  <si>
    <t>Ожидаемый результат</t>
  </si>
  <si>
    <t xml:space="preserve">постоянно </t>
  </si>
  <si>
    <t>постоянно</t>
  </si>
  <si>
    <t xml:space="preserve"> - поддержание на уровне 100 % доли населенных пунктов, в которых выполняются мероприятия по содержанию объектов благоустройства от общего количества населенных пунктов</t>
  </si>
  <si>
    <t>ВСЕГО объем финансовых средств (1+2)</t>
  </si>
  <si>
    <t xml:space="preserve">Итого по разделу 2 «Благоустройство» </t>
  </si>
  <si>
    <t xml:space="preserve">Областной бюджет </t>
  </si>
  <si>
    <t>Капитальный ремонт  дворовых территорий многоквартирных домов</t>
  </si>
  <si>
    <t>2.1.4.</t>
  </si>
  <si>
    <t xml:space="preserve">Организация оплачиваемых общественных работ </t>
  </si>
  <si>
    <t>отдел ЖКХ ОКУ ЦЗН МО</t>
  </si>
  <si>
    <t xml:space="preserve">                                                                                                                                                          от 10.08.2015 № 565</t>
  </si>
  <si>
    <t>Приложение 2</t>
  </si>
  <si>
    <t>- увеличение доли капитально отремонтированных дворовых территорий от общей площади дворовых территорий с  12% до 100%;                                                   - отремонтированных 27 дворовых территорий МКД</t>
  </si>
  <si>
    <t xml:space="preserve">- трудоустройство безработных и незанятых граждан на оплачиваемые общественные работы не менее 223 человека </t>
  </si>
  <si>
    <t xml:space="preserve"> -увеличение  доли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 с 38,3% до 38,9 %                                      - увеличение доли протяженности автомобильных дорог общего пользования местного значения от-вечающих нормативным требованиям от общей протяженности автомобильным дорогам общего пользования местного значения с  66,0% до 100,0%; </t>
  </si>
  <si>
    <r>
      <t xml:space="preserve">                                                     </t>
    </r>
    <r>
      <rPr>
        <sz val="13"/>
        <color theme="1"/>
        <rFont val="Times New Roman"/>
        <family val="1"/>
        <charset val="204"/>
      </rPr>
      <t xml:space="preserve">                     в редакции от 29.05.2017 № 344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</si>
</sst>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164" fontId="14" fillId="0" borderId="0" xfId="0" applyNumberFormat="1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164" fontId="0" fillId="0" borderId="0" xfId="0" applyNumberFormat="1" applyFont="1" applyFill="1" applyAlignment="1">
      <alignment wrapText="1"/>
    </xf>
    <xf numFmtId="0" fontId="0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wrapText="1"/>
    </xf>
    <xf numFmtId="165" fontId="9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164" fontId="0" fillId="0" borderId="0" xfId="0" applyNumberFormat="1" applyFill="1" applyAlignment="1">
      <alignment wrapText="1"/>
    </xf>
    <xf numFmtId="0" fontId="0" fillId="0" borderId="0" xfId="0" applyFill="1" applyAlignment="1">
      <alignment horizontal="center" vertical="center" wrapText="1"/>
    </xf>
    <xf numFmtId="165" fontId="0" fillId="0" borderId="0" xfId="0" applyNumberFormat="1" applyFill="1" applyAlignment="1">
      <alignment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wrapText="1"/>
    </xf>
    <xf numFmtId="0" fontId="0" fillId="0" borderId="1" xfId="0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0" fillId="0" borderId="0" xfId="0" applyFont="1" applyFill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O86"/>
  <sheetViews>
    <sheetView tabSelected="1" zoomScale="81" zoomScaleNormal="81" workbookViewId="0">
      <selection activeCell="E7" sqref="E7:N7"/>
    </sheetView>
  </sheetViews>
  <sheetFormatPr defaultColWidth="20.28515625" defaultRowHeight="15" x14ac:dyDescent="0.25"/>
  <cols>
    <col min="1" max="1" width="8.7109375" style="2" customWidth="1"/>
    <col min="2" max="2" width="50.42578125" style="2" customWidth="1"/>
    <col min="3" max="3" width="12" style="2" customWidth="1"/>
    <col min="4" max="4" width="12.85546875" style="2" customWidth="1"/>
    <col min="5" max="5" width="12" style="2" customWidth="1"/>
    <col min="6" max="6" width="11.7109375" style="2" customWidth="1"/>
    <col min="7" max="7" width="12" style="2" customWidth="1"/>
    <col min="8" max="8" width="11" style="2" customWidth="1"/>
    <col min="9" max="9" width="13" style="40" customWidth="1"/>
    <col min="10" max="10" width="20.28515625" style="2" hidden="1" customWidth="1"/>
    <col min="11" max="11" width="1" style="2" hidden="1" customWidth="1"/>
    <col min="12" max="12" width="13.140625" style="41" customWidth="1"/>
    <col min="13" max="13" width="11.42578125" style="2" customWidth="1"/>
    <col min="14" max="14" width="21" style="2" customWidth="1"/>
    <col min="15" max="15" width="20.28515625" style="2" customWidth="1"/>
    <col min="16" max="16384" width="20.28515625" style="2"/>
  </cols>
  <sheetData>
    <row r="2" spans="1:15" ht="22.5" customHeight="1" x14ac:dyDescent="0.3">
      <c r="G2" s="25"/>
      <c r="H2" s="25"/>
      <c r="I2" s="26"/>
      <c r="J2" s="27"/>
      <c r="K2" s="26"/>
      <c r="L2" s="28"/>
      <c r="M2" s="27"/>
      <c r="N2" s="29" t="s">
        <v>76</v>
      </c>
    </row>
    <row r="3" spans="1:15" ht="18" customHeight="1" x14ac:dyDescent="0.3">
      <c r="G3" s="25"/>
      <c r="H3" s="25"/>
      <c r="I3" s="26"/>
      <c r="J3" s="27"/>
      <c r="K3" s="26"/>
      <c r="L3" s="28"/>
      <c r="M3" s="27"/>
      <c r="N3" s="29" t="s">
        <v>4</v>
      </c>
    </row>
    <row r="4" spans="1:15" ht="65.25" customHeight="1" x14ac:dyDescent="0.3">
      <c r="G4" s="25"/>
      <c r="H4" s="25"/>
      <c r="I4" s="26"/>
      <c r="J4" s="54" t="s">
        <v>31</v>
      </c>
      <c r="K4" s="54"/>
      <c r="L4" s="54"/>
      <c r="M4" s="54"/>
      <c r="N4" s="54"/>
    </row>
    <row r="5" spans="1:15" ht="17.25" x14ac:dyDescent="0.3">
      <c r="G5" s="25"/>
      <c r="H5" s="25"/>
      <c r="I5" s="26"/>
      <c r="J5" s="27"/>
      <c r="K5" s="26"/>
      <c r="L5" s="28"/>
      <c r="M5" s="27"/>
      <c r="N5" s="29" t="s">
        <v>5</v>
      </c>
    </row>
    <row r="6" spans="1:15" ht="17.25" x14ac:dyDescent="0.3">
      <c r="G6" s="25"/>
      <c r="H6" s="25"/>
      <c r="I6" s="26"/>
      <c r="J6" s="27"/>
      <c r="K6" s="26"/>
      <c r="L6" s="28"/>
      <c r="M6" s="27"/>
      <c r="N6" s="29" t="s">
        <v>6</v>
      </c>
    </row>
    <row r="7" spans="1:15" ht="17.25" customHeight="1" x14ac:dyDescent="0.3">
      <c r="E7" s="57" t="s">
        <v>75</v>
      </c>
      <c r="F7" s="57"/>
      <c r="G7" s="57"/>
      <c r="H7" s="57"/>
      <c r="I7" s="57"/>
      <c r="J7" s="57"/>
      <c r="K7" s="57"/>
      <c r="L7" s="57"/>
      <c r="M7" s="57"/>
      <c r="N7" s="57"/>
    </row>
    <row r="8" spans="1:15" ht="19.5" customHeight="1" x14ac:dyDescent="0.25">
      <c r="B8" s="20"/>
      <c r="C8" s="20"/>
      <c r="D8" s="20"/>
      <c r="E8" s="20"/>
      <c r="F8" s="20"/>
      <c r="G8" s="25"/>
      <c r="H8" s="58" t="s">
        <v>80</v>
      </c>
      <c r="I8" s="59"/>
      <c r="J8" s="59"/>
      <c r="K8" s="59"/>
      <c r="L8" s="59"/>
      <c r="M8" s="59"/>
      <c r="N8" s="59"/>
    </row>
    <row r="9" spans="1:15" ht="17.25" x14ac:dyDescent="0.3">
      <c r="B9" s="20"/>
      <c r="C9" s="20"/>
      <c r="D9" s="21" t="s">
        <v>30</v>
      </c>
      <c r="E9" s="20"/>
      <c r="F9" s="20"/>
      <c r="G9" s="25"/>
      <c r="H9" s="25"/>
      <c r="I9" s="26"/>
      <c r="J9" s="27"/>
      <c r="K9" s="27"/>
      <c r="L9" s="28"/>
      <c r="M9" s="27"/>
      <c r="N9" s="27"/>
    </row>
    <row r="10" spans="1:15" ht="15.75" x14ac:dyDescent="0.25">
      <c r="B10" s="20"/>
      <c r="C10" s="20"/>
      <c r="D10" s="21" t="s">
        <v>7</v>
      </c>
      <c r="E10" s="20"/>
      <c r="F10" s="20"/>
      <c r="G10" s="20"/>
      <c r="H10" s="20"/>
      <c r="I10" s="30"/>
      <c r="J10" s="20"/>
      <c r="K10" s="20"/>
      <c r="L10" s="31"/>
      <c r="M10" s="20"/>
      <c r="N10" s="20"/>
    </row>
    <row r="11" spans="1:15" x14ac:dyDescent="0.25">
      <c r="B11" s="20"/>
      <c r="C11" s="20"/>
      <c r="D11" s="20"/>
      <c r="E11" s="20"/>
      <c r="F11" s="20"/>
      <c r="G11" s="20"/>
      <c r="H11" s="20"/>
      <c r="I11" s="30"/>
      <c r="J11" s="20"/>
      <c r="K11" s="20"/>
      <c r="L11" s="31"/>
      <c r="M11" s="20"/>
      <c r="N11" s="20"/>
    </row>
    <row r="12" spans="1:15" ht="24" customHeight="1" x14ac:dyDescent="0.25">
      <c r="A12" s="64" t="s">
        <v>0</v>
      </c>
      <c r="B12" s="64" t="s">
        <v>37</v>
      </c>
      <c r="C12" s="65" t="s">
        <v>8</v>
      </c>
      <c r="D12" s="66"/>
      <c r="E12" s="66"/>
      <c r="F12" s="66"/>
      <c r="G12" s="66"/>
      <c r="H12" s="67"/>
      <c r="I12" s="68" t="s">
        <v>9</v>
      </c>
      <c r="J12" s="32"/>
      <c r="K12" s="32"/>
      <c r="L12" s="53" t="s">
        <v>32</v>
      </c>
      <c r="M12" s="55" t="s">
        <v>63</v>
      </c>
      <c r="N12" s="55" t="s">
        <v>64</v>
      </c>
    </row>
    <row r="13" spans="1:15" ht="21.75" customHeight="1" x14ac:dyDescent="0.25">
      <c r="A13" s="64"/>
      <c r="B13" s="64"/>
      <c r="C13" s="22">
        <v>2015</v>
      </c>
      <c r="D13" s="22">
        <v>2016</v>
      </c>
      <c r="E13" s="22">
        <v>2017</v>
      </c>
      <c r="F13" s="22">
        <v>2018</v>
      </c>
      <c r="G13" s="22">
        <v>2019</v>
      </c>
      <c r="H13" s="22">
        <v>2020</v>
      </c>
      <c r="I13" s="68"/>
      <c r="J13" s="32"/>
      <c r="K13" s="32"/>
      <c r="L13" s="53"/>
      <c r="M13" s="55"/>
      <c r="N13" s="55"/>
    </row>
    <row r="14" spans="1:15" x14ac:dyDescent="0.25">
      <c r="A14" s="22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32"/>
      <c r="K14" s="32"/>
      <c r="L14" s="13">
        <v>10</v>
      </c>
      <c r="M14" s="32"/>
      <c r="N14" s="32"/>
    </row>
    <row r="15" spans="1:15" ht="36.6" hidden="1" customHeight="1" x14ac:dyDescent="0.25">
      <c r="A15" s="5"/>
      <c r="B15" s="5"/>
      <c r="C15" s="5"/>
      <c r="D15" s="5">
        <v>2015</v>
      </c>
      <c r="E15" s="5">
        <v>2016</v>
      </c>
      <c r="F15" s="5">
        <v>2017</v>
      </c>
      <c r="G15" s="5">
        <v>2018</v>
      </c>
      <c r="H15" s="5">
        <v>2019</v>
      </c>
      <c r="I15" s="5">
        <v>2020</v>
      </c>
      <c r="J15" s="5"/>
      <c r="K15" s="33"/>
      <c r="L15" s="13"/>
      <c r="M15" s="32"/>
      <c r="N15" s="32"/>
    </row>
    <row r="16" spans="1:15" ht="16.899999999999999" customHeight="1" x14ac:dyDescent="0.25">
      <c r="A16" s="4"/>
      <c r="B16" s="15" t="s">
        <v>68</v>
      </c>
      <c r="C16" s="17">
        <f t="shared" ref="C16:H16" si="0">C17+C18</f>
        <v>355891.6</v>
      </c>
      <c r="D16" s="17">
        <f t="shared" si="0"/>
        <v>299895.59999999998</v>
      </c>
      <c r="E16" s="17">
        <f>E17+E18</f>
        <v>145438</v>
      </c>
      <c r="F16" s="17">
        <f>F17+F18</f>
        <v>116964.7</v>
      </c>
      <c r="G16" s="17">
        <f t="shared" si="0"/>
        <v>140215.70000000001</v>
      </c>
      <c r="H16" s="17">
        <f t="shared" si="0"/>
        <v>131296</v>
      </c>
      <c r="I16" s="17">
        <f>I17+I18</f>
        <v>1189701.6000000001</v>
      </c>
      <c r="J16" s="5"/>
      <c r="K16" s="14">
        <f>SUM(C16:H16)</f>
        <v>1189701.6000000001</v>
      </c>
      <c r="L16" s="13"/>
      <c r="M16" s="32"/>
      <c r="N16" s="32"/>
      <c r="O16" s="42"/>
    </row>
    <row r="17" spans="1:15" ht="16.149999999999999" customHeight="1" x14ac:dyDescent="0.25">
      <c r="A17" s="4"/>
      <c r="B17" s="15" t="s">
        <v>2</v>
      </c>
      <c r="C17" s="17">
        <f>C45+C85</f>
        <v>355891.6</v>
      </c>
      <c r="D17" s="17">
        <f t="shared" ref="D17:H17" si="1">D45+D85</f>
        <v>184782.5</v>
      </c>
      <c r="E17" s="17">
        <f>E45+E85</f>
        <v>104428</v>
      </c>
      <c r="F17" s="17">
        <f>F45+F85</f>
        <v>116964.7</v>
      </c>
      <c r="G17" s="17">
        <f t="shared" si="1"/>
        <v>140215.70000000001</v>
      </c>
      <c r="H17" s="17">
        <f t="shared" si="1"/>
        <v>131296</v>
      </c>
      <c r="I17" s="17">
        <f>I45+I85</f>
        <v>1033578.5</v>
      </c>
      <c r="J17" s="5"/>
      <c r="K17" s="14">
        <f>SUM(C17:H17)</f>
        <v>1033578.5</v>
      </c>
      <c r="L17" s="13"/>
      <c r="M17" s="32"/>
      <c r="N17" s="32"/>
      <c r="O17" s="42"/>
    </row>
    <row r="18" spans="1:15" ht="16.149999999999999" customHeight="1" x14ac:dyDescent="0.25">
      <c r="A18" s="4"/>
      <c r="B18" s="16" t="s">
        <v>70</v>
      </c>
      <c r="C18" s="17">
        <f>C46+C86</f>
        <v>0</v>
      </c>
      <c r="D18" s="17">
        <f>D46+D86</f>
        <v>115113.1</v>
      </c>
      <c r="E18" s="17">
        <f>E46+E86</f>
        <v>41010</v>
      </c>
      <c r="F18" s="17">
        <f t="shared" ref="F18:H18" si="2">F46+F86</f>
        <v>0</v>
      </c>
      <c r="G18" s="17">
        <f t="shared" si="2"/>
        <v>0</v>
      </c>
      <c r="H18" s="17">
        <f t="shared" si="2"/>
        <v>0</v>
      </c>
      <c r="I18" s="17">
        <f>I46+I86</f>
        <v>156123.1</v>
      </c>
      <c r="J18" s="5"/>
      <c r="K18" s="14"/>
      <c r="L18" s="13"/>
      <c r="M18" s="32"/>
      <c r="N18" s="32"/>
      <c r="O18" s="42"/>
    </row>
    <row r="19" spans="1:15" ht="18" customHeight="1" x14ac:dyDescent="0.25">
      <c r="A19" s="5" t="s">
        <v>3</v>
      </c>
      <c r="B19" s="60" t="s">
        <v>38</v>
      </c>
      <c r="C19" s="61"/>
      <c r="D19" s="61"/>
      <c r="E19" s="61"/>
      <c r="F19" s="61"/>
      <c r="G19" s="61"/>
      <c r="H19" s="61"/>
      <c r="I19" s="61"/>
      <c r="J19" s="62"/>
      <c r="K19" s="14">
        <f t="shared" ref="K19" si="3">SUM(D19:I19)</f>
        <v>0</v>
      </c>
      <c r="L19" s="13"/>
      <c r="M19" s="32"/>
      <c r="N19" s="32"/>
    </row>
    <row r="20" spans="1:15" ht="50.45" customHeight="1" x14ac:dyDescent="0.25">
      <c r="A20" s="19" t="s">
        <v>10</v>
      </c>
      <c r="B20" s="15" t="s">
        <v>11</v>
      </c>
      <c r="C20" s="17">
        <f>C21</f>
        <v>247475.6</v>
      </c>
      <c r="D20" s="17">
        <f t="shared" ref="D20:K20" si="4">D21</f>
        <v>105128.5</v>
      </c>
      <c r="E20" s="17">
        <f>E21+E22</f>
        <v>80872.2</v>
      </c>
      <c r="F20" s="17">
        <f t="shared" si="4"/>
        <v>65390.6</v>
      </c>
      <c r="G20" s="17">
        <f t="shared" si="4"/>
        <v>95681.3</v>
      </c>
      <c r="H20" s="17">
        <f t="shared" si="4"/>
        <v>61800.2</v>
      </c>
      <c r="I20" s="17">
        <f t="shared" si="4"/>
        <v>637543.4</v>
      </c>
      <c r="J20" s="18">
        <f t="shared" si="4"/>
        <v>0</v>
      </c>
      <c r="K20" s="18">
        <f t="shared" si="4"/>
        <v>637543.4</v>
      </c>
      <c r="L20" s="13"/>
      <c r="M20" s="49" t="s">
        <v>65</v>
      </c>
      <c r="N20" s="49" t="s">
        <v>79</v>
      </c>
    </row>
    <row r="21" spans="1:15" ht="21.6" customHeight="1" x14ac:dyDescent="0.25">
      <c r="A21" s="3"/>
      <c r="B21" s="15" t="s">
        <v>2</v>
      </c>
      <c r="C21" s="17">
        <f>C24+C27</f>
        <v>247475.6</v>
      </c>
      <c r="D21" s="17">
        <f t="shared" ref="D21:I21" si="5">D24+D27</f>
        <v>105128.5</v>
      </c>
      <c r="E21" s="17">
        <f>E24+E27</f>
        <v>62067.199999999997</v>
      </c>
      <c r="F21" s="17">
        <f t="shared" si="5"/>
        <v>65390.6</v>
      </c>
      <c r="G21" s="17">
        <f t="shared" si="5"/>
        <v>95681.3</v>
      </c>
      <c r="H21" s="17">
        <f t="shared" si="5"/>
        <v>61800.2</v>
      </c>
      <c r="I21" s="17">
        <f t="shared" si="5"/>
        <v>637543.4</v>
      </c>
      <c r="J21" s="5"/>
      <c r="K21" s="14">
        <f t="shared" ref="K21:K45" si="6">SUM(C21:H21)</f>
        <v>637543.4</v>
      </c>
      <c r="L21" s="12"/>
      <c r="M21" s="49"/>
      <c r="N21" s="49"/>
    </row>
    <row r="22" spans="1:15" ht="21.6" customHeight="1" x14ac:dyDescent="0.25">
      <c r="A22" s="3"/>
      <c r="B22" s="15" t="s">
        <v>70</v>
      </c>
      <c r="C22" s="17">
        <f>C25+C28</f>
        <v>0</v>
      </c>
      <c r="D22" s="17">
        <f t="shared" ref="D22:H22" si="7">D25+D28</f>
        <v>0</v>
      </c>
      <c r="E22" s="17">
        <f t="shared" si="7"/>
        <v>18805</v>
      </c>
      <c r="F22" s="17">
        <f t="shared" si="7"/>
        <v>0</v>
      </c>
      <c r="G22" s="17">
        <f t="shared" si="7"/>
        <v>0</v>
      </c>
      <c r="H22" s="17">
        <f t="shared" si="7"/>
        <v>0</v>
      </c>
      <c r="I22" s="17">
        <f t="shared" ref="I22" si="8">I25+I28</f>
        <v>18805</v>
      </c>
      <c r="J22" s="5"/>
      <c r="K22" s="14"/>
      <c r="L22" s="13"/>
      <c r="M22" s="49"/>
      <c r="N22" s="49"/>
    </row>
    <row r="23" spans="1:15" ht="32.450000000000003" customHeight="1" x14ac:dyDescent="0.25">
      <c r="A23" s="34" t="s">
        <v>12</v>
      </c>
      <c r="B23" s="16" t="s">
        <v>13</v>
      </c>
      <c r="C23" s="11">
        <v>27870.9</v>
      </c>
      <c r="D23" s="11">
        <f>D24</f>
        <v>30827.599999999999</v>
      </c>
      <c r="E23" s="11">
        <f t="shared" ref="E23:H23" si="9">E24</f>
        <v>27627.4</v>
      </c>
      <c r="F23" s="11">
        <f t="shared" si="9"/>
        <v>28925.9</v>
      </c>
      <c r="G23" s="11">
        <f t="shared" si="9"/>
        <v>30198.6</v>
      </c>
      <c r="H23" s="11">
        <f t="shared" si="9"/>
        <v>31466.9</v>
      </c>
      <c r="I23" s="10">
        <f t="shared" ref="I23:I25" si="10">SUM(C23:H23)</f>
        <v>176917.3</v>
      </c>
      <c r="J23" s="5" t="s">
        <v>14</v>
      </c>
      <c r="K23" s="14">
        <f t="shared" si="6"/>
        <v>176917.3</v>
      </c>
      <c r="L23" s="35" t="s">
        <v>33</v>
      </c>
      <c r="M23" s="49"/>
      <c r="N23" s="49"/>
    </row>
    <row r="24" spans="1:15" ht="16.899999999999999" customHeight="1" x14ac:dyDescent="0.25">
      <c r="A24" s="6"/>
      <c r="B24" s="16" t="s">
        <v>2</v>
      </c>
      <c r="C24" s="11">
        <v>27870.9</v>
      </c>
      <c r="D24" s="11">
        <v>30827.599999999999</v>
      </c>
      <c r="E24" s="11">
        <v>27627.4</v>
      </c>
      <c r="F24" s="11">
        <v>28925.9</v>
      </c>
      <c r="G24" s="11">
        <v>30198.6</v>
      </c>
      <c r="H24" s="11">
        <v>31466.9</v>
      </c>
      <c r="I24" s="10">
        <f t="shared" si="10"/>
        <v>176917.3</v>
      </c>
      <c r="J24" s="5"/>
      <c r="K24" s="14">
        <f t="shared" si="6"/>
        <v>176917.3</v>
      </c>
      <c r="L24" s="13"/>
      <c r="M24" s="49"/>
      <c r="N24" s="49"/>
    </row>
    <row r="25" spans="1:15" ht="16.899999999999999" customHeight="1" x14ac:dyDescent="0.25">
      <c r="A25" s="6"/>
      <c r="B25" s="16" t="s">
        <v>70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0">
        <f t="shared" si="10"/>
        <v>0</v>
      </c>
      <c r="J25" s="5"/>
      <c r="K25" s="14"/>
      <c r="L25" s="13"/>
      <c r="M25" s="49"/>
      <c r="N25" s="49"/>
    </row>
    <row r="26" spans="1:15" ht="68.25" customHeight="1" x14ac:dyDescent="0.25">
      <c r="A26" s="19" t="s">
        <v>15</v>
      </c>
      <c r="B26" s="16" t="s">
        <v>36</v>
      </c>
      <c r="C26" s="11">
        <f>C27</f>
        <v>219604.7</v>
      </c>
      <c r="D26" s="11">
        <f>D30+D33+D36</f>
        <v>74300.899999999994</v>
      </c>
      <c r="E26" s="11">
        <f>E29+E32+E35</f>
        <v>53244.800000000003</v>
      </c>
      <c r="F26" s="11">
        <f t="shared" ref="F26:H26" si="11">F30+F33+F36</f>
        <v>36464.699999999997</v>
      </c>
      <c r="G26" s="11">
        <f t="shared" si="11"/>
        <v>65482.7</v>
      </c>
      <c r="H26" s="11">
        <f t="shared" si="11"/>
        <v>30333.3</v>
      </c>
      <c r="I26" s="11">
        <f>I30+I33+I36</f>
        <v>460626.1</v>
      </c>
      <c r="J26" s="63" t="s">
        <v>16</v>
      </c>
      <c r="K26" s="14">
        <f t="shared" si="6"/>
        <v>479431.1</v>
      </c>
      <c r="L26" s="13"/>
      <c r="M26" s="49"/>
      <c r="N26" s="49"/>
    </row>
    <row r="27" spans="1:15" ht="22.9" customHeight="1" x14ac:dyDescent="0.25">
      <c r="A27" s="19"/>
      <c r="B27" s="16" t="s">
        <v>2</v>
      </c>
      <c r="C27" s="11">
        <f>C30+C33+C36</f>
        <v>219604.7</v>
      </c>
      <c r="D27" s="11">
        <f t="shared" ref="D27:H27" si="12">D30+D33+D36</f>
        <v>74300.899999999994</v>
      </c>
      <c r="E27" s="11">
        <f t="shared" si="12"/>
        <v>34439.800000000003</v>
      </c>
      <c r="F27" s="11">
        <f t="shared" si="12"/>
        <v>36464.699999999997</v>
      </c>
      <c r="G27" s="11">
        <f t="shared" si="12"/>
        <v>65482.7</v>
      </c>
      <c r="H27" s="11">
        <f t="shared" si="12"/>
        <v>30333.3</v>
      </c>
      <c r="I27" s="10">
        <f>H27+C27+D27+E27+F27+G27</f>
        <v>460626.1</v>
      </c>
      <c r="J27" s="63"/>
      <c r="K27" s="14"/>
      <c r="L27" s="13"/>
      <c r="M27" s="49"/>
      <c r="N27" s="49"/>
    </row>
    <row r="28" spans="1:15" ht="22.9" customHeight="1" x14ac:dyDescent="0.25">
      <c r="A28" s="19"/>
      <c r="B28" s="16" t="s">
        <v>70</v>
      </c>
      <c r="C28" s="11">
        <f>C31+C34+C37</f>
        <v>0</v>
      </c>
      <c r="D28" s="11">
        <f t="shared" ref="D28:I28" si="13">D31+D34+D37</f>
        <v>0</v>
      </c>
      <c r="E28" s="11">
        <f t="shared" si="13"/>
        <v>18805</v>
      </c>
      <c r="F28" s="11">
        <f t="shared" si="13"/>
        <v>0</v>
      </c>
      <c r="G28" s="11">
        <f t="shared" si="13"/>
        <v>0</v>
      </c>
      <c r="H28" s="11">
        <f t="shared" si="13"/>
        <v>0</v>
      </c>
      <c r="I28" s="11">
        <f t="shared" si="13"/>
        <v>18805</v>
      </c>
      <c r="J28" s="63"/>
      <c r="K28" s="14"/>
      <c r="L28" s="13"/>
      <c r="M28" s="49"/>
      <c r="N28" s="49"/>
    </row>
    <row r="29" spans="1:15" ht="28.9" customHeight="1" x14ac:dyDescent="0.25">
      <c r="A29" s="19" t="s">
        <v>52</v>
      </c>
      <c r="B29" s="16" t="s">
        <v>62</v>
      </c>
      <c r="C29" s="11">
        <f>C30</f>
        <v>187614.1</v>
      </c>
      <c r="D29" s="11">
        <f t="shared" ref="D29:H29" si="14">D30</f>
        <v>28115.5</v>
      </c>
      <c r="E29" s="11">
        <f t="shared" si="14"/>
        <v>0</v>
      </c>
      <c r="F29" s="11">
        <f t="shared" si="14"/>
        <v>0</v>
      </c>
      <c r="G29" s="11">
        <f t="shared" si="14"/>
        <v>0</v>
      </c>
      <c r="H29" s="11">
        <f t="shared" si="14"/>
        <v>0</v>
      </c>
      <c r="I29" s="10">
        <f t="shared" ref="I29:I35" si="15">H29+C29+D29+E29+F29+G29</f>
        <v>215729.6</v>
      </c>
      <c r="J29" s="63"/>
      <c r="K29" s="14"/>
      <c r="L29" s="13" t="s">
        <v>56</v>
      </c>
      <c r="M29" s="49"/>
      <c r="N29" s="49"/>
    </row>
    <row r="30" spans="1:15" ht="19.899999999999999" customHeight="1" x14ac:dyDescent="0.25">
      <c r="A30" s="19"/>
      <c r="B30" s="16" t="s">
        <v>2</v>
      </c>
      <c r="C30" s="11">
        <v>187614.1</v>
      </c>
      <c r="D30" s="11">
        <v>28115.5</v>
      </c>
      <c r="E30" s="11">
        <v>0</v>
      </c>
      <c r="F30" s="11">
        <v>0</v>
      </c>
      <c r="G30" s="11">
        <v>0</v>
      </c>
      <c r="H30" s="11">
        <v>0</v>
      </c>
      <c r="I30" s="10">
        <f t="shared" si="15"/>
        <v>215729.6</v>
      </c>
      <c r="J30" s="63"/>
      <c r="K30" s="14"/>
      <c r="L30" s="13"/>
      <c r="M30" s="49"/>
      <c r="N30" s="49"/>
    </row>
    <row r="31" spans="1:15" ht="19.899999999999999" customHeight="1" x14ac:dyDescent="0.25">
      <c r="A31" s="19"/>
      <c r="B31" s="16" t="s">
        <v>70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0">
        <v>0</v>
      </c>
      <c r="J31" s="63"/>
      <c r="K31" s="14"/>
      <c r="L31" s="13"/>
      <c r="M31" s="49"/>
      <c r="N31" s="49"/>
    </row>
    <row r="32" spans="1:15" ht="28.9" customHeight="1" x14ac:dyDescent="0.25">
      <c r="A32" s="19" t="s">
        <v>53</v>
      </c>
      <c r="B32" s="16" t="s">
        <v>57</v>
      </c>
      <c r="C32" s="11">
        <f>C33</f>
        <v>372.9</v>
      </c>
      <c r="D32" s="11">
        <f t="shared" ref="D32:H32" si="16">D33</f>
        <v>0</v>
      </c>
      <c r="E32" s="11">
        <f t="shared" si="16"/>
        <v>0</v>
      </c>
      <c r="F32" s="11">
        <f t="shared" si="16"/>
        <v>0</v>
      </c>
      <c r="G32" s="11">
        <f t="shared" si="16"/>
        <v>0</v>
      </c>
      <c r="H32" s="11">
        <f t="shared" si="16"/>
        <v>0</v>
      </c>
      <c r="I32" s="10">
        <f t="shared" si="15"/>
        <v>372.9</v>
      </c>
      <c r="J32" s="63"/>
      <c r="K32" s="14"/>
      <c r="L32" s="13" t="s">
        <v>56</v>
      </c>
      <c r="M32" s="49"/>
      <c r="N32" s="49"/>
    </row>
    <row r="33" spans="1:14" ht="19.899999999999999" customHeight="1" x14ac:dyDescent="0.25">
      <c r="A33" s="19"/>
      <c r="B33" s="16" t="s">
        <v>2</v>
      </c>
      <c r="C33" s="11">
        <v>372.9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0">
        <f t="shared" si="15"/>
        <v>372.9</v>
      </c>
      <c r="J33" s="63"/>
      <c r="K33" s="14"/>
      <c r="L33" s="13"/>
      <c r="M33" s="49"/>
      <c r="N33" s="49"/>
    </row>
    <row r="34" spans="1:14" ht="19.899999999999999" customHeight="1" x14ac:dyDescent="0.25">
      <c r="A34" s="19"/>
      <c r="B34" s="16" t="s">
        <v>70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0">
        <f t="shared" si="15"/>
        <v>0</v>
      </c>
      <c r="J34" s="63"/>
      <c r="K34" s="14"/>
      <c r="L34" s="13"/>
      <c r="M34" s="49"/>
      <c r="N34" s="49"/>
    </row>
    <row r="35" spans="1:14" ht="28.9" customHeight="1" x14ac:dyDescent="0.25">
      <c r="A35" s="19" t="s">
        <v>54</v>
      </c>
      <c r="B35" s="16" t="s">
        <v>51</v>
      </c>
      <c r="C35" s="11">
        <f>C36</f>
        <v>31617.7</v>
      </c>
      <c r="D35" s="11">
        <f t="shared" ref="D35:H35" si="17">D36</f>
        <v>46185.4</v>
      </c>
      <c r="E35" s="11">
        <f>E36+E37</f>
        <v>53244.800000000003</v>
      </c>
      <c r="F35" s="11">
        <f t="shared" si="17"/>
        <v>36464.699999999997</v>
      </c>
      <c r="G35" s="11">
        <f t="shared" si="17"/>
        <v>65482.7</v>
      </c>
      <c r="H35" s="11">
        <f t="shared" si="17"/>
        <v>30333.3</v>
      </c>
      <c r="I35" s="10">
        <f t="shared" si="15"/>
        <v>263328.59999999998</v>
      </c>
      <c r="J35" s="63"/>
      <c r="K35" s="14"/>
      <c r="L35" s="13" t="s">
        <v>55</v>
      </c>
      <c r="M35" s="49"/>
      <c r="N35" s="49"/>
    </row>
    <row r="36" spans="1:14" ht="19.899999999999999" customHeight="1" x14ac:dyDescent="0.25">
      <c r="A36" s="19"/>
      <c r="B36" s="16" t="s">
        <v>2</v>
      </c>
      <c r="C36" s="11">
        <f>24695+6922.746</f>
        <v>31617.7</v>
      </c>
      <c r="D36" s="11">
        <f>46185.4</f>
        <v>46185.4</v>
      </c>
      <c r="E36" s="11">
        <f>34248+189.9+1.9</f>
        <v>34439.800000000003</v>
      </c>
      <c r="F36" s="11">
        <v>36464.699999999997</v>
      </c>
      <c r="G36" s="11">
        <v>65482.7</v>
      </c>
      <c r="H36" s="11">
        <v>30333.3</v>
      </c>
      <c r="I36" s="10">
        <f>H36+C36+D36+E36+F36+G36</f>
        <v>244523.6</v>
      </c>
      <c r="J36" s="63"/>
      <c r="K36" s="14"/>
      <c r="L36" s="13"/>
      <c r="M36" s="49"/>
      <c r="N36" s="49"/>
    </row>
    <row r="37" spans="1:14" ht="19.899999999999999" customHeight="1" x14ac:dyDescent="0.25">
      <c r="A37" s="19"/>
      <c r="B37" s="16" t="s">
        <v>70</v>
      </c>
      <c r="C37" s="11">
        <v>0</v>
      </c>
      <c r="D37" s="11">
        <v>0</v>
      </c>
      <c r="E37" s="11">
        <v>18805</v>
      </c>
      <c r="F37" s="11">
        <v>0</v>
      </c>
      <c r="G37" s="11">
        <v>0</v>
      </c>
      <c r="H37" s="11">
        <v>0</v>
      </c>
      <c r="I37" s="10">
        <f>SUM(C37:H37)</f>
        <v>18805</v>
      </c>
      <c r="J37" s="5"/>
      <c r="K37" s="14"/>
      <c r="L37" s="13"/>
      <c r="M37" s="24"/>
      <c r="N37" s="24"/>
    </row>
    <row r="38" spans="1:14" ht="33" customHeight="1" x14ac:dyDescent="0.25">
      <c r="A38" s="1" t="s">
        <v>17</v>
      </c>
      <c r="B38" s="15" t="s">
        <v>18</v>
      </c>
      <c r="C38" s="11">
        <f>C39</f>
        <v>76984.600000000006</v>
      </c>
      <c r="D38" s="11">
        <f>D39+D40</f>
        <v>158423.6</v>
      </c>
      <c r="E38" s="11">
        <f>E39+E40</f>
        <v>34221.599999999999</v>
      </c>
      <c r="F38" s="11">
        <f t="shared" ref="F38:H38" si="18">F39</f>
        <v>27111.1</v>
      </c>
      <c r="G38" s="11">
        <f t="shared" si="18"/>
        <v>19000</v>
      </c>
      <c r="H38" s="11">
        <f t="shared" si="18"/>
        <v>18888.900000000001</v>
      </c>
      <c r="I38" s="11">
        <f t="shared" ref="I38" si="19">I39+I40</f>
        <v>334629.8</v>
      </c>
      <c r="J38" s="5"/>
      <c r="K38" s="14">
        <f t="shared" si="6"/>
        <v>334629.8</v>
      </c>
      <c r="L38" s="13"/>
      <c r="M38" s="49" t="s">
        <v>66</v>
      </c>
      <c r="N38" s="56" t="s">
        <v>77</v>
      </c>
    </row>
    <row r="39" spans="1:14" ht="19.149999999999999" customHeight="1" x14ac:dyDescent="0.25">
      <c r="A39" s="6"/>
      <c r="B39" s="16" t="s">
        <v>1</v>
      </c>
      <c r="C39" s="10">
        <f>C42</f>
        <v>76984.600000000006</v>
      </c>
      <c r="D39" s="10">
        <f t="shared" ref="D39:H39" si="20">D42</f>
        <v>44910.400000000001</v>
      </c>
      <c r="E39" s="10">
        <f t="shared" si="20"/>
        <v>12016.6</v>
      </c>
      <c r="F39" s="10">
        <f t="shared" si="20"/>
        <v>27111.1</v>
      </c>
      <c r="G39" s="10">
        <f t="shared" si="20"/>
        <v>19000</v>
      </c>
      <c r="H39" s="10">
        <f t="shared" si="20"/>
        <v>18888.900000000001</v>
      </c>
      <c r="I39" s="10">
        <f>I42</f>
        <v>198911.6</v>
      </c>
      <c r="J39" s="5"/>
      <c r="K39" s="14">
        <f t="shared" si="6"/>
        <v>198911.6</v>
      </c>
      <c r="L39" s="13"/>
      <c r="M39" s="49"/>
      <c r="N39" s="56"/>
    </row>
    <row r="40" spans="1:14" ht="19.149999999999999" customHeight="1" x14ac:dyDescent="0.25">
      <c r="A40" s="6"/>
      <c r="B40" s="16" t="s">
        <v>70</v>
      </c>
      <c r="C40" s="10">
        <v>0</v>
      </c>
      <c r="D40" s="10">
        <f>D43</f>
        <v>113513.2</v>
      </c>
      <c r="E40" s="10">
        <f t="shared" ref="E40:H40" si="21">E43</f>
        <v>22205</v>
      </c>
      <c r="F40" s="10">
        <f t="shared" si="21"/>
        <v>0</v>
      </c>
      <c r="G40" s="10">
        <f t="shared" si="21"/>
        <v>0</v>
      </c>
      <c r="H40" s="10">
        <f t="shared" si="21"/>
        <v>0</v>
      </c>
      <c r="I40" s="10">
        <f>I43</f>
        <v>135718.20000000001</v>
      </c>
      <c r="J40" s="5"/>
      <c r="K40" s="14"/>
      <c r="L40" s="13"/>
      <c r="M40" s="49"/>
      <c r="N40" s="56"/>
    </row>
    <row r="41" spans="1:14" ht="30.6" customHeight="1" x14ac:dyDescent="0.25">
      <c r="A41" s="19" t="s">
        <v>19</v>
      </c>
      <c r="B41" s="16" t="s">
        <v>71</v>
      </c>
      <c r="C41" s="10">
        <f>C42+C43</f>
        <v>76984.600000000006</v>
      </c>
      <c r="D41" s="10">
        <f t="shared" ref="D41:I41" si="22">D42+D43</f>
        <v>158423.6</v>
      </c>
      <c r="E41" s="10">
        <f t="shared" si="22"/>
        <v>34221.599999999999</v>
      </c>
      <c r="F41" s="10">
        <f t="shared" si="22"/>
        <v>27111.1</v>
      </c>
      <c r="G41" s="10">
        <f t="shared" si="22"/>
        <v>19000</v>
      </c>
      <c r="H41" s="10">
        <f t="shared" si="22"/>
        <v>18888.900000000001</v>
      </c>
      <c r="I41" s="10">
        <f t="shared" si="22"/>
        <v>334629.8</v>
      </c>
      <c r="J41" s="63" t="s">
        <v>20</v>
      </c>
      <c r="K41" s="14">
        <f t="shared" si="6"/>
        <v>334629.8</v>
      </c>
      <c r="L41" s="13" t="s">
        <v>33</v>
      </c>
      <c r="M41" s="49"/>
      <c r="N41" s="56"/>
    </row>
    <row r="42" spans="1:14" ht="18.600000000000001" customHeight="1" x14ac:dyDescent="0.25">
      <c r="A42" s="6"/>
      <c r="B42" s="16" t="s">
        <v>2</v>
      </c>
      <c r="C42" s="10">
        <v>76984.600000000006</v>
      </c>
      <c r="D42" s="10">
        <v>44910.400000000001</v>
      </c>
      <c r="E42" s="10">
        <f>11794.1+224.4-1.9</f>
        <v>12016.6</v>
      </c>
      <c r="F42" s="10">
        <v>27111.1</v>
      </c>
      <c r="G42" s="10">
        <v>19000</v>
      </c>
      <c r="H42" s="10">
        <v>18888.900000000001</v>
      </c>
      <c r="I42" s="10">
        <f>SUM(C42:H42)</f>
        <v>198911.6</v>
      </c>
      <c r="J42" s="63"/>
      <c r="K42" s="14">
        <f t="shared" si="6"/>
        <v>198911.6</v>
      </c>
      <c r="L42" s="13"/>
      <c r="M42" s="49"/>
      <c r="N42" s="56"/>
    </row>
    <row r="43" spans="1:14" ht="18.600000000000001" customHeight="1" x14ac:dyDescent="0.25">
      <c r="A43" s="6"/>
      <c r="B43" s="16" t="s">
        <v>70</v>
      </c>
      <c r="C43" s="10">
        <v>0</v>
      </c>
      <c r="D43" s="10">
        <v>113513.2</v>
      </c>
      <c r="E43" s="10">
        <f>22205</f>
        <v>22205</v>
      </c>
      <c r="F43" s="10">
        <v>0</v>
      </c>
      <c r="G43" s="10">
        <v>0</v>
      </c>
      <c r="H43" s="10">
        <v>0</v>
      </c>
      <c r="I43" s="10">
        <f>SUM(C43:H43)</f>
        <v>135718.20000000001</v>
      </c>
      <c r="J43" s="5"/>
      <c r="K43" s="14"/>
      <c r="L43" s="13"/>
      <c r="M43" s="24"/>
      <c r="N43" s="24"/>
    </row>
    <row r="44" spans="1:14" ht="22.9" customHeight="1" x14ac:dyDescent="0.25">
      <c r="A44" s="6"/>
      <c r="B44" s="15" t="s">
        <v>21</v>
      </c>
      <c r="C44" s="10">
        <f t="shared" ref="C44:I45" si="23">C38+C20</f>
        <v>324460.2</v>
      </c>
      <c r="D44" s="10">
        <f t="shared" si="23"/>
        <v>263552.09999999998</v>
      </c>
      <c r="E44" s="10">
        <f>E38+E20</f>
        <v>115093.8</v>
      </c>
      <c r="F44" s="10">
        <f t="shared" ref="F44:H45" si="24">F38+F20</f>
        <v>92501.7</v>
      </c>
      <c r="G44" s="10">
        <f t="shared" si="24"/>
        <v>114681.3</v>
      </c>
      <c r="H44" s="10">
        <f t="shared" si="24"/>
        <v>80689.100000000006</v>
      </c>
      <c r="I44" s="10">
        <f t="shared" si="23"/>
        <v>972173.2</v>
      </c>
      <c r="J44" s="5"/>
      <c r="K44" s="14">
        <f t="shared" si="6"/>
        <v>990978.2</v>
      </c>
      <c r="L44" s="13"/>
      <c r="M44" s="9"/>
      <c r="N44" s="9"/>
    </row>
    <row r="45" spans="1:14" ht="20.45" customHeight="1" x14ac:dyDescent="0.25">
      <c r="A45" s="6"/>
      <c r="B45" s="16" t="s">
        <v>2</v>
      </c>
      <c r="C45" s="10">
        <f t="shared" si="23"/>
        <v>324460.2</v>
      </c>
      <c r="D45" s="10">
        <f t="shared" si="23"/>
        <v>150038.9</v>
      </c>
      <c r="E45" s="10">
        <f>E39+E21</f>
        <v>74083.8</v>
      </c>
      <c r="F45" s="10">
        <f>F39+F21</f>
        <v>92501.7</v>
      </c>
      <c r="G45" s="10">
        <f t="shared" si="24"/>
        <v>114681.3</v>
      </c>
      <c r="H45" s="10">
        <f t="shared" si="24"/>
        <v>80689.100000000006</v>
      </c>
      <c r="I45" s="10">
        <f t="shared" si="23"/>
        <v>836455</v>
      </c>
      <c r="J45" s="5"/>
      <c r="K45" s="14">
        <f t="shared" si="6"/>
        <v>836455</v>
      </c>
      <c r="L45" s="13"/>
      <c r="M45" s="9"/>
      <c r="N45" s="9"/>
    </row>
    <row r="46" spans="1:14" ht="20.45" customHeight="1" x14ac:dyDescent="0.25">
      <c r="A46" s="6"/>
      <c r="B46" s="16" t="s">
        <v>70</v>
      </c>
      <c r="C46" s="10">
        <f>C40+C25</f>
        <v>0</v>
      </c>
      <c r="D46" s="10">
        <f>D40+D25</f>
        <v>113513.2</v>
      </c>
      <c r="E46" s="10">
        <f>E40+E22</f>
        <v>41010</v>
      </c>
      <c r="F46" s="10">
        <f t="shared" ref="F46:H46" si="25">F40+F25</f>
        <v>0</v>
      </c>
      <c r="G46" s="10">
        <f t="shared" si="25"/>
        <v>0</v>
      </c>
      <c r="H46" s="10">
        <f t="shared" si="25"/>
        <v>0</v>
      </c>
      <c r="I46" s="10">
        <f>I40+I22</f>
        <v>154523.20000000001</v>
      </c>
      <c r="J46" s="5"/>
      <c r="K46" s="14"/>
      <c r="L46" s="13"/>
      <c r="M46" s="9"/>
      <c r="N46" s="9"/>
    </row>
    <row r="47" spans="1:14" ht="21" customHeight="1" x14ac:dyDescent="0.25">
      <c r="A47" s="19">
        <v>2</v>
      </c>
      <c r="B47" s="60" t="s">
        <v>39</v>
      </c>
      <c r="C47" s="61"/>
      <c r="D47" s="61"/>
      <c r="E47" s="61"/>
      <c r="F47" s="61"/>
      <c r="G47" s="61"/>
      <c r="H47" s="61"/>
      <c r="I47" s="62"/>
      <c r="J47" s="5"/>
      <c r="K47" s="14">
        <f t="shared" ref="K47" si="26">SUM(D47:I47)</f>
        <v>0</v>
      </c>
      <c r="L47" s="13"/>
      <c r="M47" s="9"/>
      <c r="N47" s="9"/>
    </row>
    <row r="48" spans="1:14" ht="21.6" customHeight="1" x14ac:dyDescent="0.25">
      <c r="A48" s="36" t="s">
        <v>40</v>
      </c>
      <c r="B48" s="5" t="s">
        <v>22</v>
      </c>
      <c r="C48" s="23"/>
      <c r="D48" s="23"/>
      <c r="E48" s="23"/>
      <c r="F48" s="23"/>
      <c r="G48" s="23"/>
      <c r="H48" s="23"/>
      <c r="I48" s="37"/>
      <c r="J48" s="5"/>
      <c r="K48" s="14">
        <f t="shared" ref="K48:K85" si="27">SUM(C48:H48)</f>
        <v>0</v>
      </c>
      <c r="L48" s="13"/>
      <c r="M48" s="49" t="s">
        <v>66</v>
      </c>
      <c r="N48" s="49" t="s">
        <v>67</v>
      </c>
    </row>
    <row r="49" spans="1:14" ht="24.6" customHeight="1" x14ac:dyDescent="0.25">
      <c r="A49" s="8" t="s">
        <v>41</v>
      </c>
      <c r="B49" s="16" t="s">
        <v>58</v>
      </c>
      <c r="C49" s="11">
        <f>C50</f>
        <v>4338.8999999999996</v>
      </c>
      <c r="D49" s="11">
        <f t="shared" ref="D49:H49" si="28">D50</f>
        <v>3888.9</v>
      </c>
      <c r="E49" s="11">
        <f t="shared" si="28"/>
        <v>4000</v>
      </c>
      <c r="F49" s="11">
        <f t="shared" si="28"/>
        <v>4212</v>
      </c>
      <c r="G49" s="11">
        <f t="shared" si="28"/>
        <v>4397.3</v>
      </c>
      <c r="H49" s="11">
        <f t="shared" si="28"/>
        <v>4582</v>
      </c>
      <c r="I49" s="10">
        <f t="shared" ref="I49:I67" si="29">SUM(C49:H49)</f>
        <v>25419.1</v>
      </c>
      <c r="J49" s="5"/>
      <c r="K49" s="14">
        <f t="shared" si="27"/>
        <v>25419.1</v>
      </c>
      <c r="L49" s="13" t="s">
        <v>33</v>
      </c>
      <c r="M49" s="49"/>
      <c r="N49" s="49"/>
    </row>
    <row r="50" spans="1:14" ht="19.149999999999999" customHeight="1" x14ac:dyDescent="0.25">
      <c r="A50" s="7"/>
      <c r="B50" s="16" t="s">
        <v>2</v>
      </c>
      <c r="C50" s="11">
        <f>C59+C56+C53</f>
        <v>4338.8999999999996</v>
      </c>
      <c r="D50" s="11">
        <v>3888.9</v>
      </c>
      <c r="E50" s="11">
        <v>4000</v>
      </c>
      <c r="F50" s="11">
        <f t="shared" ref="F50" si="30">E50*1.053</f>
        <v>4212</v>
      </c>
      <c r="G50" s="11">
        <f>F50*1.044</f>
        <v>4397.3</v>
      </c>
      <c r="H50" s="11">
        <f>G50*1.042</f>
        <v>4582</v>
      </c>
      <c r="I50" s="10">
        <f>SUM(C50:H50)</f>
        <v>25419.1</v>
      </c>
      <c r="J50" s="5"/>
      <c r="K50" s="14">
        <f t="shared" si="27"/>
        <v>25419.1</v>
      </c>
      <c r="L50" s="13"/>
      <c r="M50" s="49"/>
      <c r="N50" s="49"/>
    </row>
    <row r="51" spans="1:14" ht="19.149999999999999" customHeight="1" x14ac:dyDescent="0.25">
      <c r="A51" s="7"/>
      <c r="B51" s="16" t="s">
        <v>70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0">
        <v>0</v>
      </c>
      <c r="J51" s="5"/>
      <c r="K51" s="14"/>
      <c r="L51" s="13"/>
      <c r="M51" s="49"/>
      <c r="N51" s="49"/>
    </row>
    <row r="52" spans="1:14" ht="19.149999999999999" customHeight="1" x14ac:dyDescent="0.25">
      <c r="A52" s="36" t="s">
        <v>48</v>
      </c>
      <c r="B52" s="16" t="s">
        <v>50</v>
      </c>
      <c r="C52" s="11">
        <f>C53</f>
        <v>1671.6</v>
      </c>
      <c r="D52" s="11">
        <f t="shared" ref="D52:H52" si="31">D53</f>
        <v>3888.9</v>
      </c>
      <c r="E52" s="11">
        <f t="shared" si="31"/>
        <v>4000</v>
      </c>
      <c r="F52" s="11">
        <f t="shared" si="31"/>
        <v>4212</v>
      </c>
      <c r="G52" s="11">
        <f t="shared" si="31"/>
        <v>4397.3</v>
      </c>
      <c r="H52" s="11">
        <f t="shared" si="31"/>
        <v>4582</v>
      </c>
      <c r="I52" s="10">
        <f>SUM(C52:H52)</f>
        <v>22751.8</v>
      </c>
      <c r="J52" s="5"/>
      <c r="K52" s="14"/>
      <c r="L52" s="13"/>
      <c r="M52" s="49"/>
      <c r="N52" s="49"/>
    </row>
    <row r="53" spans="1:14" ht="19.149999999999999" customHeight="1" x14ac:dyDescent="0.25">
      <c r="A53" s="36"/>
      <c r="B53" s="16" t="s">
        <v>2</v>
      </c>
      <c r="C53" s="11">
        <v>1671.6</v>
      </c>
      <c r="D53" s="11">
        <v>3888.9</v>
      </c>
      <c r="E53" s="11">
        <v>4000</v>
      </c>
      <c r="F53" s="11">
        <v>4212</v>
      </c>
      <c r="G53" s="11">
        <v>4397.3</v>
      </c>
      <c r="H53" s="11">
        <v>4582</v>
      </c>
      <c r="I53" s="10">
        <f>SUM(C53:H53)</f>
        <v>22751.8</v>
      </c>
      <c r="J53" s="5"/>
      <c r="K53" s="14"/>
      <c r="L53" s="13"/>
      <c r="M53" s="49"/>
      <c r="N53" s="49"/>
    </row>
    <row r="54" spans="1:14" ht="19.149999999999999" customHeight="1" x14ac:dyDescent="0.25">
      <c r="A54" s="36"/>
      <c r="B54" s="16" t="s">
        <v>70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0">
        <v>0</v>
      </c>
      <c r="J54" s="5"/>
      <c r="K54" s="14"/>
      <c r="L54" s="13"/>
      <c r="M54" s="49"/>
      <c r="N54" s="49"/>
    </row>
    <row r="55" spans="1:14" ht="19.149999999999999" customHeight="1" x14ac:dyDescent="0.25">
      <c r="A55" s="36" t="s">
        <v>49</v>
      </c>
      <c r="B55" s="16" t="s">
        <v>61</v>
      </c>
      <c r="C55" s="11">
        <f>C56</f>
        <v>2367.3000000000002</v>
      </c>
      <c r="D55" s="11">
        <f t="shared" ref="D55:H55" si="32">D56</f>
        <v>0</v>
      </c>
      <c r="E55" s="11">
        <f t="shared" si="32"/>
        <v>0</v>
      </c>
      <c r="F55" s="11">
        <f t="shared" si="32"/>
        <v>0</v>
      </c>
      <c r="G55" s="11">
        <f t="shared" si="32"/>
        <v>0</v>
      </c>
      <c r="H55" s="11">
        <f t="shared" si="32"/>
        <v>0</v>
      </c>
      <c r="I55" s="10">
        <f t="shared" ref="I55:I58" si="33">SUM(C55:H55)</f>
        <v>2367.3000000000002</v>
      </c>
      <c r="J55" s="5"/>
      <c r="K55" s="14"/>
      <c r="L55" s="13"/>
      <c r="M55" s="49"/>
      <c r="N55" s="49"/>
    </row>
    <row r="56" spans="1:14" ht="19.149999999999999" customHeight="1" x14ac:dyDescent="0.25">
      <c r="A56" s="36"/>
      <c r="B56" s="16" t="s">
        <v>2</v>
      </c>
      <c r="C56" s="11">
        <v>2367.3000000000002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0">
        <f t="shared" si="33"/>
        <v>2367.3000000000002</v>
      </c>
      <c r="J56" s="5"/>
      <c r="K56" s="14"/>
      <c r="L56" s="13"/>
      <c r="M56" s="49"/>
      <c r="N56" s="49"/>
    </row>
    <row r="57" spans="1:14" ht="19.149999999999999" customHeight="1" x14ac:dyDescent="0.25">
      <c r="A57" s="36"/>
      <c r="B57" s="16" t="s">
        <v>70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0">
        <v>0</v>
      </c>
      <c r="J57" s="5"/>
      <c r="K57" s="14"/>
      <c r="L57" s="13"/>
      <c r="M57" s="49"/>
      <c r="N57" s="49"/>
    </row>
    <row r="58" spans="1:14" ht="19.149999999999999" customHeight="1" x14ac:dyDescent="0.25">
      <c r="A58" s="36" t="s">
        <v>60</v>
      </c>
      <c r="B58" s="16" t="s">
        <v>59</v>
      </c>
      <c r="C58" s="11">
        <f>C59</f>
        <v>300</v>
      </c>
      <c r="D58" s="11">
        <f t="shared" ref="D58:H58" si="34">D59</f>
        <v>0</v>
      </c>
      <c r="E58" s="11">
        <f t="shared" si="34"/>
        <v>0</v>
      </c>
      <c r="F58" s="11">
        <f t="shared" si="34"/>
        <v>0</v>
      </c>
      <c r="G58" s="11">
        <f t="shared" si="34"/>
        <v>0</v>
      </c>
      <c r="H58" s="11">
        <f t="shared" si="34"/>
        <v>0</v>
      </c>
      <c r="I58" s="10">
        <f t="shared" si="33"/>
        <v>300</v>
      </c>
      <c r="J58" s="5"/>
      <c r="K58" s="14"/>
      <c r="L58" s="13"/>
      <c r="M58" s="49"/>
      <c r="N58" s="49"/>
    </row>
    <row r="59" spans="1:14" ht="19.149999999999999" customHeight="1" x14ac:dyDescent="0.25">
      <c r="A59" s="36"/>
      <c r="B59" s="16" t="s">
        <v>2</v>
      </c>
      <c r="C59" s="11">
        <v>300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0">
        <f>SUM(C59:H59)</f>
        <v>300</v>
      </c>
      <c r="J59" s="5"/>
      <c r="K59" s="14"/>
      <c r="L59" s="13"/>
      <c r="M59" s="49"/>
      <c r="N59" s="49"/>
    </row>
    <row r="60" spans="1:14" ht="19.149999999999999" customHeight="1" x14ac:dyDescent="0.25">
      <c r="A60" s="36"/>
      <c r="B60" s="16" t="s">
        <v>70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0">
        <f>SUM(C60:H60)</f>
        <v>0</v>
      </c>
      <c r="J60" s="5"/>
      <c r="K60" s="14"/>
      <c r="L60" s="13"/>
      <c r="M60" s="49"/>
      <c r="N60" s="49"/>
    </row>
    <row r="61" spans="1:14" ht="75.599999999999994" customHeight="1" x14ac:dyDescent="0.25">
      <c r="A61" s="8" t="s">
        <v>42</v>
      </c>
      <c r="B61" s="16" t="s">
        <v>23</v>
      </c>
      <c r="C61" s="11">
        <v>3000</v>
      </c>
      <c r="D61" s="11">
        <f>D65</f>
        <v>5000</v>
      </c>
      <c r="E61" s="11">
        <f t="shared" ref="E61:I61" si="35">E65</f>
        <v>7000</v>
      </c>
      <c r="F61" s="11">
        <f t="shared" si="35"/>
        <v>0</v>
      </c>
      <c r="G61" s="11">
        <f t="shared" si="35"/>
        <v>0</v>
      </c>
      <c r="H61" s="11">
        <f t="shared" si="35"/>
        <v>24000</v>
      </c>
      <c r="I61" s="11">
        <f t="shared" si="35"/>
        <v>39000</v>
      </c>
      <c r="J61" s="5" t="s">
        <v>24</v>
      </c>
      <c r="K61" s="14">
        <f t="shared" si="27"/>
        <v>39000</v>
      </c>
      <c r="L61" s="13" t="s">
        <v>33</v>
      </c>
      <c r="M61" s="49"/>
      <c r="N61" s="49"/>
    </row>
    <row r="62" spans="1:14" ht="18" customHeight="1" x14ac:dyDescent="0.25">
      <c r="A62" s="3"/>
      <c r="B62" s="16" t="s">
        <v>2</v>
      </c>
      <c r="C62" s="11">
        <v>3000</v>
      </c>
      <c r="D62" s="11">
        <v>5000</v>
      </c>
      <c r="E62" s="11">
        <f>E65</f>
        <v>7000</v>
      </c>
      <c r="F62" s="11">
        <f t="shared" ref="F62:H62" si="36">F65</f>
        <v>0</v>
      </c>
      <c r="G62" s="11">
        <f t="shared" si="36"/>
        <v>0</v>
      </c>
      <c r="H62" s="11">
        <f t="shared" si="36"/>
        <v>24000</v>
      </c>
      <c r="I62" s="10">
        <f t="shared" si="29"/>
        <v>39000</v>
      </c>
      <c r="J62" s="5"/>
      <c r="K62" s="14">
        <f t="shared" si="27"/>
        <v>39000</v>
      </c>
      <c r="L62" s="13"/>
      <c r="M62" s="49"/>
      <c r="N62" s="49"/>
    </row>
    <row r="63" spans="1:14" ht="18" customHeight="1" x14ac:dyDescent="0.25">
      <c r="A63" s="3"/>
      <c r="B63" s="16" t="s">
        <v>70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5"/>
      <c r="K63" s="14"/>
      <c r="L63" s="13"/>
      <c r="M63" s="49"/>
      <c r="N63" s="49"/>
    </row>
    <row r="64" spans="1:14" ht="22.15" customHeight="1" x14ac:dyDescent="0.25">
      <c r="A64" s="34" t="s">
        <v>43</v>
      </c>
      <c r="B64" s="16" t="s">
        <v>35</v>
      </c>
      <c r="C64" s="11">
        <v>3000</v>
      </c>
      <c r="D64" s="11">
        <v>5000</v>
      </c>
      <c r="E64" s="11">
        <f>E65</f>
        <v>7000</v>
      </c>
      <c r="F64" s="11">
        <f t="shared" ref="F64:H64" si="37">F65</f>
        <v>0</v>
      </c>
      <c r="G64" s="11">
        <f t="shared" si="37"/>
        <v>0</v>
      </c>
      <c r="H64" s="11">
        <f t="shared" si="37"/>
        <v>24000</v>
      </c>
      <c r="I64" s="10">
        <f t="shared" ref="I64:I65" si="38">SUM(C64:H64)</f>
        <v>39000</v>
      </c>
      <c r="J64" s="5" t="s">
        <v>24</v>
      </c>
      <c r="K64" s="14">
        <f t="shared" ref="K64:K65" si="39">SUM(C64:H64)</f>
        <v>39000</v>
      </c>
      <c r="L64" s="13" t="s">
        <v>33</v>
      </c>
      <c r="M64" s="49"/>
      <c r="N64" s="49"/>
    </row>
    <row r="65" spans="1:14" ht="18" customHeight="1" x14ac:dyDescent="0.25">
      <c r="A65" s="3"/>
      <c r="B65" s="16" t="s">
        <v>2</v>
      </c>
      <c r="C65" s="11">
        <v>3000</v>
      </c>
      <c r="D65" s="11">
        <v>5000</v>
      </c>
      <c r="E65" s="11">
        <v>7000</v>
      </c>
      <c r="F65" s="11">
        <v>0</v>
      </c>
      <c r="G65" s="11">
        <v>0</v>
      </c>
      <c r="H65" s="11">
        <v>24000</v>
      </c>
      <c r="I65" s="10">
        <f t="shared" si="38"/>
        <v>39000</v>
      </c>
      <c r="J65" s="5"/>
      <c r="K65" s="14">
        <f t="shared" si="39"/>
        <v>39000</v>
      </c>
      <c r="L65" s="13"/>
      <c r="M65" s="49"/>
      <c r="N65" s="49"/>
    </row>
    <row r="66" spans="1:14" ht="18" customHeight="1" x14ac:dyDescent="0.25">
      <c r="A66" s="3"/>
      <c r="B66" s="16" t="s">
        <v>70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5"/>
      <c r="K66" s="14"/>
      <c r="L66" s="13"/>
      <c r="M66" s="49"/>
      <c r="N66" s="49"/>
    </row>
    <row r="67" spans="1:14" ht="31.15" customHeight="1" x14ac:dyDescent="0.25">
      <c r="A67" s="8" t="s">
        <v>44</v>
      </c>
      <c r="B67" s="16" t="s">
        <v>25</v>
      </c>
      <c r="C67" s="11">
        <f>C68+C69</f>
        <v>24092.5</v>
      </c>
      <c r="D67" s="11">
        <f t="shared" ref="D67:H67" si="40">D68+D69</f>
        <v>26944.6</v>
      </c>
      <c r="E67" s="11">
        <f>E68+E69</f>
        <v>18172.400000000001</v>
      </c>
      <c r="F67" s="11">
        <f t="shared" si="40"/>
        <v>19026.5</v>
      </c>
      <c r="G67" s="11">
        <f t="shared" si="40"/>
        <v>19863.599999999999</v>
      </c>
      <c r="H67" s="11">
        <f t="shared" si="40"/>
        <v>20697.900000000001</v>
      </c>
      <c r="I67" s="10">
        <f t="shared" si="29"/>
        <v>128797.5</v>
      </c>
      <c r="J67" s="5"/>
      <c r="K67" s="14">
        <f t="shared" si="27"/>
        <v>128797.5</v>
      </c>
      <c r="L67" s="13" t="s">
        <v>33</v>
      </c>
      <c r="M67" s="49"/>
      <c r="N67" s="49"/>
    </row>
    <row r="68" spans="1:14" ht="18" customHeight="1" x14ac:dyDescent="0.25">
      <c r="A68" s="6"/>
      <c r="B68" s="16" t="s">
        <v>2</v>
      </c>
      <c r="C68" s="10">
        <f t="shared" ref="C68" si="41">C70+C72+C75+C78</f>
        <v>24092.5</v>
      </c>
      <c r="D68" s="10">
        <f t="shared" ref="D68:H68" si="42">D71+D72+D76+D79</f>
        <v>25344.7</v>
      </c>
      <c r="E68" s="10">
        <f>E71+E72+E76+E79</f>
        <v>18172.400000000001</v>
      </c>
      <c r="F68" s="10">
        <f t="shared" si="42"/>
        <v>19026.5</v>
      </c>
      <c r="G68" s="10">
        <f t="shared" si="42"/>
        <v>19863.599999999999</v>
      </c>
      <c r="H68" s="10">
        <f t="shared" si="42"/>
        <v>20697.900000000001</v>
      </c>
      <c r="I68" s="10">
        <f>SUM(C68:H68)</f>
        <v>127197.6</v>
      </c>
      <c r="J68" s="5"/>
      <c r="K68" s="14">
        <f>SUM(C68:H68)</f>
        <v>127197.6</v>
      </c>
      <c r="L68" s="13"/>
      <c r="M68" s="49"/>
      <c r="N68" s="49"/>
    </row>
    <row r="69" spans="1:14" ht="18" customHeight="1" x14ac:dyDescent="0.25">
      <c r="A69" s="6"/>
      <c r="B69" s="16" t="s">
        <v>70</v>
      </c>
      <c r="C69" s="11">
        <v>0</v>
      </c>
      <c r="D69" s="11">
        <f>D74+D77+D80</f>
        <v>1599.9</v>
      </c>
      <c r="E69" s="11">
        <f t="shared" ref="E69:H69" si="43">E74+E77+E80</f>
        <v>0</v>
      </c>
      <c r="F69" s="11">
        <f t="shared" si="43"/>
        <v>0</v>
      </c>
      <c r="G69" s="11">
        <f t="shared" si="43"/>
        <v>0</v>
      </c>
      <c r="H69" s="11">
        <f t="shared" si="43"/>
        <v>0</v>
      </c>
      <c r="I69" s="10">
        <f t="shared" ref="I69:I83" si="44">SUM(C69:H69)</f>
        <v>1599.9</v>
      </c>
      <c r="J69" s="5"/>
      <c r="K69" s="14"/>
      <c r="L69" s="13"/>
      <c r="M69" s="49"/>
      <c r="N69" s="49"/>
    </row>
    <row r="70" spans="1:14" ht="22.15" customHeight="1" x14ac:dyDescent="0.25">
      <c r="A70" s="34" t="s">
        <v>45</v>
      </c>
      <c r="B70" s="38" t="s">
        <v>26</v>
      </c>
      <c r="C70" s="11">
        <f>C71</f>
        <v>6730</v>
      </c>
      <c r="D70" s="11">
        <f>D71</f>
        <v>7077</v>
      </c>
      <c r="E70" s="11">
        <f t="shared" ref="E70:K70" si="45">E71</f>
        <v>6856</v>
      </c>
      <c r="F70" s="11">
        <f t="shared" si="45"/>
        <v>7178.2</v>
      </c>
      <c r="G70" s="11">
        <f t="shared" si="45"/>
        <v>7494</v>
      </c>
      <c r="H70" s="11">
        <f t="shared" si="45"/>
        <v>7808.7</v>
      </c>
      <c r="I70" s="11">
        <f t="shared" si="45"/>
        <v>43143.9</v>
      </c>
      <c r="J70" s="11">
        <f t="shared" si="45"/>
        <v>0</v>
      </c>
      <c r="K70" s="11">
        <f t="shared" si="45"/>
        <v>43143.9</v>
      </c>
      <c r="L70" s="13" t="s">
        <v>33</v>
      </c>
      <c r="M70" s="49"/>
      <c r="N70" s="49"/>
    </row>
    <row r="71" spans="1:14" ht="19.149999999999999" customHeight="1" x14ac:dyDescent="0.25">
      <c r="A71" s="34"/>
      <c r="B71" s="16" t="s">
        <v>2</v>
      </c>
      <c r="C71" s="10">
        <f>6230+500</f>
        <v>6730</v>
      </c>
      <c r="D71" s="10">
        <v>7077</v>
      </c>
      <c r="E71" s="10">
        <v>6856</v>
      </c>
      <c r="F71" s="10">
        <v>7178.2</v>
      </c>
      <c r="G71" s="10">
        <v>7494</v>
      </c>
      <c r="H71" s="10">
        <v>7808.7</v>
      </c>
      <c r="I71" s="10">
        <f t="shared" si="44"/>
        <v>43143.9</v>
      </c>
      <c r="J71" s="5"/>
      <c r="K71" s="14">
        <f t="shared" si="27"/>
        <v>43143.9</v>
      </c>
      <c r="L71" s="13"/>
      <c r="M71" s="49"/>
      <c r="N71" s="49"/>
    </row>
    <row r="72" spans="1:14" ht="28.9" hidden="1" customHeight="1" x14ac:dyDescent="0.25">
      <c r="A72" s="34" t="s">
        <v>46</v>
      </c>
      <c r="B72" s="38" t="s">
        <v>27</v>
      </c>
      <c r="C72" s="11"/>
      <c r="D72" s="11"/>
      <c r="E72" s="11"/>
      <c r="F72" s="11"/>
      <c r="G72" s="11"/>
      <c r="H72" s="11"/>
      <c r="I72" s="10">
        <f t="shared" si="44"/>
        <v>0</v>
      </c>
      <c r="J72" s="33"/>
      <c r="K72" s="14">
        <f t="shared" si="27"/>
        <v>0</v>
      </c>
      <c r="L72" s="13" t="s">
        <v>34</v>
      </c>
      <c r="M72" s="49"/>
      <c r="N72" s="49"/>
    </row>
    <row r="73" spans="1:14" ht="20.45" hidden="1" customHeight="1" x14ac:dyDescent="0.25">
      <c r="A73" s="34"/>
      <c r="B73" s="16" t="s">
        <v>2</v>
      </c>
      <c r="C73" s="10"/>
      <c r="D73" s="10"/>
      <c r="E73" s="10"/>
      <c r="F73" s="10"/>
      <c r="G73" s="10"/>
      <c r="H73" s="10"/>
      <c r="I73" s="10">
        <f t="shared" si="44"/>
        <v>0</v>
      </c>
      <c r="J73" s="5"/>
      <c r="K73" s="14">
        <f t="shared" si="27"/>
        <v>0</v>
      </c>
      <c r="L73" s="13"/>
      <c r="M73" s="49"/>
      <c r="N73" s="49"/>
    </row>
    <row r="74" spans="1:14" ht="20.45" customHeight="1" x14ac:dyDescent="0.25">
      <c r="A74" s="34"/>
      <c r="B74" s="16" t="s">
        <v>70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0">
        <f t="shared" si="44"/>
        <v>0</v>
      </c>
      <c r="J74" s="5"/>
      <c r="K74" s="14"/>
      <c r="L74" s="13"/>
      <c r="M74" s="49"/>
      <c r="N74" s="49"/>
    </row>
    <row r="75" spans="1:14" ht="22.9" customHeight="1" x14ac:dyDescent="0.25">
      <c r="A75" s="34" t="s">
        <v>46</v>
      </c>
      <c r="B75" s="38" t="s">
        <v>28</v>
      </c>
      <c r="C75" s="11">
        <v>1907</v>
      </c>
      <c r="D75" s="11">
        <v>2087.6</v>
      </c>
      <c r="E75" s="11">
        <v>2099.1</v>
      </c>
      <c r="F75" s="11">
        <f t="shared" ref="F75:F79" si="46">E75*1.047</f>
        <v>2197.8000000000002</v>
      </c>
      <c r="G75" s="11">
        <f t="shared" ref="G75:G79" si="47">F75*1.044</f>
        <v>2294.5</v>
      </c>
      <c r="H75" s="11">
        <f t="shared" ref="H75:H79" si="48">G75*1.042</f>
        <v>2390.9</v>
      </c>
      <c r="I75" s="10">
        <f t="shared" si="44"/>
        <v>12976.9</v>
      </c>
      <c r="J75" s="33"/>
      <c r="K75" s="14">
        <f t="shared" si="27"/>
        <v>12976.9</v>
      </c>
      <c r="L75" s="13" t="s">
        <v>33</v>
      </c>
      <c r="M75" s="49"/>
      <c r="N75" s="49"/>
    </row>
    <row r="76" spans="1:14" ht="20.45" customHeight="1" x14ac:dyDescent="0.25">
      <c r="A76" s="34"/>
      <c r="B76" s="16" t="s">
        <v>2</v>
      </c>
      <c r="C76" s="10">
        <f>C75</f>
        <v>1907</v>
      </c>
      <c r="D76" s="10">
        <f t="shared" ref="D76:H76" si="49">D75</f>
        <v>2087.6</v>
      </c>
      <c r="E76" s="10">
        <f t="shared" si="49"/>
        <v>2099.1</v>
      </c>
      <c r="F76" s="10">
        <f t="shared" si="49"/>
        <v>2197.8000000000002</v>
      </c>
      <c r="G76" s="10">
        <f t="shared" si="49"/>
        <v>2294.5</v>
      </c>
      <c r="H76" s="10">
        <f t="shared" si="49"/>
        <v>2390.9</v>
      </c>
      <c r="I76" s="10">
        <f t="shared" si="44"/>
        <v>12976.9</v>
      </c>
      <c r="J76" s="5"/>
      <c r="K76" s="14">
        <f t="shared" si="27"/>
        <v>12976.9</v>
      </c>
      <c r="L76" s="13"/>
      <c r="M76" s="49"/>
      <c r="N76" s="49"/>
    </row>
    <row r="77" spans="1:14" ht="20.45" customHeight="1" x14ac:dyDescent="0.25">
      <c r="A77" s="34"/>
      <c r="B77" s="16" t="s">
        <v>70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0">
        <f t="shared" si="44"/>
        <v>0</v>
      </c>
      <c r="J77" s="5"/>
      <c r="K77" s="14"/>
      <c r="L77" s="13"/>
      <c r="M77" s="49"/>
      <c r="N77" s="49"/>
    </row>
    <row r="78" spans="1:14" ht="32.450000000000003" customHeight="1" x14ac:dyDescent="0.25">
      <c r="A78" s="34" t="s">
        <v>47</v>
      </c>
      <c r="B78" s="38" t="s">
        <v>29</v>
      </c>
      <c r="C78" s="11">
        <f>C79+C80</f>
        <v>15455.5</v>
      </c>
      <c r="D78" s="11">
        <f t="shared" ref="D78:H78" si="50">D79+D80</f>
        <v>17780</v>
      </c>
      <c r="E78" s="11">
        <f t="shared" si="50"/>
        <v>9217.2999999999993</v>
      </c>
      <c r="F78" s="11">
        <f t="shared" si="50"/>
        <v>9650.5</v>
      </c>
      <c r="G78" s="11">
        <f t="shared" si="50"/>
        <v>10075.1</v>
      </c>
      <c r="H78" s="11">
        <f t="shared" si="50"/>
        <v>10498.3</v>
      </c>
      <c r="I78" s="10">
        <f>SUM(C78:H78)</f>
        <v>72676.7</v>
      </c>
      <c r="J78" s="33"/>
      <c r="K78" s="14">
        <f t="shared" si="27"/>
        <v>72676.7</v>
      </c>
      <c r="L78" s="13" t="s">
        <v>33</v>
      </c>
      <c r="M78" s="49"/>
      <c r="N78" s="49"/>
    </row>
    <row r="79" spans="1:14" ht="18.600000000000001" customHeight="1" x14ac:dyDescent="0.25">
      <c r="A79" s="34"/>
      <c r="B79" s="16" t="s">
        <v>2</v>
      </c>
      <c r="C79" s="10">
        <v>15455.5</v>
      </c>
      <c r="D79" s="10">
        <v>16180.1</v>
      </c>
      <c r="E79" s="10">
        <v>9217.2999999999993</v>
      </c>
      <c r="F79" s="11">
        <f t="shared" si="46"/>
        <v>9650.5</v>
      </c>
      <c r="G79" s="11">
        <f t="shared" si="47"/>
        <v>10075.1</v>
      </c>
      <c r="H79" s="11">
        <f t="shared" si="48"/>
        <v>10498.3</v>
      </c>
      <c r="I79" s="10">
        <f t="shared" si="44"/>
        <v>71076.800000000003</v>
      </c>
      <c r="J79" s="5"/>
      <c r="K79" s="14">
        <f t="shared" si="27"/>
        <v>71076.800000000003</v>
      </c>
      <c r="L79" s="13"/>
      <c r="M79" s="49"/>
      <c r="N79" s="49"/>
    </row>
    <row r="80" spans="1:14" ht="18.600000000000001" customHeight="1" x14ac:dyDescent="0.25">
      <c r="A80" s="34"/>
      <c r="B80" s="16" t="s">
        <v>70</v>
      </c>
      <c r="C80" s="11">
        <v>0</v>
      </c>
      <c r="D80" s="11">
        <v>1599.9</v>
      </c>
      <c r="E80" s="11">
        <v>0</v>
      </c>
      <c r="F80" s="11">
        <v>0</v>
      </c>
      <c r="G80" s="11">
        <v>0</v>
      </c>
      <c r="H80" s="11">
        <v>0</v>
      </c>
      <c r="I80" s="10">
        <f t="shared" si="44"/>
        <v>1599.9</v>
      </c>
      <c r="J80" s="5"/>
      <c r="K80" s="14"/>
      <c r="L80" s="13"/>
      <c r="M80" s="24"/>
      <c r="N80" s="24"/>
    </row>
    <row r="81" spans="1:14" s="39" customFormat="1" ht="30" customHeight="1" x14ac:dyDescent="0.25">
      <c r="A81" s="8" t="s">
        <v>72</v>
      </c>
      <c r="B81" s="16" t="s">
        <v>73</v>
      </c>
      <c r="C81" s="11">
        <f>C82+C83</f>
        <v>0</v>
      </c>
      <c r="D81" s="11">
        <f>D82+D83</f>
        <v>510</v>
      </c>
      <c r="E81" s="11">
        <f t="shared" ref="E81:H81" si="51">E82+E83</f>
        <v>1171.8</v>
      </c>
      <c r="F81" s="11">
        <f t="shared" si="51"/>
        <v>1224.5</v>
      </c>
      <c r="G81" s="11">
        <f t="shared" si="51"/>
        <v>1273.5</v>
      </c>
      <c r="H81" s="11">
        <f t="shared" si="51"/>
        <v>1327</v>
      </c>
      <c r="I81" s="10">
        <f t="shared" si="44"/>
        <v>5506.8</v>
      </c>
      <c r="J81" s="5"/>
      <c r="K81" s="14"/>
      <c r="L81" s="43" t="s">
        <v>74</v>
      </c>
      <c r="M81" s="50"/>
      <c r="N81" s="46" t="s">
        <v>78</v>
      </c>
    </row>
    <row r="82" spans="1:14" s="20" customFormat="1" ht="18.600000000000001" customHeight="1" x14ac:dyDescent="0.25">
      <c r="A82" s="34"/>
      <c r="B82" s="16" t="s">
        <v>2</v>
      </c>
      <c r="C82" s="11">
        <v>0</v>
      </c>
      <c r="D82" s="11">
        <v>510</v>
      </c>
      <c r="E82" s="11">
        <v>1171.8</v>
      </c>
      <c r="F82" s="11">
        <v>1224.5</v>
      </c>
      <c r="G82" s="11">
        <v>1273.5</v>
      </c>
      <c r="H82" s="11">
        <v>1327</v>
      </c>
      <c r="I82" s="10">
        <f t="shared" si="44"/>
        <v>5506.8</v>
      </c>
      <c r="J82" s="5"/>
      <c r="K82" s="14"/>
      <c r="L82" s="44"/>
      <c r="M82" s="51"/>
      <c r="N82" s="47"/>
    </row>
    <row r="83" spans="1:14" ht="27.6" customHeight="1" x14ac:dyDescent="0.25">
      <c r="A83" s="34"/>
      <c r="B83" s="16" t="s">
        <v>70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0">
        <f t="shared" si="44"/>
        <v>0</v>
      </c>
      <c r="J83" s="5"/>
      <c r="K83" s="14"/>
      <c r="L83" s="45"/>
      <c r="M83" s="52"/>
      <c r="N83" s="48"/>
    </row>
    <row r="84" spans="1:14" ht="22.15" customHeight="1" x14ac:dyDescent="0.25">
      <c r="A84" s="34"/>
      <c r="B84" s="16" t="s">
        <v>69</v>
      </c>
      <c r="C84" s="11">
        <f t="shared" ref="C84:D86" si="52">C49+C61+C67+C81</f>
        <v>31431.4</v>
      </c>
      <c r="D84" s="11">
        <f t="shared" si="52"/>
        <v>36343.5</v>
      </c>
      <c r="E84" s="11">
        <f t="shared" ref="E84:H84" si="53">E49+E61+E67+E81</f>
        <v>30344.2</v>
      </c>
      <c r="F84" s="11">
        <f t="shared" si="53"/>
        <v>24463</v>
      </c>
      <c r="G84" s="11">
        <f t="shared" si="53"/>
        <v>25534.400000000001</v>
      </c>
      <c r="H84" s="11">
        <f t="shared" si="53"/>
        <v>50606.9</v>
      </c>
      <c r="I84" s="10">
        <f>SUM(C84:H84)</f>
        <v>198723.4</v>
      </c>
      <c r="J84" s="5"/>
      <c r="K84" s="14">
        <f t="shared" si="27"/>
        <v>198723.4</v>
      </c>
      <c r="L84" s="13"/>
      <c r="M84" s="9"/>
      <c r="N84" s="9"/>
    </row>
    <row r="85" spans="1:14" ht="15" customHeight="1" x14ac:dyDescent="0.25">
      <c r="A85" s="6"/>
      <c r="B85" s="16" t="s">
        <v>2</v>
      </c>
      <c r="C85" s="11">
        <f t="shared" si="52"/>
        <v>31431.4</v>
      </c>
      <c r="D85" s="11">
        <f t="shared" si="52"/>
        <v>34743.599999999999</v>
      </c>
      <c r="E85" s="11">
        <f>E50+E62+E68+E82</f>
        <v>30344.2</v>
      </c>
      <c r="F85" s="11">
        <f t="shared" ref="E85:G86" si="54">F50+F62+F68+F82</f>
        <v>24463</v>
      </c>
      <c r="G85" s="11">
        <f t="shared" si="54"/>
        <v>25534.400000000001</v>
      </c>
      <c r="H85" s="11">
        <f>H50+H62+H68+H82</f>
        <v>50606.9</v>
      </c>
      <c r="I85" s="10">
        <f>SUM(C85:H85)</f>
        <v>197123.5</v>
      </c>
      <c r="J85" s="5"/>
      <c r="K85" s="14">
        <f t="shared" si="27"/>
        <v>197123.5</v>
      </c>
      <c r="L85" s="13"/>
      <c r="M85" s="9"/>
      <c r="N85" s="9"/>
    </row>
    <row r="86" spans="1:14" x14ac:dyDescent="0.25">
      <c r="A86" s="7"/>
      <c r="B86" s="16" t="s">
        <v>70</v>
      </c>
      <c r="C86" s="11">
        <f t="shared" si="52"/>
        <v>0</v>
      </c>
      <c r="D86" s="11">
        <f t="shared" si="52"/>
        <v>1599.9</v>
      </c>
      <c r="E86" s="11">
        <f t="shared" si="54"/>
        <v>0</v>
      </c>
      <c r="F86" s="11">
        <f t="shared" si="54"/>
        <v>0</v>
      </c>
      <c r="G86" s="11">
        <f t="shared" si="54"/>
        <v>0</v>
      </c>
      <c r="H86" s="11">
        <f>H51+H63+H69+H83</f>
        <v>0</v>
      </c>
      <c r="I86" s="10">
        <f>SUM(C86:H86)</f>
        <v>1599.9</v>
      </c>
      <c r="J86" s="20"/>
      <c r="K86" s="20"/>
      <c r="L86" s="13"/>
      <c r="M86" s="32"/>
      <c r="N86" s="32"/>
    </row>
  </sheetData>
  <mergeCells count="23">
    <mergeCell ref="B47:I47"/>
    <mergeCell ref="B19:J19"/>
    <mergeCell ref="J26:J36"/>
    <mergeCell ref="J41:J42"/>
    <mergeCell ref="A12:A13"/>
    <mergeCell ref="B12:B13"/>
    <mergeCell ref="C12:H12"/>
    <mergeCell ref="I12:I13"/>
    <mergeCell ref="L12:L13"/>
    <mergeCell ref="J4:N4"/>
    <mergeCell ref="N12:N13"/>
    <mergeCell ref="N20:N36"/>
    <mergeCell ref="N38:N42"/>
    <mergeCell ref="M12:M13"/>
    <mergeCell ref="M20:M36"/>
    <mergeCell ref="M38:M42"/>
    <mergeCell ref="E7:N7"/>
    <mergeCell ref="H8:N8"/>
    <mergeCell ref="L81:L83"/>
    <mergeCell ref="N81:N83"/>
    <mergeCell ref="N48:N79"/>
    <mergeCell ref="M48:M79"/>
    <mergeCell ref="M81:M83"/>
  </mergeCells>
  <pageMargins left="0.35433070866141736" right="0.15748031496062992" top="0.74803149606299213" bottom="0.44" header="0.31496062992125984" footer="0.31496062992125984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</vt:lpstr>
      <vt:lpstr>'программа 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admin</cp:lastModifiedBy>
  <cp:lastPrinted>2017-05-30T00:38:42Z</cp:lastPrinted>
  <dcterms:created xsi:type="dcterms:W3CDTF">2014-09-25T23:54:26Z</dcterms:created>
  <dcterms:modified xsi:type="dcterms:W3CDTF">2017-05-30T00:42:05Z</dcterms:modified>
</cp:coreProperties>
</file>