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05" yWindow="-285" windowWidth="17415" windowHeight="11925" activeTab="3"/>
  </bookViews>
  <sheets>
    <sheet name="Паспорт" sheetId="2" r:id="rId1"/>
    <sheet name="Индикаторы" sheetId="3" r:id="rId2"/>
    <sheet name="Перечень мероприятий" sheetId="5" r:id="rId3"/>
    <sheet name="Ресурсное обеспечение" sheetId="6" r:id="rId4"/>
  </sheets>
  <definedNames>
    <definedName name="_xlnm.Print_Titles" localSheetId="3">'Ресурсное обеспечение'!$4:$5</definedName>
    <definedName name="_xlnm.Print_Area" localSheetId="1">Индикаторы!$A$1:$O$21</definedName>
    <definedName name="_xlnm.Print_Area" localSheetId="0">Паспорт!$A$1:$D$64</definedName>
    <definedName name="_xlnm.Print_Area" localSheetId="2">'Перечень мероприятий'!$A$1:$F$153</definedName>
    <definedName name="_xlnm.Print_Area" localSheetId="3">'Ресурсное обеспечение'!$A$1:$P$381</definedName>
  </definedNames>
  <calcPr calcId="152511"/>
</workbook>
</file>

<file path=xl/calcChain.xml><?xml version="1.0" encoding="utf-8"?>
<calcChain xmlns="http://schemas.openxmlformats.org/spreadsheetml/2006/main">
  <c r="K144" i="6" l="1"/>
  <c r="F135" i="6"/>
  <c r="G135" i="6"/>
  <c r="H135" i="6"/>
  <c r="I135" i="6"/>
  <c r="J135" i="6"/>
  <c r="K135" i="6"/>
  <c r="L135" i="6"/>
  <c r="M135" i="6"/>
  <c r="N135" i="6"/>
  <c r="O135" i="6"/>
  <c r="P135" i="6"/>
  <c r="E135" i="6"/>
  <c r="F137" i="6"/>
  <c r="G137" i="6"/>
  <c r="H137" i="6"/>
  <c r="I137" i="6"/>
  <c r="J137" i="6"/>
  <c r="K137" i="6"/>
  <c r="L137" i="6"/>
  <c r="M137" i="6"/>
  <c r="N137" i="6"/>
  <c r="O137" i="6"/>
  <c r="P137" i="6"/>
  <c r="E137" i="6"/>
  <c r="F136" i="6"/>
  <c r="G136" i="6"/>
  <c r="H136" i="6"/>
  <c r="I136" i="6"/>
  <c r="J136" i="6"/>
  <c r="K136" i="6"/>
  <c r="L136" i="6"/>
  <c r="M136" i="6"/>
  <c r="N136" i="6"/>
  <c r="O136" i="6"/>
  <c r="P136" i="6"/>
  <c r="E136" i="6"/>
  <c r="L138" i="6" l="1"/>
  <c r="I89" i="6" l="1"/>
  <c r="K145" i="6" l="1"/>
  <c r="J145" i="6"/>
  <c r="K89" i="6" l="1"/>
  <c r="K88" i="6" l="1"/>
  <c r="L88" i="6" l="1"/>
  <c r="M88" i="6"/>
  <c r="N88" i="6"/>
  <c r="O88" i="6"/>
  <c r="P88" i="6"/>
  <c r="K90" i="6"/>
  <c r="L90" i="6"/>
  <c r="M90" i="6"/>
  <c r="N90" i="6"/>
  <c r="O90" i="6"/>
  <c r="P90" i="6"/>
  <c r="K67" i="6"/>
  <c r="K63" i="6"/>
  <c r="E69" i="6"/>
  <c r="E68" i="6"/>
  <c r="P67" i="6"/>
  <c r="O67" i="6"/>
  <c r="N67" i="6"/>
  <c r="M67" i="6"/>
  <c r="J67" i="6"/>
  <c r="E67" i="6" l="1"/>
  <c r="K87" i="6"/>
  <c r="L128" i="6"/>
  <c r="L124" i="6"/>
  <c r="L122" i="6"/>
  <c r="L120" i="6"/>
  <c r="L118" i="6"/>
  <c r="L116" i="6"/>
  <c r="L114" i="6"/>
  <c r="L273" i="6"/>
  <c r="J90" i="6" l="1"/>
  <c r="E257" i="6" l="1"/>
  <c r="E258" i="6"/>
  <c r="E260" i="6"/>
  <c r="E261" i="6"/>
  <c r="E263" i="6"/>
  <c r="E264" i="6"/>
  <c r="E266" i="6"/>
  <c r="E267" i="6"/>
  <c r="K269" i="6"/>
  <c r="K268" i="6" s="1"/>
  <c r="J269" i="6"/>
  <c r="J265" i="6"/>
  <c r="J262" i="6"/>
  <c r="J259" i="6"/>
  <c r="K256" i="6"/>
  <c r="L256" i="6"/>
  <c r="M256" i="6"/>
  <c r="N256" i="6"/>
  <c r="O256" i="6"/>
  <c r="P256" i="6"/>
  <c r="J256" i="6"/>
  <c r="I265" i="6"/>
  <c r="H265" i="6"/>
  <c r="G265" i="6"/>
  <c r="F265" i="6"/>
  <c r="I262" i="6"/>
  <c r="H262" i="6"/>
  <c r="G262" i="6"/>
  <c r="F262" i="6"/>
  <c r="I259" i="6"/>
  <c r="H259" i="6"/>
  <c r="G259" i="6"/>
  <c r="F259" i="6"/>
  <c r="I256" i="6"/>
  <c r="H256" i="6"/>
  <c r="G256" i="6"/>
  <c r="F256" i="6"/>
  <c r="J217" i="6"/>
  <c r="J381" i="6" s="1"/>
  <c r="O217" i="6"/>
  <c r="O381" i="6" s="1"/>
  <c r="K217" i="6"/>
  <c r="K381" i="6" s="1"/>
  <c r="L217" i="6"/>
  <c r="L381" i="6" s="1"/>
  <c r="M217" i="6"/>
  <c r="M381" i="6" s="1"/>
  <c r="N217" i="6"/>
  <c r="N381" i="6" s="1"/>
  <c r="P217" i="6"/>
  <c r="P381" i="6" s="1"/>
  <c r="I90" i="6"/>
  <c r="E80" i="6"/>
  <c r="K77" i="6"/>
  <c r="L77" i="6"/>
  <c r="M77" i="6"/>
  <c r="N77" i="6"/>
  <c r="O77" i="6"/>
  <c r="P77" i="6"/>
  <c r="J77" i="6"/>
  <c r="E47" i="6"/>
  <c r="K44" i="6"/>
  <c r="L44" i="6"/>
  <c r="M44" i="6"/>
  <c r="N44" i="6"/>
  <c r="O44" i="6"/>
  <c r="P44" i="6"/>
  <c r="J44" i="6"/>
  <c r="E265" i="6" l="1"/>
  <c r="E256" i="6"/>
  <c r="E262" i="6"/>
  <c r="E259" i="6"/>
  <c r="L146" i="6"/>
  <c r="M146" i="6"/>
  <c r="N146" i="6"/>
  <c r="O146" i="6"/>
  <c r="P146" i="6"/>
  <c r="J146" i="6"/>
  <c r="K146" i="6"/>
  <c r="G138" i="6"/>
  <c r="H138" i="6"/>
  <c r="I138" i="6"/>
  <c r="J138" i="6"/>
  <c r="K138" i="6"/>
  <c r="M138" i="6"/>
  <c r="N138" i="6"/>
  <c r="O138" i="6"/>
  <c r="P138" i="6"/>
  <c r="F138" i="6"/>
  <c r="E142" i="6"/>
  <c r="E143" i="6"/>
  <c r="F141" i="6"/>
  <c r="G141" i="6"/>
  <c r="H141" i="6"/>
  <c r="I141" i="6"/>
  <c r="K141" i="6"/>
  <c r="L141" i="6"/>
  <c r="M141" i="6"/>
  <c r="N141" i="6"/>
  <c r="O141" i="6"/>
  <c r="P141" i="6"/>
  <c r="J141" i="6"/>
  <c r="F187" i="6"/>
  <c r="G187" i="6"/>
  <c r="H187" i="6"/>
  <c r="I187" i="6"/>
  <c r="K187" i="6"/>
  <c r="L187" i="6"/>
  <c r="F186" i="6"/>
  <c r="G186" i="6"/>
  <c r="H186" i="6"/>
  <c r="I186" i="6"/>
  <c r="J186" i="6"/>
  <c r="K186" i="6"/>
  <c r="M187" i="6"/>
  <c r="J187" i="6"/>
  <c r="L180" i="6"/>
  <c r="K180" i="6"/>
  <c r="I180" i="6"/>
  <c r="H180" i="6"/>
  <c r="G180" i="6"/>
  <c r="F180" i="6"/>
  <c r="L370" i="6"/>
  <c r="L366" i="6"/>
  <c r="L344" i="6"/>
  <c r="L342" i="6"/>
  <c r="L340" i="6"/>
  <c r="L338" i="6"/>
  <c r="L336" i="6"/>
  <c r="L334" i="6"/>
  <c r="L332" i="6"/>
  <c r="L330" i="6"/>
  <c r="L328" i="6"/>
  <c r="L326" i="6"/>
  <c r="E138" i="6" l="1"/>
  <c r="E141" i="6"/>
  <c r="N182" i="6"/>
  <c r="L186" i="6"/>
  <c r="J180" i="6"/>
  <c r="K112" i="6"/>
  <c r="L112" i="6"/>
  <c r="M112" i="6" s="1"/>
  <c r="N112" i="6" s="1"/>
  <c r="O112" i="6" s="1"/>
  <c r="P112" i="6" s="1"/>
  <c r="J112" i="6"/>
  <c r="N181" i="6" l="1"/>
  <c r="M186" i="6"/>
  <c r="M180" i="6"/>
  <c r="O182" i="6"/>
  <c r="N187" i="6"/>
  <c r="G355" i="6"/>
  <c r="H355" i="6"/>
  <c r="F355" i="6"/>
  <c r="J352" i="6"/>
  <c r="K352" i="6"/>
  <c r="L352" i="6"/>
  <c r="M352" i="6"/>
  <c r="N352" i="6"/>
  <c r="O352" i="6"/>
  <c r="P352" i="6"/>
  <c r="I352" i="6"/>
  <c r="E351" i="6"/>
  <c r="E350" i="6"/>
  <c r="P182" i="6" l="1"/>
  <c r="O187" i="6"/>
  <c r="N186" i="6"/>
  <c r="O181" i="6"/>
  <c r="N180" i="6"/>
  <c r="C37" i="2"/>
  <c r="C36" i="2"/>
  <c r="C35" i="2"/>
  <c r="C34" i="2"/>
  <c r="C33" i="2"/>
  <c r="C32" i="2"/>
  <c r="C31" i="2"/>
  <c r="C29" i="2"/>
  <c r="C28" i="2"/>
  <c r="C27" i="2"/>
  <c r="O186" i="6" l="1"/>
  <c r="P181" i="6"/>
  <c r="E181" i="6" s="1"/>
  <c r="E186" i="6" s="1"/>
  <c r="O180" i="6"/>
  <c r="E182" i="6"/>
  <c r="E187" i="6" s="1"/>
  <c r="P187" i="6"/>
  <c r="E90" i="6"/>
  <c r="E66" i="6"/>
  <c r="I63" i="6"/>
  <c r="P186" i="6" l="1"/>
  <c r="P180" i="6"/>
  <c r="E180" i="6" s="1"/>
  <c r="I217" i="6"/>
  <c r="P374" i="6"/>
  <c r="O374" i="6"/>
  <c r="N374" i="6"/>
  <c r="M374" i="6"/>
  <c r="L374" i="6"/>
  <c r="K374" i="6"/>
  <c r="J374" i="6"/>
  <c r="I374" i="6"/>
  <c r="H374" i="6"/>
  <c r="G374" i="6"/>
  <c r="F374" i="6"/>
  <c r="K373" i="6"/>
  <c r="J373" i="6"/>
  <c r="G373" i="6"/>
  <c r="G372" i="6" s="1"/>
  <c r="F373" i="6"/>
  <c r="F372" i="6" s="1"/>
  <c r="L369" i="6"/>
  <c r="L368" i="6"/>
  <c r="L365" i="6"/>
  <c r="L364" i="6"/>
  <c r="L363" i="6"/>
  <c r="L362" i="6"/>
  <c r="L361" i="6"/>
  <c r="L360" i="6"/>
  <c r="L359" i="6"/>
  <c r="M359" i="6" s="1"/>
  <c r="N359" i="6" s="1"/>
  <c r="O359" i="6" s="1"/>
  <c r="P359" i="6" s="1"/>
  <c r="I359" i="6"/>
  <c r="I373" i="6" s="1"/>
  <c r="H359" i="6"/>
  <c r="H373" i="6" s="1"/>
  <c r="L358" i="6"/>
  <c r="M358" i="6" s="1"/>
  <c r="N358" i="6" s="1"/>
  <c r="O358" i="6" s="1"/>
  <c r="P358" i="6" s="1"/>
  <c r="I358" i="6"/>
  <c r="H358" i="6"/>
  <c r="P356" i="6"/>
  <c r="O356" i="6"/>
  <c r="N356" i="6"/>
  <c r="M356" i="6"/>
  <c r="L356" i="6"/>
  <c r="K356" i="6"/>
  <c r="J356" i="6"/>
  <c r="I356" i="6"/>
  <c r="H356" i="6"/>
  <c r="H354" i="6" s="1"/>
  <c r="G356" i="6"/>
  <c r="G354" i="6" s="1"/>
  <c r="F356" i="6"/>
  <c r="E353" i="6"/>
  <c r="E352" i="6"/>
  <c r="L349" i="6"/>
  <c r="L348" i="6"/>
  <c r="M348" i="6" s="1"/>
  <c r="N348" i="6" s="1"/>
  <c r="O348" i="6" s="1"/>
  <c r="P348" i="6" s="1"/>
  <c r="I348" i="6"/>
  <c r="L347" i="6"/>
  <c r="L346" i="6"/>
  <c r="K331" i="6"/>
  <c r="K355" i="6" s="1"/>
  <c r="J331" i="6"/>
  <c r="J355" i="6" s="1"/>
  <c r="J354" i="6" s="1"/>
  <c r="I331" i="6"/>
  <c r="I355" i="6" s="1"/>
  <c r="K330" i="6"/>
  <c r="M330" i="6" s="1"/>
  <c r="N330" i="6" s="1"/>
  <c r="O330" i="6" s="1"/>
  <c r="P330" i="6" s="1"/>
  <c r="J330" i="6"/>
  <c r="I330" i="6"/>
  <c r="M327" i="6"/>
  <c r="N327" i="6" s="1"/>
  <c r="O327" i="6" s="1"/>
  <c r="P327" i="6" s="1"/>
  <c r="L325" i="6"/>
  <c r="L324" i="6" s="1"/>
  <c r="E322" i="6"/>
  <c r="G321" i="6"/>
  <c r="G320" i="6" s="1"/>
  <c r="F321" i="6"/>
  <c r="F320" i="6" s="1"/>
  <c r="L319" i="6"/>
  <c r="M319" i="6" s="1"/>
  <c r="N319" i="6" s="1"/>
  <c r="O319" i="6" s="1"/>
  <c r="P319" i="6" s="1"/>
  <c r="L318" i="6"/>
  <c r="M318" i="6" s="1"/>
  <c r="N318" i="6" s="1"/>
  <c r="O318" i="6" s="1"/>
  <c r="P318" i="6" s="1"/>
  <c r="K317" i="6"/>
  <c r="L317" i="6" s="1"/>
  <c r="M317" i="6" s="1"/>
  <c r="N317" i="6" s="1"/>
  <c r="O317" i="6" s="1"/>
  <c r="P317" i="6" s="1"/>
  <c r="J317" i="6"/>
  <c r="I317" i="6"/>
  <c r="H317" i="6"/>
  <c r="K316" i="6"/>
  <c r="L316" i="6" s="1"/>
  <c r="M316" i="6" s="1"/>
  <c r="N316" i="6" s="1"/>
  <c r="O316" i="6" s="1"/>
  <c r="P316" i="6" s="1"/>
  <c r="J316" i="6"/>
  <c r="I316" i="6"/>
  <c r="H316" i="6"/>
  <c r="L315" i="6"/>
  <c r="M315" i="6" s="1"/>
  <c r="N315" i="6" s="1"/>
  <c r="O315" i="6" s="1"/>
  <c r="P315" i="6" s="1"/>
  <c r="L314" i="6"/>
  <c r="M314" i="6" s="1"/>
  <c r="N314" i="6" s="1"/>
  <c r="O314" i="6" s="1"/>
  <c r="P314" i="6" s="1"/>
  <c r="L313" i="6"/>
  <c r="M313" i="6" s="1"/>
  <c r="N313" i="6" s="1"/>
  <c r="O313" i="6" s="1"/>
  <c r="P313" i="6" s="1"/>
  <c r="L312" i="6"/>
  <c r="M312" i="6" s="1"/>
  <c r="N312" i="6" s="1"/>
  <c r="O312" i="6" s="1"/>
  <c r="P312" i="6" s="1"/>
  <c r="L311" i="6"/>
  <c r="M311" i="6" s="1"/>
  <c r="N311" i="6" s="1"/>
  <c r="O311" i="6" s="1"/>
  <c r="P311" i="6" s="1"/>
  <c r="L310" i="6"/>
  <c r="M310" i="6" s="1"/>
  <c r="N310" i="6" s="1"/>
  <c r="O310" i="6" s="1"/>
  <c r="P310" i="6" s="1"/>
  <c r="L309" i="6"/>
  <c r="M309" i="6" s="1"/>
  <c r="N309" i="6" s="1"/>
  <c r="O309" i="6" s="1"/>
  <c r="P309" i="6" s="1"/>
  <c r="L308" i="6"/>
  <c r="M308" i="6" s="1"/>
  <c r="N308" i="6" s="1"/>
  <c r="O308" i="6" s="1"/>
  <c r="P308" i="6" s="1"/>
  <c r="L307" i="6"/>
  <c r="M307" i="6" s="1"/>
  <c r="N307" i="6" s="1"/>
  <c r="O307" i="6" s="1"/>
  <c r="P307" i="6" s="1"/>
  <c r="L306" i="6"/>
  <c r="M306" i="6" s="1"/>
  <c r="N306" i="6" s="1"/>
  <c r="O306" i="6" s="1"/>
  <c r="P306" i="6" s="1"/>
  <c r="L305" i="6"/>
  <c r="M305" i="6" s="1"/>
  <c r="N305" i="6" s="1"/>
  <c r="O305" i="6" s="1"/>
  <c r="P305" i="6" s="1"/>
  <c r="L304" i="6"/>
  <c r="M304" i="6" s="1"/>
  <c r="N304" i="6" s="1"/>
  <c r="O304" i="6" s="1"/>
  <c r="P304" i="6" s="1"/>
  <c r="K303" i="6"/>
  <c r="K302" i="6"/>
  <c r="L302" i="6" s="1"/>
  <c r="M302" i="6" s="1"/>
  <c r="N302" i="6" s="1"/>
  <c r="O302" i="6" s="1"/>
  <c r="P302" i="6" s="1"/>
  <c r="L301" i="6"/>
  <c r="M301" i="6" s="1"/>
  <c r="N301" i="6" s="1"/>
  <c r="O301" i="6" s="1"/>
  <c r="P301" i="6" s="1"/>
  <c r="I301" i="6"/>
  <c r="L300" i="6"/>
  <c r="M300" i="6" s="1"/>
  <c r="N300" i="6" s="1"/>
  <c r="I300" i="6"/>
  <c r="L299" i="6"/>
  <c r="M299" i="6" s="1"/>
  <c r="N299" i="6" s="1"/>
  <c r="O299" i="6" s="1"/>
  <c r="L298" i="6"/>
  <c r="M298" i="6" s="1"/>
  <c r="N298" i="6" s="1"/>
  <c r="O298" i="6" s="1"/>
  <c r="L297" i="6"/>
  <c r="M297" i="6" s="1"/>
  <c r="N297" i="6" s="1"/>
  <c r="O297" i="6" s="1"/>
  <c r="L296" i="6"/>
  <c r="M296" i="6" s="1"/>
  <c r="N296" i="6" s="1"/>
  <c r="O296" i="6" s="1"/>
  <c r="L295" i="6"/>
  <c r="M295" i="6" s="1"/>
  <c r="N295" i="6" s="1"/>
  <c r="O295" i="6" s="1"/>
  <c r="L294" i="6"/>
  <c r="M294" i="6" s="1"/>
  <c r="N294" i="6" s="1"/>
  <c r="O294" i="6" s="1"/>
  <c r="L293" i="6"/>
  <c r="M293" i="6" s="1"/>
  <c r="N293" i="6" s="1"/>
  <c r="O293" i="6" s="1"/>
  <c r="L292" i="6"/>
  <c r="M292" i="6" s="1"/>
  <c r="N292" i="6" s="1"/>
  <c r="O292" i="6" s="1"/>
  <c r="L291" i="6"/>
  <c r="M291" i="6" s="1"/>
  <c r="N291" i="6" s="1"/>
  <c r="O291" i="6" s="1"/>
  <c r="P291" i="6" s="1"/>
  <c r="I291" i="6"/>
  <c r="L290" i="6"/>
  <c r="M290" i="6" s="1"/>
  <c r="N290" i="6" s="1"/>
  <c r="O290" i="6" s="1"/>
  <c r="P290" i="6" s="1"/>
  <c r="I290" i="6"/>
  <c r="L289" i="6"/>
  <c r="M289" i="6" s="1"/>
  <c r="N289" i="6" s="1"/>
  <c r="O289" i="6" s="1"/>
  <c r="P289" i="6" s="1"/>
  <c r="L288" i="6"/>
  <c r="M288" i="6" s="1"/>
  <c r="N288" i="6" s="1"/>
  <c r="O288" i="6" s="1"/>
  <c r="P288" i="6" s="1"/>
  <c r="K287" i="6"/>
  <c r="L287" i="6" s="1"/>
  <c r="M287" i="6" s="1"/>
  <c r="J287" i="6"/>
  <c r="I287" i="6"/>
  <c r="H287" i="6"/>
  <c r="K286" i="6"/>
  <c r="L286" i="6" s="1"/>
  <c r="M286" i="6" s="1"/>
  <c r="N286" i="6" s="1"/>
  <c r="O286" i="6" s="1"/>
  <c r="P286" i="6" s="1"/>
  <c r="J286" i="6"/>
  <c r="I286" i="6"/>
  <c r="H286" i="6"/>
  <c r="P284" i="6"/>
  <c r="O284" i="6"/>
  <c r="N284" i="6"/>
  <c r="M284" i="6"/>
  <c r="L284" i="6"/>
  <c r="K284" i="6"/>
  <c r="J284" i="6"/>
  <c r="I284" i="6"/>
  <c r="H284" i="6"/>
  <c r="G284" i="6"/>
  <c r="F284" i="6"/>
  <c r="K283" i="6"/>
  <c r="J283" i="6"/>
  <c r="G283" i="6"/>
  <c r="G282" i="6" s="1"/>
  <c r="F283" i="6"/>
  <c r="F282" i="6" s="1"/>
  <c r="E281" i="6"/>
  <c r="E280" i="6"/>
  <c r="L279" i="6"/>
  <c r="I279" i="6"/>
  <c r="H279" i="6"/>
  <c r="H283" i="6" s="1"/>
  <c r="L278" i="6"/>
  <c r="M278" i="6" s="1"/>
  <c r="N278" i="6" s="1"/>
  <c r="O278" i="6" s="1"/>
  <c r="P278" i="6" s="1"/>
  <c r="I278" i="6"/>
  <c r="H278" i="6"/>
  <c r="E277" i="6"/>
  <c r="M276" i="6"/>
  <c r="N276" i="6" s="1"/>
  <c r="I276" i="6"/>
  <c r="L275" i="6"/>
  <c r="K275" i="6"/>
  <c r="J275" i="6"/>
  <c r="H275" i="6"/>
  <c r="G275" i="6"/>
  <c r="F275" i="6"/>
  <c r="H273" i="6"/>
  <c r="G273" i="6"/>
  <c r="F273" i="6"/>
  <c r="H272" i="6"/>
  <c r="G272" i="6"/>
  <c r="F272" i="6"/>
  <c r="E269" i="6"/>
  <c r="J268" i="6"/>
  <c r="I268" i="6"/>
  <c r="H268" i="6"/>
  <c r="G268" i="6"/>
  <c r="F268" i="6"/>
  <c r="E255" i="6"/>
  <c r="E254" i="6"/>
  <c r="P253" i="6"/>
  <c r="O253" i="6"/>
  <c r="N253" i="6"/>
  <c r="M253" i="6"/>
  <c r="L253" i="6"/>
  <c r="K253" i="6"/>
  <c r="J253" i="6"/>
  <c r="I253" i="6"/>
  <c r="H253" i="6"/>
  <c r="G253" i="6"/>
  <c r="F253" i="6"/>
  <c r="E252" i="6"/>
  <c r="E251" i="6"/>
  <c r="P250" i="6"/>
  <c r="O250" i="6"/>
  <c r="N250" i="6"/>
  <c r="M250" i="6"/>
  <c r="L250" i="6"/>
  <c r="K250" i="6"/>
  <c r="J250" i="6"/>
  <c r="I250" i="6"/>
  <c r="H250" i="6"/>
  <c r="G250" i="6"/>
  <c r="F250" i="6"/>
  <c r="E249" i="6"/>
  <c r="E248" i="6"/>
  <c r="P247" i="6"/>
  <c r="O247" i="6"/>
  <c r="N247" i="6"/>
  <c r="M247" i="6"/>
  <c r="L247" i="6"/>
  <c r="K247" i="6"/>
  <c r="J247" i="6"/>
  <c r="I247" i="6"/>
  <c r="H247" i="6"/>
  <c r="G247" i="6"/>
  <c r="F247" i="6"/>
  <c r="E246" i="6"/>
  <c r="E245" i="6"/>
  <c r="P244" i="6"/>
  <c r="O244" i="6"/>
  <c r="N244" i="6"/>
  <c r="M244" i="6"/>
  <c r="L244" i="6"/>
  <c r="K244" i="6"/>
  <c r="J244" i="6"/>
  <c r="I244" i="6"/>
  <c r="H244" i="6"/>
  <c r="G244" i="6"/>
  <c r="F244" i="6"/>
  <c r="E243" i="6"/>
  <c r="E242" i="6"/>
  <c r="P241" i="6"/>
  <c r="O241" i="6"/>
  <c r="N241" i="6"/>
  <c r="M241" i="6"/>
  <c r="L241" i="6"/>
  <c r="K241" i="6"/>
  <c r="J241" i="6"/>
  <c r="I241" i="6"/>
  <c r="H241" i="6"/>
  <c r="G241" i="6"/>
  <c r="F241" i="6"/>
  <c r="K273" i="6"/>
  <c r="J273" i="6"/>
  <c r="I240" i="6"/>
  <c r="P239" i="6"/>
  <c r="O239" i="6"/>
  <c r="N239" i="6"/>
  <c r="M239" i="6"/>
  <c r="L239" i="6"/>
  <c r="K272" i="6"/>
  <c r="J272" i="6"/>
  <c r="J271" i="6" s="1"/>
  <c r="I239" i="6"/>
  <c r="K238" i="6"/>
  <c r="J238" i="6"/>
  <c r="H238" i="6"/>
  <c r="G238" i="6"/>
  <c r="F238" i="6"/>
  <c r="L237" i="6"/>
  <c r="M237" i="6" s="1"/>
  <c r="L236" i="6"/>
  <c r="M236" i="6" s="1"/>
  <c r="N236" i="6" s="1"/>
  <c r="L235" i="6"/>
  <c r="M235" i="6" s="1"/>
  <c r="L234" i="6"/>
  <c r="M234" i="6" s="1"/>
  <c r="N234" i="6" s="1"/>
  <c r="L233" i="6"/>
  <c r="M233" i="6" s="1"/>
  <c r="L232" i="6"/>
  <c r="M232" i="6" s="1"/>
  <c r="N232" i="6" s="1"/>
  <c r="L231" i="6"/>
  <c r="M231" i="6" s="1"/>
  <c r="N231" i="6" s="1"/>
  <c r="O231" i="6" s="1"/>
  <c r="P231" i="6" s="1"/>
  <c r="I231" i="6"/>
  <c r="L230" i="6"/>
  <c r="I230" i="6"/>
  <c r="L229" i="6"/>
  <c r="M229" i="6" s="1"/>
  <c r="N229" i="6" s="1"/>
  <c r="L228" i="6"/>
  <c r="M228" i="6" s="1"/>
  <c r="L227" i="6"/>
  <c r="M227" i="6" s="1"/>
  <c r="N227" i="6" s="1"/>
  <c r="L226" i="6"/>
  <c r="M226" i="6" s="1"/>
  <c r="L225" i="6"/>
  <c r="M225" i="6" s="1"/>
  <c r="N225" i="6" s="1"/>
  <c r="L224" i="6"/>
  <c r="M224" i="6" s="1"/>
  <c r="L223" i="6"/>
  <c r="M223" i="6" s="1"/>
  <c r="N223" i="6" s="1"/>
  <c r="L222" i="6"/>
  <c r="M222" i="6" s="1"/>
  <c r="L221" i="6"/>
  <c r="M221" i="6" s="1"/>
  <c r="N221" i="6" s="1"/>
  <c r="L220" i="6"/>
  <c r="M220" i="6" s="1"/>
  <c r="P206" i="6"/>
  <c r="O206" i="6"/>
  <c r="N206" i="6"/>
  <c r="M206" i="6"/>
  <c r="L206" i="6"/>
  <c r="K206" i="6"/>
  <c r="J206" i="6"/>
  <c r="I206" i="6"/>
  <c r="I204" i="6" s="1"/>
  <c r="H206" i="6"/>
  <c r="G206" i="6"/>
  <c r="F206" i="6"/>
  <c r="K205" i="6"/>
  <c r="J205" i="6"/>
  <c r="I205" i="6"/>
  <c r="H205" i="6"/>
  <c r="G205" i="6"/>
  <c r="G204" i="6" s="1"/>
  <c r="F205" i="6"/>
  <c r="L203" i="6"/>
  <c r="M203" i="6" s="1"/>
  <c r="L202" i="6"/>
  <c r="M202" i="6" s="1"/>
  <c r="L200" i="6"/>
  <c r="M200" i="6" s="1"/>
  <c r="N200" i="6" s="1"/>
  <c r="L199" i="6"/>
  <c r="M199" i="6" s="1"/>
  <c r="L198" i="6"/>
  <c r="M198" i="6" s="1"/>
  <c r="N198" i="6" s="1"/>
  <c r="L197" i="6"/>
  <c r="M197" i="6" s="1"/>
  <c r="L194" i="6"/>
  <c r="M194" i="6" s="1"/>
  <c r="N194" i="6" s="1"/>
  <c r="L193" i="6"/>
  <c r="M193" i="6" s="1"/>
  <c r="P175" i="6"/>
  <c r="O175" i="6"/>
  <c r="N175" i="6"/>
  <c r="M175" i="6"/>
  <c r="L175" i="6"/>
  <c r="K175" i="6"/>
  <c r="J175" i="6"/>
  <c r="I175" i="6"/>
  <c r="H175" i="6"/>
  <c r="G175" i="6"/>
  <c r="F175" i="6"/>
  <c r="P174" i="6"/>
  <c r="O174" i="6"/>
  <c r="N174" i="6"/>
  <c r="M174" i="6"/>
  <c r="L174" i="6"/>
  <c r="K174" i="6"/>
  <c r="J174" i="6"/>
  <c r="I174" i="6"/>
  <c r="H174" i="6"/>
  <c r="G174" i="6"/>
  <c r="F174" i="6"/>
  <c r="E172" i="6"/>
  <c r="E171" i="6"/>
  <c r="E170" i="6"/>
  <c r="E169" i="6"/>
  <c r="E168" i="6"/>
  <c r="E167" i="6"/>
  <c r="E166" i="6"/>
  <c r="E165" i="6"/>
  <c r="E164" i="6"/>
  <c r="E163" i="6"/>
  <c r="E162" i="6"/>
  <c r="E161" i="6"/>
  <c r="E160" i="6"/>
  <c r="E159" i="6"/>
  <c r="E158" i="6"/>
  <c r="E156" i="6"/>
  <c r="K155" i="6"/>
  <c r="K154" i="6" s="1"/>
  <c r="J155" i="6"/>
  <c r="J154" i="6" s="1"/>
  <c r="I155" i="6"/>
  <c r="I154" i="6" s="1"/>
  <c r="G155" i="6"/>
  <c r="G154" i="6" s="1"/>
  <c r="F155" i="6"/>
  <c r="F154" i="6" s="1"/>
  <c r="L153" i="6"/>
  <c r="M153" i="6" s="1"/>
  <c r="N153" i="6" s="1"/>
  <c r="H153" i="6"/>
  <c r="L152" i="6"/>
  <c r="M152" i="6" s="1"/>
  <c r="N152" i="6" s="1"/>
  <c r="O152" i="6" s="1"/>
  <c r="P152" i="6" s="1"/>
  <c r="H152" i="6"/>
  <c r="L151" i="6"/>
  <c r="M151" i="6" s="1"/>
  <c r="N151" i="6" s="1"/>
  <c r="O151" i="6" s="1"/>
  <c r="P151" i="6" s="1"/>
  <c r="L150" i="6"/>
  <c r="M150" i="6" s="1"/>
  <c r="N150" i="6" s="1"/>
  <c r="O150" i="6" s="1"/>
  <c r="P150" i="6" s="1"/>
  <c r="L149" i="6"/>
  <c r="M149" i="6" s="1"/>
  <c r="N149" i="6" s="1"/>
  <c r="O149" i="6" s="1"/>
  <c r="P149" i="6" s="1"/>
  <c r="L148" i="6"/>
  <c r="M148" i="6" s="1"/>
  <c r="N148" i="6" s="1"/>
  <c r="O148" i="6" s="1"/>
  <c r="P148" i="6" s="1"/>
  <c r="I146" i="6"/>
  <c r="H146" i="6"/>
  <c r="G146" i="6"/>
  <c r="F146" i="6"/>
  <c r="I145" i="6"/>
  <c r="H145" i="6"/>
  <c r="H144" i="6" s="1"/>
  <c r="G145" i="6"/>
  <c r="F145" i="6"/>
  <c r="E134" i="6"/>
  <c r="E133" i="6"/>
  <c r="L132" i="6"/>
  <c r="L131" i="6"/>
  <c r="L145" i="6" s="1"/>
  <c r="K130" i="6"/>
  <c r="J130" i="6"/>
  <c r="I130" i="6"/>
  <c r="H130" i="6"/>
  <c r="G130" i="6"/>
  <c r="F130" i="6"/>
  <c r="M129" i="6"/>
  <c r="N129" i="6" s="1"/>
  <c r="O129" i="6" s="1"/>
  <c r="P129" i="6" s="1"/>
  <c r="M128" i="6"/>
  <c r="N128" i="6" s="1"/>
  <c r="O128" i="6" s="1"/>
  <c r="P128" i="6" s="1"/>
  <c r="L127" i="6"/>
  <c r="M127" i="6" s="1"/>
  <c r="N127" i="6" s="1"/>
  <c r="O127" i="6" s="1"/>
  <c r="P127" i="6" s="1"/>
  <c r="L126" i="6"/>
  <c r="M126" i="6" s="1"/>
  <c r="N126" i="6" s="1"/>
  <c r="O126" i="6" s="1"/>
  <c r="P126" i="6" s="1"/>
  <c r="M125" i="6"/>
  <c r="N125" i="6" s="1"/>
  <c r="O125" i="6" s="1"/>
  <c r="P125" i="6" s="1"/>
  <c r="M124" i="6"/>
  <c r="N124" i="6" s="1"/>
  <c r="O124" i="6" s="1"/>
  <c r="P124" i="6" s="1"/>
  <c r="M123" i="6"/>
  <c r="N123" i="6" s="1"/>
  <c r="O123" i="6" s="1"/>
  <c r="P123" i="6" s="1"/>
  <c r="M122" i="6"/>
  <c r="N122" i="6" s="1"/>
  <c r="O122" i="6" s="1"/>
  <c r="P122" i="6" s="1"/>
  <c r="M121" i="6"/>
  <c r="N121" i="6" s="1"/>
  <c r="O121" i="6" s="1"/>
  <c r="P121" i="6" s="1"/>
  <c r="M120" i="6"/>
  <c r="N120" i="6" s="1"/>
  <c r="O120" i="6" s="1"/>
  <c r="P120" i="6" s="1"/>
  <c r="M119" i="6"/>
  <c r="N119" i="6" s="1"/>
  <c r="O119" i="6" s="1"/>
  <c r="P119" i="6" s="1"/>
  <c r="M118" i="6"/>
  <c r="N118" i="6" s="1"/>
  <c r="O118" i="6" s="1"/>
  <c r="P118" i="6" s="1"/>
  <c r="M117" i="6"/>
  <c r="N117" i="6" s="1"/>
  <c r="O117" i="6" s="1"/>
  <c r="P117" i="6" s="1"/>
  <c r="M116" i="6"/>
  <c r="N116" i="6" s="1"/>
  <c r="O116" i="6" s="1"/>
  <c r="P116" i="6" s="1"/>
  <c r="M115" i="6"/>
  <c r="N115" i="6" s="1"/>
  <c r="O115" i="6" s="1"/>
  <c r="P115" i="6" s="1"/>
  <c r="M114" i="6"/>
  <c r="N114" i="6" s="1"/>
  <c r="O114" i="6" s="1"/>
  <c r="P114" i="6" s="1"/>
  <c r="M113" i="6"/>
  <c r="N113" i="6" s="1"/>
  <c r="O113" i="6" s="1"/>
  <c r="P113" i="6" s="1"/>
  <c r="I112" i="6"/>
  <c r="P109" i="6"/>
  <c r="O109" i="6"/>
  <c r="N109" i="6"/>
  <c r="M109" i="6"/>
  <c r="L109" i="6"/>
  <c r="K109" i="6"/>
  <c r="J109" i="6"/>
  <c r="I109" i="6"/>
  <c r="H109" i="6"/>
  <c r="G109" i="6"/>
  <c r="P108" i="6"/>
  <c r="O108" i="6"/>
  <c r="N108" i="6"/>
  <c r="M108" i="6"/>
  <c r="L108" i="6"/>
  <c r="K108" i="6"/>
  <c r="J108" i="6"/>
  <c r="I108" i="6"/>
  <c r="H108" i="6"/>
  <c r="G108" i="6"/>
  <c r="F108" i="6"/>
  <c r="F109" i="6" s="1"/>
  <c r="E107" i="6"/>
  <c r="E106" i="6"/>
  <c r="E105" i="6"/>
  <c r="E104" i="6"/>
  <c r="E103" i="6"/>
  <c r="E102" i="6"/>
  <c r="E101" i="6"/>
  <c r="E100" i="6"/>
  <c r="E99" i="6"/>
  <c r="E98" i="6"/>
  <c r="E97" i="6"/>
  <c r="E96" i="6"/>
  <c r="E95" i="6"/>
  <c r="E94" i="6"/>
  <c r="E93" i="6"/>
  <c r="E92" i="6"/>
  <c r="P89" i="6"/>
  <c r="P87" i="6" s="1"/>
  <c r="O89" i="6"/>
  <c r="O87" i="6" s="1"/>
  <c r="N89" i="6"/>
  <c r="N87" i="6" s="1"/>
  <c r="M89" i="6"/>
  <c r="M87" i="6" s="1"/>
  <c r="L89" i="6"/>
  <c r="L87" i="6" s="1"/>
  <c r="J89" i="6"/>
  <c r="H89" i="6"/>
  <c r="G89" i="6"/>
  <c r="F89" i="6"/>
  <c r="J88" i="6"/>
  <c r="G88" i="6"/>
  <c r="F88" i="6"/>
  <c r="E86" i="6"/>
  <c r="E85" i="6"/>
  <c r="P84" i="6"/>
  <c r="O84" i="6"/>
  <c r="N84" i="6"/>
  <c r="M84" i="6"/>
  <c r="L84" i="6"/>
  <c r="K84" i="6"/>
  <c r="J84" i="6"/>
  <c r="I84" i="6"/>
  <c r="H84" i="6"/>
  <c r="G84" i="6"/>
  <c r="F84" i="6"/>
  <c r="E83" i="6"/>
  <c r="E82" i="6"/>
  <c r="P81" i="6"/>
  <c r="O81" i="6"/>
  <c r="N81" i="6"/>
  <c r="M81" i="6"/>
  <c r="L81" i="6"/>
  <c r="K81" i="6"/>
  <c r="J81" i="6"/>
  <c r="I81" i="6"/>
  <c r="H81" i="6"/>
  <c r="G81" i="6"/>
  <c r="F81" i="6"/>
  <c r="E79" i="6"/>
  <c r="E78" i="6"/>
  <c r="I77" i="6"/>
  <c r="H77" i="6"/>
  <c r="G77" i="6"/>
  <c r="F77" i="6"/>
  <c r="E76" i="6"/>
  <c r="E75" i="6"/>
  <c r="P74" i="6"/>
  <c r="O74" i="6"/>
  <c r="N74" i="6"/>
  <c r="M74" i="6"/>
  <c r="L74" i="6"/>
  <c r="K74" i="6"/>
  <c r="J74" i="6"/>
  <c r="I74" i="6"/>
  <c r="H74" i="6"/>
  <c r="G74" i="6"/>
  <c r="F74" i="6"/>
  <c r="E73" i="6"/>
  <c r="E72" i="6"/>
  <c r="P71" i="6"/>
  <c r="O71" i="6"/>
  <c r="N71" i="6"/>
  <c r="M71" i="6"/>
  <c r="L71" i="6"/>
  <c r="I71" i="6"/>
  <c r="H71" i="6"/>
  <c r="G71" i="6"/>
  <c r="F71" i="6"/>
  <c r="E65" i="6"/>
  <c r="E64" i="6"/>
  <c r="P63" i="6"/>
  <c r="O63" i="6"/>
  <c r="N63" i="6"/>
  <c r="M63" i="6"/>
  <c r="L63" i="6"/>
  <c r="J63" i="6"/>
  <c r="H63" i="6"/>
  <c r="G63" i="6"/>
  <c r="F63" i="6"/>
  <c r="E62" i="6"/>
  <c r="E61" i="6"/>
  <c r="P60" i="6"/>
  <c r="O60" i="6"/>
  <c r="N60" i="6"/>
  <c r="M60" i="6"/>
  <c r="L60" i="6"/>
  <c r="K60" i="6"/>
  <c r="J60" i="6"/>
  <c r="I60" i="6"/>
  <c r="H60" i="6"/>
  <c r="G60" i="6"/>
  <c r="F60" i="6"/>
  <c r="E59" i="6"/>
  <c r="E58" i="6"/>
  <c r="P57" i="6"/>
  <c r="O57" i="6"/>
  <c r="N57" i="6"/>
  <c r="M57" i="6"/>
  <c r="L57" i="6"/>
  <c r="K57" i="6"/>
  <c r="J57" i="6"/>
  <c r="I57" i="6"/>
  <c r="H57" i="6"/>
  <c r="G57" i="6"/>
  <c r="F57" i="6"/>
  <c r="E56" i="6"/>
  <c r="E55" i="6"/>
  <c r="P54" i="6"/>
  <c r="O54" i="6"/>
  <c r="N54" i="6"/>
  <c r="M54" i="6"/>
  <c r="L54" i="6"/>
  <c r="K54" i="6"/>
  <c r="J54" i="6"/>
  <c r="I54" i="6"/>
  <c r="H54" i="6"/>
  <c r="G54" i="6"/>
  <c r="F54" i="6"/>
  <c r="E53" i="6"/>
  <c r="I88" i="6"/>
  <c r="P51" i="6"/>
  <c r="O51" i="6"/>
  <c r="N51" i="6"/>
  <c r="M51" i="6"/>
  <c r="L51" i="6"/>
  <c r="K51" i="6"/>
  <c r="J51" i="6"/>
  <c r="H51" i="6"/>
  <c r="G51" i="6"/>
  <c r="F51" i="6"/>
  <c r="E50" i="6"/>
  <c r="E49" i="6"/>
  <c r="P48" i="6"/>
  <c r="O48" i="6"/>
  <c r="N48" i="6"/>
  <c r="M48" i="6"/>
  <c r="L48" i="6"/>
  <c r="K48" i="6"/>
  <c r="J48" i="6"/>
  <c r="I48" i="6"/>
  <c r="H48" i="6"/>
  <c r="G48" i="6"/>
  <c r="F48" i="6"/>
  <c r="E46" i="6"/>
  <c r="H45" i="6"/>
  <c r="H88" i="6" s="1"/>
  <c r="I44" i="6"/>
  <c r="G44" i="6"/>
  <c r="F44" i="6"/>
  <c r="E43" i="6"/>
  <c r="E42" i="6"/>
  <c r="P41" i="6"/>
  <c r="O41" i="6"/>
  <c r="N41" i="6"/>
  <c r="M41" i="6"/>
  <c r="L41" i="6"/>
  <c r="K41" i="6"/>
  <c r="J41" i="6"/>
  <c r="I41" i="6"/>
  <c r="H41" i="6"/>
  <c r="G41" i="6"/>
  <c r="F41" i="6"/>
  <c r="E40" i="6"/>
  <c r="E39" i="6"/>
  <c r="P38" i="6"/>
  <c r="O38" i="6"/>
  <c r="N38" i="6"/>
  <c r="M38" i="6"/>
  <c r="L38" i="6"/>
  <c r="K38" i="6"/>
  <c r="J38" i="6"/>
  <c r="I38" i="6"/>
  <c r="H38" i="6"/>
  <c r="G38" i="6"/>
  <c r="F38" i="6"/>
  <c r="E37" i="6"/>
  <c r="E36" i="6"/>
  <c r="P35" i="6"/>
  <c r="O35" i="6"/>
  <c r="N35" i="6"/>
  <c r="M35" i="6"/>
  <c r="L35" i="6"/>
  <c r="K35" i="6"/>
  <c r="J35" i="6"/>
  <c r="I35" i="6"/>
  <c r="H35" i="6"/>
  <c r="G35" i="6"/>
  <c r="F35" i="6"/>
  <c r="E34" i="6"/>
  <c r="E33" i="6"/>
  <c r="P32" i="6"/>
  <c r="O32" i="6"/>
  <c r="N32" i="6"/>
  <c r="M32" i="6"/>
  <c r="L32" i="6"/>
  <c r="K32" i="6"/>
  <c r="J32" i="6"/>
  <c r="I32" i="6"/>
  <c r="H32" i="6"/>
  <c r="G32" i="6"/>
  <c r="F32" i="6"/>
  <c r="E31" i="6"/>
  <c r="E30" i="6"/>
  <c r="P29" i="6"/>
  <c r="O29" i="6"/>
  <c r="N29" i="6"/>
  <c r="M29" i="6"/>
  <c r="L29" i="6"/>
  <c r="K29" i="6"/>
  <c r="I29" i="6"/>
  <c r="H29" i="6"/>
  <c r="G29" i="6"/>
  <c r="F29" i="6"/>
  <c r="E28" i="6"/>
  <c r="E27" i="6"/>
  <c r="P26" i="6"/>
  <c r="O26" i="6"/>
  <c r="N26" i="6"/>
  <c r="M26" i="6"/>
  <c r="L26" i="6"/>
  <c r="K26" i="6"/>
  <c r="J26" i="6"/>
  <c r="I26" i="6"/>
  <c r="H26" i="6"/>
  <c r="G26" i="6"/>
  <c r="F26" i="6"/>
  <c r="E25" i="6"/>
  <c r="E24" i="6"/>
  <c r="P23" i="6"/>
  <c r="O23" i="6"/>
  <c r="N23" i="6"/>
  <c r="M23" i="6"/>
  <c r="L23" i="6"/>
  <c r="I23" i="6"/>
  <c r="H23" i="6"/>
  <c r="G23" i="6"/>
  <c r="F23" i="6"/>
  <c r="E22" i="6"/>
  <c r="E21" i="6"/>
  <c r="P20" i="6"/>
  <c r="O20" i="6"/>
  <c r="N20" i="6"/>
  <c r="M20" i="6"/>
  <c r="L20" i="6"/>
  <c r="K20" i="6"/>
  <c r="J20" i="6"/>
  <c r="I20" i="6"/>
  <c r="H20" i="6"/>
  <c r="G20" i="6"/>
  <c r="F20" i="6"/>
  <c r="E19" i="6"/>
  <c r="E18" i="6"/>
  <c r="P17" i="6"/>
  <c r="O17" i="6"/>
  <c r="N17" i="6"/>
  <c r="M17" i="6"/>
  <c r="L17" i="6"/>
  <c r="K17" i="6"/>
  <c r="J17" i="6"/>
  <c r="I17" i="6"/>
  <c r="H17" i="6"/>
  <c r="G17" i="6"/>
  <c r="F17" i="6"/>
  <c r="E16" i="6"/>
  <c r="E15" i="6"/>
  <c r="P14" i="6"/>
  <c r="O14" i="6"/>
  <c r="N14" i="6"/>
  <c r="M14" i="6"/>
  <c r="L14" i="6"/>
  <c r="K14" i="6"/>
  <c r="I14" i="6"/>
  <c r="H14" i="6"/>
  <c r="G14" i="6"/>
  <c r="F14" i="6"/>
  <c r="E13" i="6"/>
  <c r="E12" i="6"/>
  <c r="P11" i="6"/>
  <c r="O11" i="6"/>
  <c r="N11" i="6"/>
  <c r="M11" i="6"/>
  <c r="L11" i="6"/>
  <c r="K11" i="6"/>
  <c r="J11" i="6"/>
  <c r="I11" i="6"/>
  <c r="H11" i="6"/>
  <c r="G11" i="6"/>
  <c r="F11" i="6"/>
  <c r="E10" i="6"/>
  <c r="E9" i="6"/>
  <c r="P8" i="6"/>
  <c r="O8" i="6"/>
  <c r="N8" i="6"/>
  <c r="M8" i="6"/>
  <c r="L8" i="6"/>
  <c r="K8" i="6"/>
  <c r="J8" i="6"/>
  <c r="I8" i="6"/>
  <c r="H8" i="6"/>
  <c r="G8" i="6"/>
  <c r="F8" i="6"/>
  <c r="J215" i="6" l="1"/>
  <c r="L216" i="6"/>
  <c r="J87" i="6"/>
  <c r="K271" i="6"/>
  <c r="I238" i="6"/>
  <c r="E239" i="6"/>
  <c r="I273" i="6"/>
  <c r="I377" i="6" s="1"/>
  <c r="E217" i="6"/>
  <c r="I381" i="6"/>
  <c r="L144" i="6"/>
  <c r="H87" i="6"/>
  <c r="G173" i="6"/>
  <c r="H271" i="6"/>
  <c r="M173" i="6"/>
  <c r="I173" i="6"/>
  <c r="I87" i="6"/>
  <c r="G87" i="6"/>
  <c r="I283" i="6"/>
  <c r="I282" i="6" s="1"/>
  <c r="J282" i="6"/>
  <c r="K372" i="6"/>
  <c r="L185" i="6"/>
  <c r="E356" i="6"/>
  <c r="F354" i="6"/>
  <c r="I354" i="6"/>
  <c r="E48" i="6"/>
  <c r="I51" i="6"/>
  <c r="E51" i="6" s="1"/>
  <c r="E52" i="6"/>
  <c r="E57" i="6"/>
  <c r="J144" i="6"/>
  <c r="K185" i="6"/>
  <c r="K354" i="6"/>
  <c r="M349" i="6"/>
  <c r="N349" i="6" s="1"/>
  <c r="L355" i="6"/>
  <c r="L354" i="6" s="1"/>
  <c r="H173" i="6"/>
  <c r="L173" i="6"/>
  <c r="P173" i="6"/>
  <c r="J185" i="6"/>
  <c r="I185" i="6"/>
  <c r="E26" i="6"/>
  <c r="E63" i="6"/>
  <c r="H185" i="6"/>
  <c r="F185" i="6"/>
  <c r="E284" i="6"/>
  <c r="H372" i="6"/>
  <c r="E374" i="6"/>
  <c r="F173" i="6"/>
  <c r="J173" i="6"/>
  <c r="N173" i="6"/>
  <c r="E175" i="6"/>
  <c r="E244" i="6"/>
  <c r="H282" i="6"/>
  <c r="G144" i="6"/>
  <c r="I144" i="6"/>
  <c r="H204" i="6"/>
  <c r="F204" i="6"/>
  <c r="J204" i="6"/>
  <c r="F271" i="6"/>
  <c r="O173" i="6"/>
  <c r="E8" i="6"/>
  <c r="E20" i="6"/>
  <c r="E74" i="6"/>
  <c r="G271" i="6"/>
  <c r="E11" i="6"/>
  <c r="E23" i="6"/>
  <c r="M132" i="6"/>
  <c r="N132" i="6" s="1"/>
  <c r="E14" i="6"/>
  <c r="E38" i="6"/>
  <c r="F144" i="6"/>
  <c r="K204" i="6"/>
  <c r="I272" i="6"/>
  <c r="I271" i="6" s="1"/>
  <c r="E241" i="6"/>
  <c r="E32" i="6"/>
  <c r="E54" i="6"/>
  <c r="E71" i="6"/>
  <c r="L155" i="6"/>
  <c r="L154" i="6" s="1"/>
  <c r="L205" i="6"/>
  <c r="L204" i="6" s="1"/>
  <c r="L272" i="6"/>
  <c r="E250" i="6"/>
  <c r="K282" i="6"/>
  <c r="H321" i="6"/>
  <c r="H320" i="6" s="1"/>
  <c r="M331" i="6"/>
  <c r="N331" i="6" s="1"/>
  <c r="O331" i="6" s="1"/>
  <c r="P331" i="6" s="1"/>
  <c r="E331" i="6" s="1"/>
  <c r="E35" i="6"/>
  <c r="N155" i="6"/>
  <c r="N154" i="6" s="1"/>
  <c r="M205" i="6"/>
  <c r="M204" i="6" s="1"/>
  <c r="M272" i="6"/>
  <c r="E253" i="6"/>
  <c r="I321" i="6"/>
  <c r="I320" i="6" s="1"/>
  <c r="E60" i="6"/>
  <c r="E77" i="6"/>
  <c r="M131" i="6"/>
  <c r="M145" i="6" s="1"/>
  <c r="E174" i="6"/>
  <c r="K173" i="6"/>
  <c r="J321" i="6"/>
  <c r="J320" i="6" s="1"/>
  <c r="E17" i="6"/>
  <c r="E29" i="6"/>
  <c r="E41" i="6"/>
  <c r="E84" i="6"/>
  <c r="L130" i="6"/>
  <c r="E206" i="6"/>
  <c r="E247" i="6"/>
  <c r="L283" i="6"/>
  <c r="L282" i="6" s="1"/>
  <c r="E309" i="6"/>
  <c r="E89" i="6"/>
  <c r="E115" i="6"/>
  <c r="E117" i="6"/>
  <c r="E119" i="6"/>
  <c r="E121" i="6"/>
  <c r="E123" i="6"/>
  <c r="E125" i="6"/>
  <c r="E127" i="6"/>
  <c r="E129" i="6"/>
  <c r="E45" i="6"/>
  <c r="E44" i="6" s="1"/>
  <c r="E81" i="6"/>
  <c r="E112" i="6"/>
  <c r="E113" i="6"/>
  <c r="N197" i="6"/>
  <c r="O197" i="6" s="1"/>
  <c r="P197" i="6" s="1"/>
  <c r="I215" i="6"/>
  <c r="K216" i="6"/>
  <c r="E231" i="6"/>
  <c r="O232" i="6"/>
  <c r="P232" i="6" s="1"/>
  <c r="O234" i="6"/>
  <c r="P234" i="6" s="1"/>
  <c r="O236" i="6"/>
  <c r="P236" i="6" s="1"/>
  <c r="E88" i="6"/>
  <c r="M155" i="6"/>
  <c r="M154" i="6" s="1"/>
  <c r="G185" i="6"/>
  <c r="F215" i="6"/>
  <c r="H216" i="6"/>
  <c r="O221" i="6"/>
  <c r="P221" i="6" s="1"/>
  <c r="O223" i="6"/>
  <c r="P223" i="6" s="1"/>
  <c r="O225" i="6"/>
  <c r="P225" i="6" s="1"/>
  <c r="O227" i="6"/>
  <c r="P227" i="6" s="1"/>
  <c r="O229" i="6"/>
  <c r="P229" i="6" s="1"/>
  <c r="O276" i="6"/>
  <c r="N275" i="6"/>
  <c r="N287" i="6"/>
  <c r="O287" i="6" s="1"/>
  <c r="P287" i="6" s="1"/>
  <c r="P293" i="6"/>
  <c r="E293" i="6" s="1"/>
  <c r="P295" i="6"/>
  <c r="E295" i="6" s="1"/>
  <c r="P297" i="6"/>
  <c r="E297" i="6" s="1"/>
  <c r="P299" i="6"/>
  <c r="E299" i="6" s="1"/>
  <c r="E148" i="6"/>
  <c r="E149" i="6"/>
  <c r="E150" i="6"/>
  <c r="E151" i="6"/>
  <c r="E152" i="6"/>
  <c r="O153" i="6"/>
  <c r="N193" i="6"/>
  <c r="O193" i="6" s="1"/>
  <c r="P193" i="6" s="1"/>
  <c r="O194" i="6"/>
  <c r="P194" i="6" s="1"/>
  <c r="O198" i="6"/>
  <c r="P198" i="6" s="1"/>
  <c r="O200" i="6"/>
  <c r="P200" i="6" s="1"/>
  <c r="K215" i="6"/>
  <c r="I216" i="6"/>
  <c r="E286" i="6"/>
  <c r="H44" i="6"/>
  <c r="F87" i="6"/>
  <c r="E114" i="6"/>
  <c r="E116" i="6"/>
  <c r="E118" i="6"/>
  <c r="E120" i="6"/>
  <c r="E122" i="6"/>
  <c r="E124" i="6"/>
  <c r="E126" i="6"/>
  <c r="E128" i="6"/>
  <c r="H155" i="6"/>
  <c r="H154" i="6" s="1"/>
  <c r="F216" i="6"/>
  <c r="J216" i="6"/>
  <c r="E278" i="6"/>
  <c r="P292" i="6"/>
  <c r="E292" i="6" s="1"/>
  <c r="P294" i="6"/>
  <c r="E294" i="6" s="1"/>
  <c r="P296" i="6"/>
  <c r="E296" i="6" s="1"/>
  <c r="P298" i="6"/>
  <c r="E298" i="6" s="1"/>
  <c r="O300" i="6"/>
  <c r="P300" i="6" s="1"/>
  <c r="N203" i="6"/>
  <c r="I275" i="6"/>
  <c r="M275" i="6"/>
  <c r="M279" i="6"/>
  <c r="E288" i="6"/>
  <c r="E289" i="6"/>
  <c r="E290" i="6"/>
  <c r="E318" i="6"/>
  <c r="E319" i="6"/>
  <c r="I372" i="6"/>
  <c r="F376" i="6"/>
  <c r="G215" i="6"/>
  <c r="G216" i="6"/>
  <c r="E291" i="6"/>
  <c r="E317" i="6"/>
  <c r="M326" i="6"/>
  <c r="N326" i="6" s="1"/>
  <c r="O326" i="6" s="1"/>
  <c r="P326" i="6" s="1"/>
  <c r="M329" i="6"/>
  <c r="N329" i="6" s="1"/>
  <c r="O329" i="6" s="1"/>
  <c r="P329" i="6" s="1"/>
  <c r="J377" i="6"/>
  <c r="N199" i="6"/>
  <c r="O199" i="6" s="1"/>
  <c r="P199" i="6" s="1"/>
  <c r="N202" i="6"/>
  <c r="O202" i="6" s="1"/>
  <c r="P202" i="6" s="1"/>
  <c r="N220" i="6"/>
  <c r="O220" i="6" s="1"/>
  <c r="P220" i="6" s="1"/>
  <c r="N222" i="6"/>
  <c r="O222" i="6" s="1"/>
  <c r="P222" i="6" s="1"/>
  <c r="N224" i="6"/>
  <c r="O224" i="6" s="1"/>
  <c r="P224" i="6" s="1"/>
  <c r="N226" i="6"/>
  <c r="O226" i="6" s="1"/>
  <c r="P226" i="6" s="1"/>
  <c r="N228" i="6"/>
  <c r="O228" i="6" s="1"/>
  <c r="P228" i="6" s="1"/>
  <c r="M230" i="6"/>
  <c r="N230" i="6" s="1"/>
  <c r="O230" i="6" s="1"/>
  <c r="P230" i="6" s="1"/>
  <c r="N233" i="6"/>
  <c r="O233" i="6" s="1"/>
  <c r="P233" i="6" s="1"/>
  <c r="N235" i="6"/>
  <c r="O235" i="6" s="1"/>
  <c r="P235" i="6" s="1"/>
  <c r="N237" i="6"/>
  <c r="O237" i="6" s="1"/>
  <c r="P237" i="6" s="1"/>
  <c r="E301" i="6"/>
  <c r="E302" i="6"/>
  <c r="E304" i="6"/>
  <c r="E305" i="6"/>
  <c r="E306" i="6"/>
  <c r="E307" i="6"/>
  <c r="E308" i="6"/>
  <c r="E310" i="6"/>
  <c r="E311" i="6"/>
  <c r="E312" i="6"/>
  <c r="E313" i="6"/>
  <c r="E314" i="6"/>
  <c r="E315" i="6"/>
  <c r="E316" i="6"/>
  <c r="M325" i="6"/>
  <c r="N325" i="6" s="1"/>
  <c r="O325" i="6" s="1"/>
  <c r="P325" i="6" s="1"/>
  <c r="L303" i="6"/>
  <c r="M303" i="6" s="1"/>
  <c r="N303" i="6" s="1"/>
  <c r="O303" i="6" s="1"/>
  <c r="P303" i="6" s="1"/>
  <c r="K321" i="6"/>
  <c r="K320" i="6" s="1"/>
  <c r="M324" i="6"/>
  <c r="N324" i="6" s="1"/>
  <c r="O324" i="6" s="1"/>
  <c r="P324" i="6" s="1"/>
  <c r="M333" i="6"/>
  <c r="N333" i="6" s="1"/>
  <c r="O333" i="6" s="1"/>
  <c r="P333" i="6" s="1"/>
  <c r="M335" i="6"/>
  <c r="N335" i="6" s="1"/>
  <c r="O335" i="6" s="1"/>
  <c r="P335" i="6" s="1"/>
  <c r="M337" i="6"/>
  <c r="N337" i="6" s="1"/>
  <c r="O337" i="6" s="1"/>
  <c r="P337" i="6" s="1"/>
  <c r="M339" i="6"/>
  <c r="N339" i="6" s="1"/>
  <c r="O339" i="6" s="1"/>
  <c r="P339" i="6" s="1"/>
  <c r="M341" i="6"/>
  <c r="N341" i="6" s="1"/>
  <c r="O341" i="6" s="1"/>
  <c r="P341" i="6" s="1"/>
  <c r="M343" i="6"/>
  <c r="N343" i="6" s="1"/>
  <c r="O343" i="6" s="1"/>
  <c r="P343" i="6" s="1"/>
  <c r="M345" i="6"/>
  <c r="M347" i="6"/>
  <c r="N347" i="6" s="1"/>
  <c r="O347" i="6" s="1"/>
  <c r="P347" i="6" s="1"/>
  <c r="E358" i="6"/>
  <c r="M360" i="6"/>
  <c r="N360" i="6" s="1"/>
  <c r="O360" i="6" s="1"/>
  <c r="P360" i="6" s="1"/>
  <c r="M362" i="6"/>
  <c r="N362" i="6" s="1"/>
  <c r="O362" i="6" s="1"/>
  <c r="P362" i="6" s="1"/>
  <c r="M364" i="6"/>
  <c r="N364" i="6" s="1"/>
  <c r="O364" i="6" s="1"/>
  <c r="P364" i="6" s="1"/>
  <c r="M366" i="6"/>
  <c r="N366" i="6" s="1"/>
  <c r="O366" i="6" s="1"/>
  <c r="P366" i="6" s="1"/>
  <c r="M368" i="6"/>
  <c r="N368" i="6" s="1"/>
  <c r="O368" i="6" s="1"/>
  <c r="P368" i="6" s="1"/>
  <c r="M370" i="6"/>
  <c r="N370" i="6" s="1"/>
  <c r="O370" i="6" s="1"/>
  <c r="P370" i="6" s="1"/>
  <c r="H377" i="6"/>
  <c r="E327" i="6"/>
  <c r="M328" i="6"/>
  <c r="N328" i="6" s="1"/>
  <c r="O328" i="6" s="1"/>
  <c r="P328" i="6" s="1"/>
  <c r="M334" i="6"/>
  <c r="N334" i="6" s="1"/>
  <c r="O334" i="6" s="1"/>
  <c r="P334" i="6" s="1"/>
  <c r="M338" i="6"/>
  <c r="N338" i="6" s="1"/>
  <c r="O338" i="6" s="1"/>
  <c r="P338" i="6" s="1"/>
  <c r="M342" i="6"/>
  <c r="N342" i="6" s="1"/>
  <c r="O342" i="6" s="1"/>
  <c r="P342" i="6" s="1"/>
  <c r="M346" i="6"/>
  <c r="N346" i="6" s="1"/>
  <c r="O346" i="6" s="1"/>
  <c r="P346" i="6" s="1"/>
  <c r="E359" i="6"/>
  <c r="M361" i="6"/>
  <c r="N361" i="6" s="1"/>
  <c r="O361" i="6" s="1"/>
  <c r="P361" i="6" s="1"/>
  <c r="M365" i="6"/>
  <c r="N365" i="6" s="1"/>
  <c r="O365" i="6" s="1"/>
  <c r="P365" i="6" s="1"/>
  <c r="M369" i="6"/>
  <c r="N369" i="6" s="1"/>
  <c r="O369" i="6" s="1"/>
  <c r="P369" i="6" s="1"/>
  <c r="J372" i="6"/>
  <c r="F377" i="6"/>
  <c r="E330" i="6"/>
  <c r="M332" i="6"/>
  <c r="N332" i="6" s="1"/>
  <c r="O332" i="6" s="1"/>
  <c r="P332" i="6" s="1"/>
  <c r="M336" i="6"/>
  <c r="N336" i="6" s="1"/>
  <c r="O336" i="6" s="1"/>
  <c r="P336" i="6" s="1"/>
  <c r="M340" i="6"/>
  <c r="N340" i="6" s="1"/>
  <c r="O340" i="6" s="1"/>
  <c r="P340" i="6" s="1"/>
  <c r="M344" i="6"/>
  <c r="N344" i="6" s="1"/>
  <c r="O344" i="6" s="1"/>
  <c r="P344" i="6" s="1"/>
  <c r="E348" i="6"/>
  <c r="M363" i="6"/>
  <c r="N363" i="6" s="1"/>
  <c r="O363" i="6" s="1"/>
  <c r="P363" i="6" s="1"/>
  <c r="M367" i="6"/>
  <c r="N367" i="6" s="1"/>
  <c r="O367" i="6" s="1"/>
  <c r="P367" i="6" s="1"/>
  <c r="M371" i="6"/>
  <c r="G376" i="6"/>
  <c r="L373" i="6"/>
  <c r="G377" i="6"/>
  <c r="K377" i="6"/>
  <c r="K214" i="6" l="1"/>
  <c r="J214" i="6"/>
  <c r="C30" i="2"/>
  <c r="E381" i="6"/>
  <c r="D26" i="2" s="1"/>
  <c r="H376" i="6"/>
  <c r="E197" i="6"/>
  <c r="E193" i="6"/>
  <c r="E232" i="6"/>
  <c r="I214" i="6"/>
  <c r="E328" i="6"/>
  <c r="H380" i="6"/>
  <c r="C41" i="2" s="1"/>
  <c r="E87" i="6"/>
  <c r="K380" i="6"/>
  <c r="C44" i="2" s="1"/>
  <c r="E337" i="6"/>
  <c r="N345" i="6"/>
  <c r="M355" i="6"/>
  <c r="M354" i="6" s="1"/>
  <c r="O132" i="6"/>
  <c r="P132" i="6" s="1"/>
  <c r="E367" i="6"/>
  <c r="J376" i="6"/>
  <c r="J379" i="6" s="1"/>
  <c r="E342" i="6"/>
  <c r="E360" i="6"/>
  <c r="L215" i="6"/>
  <c r="L214" i="6" s="1"/>
  <c r="I380" i="6"/>
  <c r="C42" i="2" s="1"/>
  <c r="E334" i="6"/>
  <c r="E364" i="6"/>
  <c r="M216" i="6"/>
  <c r="E194" i="6"/>
  <c r="I376" i="6"/>
  <c r="E341" i="6"/>
  <c r="P321" i="6"/>
  <c r="P320" i="6" s="1"/>
  <c r="G214" i="6"/>
  <c r="M185" i="6"/>
  <c r="E173" i="6"/>
  <c r="E336" i="6"/>
  <c r="E368" i="6"/>
  <c r="E333" i="6"/>
  <c r="P272" i="6"/>
  <c r="K376" i="6"/>
  <c r="K379" i="6" s="1"/>
  <c r="K378" i="6" s="1"/>
  <c r="E233" i="6"/>
  <c r="E287" i="6"/>
  <c r="E223" i="6"/>
  <c r="E236" i="6"/>
  <c r="E199" i="6"/>
  <c r="G380" i="6"/>
  <c r="C40" i="2" s="1"/>
  <c r="E344" i="6"/>
  <c r="J380" i="6"/>
  <c r="C43" i="2" s="1"/>
  <c r="E227" i="6"/>
  <c r="N131" i="6"/>
  <c r="M130" i="6"/>
  <c r="E224" i="6"/>
  <c r="E198" i="6"/>
  <c r="M373" i="6"/>
  <c r="N371" i="6"/>
  <c r="F380" i="6"/>
  <c r="C39" i="2" s="1"/>
  <c r="O349" i="6"/>
  <c r="E343" i="6"/>
  <c r="E339" i="6"/>
  <c r="E324" i="6"/>
  <c r="N321" i="6"/>
  <c r="N320" i="6" s="1"/>
  <c r="F379" i="6"/>
  <c r="C51" i="2" s="1"/>
  <c r="F375" i="6"/>
  <c r="E220" i="6"/>
  <c r="E237" i="6"/>
  <c r="L372" i="6"/>
  <c r="E340" i="6"/>
  <c r="E332" i="6"/>
  <c r="E369" i="6"/>
  <c r="E361" i="6"/>
  <c r="E346" i="6"/>
  <c r="E338" i="6"/>
  <c r="E370" i="6"/>
  <c r="E366" i="6"/>
  <c r="E362" i="6"/>
  <c r="H375" i="6"/>
  <c r="E329" i="6"/>
  <c r="O321" i="6"/>
  <c r="O320" i="6" s="1"/>
  <c r="E300" i="6"/>
  <c r="E226" i="6"/>
  <c r="E235" i="6"/>
  <c r="E200" i="6"/>
  <c r="P153" i="6"/>
  <c r="O155" i="6"/>
  <c r="O154" i="6" s="1"/>
  <c r="E325" i="6"/>
  <c r="L321" i="6"/>
  <c r="N279" i="6"/>
  <c r="M283" i="6"/>
  <c r="N272" i="6"/>
  <c r="E229" i="6"/>
  <c r="E225" i="6"/>
  <c r="E221" i="6"/>
  <c r="E234" i="6"/>
  <c r="E365" i="6"/>
  <c r="O203" i="6"/>
  <c r="N205" i="6"/>
  <c r="E230" i="6"/>
  <c r="E222" i="6"/>
  <c r="P276" i="6"/>
  <c r="O275" i="6"/>
  <c r="O272" i="6"/>
  <c r="E202" i="6"/>
  <c r="G379" i="6"/>
  <c r="G375" i="6"/>
  <c r="E363" i="6"/>
  <c r="E347" i="6"/>
  <c r="E335" i="6"/>
  <c r="E303" i="6"/>
  <c r="E326" i="6"/>
  <c r="M321" i="6"/>
  <c r="M320" i="6" s="1"/>
  <c r="E228" i="6"/>
  <c r="H215" i="6"/>
  <c r="H214" i="6" s="1"/>
  <c r="F214" i="6"/>
  <c r="J378" i="6" l="1"/>
  <c r="I379" i="6"/>
  <c r="I378" i="6" s="1"/>
  <c r="C17" i="2" s="1"/>
  <c r="C55" i="2"/>
  <c r="I386" i="6"/>
  <c r="M215" i="6"/>
  <c r="M214" i="6" s="1"/>
  <c r="O345" i="6"/>
  <c r="N355" i="6"/>
  <c r="N354" i="6" s="1"/>
  <c r="K375" i="6"/>
  <c r="G378" i="6"/>
  <c r="C15" i="2" s="1"/>
  <c r="C52" i="2"/>
  <c r="C56" i="2"/>
  <c r="J375" i="6"/>
  <c r="C54" i="2"/>
  <c r="I375" i="6"/>
  <c r="M144" i="6"/>
  <c r="E146" i="6"/>
  <c r="O131" i="6"/>
  <c r="N145" i="6"/>
  <c r="N144" i="6" s="1"/>
  <c r="N130" i="6"/>
  <c r="F378" i="6"/>
  <c r="C14" i="2" s="1"/>
  <c r="P203" i="6"/>
  <c r="O205" i="6"/>
  <c r="E272" i="6"/>
  <c r="E132" i="6"/>
  <c r="M282" i="6"/>
  <c r="P155" i="6"/>
  <c r="E153" i="6"/>
  <c r="L320" i="6"/>
  <c r="E320" i="6" s="1"/>
  <c r="E321" i="6"/>
  <c r="P349" i="6"/>
  <c r="P275" i="6"/>
  <c r="E275" i="6" s="1"/>
  <c r="E276" i="6"/>
  <c r="N204" i="6"/>
  <c r="N283" i="6"/>
  <c r="N282" i="6" s="1"/>
  <c r="O279" i="6"/>
  <c r="N185" i="6"/>
  <c r="H379" i="6"/>
  <c r="L376" i="6"/>
  <c r="O371" i="6"/>
  <c r="N373" i="6"/>
  <c r="M376" i="6"/>
  <c r="M372" i="6"/>
  <c r="N216" i="6"/>
  <c r="J386" i="6" l="1"/>
  <c r="C19" i="2"/>
  <c r="C18" i="2"/>
  <c r="O216" i="6"/>
  <c r="P216" i="6"/>
  <c r="P345" i="6"/>
  <c r="P355" i="6" s="1"/>
  <c r="P354" i="6" s="1"/>
  <c r="O355" i="6"/>
  <c r="O354" i="6" s="1"/>
  <c r="H378" i="6"/>
  <c r="C16" i="2" s="1"/>
  <c r="C53" i="2"/>
  <c r="N215" i="6"/>
  <c r="N214" i="6" s="1"/>
  <c r="P131" i="6"/>
  <c r="O145" i="6"/>
  <c r="O130" i="6"/>
  <c r="P154" i="6"/>
  <c r="E154" i="6" s="1"/>
  <c r="E155" i="6"/>
  <c r="P205" i="6"/>
  <c r="E203" i="6"/>
  <c r="E349" i="6"/>
  <c r="N376" i="6"/>
  <c r="N372" i="6"/>
  <c r="O373" i="6"/>
  <c r="P371" i="6"/>
  <c r="P373" i="6" s="1"/>
  <c r="M379" i="6"/>
  <c r="L379" i="6"/>
  <c r="P279" i="6"/>
  <c r="P283" i="6" s="1"/>
  <c r="P282" i="6" s="1"/>
  <c r="O283" i="6"/>
  <c r="O282" i="6" s="1"/>
  <c r="O204" i="6"/>
  <c r="O185" i="6" l="1"/>
  <c r="P185" i="6"/>
  <c r="E216" i="6"/>
  <c r="E354" i="6"/>
  <c r="E355" i="6"/>
  <c r="E345" i="6"/>
  <c r="C58" i="2"/>
  <c r="C57" i="2"/>
  <c r="E282" i="6"/>
  <c r="O144" i="6"/>
  <c r="E131" i="6"/>
  <c r="P145" i="6"/>
  <c r="P144" i="6" s="1"/>
  <c r="P130" i="6"/>
  <c r="E130" i="6" s="1"/>
  <c r="E373" i="6"/>
  <c r="O215" i="6"/>
  <c r="O214" i="6" s="1"/>
  <c r="P204" i="6"/>
  <c r="E204" i="6" s="1"/>
  <c r="E371" i="6"/>
  <c r="E283" i="6"/>
  <c r="O376" i="6"/>
  <c r="O372" i="6"/>
  <c r="E279" i="6"/>
  <c r="P376" i="6"/>
  <c r="P372" i="6"/>
  <c r="N379" i="6"/>
  <c r="E205" i="6"/>
  <c r="E185" i="6" l="1"/>
  <c r="C59" i="2"/>
  <c r="E145" i="6"/>
  <c r="P215" i="6"/>
  <c r="E144" i="6"/>
  <c r="E372" i="6"/>
  <c r="O379" i="6"/>
  <c r="E376" i="6"/>
  <c r="P214" i="6" l="1"/>
  <c r="E214" i="6" s="1"/>
  <c r="E215" i="6"/>
  <c r="P379" i="6"/>
  <c r="C60" i="2"/>
  <c r="E379" i="6" l="1"/>
  <c r="D50" i="2" s="1"/>
  <c r="C61" i="2"/>
  <c r="M268" i="6"/>
  <c r="E270" i="6"/>
  <c r="L268" i="6"/>
  <c r="O268" i="6"/>
  <c r="P268" i="6"/>
  <c r="P240" i="6"/>
  <c r="P238" i="6" s="1"/>
  <c r="O240" i="6"/>
  <c r="O273" i="6" s="1"/>
  <c r="M240" i="6"/>
  <c r="M273" i="6" s="1"/>
  <c r="M271" i="6" s="1"/>
  <c r="N240" i="6"/>
  <c r="N238" i="6" s="1"/>
  <c r="N268" i="6"/>
  <c r="E268" i="6" l="1"/>
  <c r="E240" i="6"/>
  <c r="M238" i="6"/>
  <c r="M377" i="6"/>
  <c r="P273" i="6"/>
  <c r="P377" i="6" s="1"/>
  <c r="P375" i="6" s="1"/>
  <c r="O271" i="6"/>
  <c r="O377" i="6"/>
  <c r="L271" i="6"/>
  <c r="L377" i="6"/>
  <c r="L380" i="6" s="1"/>
  <c r="L378" i="6" s="1"/>
  <c r="P271" i="6"/>
  <c r="O238" i="6"/>
  <c r="N273" i="6"/>
  <c r="L238" i="6"/>
  <c r="E238" i="6" l="1"/>
  <c r="P380" i="6"/>
  <c r="P378" i="6" s="1"/>
  <c r="C24" i="2" s="1"/>
  <c r="M375" i="6"/>
  <c r="M380" i="6"/>
  <c r="M378" i="6" s="1"/>
  <c r="L386" i="6"/>
  <c r="L375" i="6"/>
  <c r="O375" i="6"/>
  <c r="O380" i="6"/>
  <c r="O378" i="6" s="1"/>
  <c r="N377" i="6"/>
  <c r="E377" i="6" s="1"/>
  <c r="N271" i="6"/>
  <c r="E271" i="6" s="1"/>
  <c r="E273" i="6"/>
  <c r="C49" i="2" l="1"/>
  <c r="C46" i="2"/>
  <c r="C21" i="2"/>
  <c r="C45" i="2"/>
  <c r="C23" i="2"/>
  <c r="C48" i="2"/>
  <c r="N375" i="6"/>
  <c r="E375" i="6" s="1"/>
  <c r="N380" i="6"/>
  <c r="N378" i="6" s="1"/>
  <c r="C22" i="2" l="1"/>
  <c r="C47" i="2"/>
  <c r="E378" i="6"/>
  <c r="D13" i="2" s="1"/>
  <c r="C20" i="2"/>
  <c r="E380" i="6"/>
  <c r="D38" i="2" s="1"/>
</calcChain>
</file>

<file path=xl/comments1.xml><?xml version="1.0" encoding="utf-8"?>
<comments xmlns="http://schemas.openxmlformats.org/spreadsheetml/2006/main">
  <authors>
    <author>Автор</author>
  </authors>
  <commentList>
    <comment ref="K88" authorId="0" shapeId="0">
      <text>
        <r>
          <rPr>
            <b/>
            <sz val="9"/>
            <color indexed="81"/>
            <rFont val="Tahoma"/>
            <family val="2"/>
            <charset val="204"/>
          </rPr>
          <t>Автор:</t>
        </r>
        <r>
          <rPr>
            <sz val="9"/>
            <color indexed="81"/>
            <rFont val="Tahoma"/>
            <family val="2"/>
            <charset val="204"/>
          </rPr>
          <t xml:space="preserve">
согласно Решеию 236 в администрации еще 233 403,0</t>
        </r>
      </text>
    </comment>
    <comment ref="L88" authorId="0" shapeId="0">
      <text>
        <r>
          <rPr>
            <b/>
            <sz val="9"/>
            <color indexed="81"/>
            <rFont val="Tahoma"/>
            <family val="2"/>
            <charset val="204"/>
          </rPr>
          <t>Автор:</t>
        </r>
        <r>
          <rPr>
            <sz val="9"/>
            <color indexed="81"/>
            <rFont val="Tahoma"/>
            <family val="2"/>
            <charset val="204"/>
          </rPr>
          <t xml:space="preserve">
согласно Решеию 236 в администрации еще 109 582,9</t>
        </r>
      </text>
    </comment>
    <comment ref="J142" authorId="0" shapeId="0">
      <text>
        <r>
          <rPr>
            <b/>
            <sz val="9"/>
            <color indexed="81"/>
            <rFont val="Tahoma"/>
            <family val="2"/>
            <charset val="204"/>
          </rPr>
          <t>Автор:</t>
        </r>
        <r>
          <rPr>
            <sz val="9"/>
            <color indexed="81"/>
            <rFont val="Tahoma"/>
            <family val="2"/>
            <charset val="204"/>
          </rPr>
          <t xml:space="preserve">
При заключении соглашения надо выделять софин-ие
</t>
        </r>
      </text>
    </comment>
  </commentList>
</comments>
</file>

<file path=xl/sharedStrings.xml><?xml version="1.0" encoding="utf-8"?>
<sst xmlns="http://schemas.openxmlformats.org/spreadsheetml/2006/main" count="1533" uniqueCount="523">
  <si>
    <t>Основание для разработки программы</t>
  </si>
  <si>
    <t>Разработчик программы</t>
  </si>
  <si>
    <t>Заказчик  программы</t>
  </si>
  <si>
    <t>Ответственный исполнитель программы</t>
  </si>
  <si>
    <t>Соисполнители программы</t>
  </si>
  <si>
    <t>Подпрограммы программы, ведомственные целевые программы  (при наличии)</t>
  </si>
  <si>
    <t>Цель программы</t>
  </si>
  <si>
    <t>Задачи  программы</t>
  </si>
  <si>
    <t>Объемы и источники финансирования программы</t>
  </si>
  <si>
    <t>2015 год -</t>
  </si>
  <si>
    <t>2016 год -</t>
  </si>
  <si>
    <t>2017 год -</t>
  </si>
  <si>
    <t>2018 год -</t>
  </si>
  <si>
    <t>2019 год -</t>
  </si>
  <si>
    <t>2020 год -</t>
  </si>
  <si>
    <t>2021 год -</t>
  </si>
  <si>
    <t>2022 год -</t>
  </si>
  <si>
    <t>2023 год -</t>
  </si>
  <si>
    <t>2024 год -</t>
  </si>
  <si>
    <t>2025 год -</t>
  </si>
  <si>
    <t>тыс. руб.</t>
  </si>
  <si>
    <t>Администрация муниципального образования «Городской округ Ногликский»</t>
  </si>
  <si>
    <t>Общий объем средств, направляемых на реализацию мероприятий, тыс. руб.</t>
  </si>
  <si>
    <t>Из них по источникам:</t>
  </si>
  <si>
    <t xml:space="preserve"> средства областного бюджета Сахалинской области, тыс. руб.</t>
  </si>
  <si>
    <t xml:space="preserve"> средства местного бюджета, тыс. руб.</t>
  </si>
  <si>
    <t>Сроки и этапы реализации программы</t>
  </si>
  <si>
    <t xml:space="preserve">Ожидаемые результаты реализации 
программы </t>
  </si>
  <si>
    <t>ПАСПОРТ МУНИЦИПАЛЬНОЙ ПРОГРАММЫ</t>
  </si>
  <si>
    <t>№ п/п</t>
  </si>
  <si>
    <t>Значение по годам реализации муниципальной программы</t>
  </si>
  <si>
    <t>2015 год</t>
  </si>
  <si>
    <t>2016 год</t>
  </si>
  <si>
    <t>2017 год</t>
  </si>
  <si>
    <t>2018 год</t>
  </si>
  <si>
    <t>2019 год</t>
  </si>
  <si>
    <t>2020 год</t>
  </si>
  <si>
    <t>2021 год</t>
  </si>
  <si>
    <t>2022 год</t>
  </si>
  <si>
    <t>2023 год</t>
  </si>
  <si>
    <t>2024 год</t>
  </si>
  <si>
    <t>2025 год</t>
  </si>
  <si>
    <t>4.2.</t>
  </si>
  <si>
    <t>ед.</t>
  </si>
  <si>
    <t>Целевые показатели (индикаторы) программы</t>
  </si>
  <si>
    <t>СВЕДЕНИЯ ОБ ИНДИКАТОРАХ (ПОКАЗАТЕЛЯХ) МУНИЦИПАЛЬНОЙ ПРОГРАММЫ И ИХ ЗНАЧЕНИЯХ</t>
  </si>
  <si>
    <t>Наименование мероприятий</t>
  </si>
  <si>
    <t>Ответственный исполнитель</t>
  </si>
  <si>
    <t>начала реализации</t>
  </si>
  <si>
    <t>окончания реализации</t>
  </si>
  <si>
    <t>Конечный результат от реализации мероприятия</t>
  </si>
  <si>
    <t>Срок реализации</t>
  </si>
  <si>
    <t>ПЕРЕЧЕНЬ МЕРОПРИЯТИЙ МУНИЦИПАЛЬНОЙ ПРОГРАММЫ</t>
  </si>
  <si>
    <t>Главный распорядитель финансовых стердств/Ответственный исполнитель</t>
  </si>
  <si>
    <t>Объемы финансирования (тыс.руб.)</t>
  </si>
  <si>
    <t>Источник финасирования</t>
  </si>
  <si>
    <t>Всего</t>
  </si>
  <si>
    <t>МБ</t>
  </si>
  <si>
    <t>ФБ</t>
  </si>
  <si>
    <t>ОБ</t>
  </si>
  <si>
    <t>1.1</t>
  </si>
  <si>
    <t>1.2</t>
  </si>
  <si>
    <t>1.3</t>
  </si>
  <si>
    <t>2.1</t>
  </si>
  <si>
    <t>2.2</t>
  </si>
  <si>
    <t>Подпрограммы отсутствуют</t>
  </si>
  <si>
    <t>%</t>
  </si>
  <si>
    <t>-</t>
  </si>
  <si>
    <t>II Сфера молодежной политики</t>
  </si>
  <si>
    <t>I Сфера физической культуры</t>
  </si>
  <si>
    <t>Доля граждан муниципального образования, систематически занимающихся физической культурой и спортом от общей численности населения (с нарастающим итогом)</t>
  </si>
  <si>
    <t>Доля граждан, занимающихся физической культурой и спортом по месту трудовой деятельности от общей численности населения (с нарастающим итогом)</t>
  </si>
  <si>
    <t>Доля обучающихся, систематически занимающихся физической культурой и спортом, от общей численности обучающихся (с нарастающим итогом)</t>
  </si>
  <si>
    <t>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 нарастающим итогом)</t>
  </si>
  <si>
    <t>Количество присвоенных спортивных разрядов (с нарастающим итогом)</t>
  </si>
  <si>
    <t>Количество призовых мест спортсменов муниципального образования (с нарастающим итогом)</t>
  </si>
  <si>
    <t>Количество введенных в эксплуатацию спортивных объектов (в год)</t>
  </si>
  <si>
    <t>Доля молодых людей, принимающей участие в добровольческой деятельности, в общем количестве молодежи в возрасте от 14 до 30 лет (с нарастающим итогом)</t>
  </si>
  <si>
    <t>Количество детских и молодежных объединений, организаций (с нарастающим итогом)</t>
  </si>
  <si>
    <t>N</t>
  </si>
  <si>
    <t>Наименование</t>
  </si>
  <si>
    <t>Ед.</t>
  </si>
  <si>
    <t>п/п</t>
  </si>
  <si>
    <t xml:space="preserve"> индикатора</t>
  </si>
  <si>
    <t>изм.</t>
  </si>
  <si>
    <t>Базовый</t>
  </si>
  <si>
    <t>(показателя)</t>
  </si>
  <si>
    <t>год (факт)</t>
  </si>
  <si>
    <t xml:space="preserve">2019 год </t>
  </si>
  <si>
    <t xml:space="preserve">2021 год </t>
  </si>
  <si>
    <t>1. Развитие инфраструктуры и укрепление материально-технической базы объектов спортивного назначения</t>
  </si>
  <si>
    <t>Капитальный ремонт бассейна пгт. Ноглики структурного подразделения МБУ ДО «ДЮСШ» пгт. Ноглики.
(Разработка проекта, проведение проверки достоверности сметной стоимости работ, благоустройство, устройство фасада)</t>
  </si>
  <si>
    <t>Администрация, ОСиА,  Департамент социальной политики</t>
  </si>
  <si>
    <t>Предоставление услуг населению</t>
  </si>
  <si>
    <t>Осуществление технического надзора за "Капитальный ремонт бассейна пгт. Ноглики структурного подразделения МБУ ДО "ДЮСШ" пгт. Ноглики"</t>
  </si>
  <si>
    <t>Разработка проекта "Устройство вентилруемого фасада" по объекту "Бассейн в пгт. Ноглики структурного подразделения МБУ ДО «ДЮСШ» пгт. Ноглики.</t>
  </si>
  <si>
    <t>1.4.</t>
  </si>
  <si>
    <t>Проведение проверки достоверности определения сметной стоимости работ "Устройство вентилируемого фасада" по объекту "Бассейн в пгт. Ноглики структурного подразделения МБУ ДО «ДЮСШ» пгт. Ноглики.</t>
  </si>
  <si>
    <t>Администрация, ОСиА, Департамент социальной политики</t>
  </si>
  <si>
    <t>1.5.</t>
  </si>
  <si>
    <t>Текущий ремонт лыжной базы</t>
  </si>
  <si>
    <t>ДЮСШ</t>
  </si>
  <si>
    <t>1.6.</t>
  </si>
  <si>
    <t>Капитальный ремонт стадиона пгт.Ноглики</t>
  </si>
  <si>
    <t>Администрация,   Департамент социальной политики</t>
  </si>
  <si>
    <t>1.7.</t>
  </si>
  <si>
    <t>Текущий ремонт СК «Арена»</t>
  </si>
  <si>
    <t>Департамент социальной политики, ОСиА</t>
  </si>
  <si>
    <t>1.8</t>
  </si>
  <si>
    <t>Изготовление ПСД лыжно-роллерной трассы с освещением пгт.Ноглики (в том числе инженерные изыскания, проектные работы, привязка проекта, приобретение типового проекта, государственная экспертиза)</t>
  </si>
  <si>
    <t>Администрация, ОСиА</t>
  </si>
  <si>
    <t>Предоставление услуг населению. ДЮСШ</t>
  </si>
  <si>
    <t>1.9.</t>
  </si>
  <si>
    <t>1-й этап строительства лыжно-роллерной трассы в пгт.Ноглики</t>
  </si>
  <si>
    <t>1.10.</t>
  </si>
  <si>
    <t>Осуществление авторского надзора за строительством объектов капитального строительства</t>
  </si>
  <si>
    <t xml:space="preserve">Администрация, ОСиА </t>
  </si>
  <si>
    <t>1.11.</t>
  </si>
  <si>
    <t>2-й этап строительства лыжно-роллерной трассы пгт.Ноглики</t>
  </si>
  <si>
    <t>Предоставление услуг населению. дюсш</t>
  </si>
  <si>
    <t>1.12.</t>
  </si>
  <si>
    <t>Оснащение территории МО физкультурно-оздоровительными и спортивными сооружениями
"Строительство универсальной спортивной площадки"</t>
  </si>
  <si>
    <t xml:space="preserve">Увеличение числа занимающихся физической культурой </t>
  </si>
  <si>
    <t>1.13.</t>
  </si>
  <si>
    <t>«Крытый корт в пгт.Ноглики» (в том числе инженерные изыскания, разработка проектной и рабочей документации,технические условия, строительство объекта)</t>
  </si>
  <si>
    <t>1.14.</t>
  </si>
  <si>
    <t>«Стадион с искусственным покрытием в пгт.Ноглики», осветительные мачты</t>
  </si>
  <si>
    <t>1.15.</t>
  </si>
  <si>
    <t xml:space="preserve">Ремонт кровли МАУ "СК "Арена" </t>
  </si>
  <si>
    <t>Соответствие качества условий</t>
  </si>
  <si>
    <t>1.16.</t>
  </si>
  <si>
    <t>Укрепление материально - технической базы учреждений спортивной напрвленности и учреждений отраслевого образования, приобритение спортивно - технологического оборудования, инвентаря и спортивной экипировки для МБУ ДО "ДЮСШ" пгт. Ноглики</t>
  </si>
  <si>
    <t>ДЮСШ, Администрация</t>
  </si>
  <si>
    <t>Улучшение качества тренировок</t>
  </si>
  <si>
    <t>1.17.</t>
  </si>
  <si>
    <t>Капитальный ремонт нежилого здания, расположенного по адресу: пгт. Ноглики, ул. Ак. Штернберга,  д. 7А, предназначенного для МБУ ДО "ДЮСШ"</t>
  </si>
  <si>
    <t>Администрация</t>
  </si>
  <si>
    <t>1.18.</t>
  </si>
  <si>
    <t>Ремонт лыжной базы МБУ ДО "ДЮСШ" пгт. Ноглики, в честь 85 летия со дня образования МО "Городской округ Ногликский"</t>
  </si>
  <si>
    <t>1.19.</t>
  </si>
  <si>
    <t>Сокращение затрат на содержание</t>
  </si>
  <si>
    <t>Капитальный ремонт фасада СК "Арена" в пгт. Ноглики (разработка проекта, проведение достоверности сметной стоимости, устройство фасада)</t>
  </si>
  <si>
    <t>Приведение в соответствие с пожнадзором.</t>
  </si>
  <si>
    <t>1.21.</t>
  </si>
  <si>
    <t xml:space="preserve">Модульная котельная для бассейна МБУ ДО "ДЮСШ"  пгт. Ноглики (разработка проекта, проведение достоверности сметной стоимости, монтирование котельной, пусконаладочные работы) </t>
  </si>
  <si>
    <t>Сокращение затрат на соднржание</t>
  </si>
  <si>
    <t>1.22.</t>
  </si>
  <si>
    <t>Спортивная площадка пер. Лиманский пгт.Ноглики</t>
  </si>
  <si>
    <t>доступность населения к занятиям ФКиС</t>
  </si>
  <si>
    <t>1.23.</t>
  </si>
  <si>
    <t>Капитальный ремонт бассейна в пгт. Ноглики ( в т.ч. инженерные изыскания, разработка проектной и рабочей документации, выдача технических условий, определение сметной стоимости, экспертиза достоверности определения сметной стоимости)</t>
  </si>
  <si>
    <t>Улучшение условий для занятий и проведения спортивно - массовых мероприятий</t>
  </si>
  <si>
    <t>1.24.</t>
  </si>
  <si>
    <t xml:space="preserve">Приобретение, монтаж (включая ПСД) дизель-генератора </t>
  </si>
  <si>
    <t>СК "Арена"</t>
  </si>
  <si>
    <t>2. Обеспечение спортивным инвентарем и оборудованием МБУ ДО «ДЮСШ» пгт. Ноглики</t>
  </si>
  <si>
    <t>Секция борьбы</t>
  </si>
  <si>
    <t>Улучшение материально - технической базы МБУ ДО "ДЮСШ"</t>
  </si>
  <si>
    <t>Секция футбола</t>
  </si>
  <si>
    <t>2.3</t>
  </si>
  <si>
    <t>Секция лыжных гонок</t>
  </si>
  <si>
    <t>2.4</t>
  </si>
  <si>
    <t>Секция хоккея</t>
  </si>
  <si>
    <t>2.5</t>
  </si>
  <si>
    <t>Секция плавания</t>
  </si>
  <si>
    <t>2.6</t>
  </si>
  <si>
    <t>Секция волейбола</t>
  </si>
  <si>
    <t>2.7</t>
  </si>
  <si>
    <t>Секция национальных видов спорта</t>
  </si>
  <si>
    <t>2.8</t>
  </si>
  <si>
    <t>Секция самбо</t>
  </si>
  <si>
    <t>3. Массовая физкультурно-оздоровительная работа</t>
  </si>
  <si>
    <t>3.1</t>
  </si>
  <si>
    <t>Создание условий для занятий воспитанников в спортивных секциях и взрослого населения в целях развития физической культуры и массового спорта, проведение спортивных мероприятий в соответствии с календарным планом, проведение уроков физкультуры в СК "Арена"</t>
  </si>
  <si>
    <t>3.2</t>
  </si>
  <si>
    <t>Проведение районных, региональных  спортивно-массовых мероприятий. Участие в региональных и межрегиональных соревнованиях, согласно утвержденному календарному плану</t>
  </si>
  <si>
    <t>Департамент социальной политики</t>
  </si>
  <si>
    <t>Участие в регинальных и межрегиональных соревнованиях</t>
  </si>
  <si>
    <t>3.3</t>
  </si>
  <si>
    <t>Участие в районных, региональных спортивных соревнованиях «Спорт против наркотиков», «Мини-футбол в школу»</t>
  </si>
  <si>
    <t>Бюджетные учреждения</t>
  </si>
  <si>
    <t>3.4</t>
  </si>
  <si>
    <t>Проведение региональных спортивно-массовых мероприятий на территории МО «Городской округ Ногликский»</t>
  </si>
  <si>
    <t>3.5</t>
  </si>
  <si>
    <t>Участие в районном и областном этапах «Президентских состязаний»</t>
  </si>
  <si>
    <t>3.6</t>
  </si>
  <si>
    <t>Участие в районном и региональном этапах «Президентских игры»</t>
  </si>
  <si>
    <t>3.7</t>
  </si>
  <si>
    <t>Развитие национальных видов спорта</t>
  </si>
  <si>
    <t>Приобретение инвентаря</t>
  </si>
  <si>
    <t>3.8</t>
  </si>
  <si>
    <t>Проведение районных спортивно-массовых мероприятий для лиц с ограниченными возможностями</t>
  </si>
  <si>
    <t>3.9</t>
  </si>
  <si>
    <t>Участие в спортивно-массовых мероприятиях МБУ ДО «ДЮСШ» пгт. Ноглики, согласно утвержденному календарному плану</t>
  </si>
  <si>
    <t>3.10</t>
  </si>
  <si>
    <t>Внедрение в действие ВФСК "ГТО" в муниципальном образовании</t>
  </si>
  <si>
    <t>Исполнение</t>
  </si>
  <si>
    <t>3.11</t>
  </si>
  <si>
    <t>Развитие игровых видов спорта</t>
  </si>
  <si>
    <t>Выделение субсидии</t>
  </si>
  <si>
    <t>4. Совершенствование существующей системы работы физической культуры и спорта</t>
  </si>
  <si>
    <t>4.1</t>
  </si>
  <si>
    <t>Участие в районном и региональном конкурсе «Мастер педагогического труда по учебным и внеучебным формам физкультурно-оздоровительной и спортивной работы»</t>
  </si>
  <si>
    <t>Участие в мероприятии</t>
  </si>
  <si>
    <t>4.2</t>
  </si>
  <si>
    <t>Участие в коллегиях, семинарах, курсах повышения квалификации, проводимых Мин.спорта</t>
  </si>
  <si>
    <t>Повышение квалификации</t>
  </si>
  <si>
    <t>4.3</t>
  </si>
  <si>
    <t>Проведение независимой оценки качества оказания услуг МБУ ДО "ДЮСШ" пгт. Ноглики</t>
  </si>
  <si>
    <t>Улучшение качества работы МБУ ДО "ДЮСШ"</t>
  </si>
  <si>
    <t>5. Обеспечение комплексной безопасности на объектах физической культуры и спорта</t>
  </si>
  <si>
    <t>5.1</t>
  </si>
  <si>
    <t>Сертификация лыжной базы и плавательного бассейна МБУ ДО "ДЮСШ" пгт. Ноглики</t>
  </si>
  <si>
    <t>Руководители учреждений</t>
  </si>
  <si>
    <t>Выполнение требований Минспорта</t>
  </si>
  <si>
    <t>5.2</t>
  </si>
  <si>
    <t>Сертификация СК "Арена" пгт. Ноглики</t>
  </si>
  <si>
    <t>5.3</t>
  </si>
  <si>
    <t>Сертификация стадиона с искусственным покрытием  МБУ ДО «ДЮСШ» пгт. Ноглики</t>
  </si>
  <si>
    <t>5.4.</t>
  </si>
  <si>
    <t>Обустройство пропускного режима стадиона МБУ ДО «ДЮСШ» пгт. Ноглики</t>
  </si>
  <si>
    <t>Исполнение требований по безопасности</t>
  </si>
  <si>
    <t>5.5</t>
  </si>
  <si>
    <t>Гомологация лыжных трасс МБУ ДО ДЮСШ» пгт. Ноглики</t>
  </si>
  <si>
    <t>Получение сертификата</t>
  </si>
  <si>
    <t>5.6</t>
  </si>
  <si>
    <t>Содержание и обслуживание объектов спорта (в т.ч. приобретение оборудования для освещения, звукового сопровождения, обеспечения противопожарной и антитеррористической безопасности на спортивных объектах, установка видеонаблюдения)</t>
  </si>
  <si>
    <t>Исполнение требований безопасности</t>
  </si>
  <si>
    <t>5.7</t>
  </si>
  <si>
    <t>Проведение кадастровых работ по оформлению лыжных трасс МБУ ДО «ДЮСШ» пгт. Ноглики</t>
  </si>
  <si>
    <t xml:space="preserve">Выполнение требований </t>
  </si>
  <si>
    <t>6. Подготовка кадров в области физической культуры и спорта</t>
  </si>
  <si>
    <t>6.1</t>
  </si>
  <si>
    <t>Повышение квалификации и переподготовка тренеров-преподавателей, проведение семинаров и конференций по вопросам развития физической культуры и спорта</t>
  </si>
  <si>
    <t>6.2</t>
  </si>
  <si>
    <t>Привлечение детских тренеров в детско-юношеские спортивные школы, средние общеобразовательные школы, дошкольные образовательные учреждения</t>
  </si>
  <si>
    <t>Количество тренеров</t>
  </si>
  <si>
    <t>6.3</t>
  </si>
  <si>
    <t>Привлечение спортивных тренеров для лиц с ограниченными возможностями</t>
  </si>
  <si>
    <t>Работа с инвалидами</t>
  </si>
  <si>
    <t>6.4</t>
  </si>
  <si>
    <t>Организация физкультурно - оздоровительной работы по месту жительства граждан в МО "Городской округ Ногликский"</t>
  </si>
  <si>
    <t>Увеличение числа занимающихся</t>
  </si>
  <si>
    <t>7. Формирование информационной политики в области физической культуры и спорта</t>
  </si>
  <si>
    <t>7.1</t>
  </si>
  <si>
    <t>Проведение массовых мероприятий, демонстрирующих спортивные достижения (показательные выступления на районных массовых мероприятиях)</t>
  </si>
  <si>
    <t>Показательные выступления</t>
  </si>
  <si>
    <t>7.2</t>
  </si>
  <si>
    <t>Пропаганда ценностей физической культуры и спорта через средства массовой информации:</t>
  </si>
  <si>
    <t>Статьи в газету</t>
  </si>
  <si>
    <t>- местной студии телевидения,</t>
  </si>
  <si>
    <t>- газеты "Знамя труда".</t>
  </si>
  <si>
    <t>7.3</t>
  </si>
  <si>
    <t>Торжественное чествование победителей в спортивных состязаниях по итогам года</t>
  </si>
  <si>
    <t>Приобретение призов</t>
  </si>
  <si>
    <t>7.4</t>
  </si>
  <si>
    <t>Информирование населения всеми доступными средствами о режиме работы спортивных сооружений и предоставляемых услугах</t>
  </si>
  <si>
    <t>7.5</t>
  </si>
  <si>
    <t>Размещение на сайте МО «Городской округ Ногликский» информации о комплексе мер, принимаемых администрацией для развития спорта</t>
  </si>
  <si>
    <t>Вовлечение числа занимающихся</t>
  </si>
  <si>
    <t>7.6</t>
  </si>
  <si>
    <t>Выпуск буклетов, афиш о режиме работы спортивных секций</t>
  </si>
  <si>
    <t>Пропаганда ФКиС</t>
  </si>
  <si>
    <t>7.7</t>
  </si>
  <si>
    <t>Изготовление атрибутики с символикой МО «Городской округ Ногликский»</t>
  </si>
  <si>
    <t>7.8</t>
  </si>
  <si>
    <t>Выстраивание системного взаимодействия с болельщиками по видам спорта</t>
  </si>
  <si>
    <t>Увеличение числа болельщиков</t>
  </si>
  <si>
    <t>7.9</t>
  </si>
  <si>
    <t>Проведение выставок спортивных достижений</t>
  </si>
  <si>
    <t>8. Совершенствование правового регулирования физической культуры и спорта</t>
  </si>
  <si>
    <t>8.1</t>
  </si>
  <si>
    <t>Разработка положения о командировании спортивных команд на соревнования за пределы района</t>
  </si>
  <si>
    <t>Исполнение требований закона</t>
  </si>
  <si>
    <t>8.2</t>
  </si>
  <si>
    <t>Разработка положения по проведению соревнований по видам спорта</t>
  </si>
  <si>
    <t>8.3</t>
  </si>
  <si>
    <t>Разработка норм расходов средств на проведение физкультурных и спортивных мероприятий</t>
  </si>
  <si>
    <t>II СФЕРА МОЛОДЕЖНОЙ ПОЛИТИКИ</t>
  </si>
  <si>
    <t>1. Развитие потенциала молодежи на территории муниципального образования «Городской округ Ногликский», поддержка молодежных инициатив</t>
  </si>
  <si>
    <t>Проведение интеллектуальной игры «Логос»- среди предприятий, учреждений Ногликского района</t>
  </si>
  <si>
    <t xml:space="preserve">ОКС, МП и РТ, Департамент социальной политики </t>
  </si>
  <si>
    <t>Раскрытие интеллектуальных способностей молодых специалистов</t>
  </si>
  <si>
    <t xml:space="preserve">Поддержка молодежных проектов, организация семинаров по проектной деятельности </t>
  </si>
  <si>
    <t>НРЦБ</t>
  </si>
  <si>
    <t>создание условий для самореализации молодежи</t>
  </si>
  <si>
    <t xml:space="preserve">Конкурс молодежных проектов«Прорыв»  для молодых специалистов </t>
  </si>
  <si>
    <t>Отбор наиболее качественных проектов для участия  в форумах регионального и федерального значения</t>
  </si>
  <si>
    <t>1.4</t>
  </si>
  <si>
    <t>Участие в областном проекте «Сахалинский КВН»</t>
  </si>
  <si>
    <t>Развитие КВН движения</t>
  </si>
  <si>
    <t>1.5</t>
  </si>
  <si>
    <t>Приобретение единой формы для участников областных мероприятий</t>
  </si>
  <si>
    <t>обеспечение участников формой</t>
  </si>
  <si>
    <t>1.6</t>
  </si>
  <si>
    <t>Участие молодежи в районных, межрайонных, областных,   всероссийских мероприятиях</t>
  </si>
  <si>
    <t>повышение интеллектуального уровня молодежи</t>
  </si>
  <si>
    <t>1.7</t>
  </si>
  <si>
    <t>Проведение молодежного форума «Молодые Ноглики»</t>
  </si>
  <si>
    <t>Проведение молодежного рок -фестиваля «КИНОглики»</t>
  </si>
  <si>
    <t>РЦД</t>
  </si>
  <si>
    <t>Развитие творческого потенциала молодежи</t>
  </si>
  <si>
    <t>1.9</t>
  </si>
  <si>
    <t>Проведение мероприятий посвященных празднованию Всероссийского Дня молодежи</t>
  </si>
  <si>
    <t>Вовлечение молодежи к участию в мероприятии</t>
  </si>
  <si>
    <t>1.10</t>
  </si>
  <si>
    <t>Проект  "Молодежный бюджет"</t>
  </si>
  <si>
    <t xml:space="preserve">Администрация </t>
  </si>
  <si>
    <t xml:space="preserve">Повышение качества жизни населения </t>
  </si>
  <si>
    <t>1.10.1.</t>
  </si>
  <si>
    <t xml:space="preserve"> Обустройство  парка отдыха "Остров сокровищ" в пгт. Ноглики</t>
  </si>
  <si>
    <t>Создание условий для организации досуга населения</t>
  </si>
  <si>
    <t>1.10.2.</t>
  </si>
  <si>
    <t xml:space="preserve">Обустройство универсальной спортивной площадки в с. Вал </t>
  </si>
  <si>
    <t>Увеличение численности занимающихся физической культурой и спортом</t>
  </si>
  <si>
    <t>1.10.3.</t>
  </si>
  <si>
    <t>Обустройство автогородка на территории МБОУ СОШ №1 пгт. Ноглики</t>
  </si>
  <si>
    <t>1.10.4.</t>
  </si>
  <si>
    <t>Обустройство "Экстрим-парка" в пгт. Ноглики</t>
  </si>
  <si>
    <t>1.10.5.</t>
  </si>
  <si>
    <t>Благоустройство территории МБОУ СОШ с. Ныш</t>
  </si>
  <si>
    <t>1.10.6.</t>
  </si>
  <si>
    <t xml:space="preserve"> Реализация проектов (нераспределенный остаток)</t>
  </si>
  <si>
    <t>2. Профессиональная ориентация молодежи</t>
  </si>
  <si>
    <t>Создание временных рабочих мест для трудоустройства несовершеннолетних граждан в свободное от учебы время</t>
  </si>
  <si>
    <t>Привлечение молодежи к труду, улуч. мат. положения</t>
  </si>
  <si>
    <t>Проведение семинаров «Трудовое законодательство для молодежи», организация ярмарки образовательных услуг</t>
  </si>
  <si>
    <t>Правовое просвящение молодежи</t>
  </si>
  <si>
    <t>Организация «Ярмарки образовательных услуг»</t>
  </si>
  <si>
    <t>Профессиональная ориентация</t>
  </si>
  <si>
    <t>3. Поддержка и обеспечение эффективного взаимодействия с молодежными объединениями</t>
  </si>
  <si>
    <t xml:space="preserve">Организация поддержки деятельности молодежных объединений </t>
  </si>
  <si>
    <t>ЦТиВ, РЦД</t>
  </si>
  <si>
    <t>Стимулирование функционирования молодежных объединений</t>
  </si>
  <si>
    <t>Проведение мероприятий в молодежных объединениях:                   3.2.1 Открытие постоянно действующего кинолектория с просмотром видеофильмов на темы пропаганды здорового образа жизни</t>
  </si>
  <si>
    <t xml:space="preserve">Популяризация ЗОЖ, </t>
  </si>
  <si>
    <t>3.2.2 Проведение ежегодной операции «Безопасный двор»</t>
  </si>
  <si>
    <t xml:space="preserve">Снижение преступности </t>
  </si>
  <si>
    <t>3.2.3Ежегодное проведение спортивных мероприятий в рамках акции «Полиция и дети» с подростками группы риска</t>
  </si>
  <si>
    <t>Снижение подростковой преступности</t>
  </si>
  <si>
    <t>3.2.4 Оплата проезда в областной наркологический диспансер несовершеннолетних находящихся в социально опасном положении, нуждающихся в лечении от алкогольной зависимости, либо наркотической зависимости</t>
  </si>
  <si>
    <t>Снижение уровня алкоголизма и наркомании в районе</t>
  </si>
  <si>
    <t xml:space="preserve">3.2.5 Проведение молодежной акции посвященной Всемирному дню борьбы с наркоманией </t>
  </si>
  <si>
    <t xml:space="preserve">Популяризация ЗОЖ </t>
  </si>
  <si>
    <t>3.2.6 Проведение Всероссийского Олимпийского дня</t>
  </si>
  <si>
    <t>Увеличение числа молодежи занимающихся физической культурой</t>
  </si>
  <si>
    <t>3.2.7 Проведение творческих конкурсов, направленных на пропаганду здорового образа жизни</t>
  </si>
  <si>
    <t>РЦД, НРЦБ</t>
  </si>
  <si>
    <t>Пропаганда ЗОЖ</t>
  </si>
  <si>
    <t>3.2.8 Организация посещения спортивного комплекса «Арена» детьми из семей находящихся в трудной жизненной ситуации</t>
  </si>
  <si>
    <t>Департамент социальной политики, ОКС и МП</t>
  </si>
  <si>
    <t>3.2.9 Проведение мероприятий в рамках проекта «Спорт против подворотни»</t>
  </si>
  <si>
    <t>Снижение уровня наркомании среди молодежи</t>
  </si>
  <si>
    <t>3.2.10 Участие в областном молодежном проекте «Спорт против подворотни»</t>
  </si>
  <si>
    <t>3.2.11 Проведение районного конкурса  рисунков «Брось сигарету!», «Пиво враг молодежи»</t>
  </si>
  <si>
    <t>Пропоганда ЗОЖ</t>
  </si>
  <si>
    <t>3.2.12 Организация превентивного лечения, реабилитации несовершеннолетних и их родителей от алкогольной  и наркотической зависимости</t>
  </si>
  <si>
    <t>Снижение числа семей СОП в МО</t>
  </si>
  <si>
    <t>РЦД, ЦТиВ</t>
  </si>
  <si>
    <t>Снижение уровня алкоголизма и наркомании в районе, снижение числа семей СОП</t>
  </si>
  <si>
    <t>Организация районного конкурса на лучшую организацию работы общественных объединений</t>
  </si>
  <si>
    <t xml:space="preserve">Стимулирование к деятельности </t>
  </si>
  <si>
    <t>Поддержка молодежных проектов, направленных на пропаганду здорового образа жизни</t>
  </si>
  <si>
    <t>ЦТиВ</t>
  </si>
  <si>
    <t>Популяризация ЗОЖ</t>
  </si>
  <si>
    <t>Поддержка молодежного проекта «В здоровом теле здоровый дух!»</t>
  </si>
  <si>
    <t>4. Совершенствование системы патриотического воспитания и допризывной подготовки молодежи</t>
  </si>
  <si>
    <t>Экскурсии в муниципальные образования области с целью обмена опытом</t>
  </si>
  <si>
    <t>ОКСиМП, Департамент социальной политики</t>
  </si>
  <si>
    <t>Патриотическое воспитание молодежи</t>
  </si>
  <si>
    <t>Организация и проведение мероприятий посвященных празднованию дней Воинской Славы РФ</t>
  </si>
  <si>
    <t>Патриотическое просвящение молодежи</t>
  </si>
  <si>
    <t>4.3.</t>
  </si>
  <si>
    <t>Проведение мероприятия «Торжественные проводы призывников в ряды вооруженных сил»</t>
  </si>
  <si>
    <t xml:space="preserve">РЦД    </t>
  </si>
  <si>
    <t>Популяризациия военной службы</t>
  </si>
  <si>
    <t>4.4.</t>
  </si>
  <si>
    <t>День Победы в Великой Отечественной Войне 1941-1945 гг.</t>
  </si>
  <si>
    <t>Воспитание у молодого поколения чувста патриотизма</t>
  </si>
  <si>
    <t>4.5.</t>
  </si>
  <si>
    <t>День памяти и скорби - «Свеча памяти»</t>
  </si>
  <si>
    <t>4.6.</t>
  </si>
  <si>
    <t>День Флага РФ</t>
  </si>
  <si>
    <t>Знакомство молодежи с новейшей историей РФ</t>
  </si>
  <si>
    <t>4.7.</t>
  </si>
  <si>
    <t>День окончания Второй мировой войны –освобождение южного Сахалина и Курильских островов от Японских милитаристов</t>
  </si>
  <si>
    <t>4.8.</t>
  </si>
  <si>
    <t>Мероприятия посвященные празднованию Дня муниципального образования "Городской округ Ногликский"</t>
  </si>
  <si>
    <t>Повышение активности молодежи в творческих и спортивных мероприятиях, воспитание любви к малой Родине</t>
  </si>
  <si>
    <t>4.9.</t>
  </si>
  <si>
    <t>День Народного Единства</t>
  </si>
  <si>
    <t>Воспитание чувства патриотизма и толерантности у молодежи</t>
  </si>
  <si>
    <t>4.10.</t>
  </si>
  <si>
    <t>Проведение недели молодого избирателя</t>
  </si>
  <si>
    <t>Повышение эллекторальной активности молодежи</t>
  </si>
  <si>
    <t>4.11.</t>
  </si>
  <si>
    <t>Районный конкурс «Лента времени»</t>
  </si>
  <si>
    <t>Популяризация традиционных семейных ценностей</t>
  </si>
  <si>
    <t>4.12.</t>
  </si>
  <si>
    <t>Организация бесед, встреч, вечеров участниками ВОВ, и тружениками тыла</t>
  </si>
  <si>
    <t>Музей</t>
  </si>
  <si>
    <t>Воспитание чувства патриотизма  и уважения к старшему поколению</t>
  </si>
  <si>
    <t>4.13.</t>
  </si>
  <si>
    <t>Участие местного отделения ВВПОД ЮНАРМИЯ  в  региональных мероприятиях</t>
  </si>
  <si>
    <t>Военно-патриотическое воспитание и допризывная подготовка</t>
  </si>
  <si>
    <t>4.14.</t>
  </si>
  <si>
    <t xml:space="preserve">Организация поддержки деятельности местного отделения ВВПОД ЮНАРМИЯ </t>
  </si>
  <si>
    <t>МБОУ СОШ №1 пгт. Ноглики</t>
  </si>
  <si>
    <t>5. Информационное обеспечение муниципальной молодежной политики</t>
  </si>
  <si>
    <t xml:space="preserve">Информационное обеспечение населения по вопросам профилактики наркомании и формирования законопослушного поведения несовершеннолетних, разработка и размещение баннеров антинаркотической и антиалкогольной направленности </t>
  </si>
  <si>
    <t>Профилактика социально-негативных явлений</t>
  </si>
  <si>
    <t>Приобретение флипчарта</t>
  </si>
  <si>
    <t>МТО муниципальных мероприятий</t>
  </si>
  <si>
    <t>Приобретение информационных стендов в дома культуры «Я не зависим», «Защитим детей от насилия »</t>
  </si>
  <si>
    <t>Тематическая пропаганда</t>
  </si>
  <si>
    <t>5.4</t>
  </si>
  <si>
    <t>Разработка и размещение баннеров антинаркотической и антиалкогольной направленности</t>
  </si>
  <si>
    <t>Департамент социальной политики, ОКС и МП,ЦРБ</t>
  </si>
  <si>
    <t>Профилактика социально-негатиных явлений</t>
  </si>
  <si>
    <t>Организация и проведение цикла телевизионных передач для несовершеннолетних и их родителей на тему «Правовой всеобуч»</t>
  </si>
  <si>
    <t>Повышение правовой грамотности населения</t>
  </si>
  <si>
    <t>Приобретение и размещение баннеров в общественных местах на тему «Ограничение пребывания в ночное время на улице детей без сопровождения взрослых»</t>
  </si>
  <si>
    <t>Департамент социальной политики, КДН и ЗП</t>
  </si>
  <si>
    <t>Повышение уровня безопаксности несовершеннолетних граждан</t>
  </si>
  <si>
    <t>Разработка буклетов и иных печатных материалов просветительского   и информационного характера по вопросам предупреждения преступности, организации временного трудоустройства несовершеннолетних в свободное от учебы время, а также деятельности молодежных объединений и др.</t>
  </si>
  <si>
    <t>Информационное обеспечение населения по указанным мероприятиям</t>
  </si>
  <si>
    <t>I СФЕРА ФИЗИЧЕСКОЙ КУЛЬТУРЫ И СПОРТА</t>
  </si>
  <si>
    <t>ИТОГО, в т.ч.:</t>
  </si>
  <si>
    <t>Итого по п. 1 Развитие инфраструктуры и укрепление материально-технической базы объектов спортивного назначения</t>
  </si>
  <si>
    <t>Итого по п.2. Обеспечение спортивным инвентарем и оборудованием МБУ ДО «ДЮСШ» пгт. Ноглики</t>
  </si>
  <si>
    <t>7800</t>
  </si>
  <si>
    <t>Итого по п.3. Массовая физкультурно-оздоровительная работа</t>
  </si>
  <si>
    <t>Итого по п.4. Совершенствование существующей системы работы физической культуры и спорта</t>
  </si>
  <si>
    <t>Итого по п.5. Обеспечение комплексной безопасности на объектах физической культуры и спорта</t>
  </si>
  <si>
    <t>без затрат</t>
  </si>
  <si>
    <t>Итого по п.6. Подготовка кадров в области физической культуры и спорта</t>
  </si>
  <si>
    <t>Итого по п.7. Формирование информационной политики в области физической культуры и спорта</t>
  </si>
  <si>
    <t>Итого по п.8. Совершенствование правового регулирования физической культуры и спорт</t>
  </si>
  <si>
    <t>Итого  в  сфере физической культуры и спорта</t>
  </si>
  <si>
    <t>Итого по п.1. Развитие потенциала молодежи на территории муниципального образования «Городской округ Ногликский», поддержка молодежных инициатив</t>
  </si>
  <si>
    <t>Итого по п.2. Профессиональная ориентация молодежи</t>
  </si>
  <si>
    <t>Итого по п.3. Поддержка и обеспечение эффективного взаимодействия с молодежными объединениями</t>
  </si>
  <si>
    <t>Итого по п 4. Совершенствование системы патриотического воспитания и допризывной подготовки молодежи</t>
  </si>
  <si>
    <t>Итого по п 5. Информационное обеспечение муниципальной молодежной политики</t>
  </si>
  <si>
    <t>Итого в  сфере молодежной политики:</t>
  </si>
  <si>
    <t>ИТОГО ПО ПРОГРАММЕ:</t>
  </si>
  <si>
    <t>3.2.2</t>
  </si>
  <si>
    <t>3.2.3</t>
  </si>
  <si>
    <t>3.2.4</t>
  </si>
  <si>
    <t>3.2.5</t>
  </si>
  <si>
    <t>3.2.6</t>
  </si>
  <si>
    <t>3.2.7</t>
  </si>
  <si>
    <t>3.2.8</t>
  </si>
  <si>
    <t>3.2.9</t>
  </si>
  <si>
    <t>роведение ежегодной операции «Безопасный двор»</t>
  </si>
  <si>
    <t>Ежегодное проведение спортивных мероприятий в рамках акции «Полиция и дети» с подростками группы риска</t>
  </si>
  <si>
    <t>Оплата проезда в областной наркологический диспансер несовершеннолетних находящихся в социально опасном положении, нуждающихся в лечении от алкогольной зависимости, либо наркотической зависимости</t>
  </si>
  <si>
    <t xml:space="preserve">Проведение молодежной акции посвященной Всемирному дню борьбы с наркоманией </t>
  </si>
  <si>
    <t>Проведение Всероссийского Олимпийского дня</t>
  </si>
  <si>
    <t>Проведение творческих конкурсов, направленных на пропаганду здорового образа жизни</t>
  </si>
  <si>
    <t>Организация посещения спортивного комплекса «Арена» детьми из семей находящихся в трудной жизненной ситуации</t>
  </si>
  <si>
    <t>Проведение мероприятий в рамках проекта «Спорт против подворотни»</t>
  </si>
  <si>
    <t>3.2.10</t>
  </si>
  <si>
    <t>3.2.11</t>
  </si>
  <si>
    <t>3.2.12</t>
  </si>
  <si>
    <t>3.2.13</t>
  </si>
  <si>
    <t>Участие в областном молодежном проекте «Спорт против подворотни»</t>
  </si>
  <si>
    <t>Проведение районного конкурса  рисунков «Брось сигарету!», «Пиво враг молодежи»</t>
  </si>
  <si>
    <t>Организация превентивного лечения, реабилитации несовершеннолетних и их родителей от алкогольной  и наркотической зависимости</t>
  </si>
  <si>
    <t>Проведение культурно-массовых и спортивных мероприятий, направленных на профилактику социально опасных явлений среди несовершеннолетних и их родителей</t>
  </si>
  <si>
    <t xml:space="preserve"> средства федерального бюджета Сахалинской области, тыс. руб.</t>
  </si>
  <si>
    <t>1.20</t>
  </si>
  <si>
    <t>1.19</t>
  </si>
  <si>
    <t>4.15.</t>
  </si>
  <si>
    <t>МБОУ Гимназия пгт. Ноглики</t>
  </si>
  <si>
    <t>3.12.</t>
  </si>
  <si>
    <t>Реализация программ спортивной подготовки</t>
  </si>
  <si>
    <t xml:space="preserve">Отдел культуры, спорта, молодежной политики и развития туризма Департамента социальной политики администрации муниципального образования "Городской округ Ногликский" </t>
  </si>
  <si>
    <t>1. Создание условий для занятий физической культурой и спортом, развития спортивной инфраструктуры.
2. Создание условий успешной социализации и эффективной самореализации молодежи.</t>
  </si>
  <si>
    <t xml:space="preserve">РЕСУРСНОЕ ОБЕСПЕЧЕНИЕ РЕАЛИЗАЦИИ МУНИЦИПАЛЬНОЙ ПРОГРАММЫ </t>
  </si>
  <si>
    <t>Департамент социальной политики, ДЮСШ</t>
  </si>
  <si>
    <t>1.10.7.</t>
  </si>
  <si>
    <t>1.10.8.</t>
  </si>
  <si>
    <t>1.10.9.</t>
  </si>
  <si>
    <t>Обустройство территории СДК с. Вал, в т.ч. установка светодиодного экрана</t>
  </si>
  <si>
    <t>Ремонт детской площадки на территории СОШ с. Ныш</t>
  </si>
  <si>
    <t>Обустройство переносного сквера пгт. Ноглики</t>
  </si>
  <si>
    <t>Обустройство светодиодных консолей пгт. Ноглики</t>
  </si>
  <si>
    <t>В сфере физической культуры и спорта:
- привлечение населения к регулярным занятиям физической культурой и спортом;
- пропаганда физической культуры и спорта, создание позитивного имиджа муниципального образования;
- поддержка и привлечение к занятиям спортом лиц с ограниченными возможностями и инвалидов;
В сфере молодежной политики:
- вовлечение молодежи в общественную деятель-ность и социальную практику;
- создание механизмов формирования целостной системы продвижения инициативной и талантливой молодежи;
- обеспечение качественного информирования населения о ходе реализации Программы.</t>
  </si>
  <si>
    <t>1.10.10.</t>
  </si>
  <si>
    <t>Создание условий для организации отдыха населения</t>
  </si>
  <si>
    <t>Администрация,  Департамент социальной политики</t>
  </si>
  <si>
    <t xml:space="preserve">Приложение 3
к муниципальной программе
</t>
  </si>
  <si>
    <t>- Отдел образования Департамента социальной политики администрации муниципального образования «Городской округ Ногликский»;
- Комиссия по делам несовершеннолетних и защите их прав администрации муниципального образова-ния «Городской округ Ногликский»;
- ГБУЗ Ногликская центральная районная больница;
- МАУ «Спорткомплекс «Арена»;
- МБУ ДО «Детско-юношеская спортивная школа» пгт. Ноглики
- Отдел строительства и архитектуры департамента экономического развития, строительства, жилищно-коммунального и дорожного хозяйства админи-страции муниципального образования «Городской округ Ногликский» (далее – отдел строительства и архитектуры)</t>
  </si>
  <si>
    <t>«Развитие физической культуры, спорта и молодежной политики в муниципальном образовании "Городской округ Ногликский"</t>
  </si>
  <si>
    <t>Реализация программы будет осуществляться в один этап:
с 2015 по  2025 годы.</t>
  </si>
  <si>
    <t xml:space="preserve">Приложение 1
к муниципальной программе
</t>
  </si>
  <si>
    <t>Приложение 2
к муниципальной программе</t>
  </si>
  <si>
    <t>Приобретение тренажеров для СК "Арена" в пгт. Ноглики</t>
  </si>
  <si>
    <t>Модульная котельная для СК "Арена" в пгт. Ноглики</t>
  </si>
  <si>
    <t>1.21</t>
  </si>
  <si>
    <t>1.22</t>
  </si>
  <si>
    <t>1.23</t>
  </si>
  <si>
    <t>1.24</t>
  </si>
  <si>
    <t>1.25</t>
  </si>
  <si>
    <t>1.25.</t>
  </si>
  <si>
    <t>3.2.13Проведение культурно-массовых и спортивных мероприятий, направленных на профилактику социально опасных явлений среди несовершеннолетних и их родителей</t>
  </si>
  <si>
    <t xml:space="preserve">Приложение 1
к постановлению администрации 
от_____________________№_____
</t>
  </si>
  <si>
    <t xml:space="preserve">Приложение 2
к постановлению администрации 
от_____________________№_____
</t>
  </si>
  <si>
    <t xml:space="preserve">Приложение 3
к постановлению администрации 
от_____________________№_____
</t>
  </si>
  <si>
    <t>Федеральный закон «Об общих принципах органи-зации местного самоуправления в Российской Фе-дерации» от 06.10.2003 № 131-ФЗ (в ред. от 21.07.2014);
Федеральный закон «О физической культуре и спорте в Российской Федерации» от 04.12.2007 № 329-ФЗ (в ред. от 23.06.2014);
Закон Сахалинской области «О физической куль-туре и спорте в Сахалинской области» от 01.04.2013 № 18-ЗО;
Государственная программа Сахалинской области «Развитие физической культуры, спорта, туризма и повышения эффективности молодежной политики в Сахалинской области», утверждена постановлением Правительства Сахалинской области от 10.03.2017  № 106 (в редакции Постановлений Правительства Сахалинской области от 26.05.2017 № 245, от 27.09.2017 № 454, от 11.12.2017 № 577, от 26.12.2017 № 625, от 05.04.2018 № 135, от 05.04.2018 № 142, от 25.04.2018 № 175, от 05.06.2018 № 246, от 21.06.2018 № 292, от 13.07.2018 № 348);
Концепция муниципальной программы «Развитие физической культуры, спорта и молодежной политики в муниципальном образовании «Городской округ Ногликский» на 2015-2020 годы», утверждена решением коллегии, протокол № 1 от 08.07.2014</t>
  </si>
  <si>
    <t>Количество спортивных сооружений на 100 тыс. чел. население, единиц (ежегодно)</t>
  </si>
  <si>
    <t>Администрация, СК "Арена"</t>
  </si>
  <si>
    <t>Количество публикаций в СМИ (в год)</t>
  </si>
  <si>
    <t xml:space="preserve">Доля граждан муниципального образования, систематически занимающихся физической культурой и спортом от общей численности населения составит 50 %;
Доля граждан, занимающихся физической культурой и спортом по месту трудовой деятельности от общей численности населения составит 34,6 %;
Доля обучающихся, систематически занимающихся физической культурой и спортом, от общей численности обучающихся составит 81%;
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составит 16,5%;
Количество спортивных сооружений на 100 тыс. чел. население составит 34 ед.;
Количество присвоенных спортивных разрядов составит 338 ед.;
Количество призовых мест спортсменов муниципального образования составит 350 ед.;
Количество введенных в эксплуатацию спортивных объектов составит 5 ед.;
Доля молодых людей, принимающей участие в добровольческой деятельности, в общем количестве молодежи в возрасте от 14 до 30 лет составит 31%;
Количество детских и молодежных объединений, организаций составит 6 ед.;
Количество публикаций в СМИ (с нарастающим итогом) – 77 ед.
</t>
  </si>
  <si>
    <t>В сфере физической культуры и спорта: 
1.Доля граждан муниципального образования, систематически занимающихся физической культурой и спортом от общей численности населения МО (с нарастающим итогом)
2. Доля граждан, занимающихся физической культурой и спортом по месту трудовой деятельности от общей численности населения МО (с нарастающим итогом)
3. Доля обучающихся, систематически занимающихся физической культурой и спортом от общей численности обучающихся (с нарастающим итогом)
4. 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 нарастающим итогом)
5. Количество спортивных сооружений на 100 тыс. чел. население, единиц (ежегодно)
6. Количество присвоенных спортивных разрядов (с нарастающим итогом)
7. Количество призовых мест спортсменов муниципального образования (с нарастающим итогом)                                                                                                                                                                8. Количество введенных в эксплуатацию спортивных объектов (ежегодно)
В сфере молодежной политики:
1. Доля молодых людей, принимающей участие в добровольческой деятельности, в общем количестве молодежи в возрасте от 14 до 30 лет (с нарастающим итогом)
2. Количество детских и молодёжных объединений, организаций  (с нарастающим итогом)
3. Количество публикаций в СМИ  (ежегодно)</t>
  </si>
  <si>
    <t>должно быть</t>
  </si>
  <si>
    <t>итого</t>
  </si>
  <si>
    <t>Администрация, Отдел ЖК и ДХ, Департамент социальной политики</t>
  </si>
  <si>
    <t>Администрация, Отдел ЖК и ДХ</t>
  </si>
  <si>
    <t>ВСЕГО, в т.ч.:</t>
  </si>
  <si>
    <t>ДЮСШ, Департамент социальной политики</t>
  </si>
  <si>
    <t xml:space="preserve">Приложение к постановлению администрации                                                                 от 26.06.2015 № 430 (в редакции от 30.09.2015 № 692, от 19.10.2015 № 718, от 31.12.2016 № 921, от 10.03.2016 № 208, от 11.04.2016 № 288, от 30.05.2016 № 433, от 15.06.2016 № 485, от 31.08.2016 № 666, от 07.10.2016 № 739, от 07.02.2017 № 108, от 07.06.2017 № 367, от 03.08.2017 № 521, от 27.09.2017 № 703, от 27.02.2018 № 191, от 13.04.2018 № 386, от 11.07.2018 № 669,от 19.12.2018 № 1224, от 26.03.2019 № 196, от 23.05.2019 № 358)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</si>
</sst>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р_._-;\-* #,##0.00\ _р_._-;_-* &quot;-&quot;??\ _р_._-;_-@_-"/>
    <numFmt numFmtId="164" formatCode="#,##0.0"/>
    <numFmt numFmtId="165" formatCode="0.0"/>
  </numFmts>
  <fonts count="14" x14ac:knownFonts="1">
    <font>
      <sz val="11"/>
      <color theme="1"/>
      <name val="Calibri"/>
      <family val="2"/>
      <scheme val="minor"/>
    </font>
    <font>
      <sz val="12"/>
      <color theme="1"/>
      <name val="Times New Roman"/>
      <family val="1"/>
      <charset val="204"/>
    </font>
    <font>
      <b/>
      <sz val="12"/>
      <color theme="1"/>
      <name val="Times New Roman"/>
      <family val="1"/>
      <charset val="204"/>
    </font>
    <font>
      <sz val="11"/>
      <color theme="1"/>
      <name val="Calibri"/>
      <family val="2"/>
      <scheme val="minor"/>
    </font>
    <font>
      <sz val="10"/>
      <color theme="1"/>
      <name val="Times New Roman"/>
      <family val="1"/>
      <charset val="204"/>
    </font>
    <font>
      <sz val="10"/>
      <name val="Times New Roman"/>
      <family val="1"/>
      <charset val="204"/>
    </font>
    <font>
      <sz val="11"/>
      <name val="Times New Roman"/>
      <family val="1"/>
      <charset val="204"/>
    </font>
    <font>
      <b/>
      <sz val="10"/>
      <name val="Times New Roman"/>
      <family val="1"/>
      <charset val="204"/>
    </font>
    <font>
      <b/>
      <sz val="10"/>
      <color theme="1"/>
      <name val="Times New Roman"/>
      <family val="1"/>
      <charset val="204"/>
    </font>
    <font>
      <sz val="12"/>
      <color rgb="FFFF0000"/>
      <name val="Times New Roman"/>
      <family val="1"/>
      <charset val="204"/>
    </font>
    <font>
      <sz val="12"/>
      <name val="Times New Roman"/>
      <family val="1"/>
      <charset val="204"/>
    </font>
    <font>
      <sz val="11"/>
      <name val="Calibri"/>
      <family val="2"/>
      <scheme val="minor"/>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s>
  <cellStyleXfs count="2">
    <xf numFmtId="0" fontId="0" fillId="0" borderId="0"/>
    <xf numFmtId="43" fontId="3" fillId="0" borderId="0" applyFont="0" applyFill="0" applyBorder="0" applyAlignment="0" applyProtection="0"/>
  </cellStyleXfs>
  <cellXfs count="145">
    <xf numFmtId="0" fontId="0" fillId="0" borderId="0" xfId="0"/>
    <xf numFmtId="0" fontId="1" fillId="0" borderId="0" xfId="0" applyFont="1" applyBorder="1" applyAlignment="1">
      <alignment wrapText="1"/>
    </xf>
    <xf numFmtId="0" fontId="1" fillId="0" borderId="0" xfId="0" applyFont="1" applyBorder="1" applyAlignment="1"/>
    <xf numFmtId="0" fontId="1" fillId="0" borderId="0" xfId="0" applyFont="1" applyBorder="1" applyAlignment="1">
      <alignment vertical="top" wrapText="1"/>
    </xf>
    <xf numFmtId="0" fontId="1" fillId="0" borderId="1"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vertical="top" wrapText="1"/>
    </xf>
    <xf numFmtId="0" fontId="1" fillId="0" borderId="8"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0" borderId="3" xfId="0" applyFont="1" applyBorder="1" applyAlignment="1">
      <alignment horizontal="left" vertical="top"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vertical="top"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6" xfId="0" applyFont="1" applyBorder="1" applyAlignment="1">
      <alignment horizontal="left" vertical="top"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Fill="1" applyAlignment="1">
      <alignment horizontal="center" vertical="center" wrapText="1"/>
    </xf>
    <xf numFmtId="0" fontId="1" fillId="0" borderId="0" xfId="0" applyFont="1" applyAlignment="1">
      <alignment horizontal="center" vertical="center" wrapText="1"/>
    </xf>
    <xf numFmtId="164" fontId="1" fillId="0" borderId="0" xfId="0" applyNumberFormat="1" applyFont="1" applyAlignment="1">
      <alignment horizontal="center" vertical="center" wrapText="1"/>
    </xf>
    <xf numFmtId="0" fontId="1" fillId="3" borderId="0" xfId="0" applyFont="1" applyFill="1" applyAlignment="1">
      <alignment horizontal="center" vertical="center" wrapText="1"/>
    </xf>
    <xf numFmtId="164" fontId="1" fillId="3" borderId="0" xfId="0" applyNumberFormat="1" applyFont="1" applyFill="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1" fillId="0" borderId="0" xfId="0" applyFont="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10" fillId="0" borderId="13" xfId="0" applyFont="1" applyFill="1" applyBorder="1" applyAlignment="1">
      <alignment vertical="center" wrapText="1"/>
    </xf>
    <xf numFmtId="0" fontId="11" fillId="0" borderId="1" xfId="0" applyFont="1" applyFill="1" applyBorder="1" applyAlignment="1">
      <alignment horizontal="center" vertical="center" wrapText="1"/>
    </xf>
    <xf numFmtId="0" fontId="10"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164" fontId="1" fillId="0" borderId="0" xfId="0" applyNumberFormat="1" applyFont="1" applyBorder="1" applyAlignment="1">
      <alignment vertical="top" wrapText="1"/>
    </xf>
    <xf numFmtId="164" fontId="1" fillId="0" borderId="7" xfId="0" applyNumberFormat="1" applyFont="1" applyBorder="1" applyAlignment="1">
      <alignment vertical="top"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64" fontId="1" fillId="0" borderId="5" xfId="0" applyNumberFormat="1" applyFont="1" applyBorder="1" applyAlignment="1">
      <alignment horizontal="left" vertical="center" wrapText="1"/>
    </xf>
    <xf numFmtId="164" fontId="1" fillId="0" borderId="6" xfId="0" applyNumberFormat="1" applyFont="1" applyBorder="1" applyAlignment="1">
      <alignment horizontal="left" vertical="center" wrapText="1"/>
    </xf>
    <xf numFmtId="0" fontId="1" fillId="0" borderId="0" xfId="0" applyFont="1" applyBorder="1" applyAlignment="1">
      <alignment horizontal="right"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10" fillId="0" borderId="13" xfId="0" applyFont="1" applyFill="1" applyBorder="1" applyAlignment="1">
      <alignment horizontal="center" vertical="center" wrapText="1"/>
    </xf>
    <xf numFmtId="0" fontId="7"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10" fillId="4" borderId="0" xfId="0" applyFont="1" applyFill="1" applyAlignment="1">
      <alignment horizontal="center" vertical="center" wrapText="1"/>
    </xf>
    <xf numFmtId="164" fontId="5" fillId="4"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9" fillId="0" borderId="0" xfId="0" applyNumberFormat="1" applyFont="1" applyFill="1" applyAlignment="1">
      <alignment horizontal="center" vertical="center" wrapText="1"/>
    </xf>
    <xf numFmtId="164" fontId="10" fillId="4" borderId="0" xfId="0" applyNumberFormat="1" applyFont="1" applyFill="1" applyAlignment="1">
      <alignment horizontal="center" vertical="center" wrapText="1"/>
    </xf>
    <xf numFmtId="164" fontId="5" fillId="0" borderId="1"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49" fontId="1" fillId="0" borderId="10" xfId="0" applyNumberFormat="1" applyFont="1" applyBorder="1" applyAlignment="1">
      <alignment horizontal="left" vertical="top" wrapText="1"/>
    </xf>
    <xf numFmtId="49" fontId="1" fillId="0" borderId="11"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0" fontId="1" fillId="0" borderId="1" xfId="0" applyFont="1" applyBorder="1" applyAlignment="1">
      <alignment vertical="top" wrapText="1"/>
    </xf>
    <xf numFmtId="0" fontId="1" fillId="0" borderId="0" xfId="0" applyFont="1" applyBorder="1" applyAlignment="1">
      <alignment horizontal="left" vertical="top" wrapText="1"/>
    </xf>
    <xf numFmtId="0" fontId="1" fillId="0" borderId="6" xfId="0" applyFont="1" applyBorder="1" applyAlignment="1">
      <alignment horizontal="left" vertical="top" wrapText="1"/>
    </xf>
    <xf numFmtId="0" fontId="1" fillId="0" borderId="1" xfId="0" applyFont="1" applyBorder="1" applyAlignment="1" applyProtection="1">
      <alignment horizontal="left" vertical="top" wrapText="1"/>
      <protection locked="0"/>
    </xf>
    <xf numFmtId="0" fontId="1" fillId="0" borderId="4" xfId="0" applyFont="1" applyBorder="1" applyAlignment="1">
      <alignment horizontal="left" vertical="top" wrapText="1"/>
    </xf>
    <xf numFmtId="0" fontId="1" fillId="0" borderId="0" xfId="0" applyFont="1" applyBorder="1" applyAlignment="1">
      <alignment horizontal="right" wrapText="1"/>
    </xf>
    <xf numFmtId="0" fontId="1" fillId="0" borderId="0" xfId="0" applyFont="1" applyBorder="1" applyAlignment="1">
      <alignment horizontal="center" wrapText="1"/>
    </xf>
    <xf numFmtId="0" fontId="1" fillId="0" borderId="1" xfId="0" applyFont="1" applyBorder="1" applyAlignment="1">
      <alignment horizontal="left" vertical="top" wrapText="1"/>
    </xf>
    <xf numFmtId="49" fontId="1" fillId="0" borderId="1" xfId="0" applyNumberFormat="1" applyFont="1" applyBorder="1" applyAlignment="1">
      <alignment horizontal="left" vertical="top"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wrapText="1"/>
    </xf>
    <xf numFmtId="0" fontId="4" fillId="0" borderId="1" xfId="0" applyFont="1" applyBorder="1" applyAlignment="1">
      <alignment horizontal="center" vertical="center" wrapText="1"/>
    </xf>
    <xf numFmtId="0" fontId="1" fillId="0" borderId="0" xfId="0" applyFont="1" applyAlignment="1">
      <alignment horizontal="right" vertical="center" wrapText="1"/>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49" fontId="5" fillId="0" borderId="2"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10" fillId="0" borderId="0" xfId="0" applyFont="1" applyFill="1" applyAlignment="1">
      <alignment horizontal="right" vertical="center" wrapText="1"/>
    </xf>
    <xf numFmtId="0" fontId="0" fillId="0" borderId="0" xfId="0" applyAlignment="1">
      <alignment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10" fillId="0" borderId="13" xfId="0" applyFont="1" applyFill="1" applyBorder="1" applyAlignment="1">
      <alignment horizontal="center" vertical="center" wrapText="1"/>
    </xf>
    <xf numFmtId="0" fontId="6" fillId="0" borderId="1" xfId="0" applyFont="1" applyFill="1" applyBorder="1" applyAlignment="1">
      <alignment horizontal="center" wrapText="1"/>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5" fillId="0" borderId="2" xfId="0" applyNumberFormat="1" applyFont="1" applyFill="1" applyBorder="1" applyAlignment="1">
      <alignment horizontal="left" vertical="center" wrapText="1"/>
    </xf>
    <xf numFmtId="49" fontId="5" fillId="0" borderId="9"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15" xfId="0" applyNumberFormat="1" applyFont="1" applyFill="1" applyBorder="1" applyAlignment="1">
      <alignment horizontal="left" vertical="center" wrapText="1"/>
    </xf>
    <xf numFmtId="49" fontId="5" fillId="0" borderId="6" xfId="0" applyNumberFormat="1" applyFont="1" applyFill="1" applyBorder="1" applyAlignment="1">
      <alignment horizontal="left" vertical="center" wrapText="1"/>
    </xf>
    <xf numFmtId="49" fontId="5" fillId="0" borderId="16" xfId="0" applyNumberFormat="1" applyFont="1" applyFill="1" applyBorder="1" applyAlignment="1">
      <alignment horizontal="left" vertical="center" wrapText="1"/>
    </xf>
    <xf numFmtId="49" fontId="5" fillId="0" borderId="8"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8" xfId="0" applyFont="1" applyFill="1" applyBorder="1" applyAlignment="1">
      <alignment horizontal="center" vertical="center" wrapText="1"/>
    </xf>
    <xf numFmtId="14"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10" fillId="0" borderId="17" xfId="0" applyFont="1" applyFill="1" applyBorder="1" applyAlignment="1">
      <alignment horizontal="right" vertical="center" wrapText="1"/>
    </xf>
    <xf numFmtId="0" fontId="10" fillId="0" borderId="18"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topLeftCell="A8" workbookViewId="0">
      <selection activeCell="B62" sqref="B62:D62"/>
    </sheetView>
  </sheetViews>
  <sheetFormatPr defaultRowHeight="15.75" x14ac:dyDescent="0.25"/>
  <cols>
    <col min="1" max="1" width="23.28515625" style="1" customWidth="1"/>
    <col min="2" max="2" width="14.5703125" style="2" customWidth="1"/>
    <col min="3" max="3" width="25.7109375" style="1" customWidth="1"/>
    <col min="4" max="4" width="35.5703125" style="1" customWidth="1"/>
    <col min="5" max="16384" width="9.140625" style="1"/>
  </cols>
  <sheetData>
    <row r="1" spans="1:4" ht="78.75" x14ac:dyDescent="0.25">
      <c r="D1" s="61" t="s">
        <v>507</v>
      </c>
    </row>
    <row r="2" spans="1:4" ht="27.75" customHeight="1" x14ac:dyDescent="0.25">
      <c r="A2" s="91"/>
      <c r="B2" s="91"/>
      <c r="C2" s="91"/>
      <c r="D2" s="91"/>
    </row>
    <row r="3" spans="1:4" x14ac:dyDescent="0.25">
      <c r="A3" s="92" t="s">
        <v>28</v>
      </c>
      <c r="B3" s="92"/>
      <c r="C3" s="92"/>
      <c r="D3" s="92"/>
    </row>
    <row r="4" spans="1:4" ht="39.75" customHeight="1" x14ac:dyDescent="0.25">
      <c r="A4" s="92" t="s">
        <v>494</v>
      </c>
      <c r="B4" s="92"/>
      <c r="C4" s="92"/>
      <c r="D4" s="92"/>
    </row>
    <row r="5" spans="1:4" ht="331.5" customHeight="1" x14ac:dyDescent="0.25">
      <c r="A5" s="4" t="s">
        <v>0</v>
      </c>
      <c r="B5" s="93" t="s">
        <v>510</v>
      </c>
      <c r="C5" s="93"/>
      <c r="D5" s="93"/>
    </row>
    <row r="6" spans="1:4" ht="87.75" customHeight="1" x14ac:dyDescent="0.25">
      <c r="A6" s="4" t="s">
        <v>1</v>
      </c>
      <c r="B6" s="93" t="s">
        <v>477</v>
      </c>
      <c r="C6" s="93"/>
      <c r="D6" s="93"/>
    </row>
    <row r="7" spans="1:4" ht="39.75" customHeight="1" x14ac:dyDescent="0.25">
      <c r="A7" s="4" t="s">
        <v>2</v>
      </c>
      <c r="B7" s="93" t="s">
        <v>21</v>
      </c>
      <c r="C7" s="93"/>
      <c r="D7" s="93"/>
    </row>
    <row r="8" spans="1:4" ht="51" customHeight="1" x14ac:dyDescent="0.25">
      <c r="A8" s="4" t="s">
        <v>3</v>
      </c>
      <c r="B8" s="93" t="s">
        <v>477</v>
      </c>
      <c r="C8" s="93"/>
      <c r="D8" s="93"/>
    </row>
    <row r="9" spans="1:4" ht="191.25" customHeight="1" x14ac:dyDescent="0.25">
      <c r="A9" s="4" t="s">
        <v>4</v>
      </c>
      <c r="B9" s="94" t="s">
        <v>493</v>
      </c>
      <c r="C9" s="94"/>
      <c r="D9" s="94"/>
    </row>
    <row r="10" spans="1:4" ht="84" customHeight="1" x14ac:dyDescent="0.25">
      <c r="A10" s="4" t="s">
        <v>5</v>
      </c>
      <c r="B10" s="93" t="s">
        <v>65</v>
      </c>
      <c r="C10" s="93"/>
      <c r="D10" s="93"/>
    </row>
    <row r="11" spans="1:4" ht="66" customHeight="1" x14ac:dyDescent="0.25">
      <c r="A11" s="4" t="s">
        <v>6</v>
      </c>
      <c r="B11" s="93" t="s">
        <v>478</v>
      </c>
      <c r="C11" s="93"/>
      <c r="D11" s="93"/>
    </row>
    <row r="12" spans="1:4" ht="220.5" customHeight="1" x14ac:dyDescent="0.25">
      <c r="A12" s="4" t="s">
        <v>7</v>
      </c>
      <c r="B12" s="93" t="s">
        <v>488</v>
      </c>
      <c r="C12" s="93"/>
      <c r="D12" s="93"/>
    </row>
    <row r="13" spans="1:4" ht="33.75" customHeight="1" x14ac:dyDescent="0.25">
      <c r="A13" s="8" t="s">
        <v>8</v>
      </c>
      <c r="B13" s="90" t="s">
        <v>22</v>
      </c>
      <c r="C13" s="90"/>
      <c r="D13" s="59">
        <f>'Ресурсное обеспечение'!E378</f>
        <v>1024545.2735176857</v>
      </c>
    </row>
    <row r="14" spans="1:4" x14ac:dyDescent="0.25">
      <c r="A14" s="9"/>
      <c r="B14" s="3" t="s">
        <v>9</v>
      </c>
      <c r="C14" s="54">
        <f>'Ресурсное обеспечение'!F378</f>
        <v>44374</v>
      </c>
      <c r="D14" s="5" t="s">
        <v>20</v>
      </c>
    </row>
    <row r="15" spans="1:4" x14ac:dyDescent="0.25">
      <c r="A15" s="9"/>
      <c r="B15" s="3" t="s">
        <v>10</v>
      </c>
      <c r="C15" s="54">
        <f>'Ресурсное обеспечение'!G378</f>
        <v>87323.000000000015</v>
      </c>
      <c r="D15" s="5" t="s">
        <v>20</v>
      </c>
    </row>
    <row r="16" spans="1:4" x14ac:dyDescent="0.25">
      <c r="A16" s="9"/>
      <c r="B16" s="3" t="s">
        <v>11</v>
      </c>
      <c r="C16" s="54">
        <f>'Ресурсное обеспечение'!H378</f>
        <v>31518.2</v>
      </c>
      <c r="D16" s="5" t="s">
        <v>20</v>
      </c>
    </row>
    <row r="17" spans="1:4" x14ac:dyDescent="0.25">
      <c r="A17" s="9"/>
      <c r="B17" s="3" t="s">
        <v>12</v>
      </c>
      <c r="C17" s="54">
        <f>'Ресурсное обеспечение'!I378</f>
        <v>47532.490000000005</v>
      </c>
      <c r="D17" s="5" t="s">
        <v>20</v>
      </c>
    </row>
    <row r="18" spans="1:4" x14ac:dyDescent="0.25">
      <c r="A18" s="9"/>
      <c r="B18" s="3" t="s">
        <v>13</v>
      </c>
      <c r="C18" s="54">
        <f>'Ресурсное обеспечение'!J378</f>
        <v>254794.3</v>
      </c>
      <c r="D18" s="5" t="s">
        <v>20</v>
      </c>
    </row>
    <row r="19" spans="1:4" x14ac:dyDescent="0.25">
      <c r="A19" s="9"/>
      <c r="B19" s="3" t="s">
        <v>14</v>
      </c>
      <c r="C19" s="54">
        <f>'Ресурсное обеспечение'!K378</f>
        <v>300370.90000000002</v>
      </c>
      <c r="D19" s="5" t="s">
        <v>20</v>
      </c>
    </row>
    <row r="20" spans="1:4" x14ac:dyDescent="0.25">
      <c r="A20" s="9"/>
      <c r="B20" s="3" t="s">
        <v>15</v>
      </c>
      <c r="C20" s="54">
        <f>'Ресурсное обеспечение'!L378</f>
        <v>159502.196</v>
      </c>
      <c r="D20" s="5" t="s">
        <v>20</v>
      </c>
    </row>
    <row r="21" spans="1:4" x14ac:dyDescent="0.25">
      <c r="A21" s="9"/>
      <c r="B21" s="3" t="s">
        <v>16</v>
      </c>
      <c r="C21" s="54">
        <f>'Ресурсное обеспечение'!M378</f>
        <v>23490.315839999999</v>
      </c>
      <c r="D21" s="5" t="s">
        <v>20</v>
      </c>
    </row>
    <row r="22" spans="1:4" x14ac:dyDescent="0.25">
      <c r="A22" s="9"/>
      <c r="B22" s="3" t="s">
        <v>17</v>
      </c>
      <c r="C22" s="54">
        <f>'Ресурсное обеспечение'!N378</f>
        <v>24365.928473600001</v>
      </c>
      <c r="D22" s="5" t="s">
        <v>20</v>
      </c>
    </row>
    <row r="23" spans="1:4" x14ac:dyDescent="0.25">
      <c r="A23" s="9"/>
      <c r="B23" s="3" t="s">
        <v>18</v>
      </c>
      <c r="C23" s="54">
        <f>'Ресурсное обеспечение'!O378</f>
        <v>25276.565612544</v>
      </c>
      <c r="D23" s="5" t="s">
        <v>20</v>
      </c>
    </row>
    <row r="24" spans="1:4" x14ac:dyDescent="0.25">
      <c r="A24" s="9"/>
      <c r="B24" s="3" t="s">
        <v>19</v>
      </c>
      <c r="C24" s="54">
        <f>'Ресурсное обеспечение'!P378</f>
        <v>25997.377591541757</v>
      </c>
      <c r="D24" s="5" t="s">
        <v>20</v>
      </c>
    </row>
    <row r="25" spans="1:4" x14ac:dyDescent="0.25">
      <c r="A25" s="9"/>
      <c r="B25" s="87" t="s">
        <v>23</v>
      </c>
      <c r="C25" s="87"/>
      <c r="D25" s="88"/>
    </row>
    <row r="26" spans="1:4" ht="31.5" customHeight="1" x14ac:dyDescent="0.25">
      <c r="A26" s="9"/>
      <c r="B26" s="87" t="s">
        <v>470</v>
      </c>
      <c r="C26" s="87"/>
      <c r="D26" s="60">
        <f>'Ресурсное обеспечение'!E381</f>
        <v>205054.8</v>
      </c>
    </row>
    <row r="27" spans="1:4" x14ac:dyDescent="0.25">
      <c r="A27" s="9"/>
      <c r="B27" s="3" t="s">
        <v>9</v>
      </c>
      <c r="C27" s="54">
        <f>'Ресурсное обеспечение'!F381</f>
        <v>0</v>
      </c>
      <c r="D27" s="17" t="s">
        <v>20</v>
      </c>
    </row>
    <row r="28" spans="1:4" x14ac:dyDescent="0.25">
      <c r="A28" s="9"/>
      <c r="B28" s="3" t="s">
        <v>10</v>
      </c>
      <c r="C28" s="54">
        <f>'Ресурсное обеспечение'!G381</f>
        <v>0</v>
      </c>
      <c r="D28" s="17" t="s">
        <v>20</v>
      </c>
    </row>
    <row r="29" spans="1:4" x14ac:dyDescent="0.25">
      <c r="A29" s="9"/>
      <c r="B29" s="3" t="s">
        <v>11</v>
      </c>
      <c r="C29" s="54">
        <f>'Ресурсное обеспечение'!H381</f>
        <v>0</v>
      </c>
      <c r="D29" s="17" t="s">
        <v>20</v>
      </c>
    </row>
    <row r="30" spans="1:4" x14ac:dyDescent="0.25">
      <c r="A30" s="9"/>
      <c r="B30" s="3" t="s">
        <v>12</v>
      </c>
      <c r="C30" s="54">
        <f>'Ресурсное обеспечение'!I381</f>
        <v>1100</v>
      </c>
      <c r="D30" s="17" t="s">
        <v>20</v>
      </c>
    </row>
    <row r="31" spans="1:4" x14ac:dyDescent="0.25">
      <c r="A31" s="9"/>
      <c r="B31" s="3" t="s">
        <v>13</v>
      </c>
      <c r="C31" s="54">
        <f>'Ресурсное обеспечение'!J381</f>
        <v>203954.8</v>
      </c>
      <c r="D31" s="17" t="s">
        <v>20</v>
      </c>
    </row>
    <row r="32" spans="1:4" x14ac:dyDescent="0.25">
      <c r="A32" s="9"/>
      <c r="B32" s="3" t="s">
        <v>14</v>
      </c>
      <c r="C32" s="54">
        <f>'Ресурсное обеспечение'!K381</f>
        <v>0</v>
      </c>
      <c r="D32" s="17" t="s">
        <v>20</v>
      </c>
    </row>
    <row r="33" spans="1:4" x14ac:dyDescent="0.25">
      <c r="A33" s="9"/>
      <c r="B33" s="3" t="s">
        <v>15</v>
      </c>
      <c r="C33" s="54">
        <f>'Ресурсное обеспечение'!L381</f>
        <v>0</v>
      </c>
      <c r="D33" s="17" t="s">
        <v>20</v>
      </c>
    </row>
    <row r="34" spans="1:4" x14ac:dyDescent="0.25">
      <c r="A34" s="9"/>
      <c r="B34" s="3" t="s">
        <v>16</v>
      </c>
      <c r="C34" s="54">
        <f>'Ресурсное обеспечение'!M381</f>
        <v>0</v>
      </c>
      <c r="D34" s="17" t="s">
        <v>20</v>
      </c>
    </row>
    <row r="35" spans="1:4" x14ac:dyDescent="0.25">
      <c r="A35" s="9"/>
      <c r="B35" s="3" t="s">
        <v>17</v>
      </c>
      <c r="C35" s="54">
        <f>'Ресурсное обеспечение'!N381</f>
        <v>0</v>
      </c>
      <c r="D35" s="17" t="s">
        <v>20</v>
      </c>
    </row>
    <row r="36" spans="1:4" x14ac:dyDescent="0.25">
      <c r="A36" s="9"/>
      <c r="B36" s="3" t="s">
        <v>18</v>
      </c>
      <c r="C36" s="54">
        <f>'Ресурсное обеспечение'!O381</f>
        <v>0</v>
      </c>
      <c r="D36" s="17" t="s">
        <v>20</v>
      </c>
    </row>
    <row r="37" spans="1:4" x14ac:dyDescent="0.25">
      <c r="A37" s="10"/>
      <c r="B37" s="6" t="s">
        <v>19</v>
      </c>
      <c r="C37" s="55">
        <f>'Ресурсное обеспечение'!P381</f>
        <v>0</v>
      </c>
      <c r="D37" s="7" t="s">
        <v>20</v>
      </c>
    </row>
    <row r="38" spans="1:4" ht="31.5" customHeight="1" x14ac:dyDescent="0.25">
      <c r="A38" s="8"/>
      <c r="B38" s="90" t="s">
        <v>24</v>
      </c>
      <c r="C38" s="90"/>
      <c r="D38" s="59">
        <f>'Ресурсное обеспечение'!E380</f>
        <v>493375.7</v>
      </c>
    </row>
    <row r="39" spans="1:4" x14ac:dyDescent="0.25">
      <c r="A39" s="9"/>
      <c r="B39" s="3" t="s">
        <v>9</v>
      </c>
      <c r="C39" s="54">
        <f>'Ресурсное обеспечение'!F380</f>
        <v>29097.7</v>
      </c>
      <c r="D39" s="5" t="s">
        <v>20</v>
      </c>
    </row>
    <row r="40" spans="1:4" x14ac:dyDescent="0.25">
      <c r="A40" s="9"/>
      <c r="B40" s="3" t="s">
        <v>10</v>
      </c>
      <c r="C40" s="54">
        <f>'Ресурсное обеспечение'!G380</f>
        <v>68253.700000000012</v>
      </c>
      <c r="D40" s="5" t="s">
        <v>20</v>
      </c>
    </row>
    <row r="41" spans="1:4" x14ac:dyDescent="0.25">
      <c r="A41" s="9"/>
      <c r="B41" s="3" t="s">
        <v>11</v>
      </c>
      <c r="C41" s="54">
        <f>'Ресурсное обеспечение'!H380</f>
        <v>2063.8000000000002</v>
      </c>
      <c r="D41" s="5" t="s">
        <v>20</v>
      </c>
    </row>
    <row r="42" spans="1:4" x14ac:dyDescent="0.25">
      <c r="A42" s="9"/>
      <c r="B42" s="3" t="s">
        <v>12</v>
      </c>
      <c r="C42" s="54">
        <f>'Ресурсное обеспечение'!I380</f>
        <v>9379.3000000000011</v>
      </c>
      <c r="D42" s="5" t="s">
        <v>20</v>
      </c>
    </row>
    <row r="43" spans="1:4" x14ac:dyDescent="0.25">
      <c r="A43" s="10"/>
      <c r="B43" s="6" t="s">
        <v>13</v>
      </c>
      <c r="C43" s="55">
        <f>'Ресурсное обеспечение'!J380</f>
        <v>13865.1</v>
      </c>
      <c r="D43" s="7" t="s">
        <v>20</v>
      </c>
    </row>
    <row r="44" spans="1:4" x14ac:dyDescent="0.25">
      <c r="A44" s="9"/>
      <c r="B44" s="3" t="s">
        <v>14</v>
      </c>
      <c r="C44" s="54">
        <f>'Ресурсное обеспечение'!K380</f>
        <v>247268.1</v>
      </c>
      <c r="D44" s="5" t="s">
        <v>20</v>
      </c>
    </row>
    <row r="45" spans="1:4" x14ac:dyDescent="0.25">
      <c r="A45" s="9"/>
      <c r="B45" s="3" t="s">
        <v>15</v>
      </c>
      <c r="C45" s="54">
        <f>'Ресурсное обеспечение'!L380</f>
        <v>123448</v>
      </c>
      <c r="D45" s="5" t="s">
        <v>20</v>
      </c>
    </row>
    <row r="46" spans="1:4" x14ac:dyDescent="0.25">
      <c r="A46" s="9"/>
      <c r="B46" s="3" t="s">
        <v>16</v>
      </c>
      <c r="C46" s="54">
        <f>'Ресурсное обеспечение'!M380</f>
        <v>0</v>
      </c>
      <c r="D46" s="5" t="s">
        <v>20</v>
      </c>
    </row>
    <row r="47" spans="1:4" x14ac:dyDescent="0.25">
      <c r="A47" s="9"/>
      <c r="B47" s="3" t="s">
        <v>17</v>
      </c>
      <c r="C47" s="54">
        <f>'Ресурсное обеспечение'!N380</f>
        <v>0</v>
      </c>
      <c r="D47" s="5" t="s">
        <v>20</v>
      </c>
    </row>
    <row r="48" spans="1:4" x14ac:dyDescent="0.25">
      <c r="A48" s="9"/>
      <c r="B48" s="3" t="s">
        <v>18</v>
      </c>
      <c r="C48" s="54">
        <f>'Ресурсное обеспечение'!O380</f>
        <v>0</v>
      </c>
      <c r="D48" s="5" t="s">
        <v>20</v>
      </c>
    </row>
    <row r="49" spans="1:4" x14ac:dyDescent="0.25">
      <c r="A49" s="9"/>
      <c r="B49" s="3" t="s">
        <v>19</v>
      </c>
      <c r="C49" s="54">
        <f>'Ресурсное обеспечение'!P380</f>
        <v>0</v>
      </c>
      <c r="D49" s="5" t="s">
        <v>20</v>
      </c>
    </row>
    <row r="50" spans="1:4" ht="31.5" customHeight="1" x14ac:dyDescent="0.25">
      <c r="A50" s="9"/>
      <c r="B50" s="87" t="s">
        <v>25</v>
      </c>
      <c r="C50" s="87"/>
      <c r="D50" s="60">
        <f>'Ресурсное обеспечение'!E379</f>
        <v>326114.77351768577</v>
      </c>
    </row>
    <row r="51" spans="1:4" x14ac:dyDescent="0.25">
      <c r="A51" s="9"/>
      <c r="B51" s="3" t="s">
        <v>9</v>
      </c>
      <c r="C51" s="54">
        <f>'Ресурсное обеспечение'!F379</f>
        <v>15276.3</v>
      </c>
      <c r="D51" s="5" t="s">
        <v>20</v>
      </c>
    </row>
    <row r="52" spans="1:4" x14ac:dyDescent="0.25">
      <c r="A52" s="9"/>
      <c r="B52" s="3" t="s">
        <v>10</v>
      </c>
      <c r="C52" s="54">
        <f>'Ресурсное обеспечение'!G379</f>
        <v>19069.3</v>
      </c>
      <c r="D52" s="5" t="s">
        <v>20</v>
      </c>
    </row>
    <row r="53" spans="1:4" x14ac:dyDescent="0.25">
      <c r="A53" s="9"/>
      <c r="B53" s="3" t="s">
        <v>11</v>
      </c>
      <c r="C53" s="54">
        <f>'Ресурсное обеспечение'!H379</f>
        <v>29454.400000000001</v>
      </c>
      <c r="D53" s="5" t="s">
        <v>20</v>
      </c>
    </row>
    <row r="54" spans="1:4" x14ac:dyDescent="0.25">
      <c r="A54" s="9"/>
      <c r="B54" s="3" t="s">
        <v>12</v>
      </c>
      <c r="C54" s="54">
        <f>'Ресурсное обеспечение'!I379</f>
        <v>37053.19</v>
      </c>
      <c r="D54" s="5" t="s">
        <v>20</v>
      </c>
    </row>
    <row r="55" spans="1:4" x14ac:dyDescent="0.25">
      <c r="A55" s="9"/>
      <c r="B55" s="3" t="s">
        <v>13</v>
      </c>
      <c r="C55" s="54">
        <f>'Ресурсное обеспечение'!J379</f>
        <v>36974.400000000001</v>
      </c>
      <c r="D55" s="5" t="s">
        <v>20</v>
      </c>
    </row>
    <row r="56" spans="1:4" x14ac:dyDescent="0.25">
      <c r="A56" s="9"/>
      <c r="B56" s="3" t="s">
        <v>14</v>
      </c>
      <c r="C56" s="54">
        <f>'Ресурсное обеспечение'!K379</f>
        <v>53102.8</v>
      </c>
      <c r="D56" s="5" t="s">
        <v>20</v>
      </c>
    </row>
    <row r="57" spans="1:4" x14ac:dyDescent="0.25">
      <c r="A57" s="9"/>
      <c r="B57" s="3" t="s">
        <v>15</v>
      </c>
      <c r="C57" s="54">
        <f>'Ресурсное обеспечение'!L379</f>
        <v>36054.195999999996</v>
      </c>
      <c r="D57" s="5" t="s">
        <v>20</v>
      </c>
    </row>
    <row r="58" spans="1:4" x14ac:dyDescent="0.25">
      <c r="A58" s="9"/>
      <c r="B58" s="3" t="s">
        <v>16</v>
      </c>
      <c r="C58" s="54">
        <f>'Ресурсное обеспечение'!M379</f>
        <v>23490.315839999999</v>
      </c>
      <c r="D58" s="5" t="s">
        <v>20</v>
      </c>
    </row>
    <row r="59" spans="1:4" x14ac:dyDescent="0.25">
      <c r="A59" s="9"/>
      <c r="B59" s="3" t="s">
        <v>17</v>
      </c>
      <c r="C59" s="54">
        <f>'Ресурсное обеспечение'!N379</f>
        <v>24365.928473600001</v>
      </c>
      <c r="D59" s="5" t="s">
        <v>20</v>
      </c>
    </row>
    <row r="60" spans="1:4" x14ac:dyDescent="0.25">
      <c r="A60" s="9"/>
      <c r="B60" s="3" t="s">
        <v>18</v>
      </c>
      <c r="C60" s="54">
        <f>'Ресурсное обеспечение'!O379</f>
        <v>25276.565612544</v>
      </c>
      <c r="D60" s="5" t="s">
        <v>20</v>
      </c>
    </row>
    <row r="61" spans="1:4" ht="19.5" customHeight="1" x14ac:dyDescent="0.25">
      <c r="A61" s="10"/>
      <c r="B61" s="6" t="s">
        <v>19</v>
      </c>
      <c r="C61" s="55">
        <f>'Ресурсное обеспечение'!P379</f>
        <v>25997.377591541757</v>
      </c>
      <c r="D61" s="7" t="s">
        <v>20</v>
      </c>
    </row>
    <row r="62" spans="1:4" ht="402.75" customHeight="1" x14ac:dyDescent="0.25">
      <c r="A62" s="14" t="s">
        <v>44</v>
      </c>
      <c r="B62" s="83" t="s">
        <v>515</v>
      </c>
      <c r="C62" s="84"/>
      <c r="D62" s="85"/>
    </row>
    <row r="63" spans="1:4" ht="51.75" customHeight="1" x14ac:dyDescent="0.25">
      <c r="A63" s="40" t="s">
        <v>26</v>
      </c>
      <c r="B63" s="86" t="s">
        <v>495</v>
      </c>
      <c r="C63" s="86"/>
      <c r="D63" s="86"/>
    </row>
    <row r="64" spans="1:4" ht="348" customHeight="1" x14ac:dyDescent="0.25">
      <c r="A64" s="41" t="s">
        <v>27</v>
      </c>
      <c r="B64" s="89" t="s">
        <v>514</v>
      </c>
      <c r="C64" s="89"/>
      <c r="D64" s="89"/>
    </row>
  </sheetData>
  <mergeCells count="19">
    <mergeCell ref="A2:D2"/>
    <mergeCell ref="A3:D3"/>
    <mergeCell ref="A4:D4"/>
    <mergeCell ref="B5:D5"/>
    <mergeCell ref="B12:D12"/>
    <mergeCell ref="B8:D8"/>
    <mergeCell ref="B11:D11"/>
    <mergeCell ref="B10:D10"/>
    <mergeCell ref="B9:D9"/>
    <mergeCell ref="B7:D7"/>
    <mergeCell ref="B6:D6"/>
    <mergeCell ref="B62:D62"/>
    <mergeCell ref="B63:D63"/>
    <mergeCell ref="B25:D25"/>
    <mergeCell ref="B64:D64"/>
    <mergeCell ref="B13:C13"/>
    <mergeCell ref="B26:C26"/>
    <mergeCell ref="B38:C38"/>
    <mergeCell ref="B50:C50"/>
  </mergeCells>
  <printOptions horizontalCentered="1"/>
  <pageMargins left="0.23622047244094491" right="0.23622047244094491" top="0.59055118110236227" bottom="0.19685039370078741" header="0.39370078740157483" footer="0.31496062992125984"/>
  <pageSetup paperSize="9"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topLeftCell="A13" workbookViewId="0">
      <selection activeCell="F26" sqref="F26"/>
    </sheetView>
  </sheetViews>
  <sheetFormatPr defaultRowHeight="15.75" x14ac:dyDescent="0.25"/>
  <cols>
    <col min="1" max="1" width="5.7109375" style="11" customWidth="1"/>
    <col min="2" max="2" width="26.7109375" style="12" customWidth="1"/>
    <col min="3" max="16384" width="9.140625" style="11"/>
  </cols>
  <sheetData>
    <row r="1" spans="1:15" s="62" customFormat="1" ht="76.5" customHeight="1" x14ac:dyDescent="0.25">
      <c r="B1" s="12"/>
      <c r="K1" s="91" t="s">
        <v>508</v>
      </c>
      <c r="L1" s="91"/>
      <c r="M1" s="91"/>
      <c r="N1" s="91"/>
      <c r="O1" s="91"/>
    </row>
    <row r="2" spans="1:15" ht="63" customHeight="1" x14ac:dyDescent="0.25">
      <c r="A2" s="99" t="s">
        <v>496</v>
      </c>
      <c r="B2" s="99"/>
      <c r="C2" s="99"/>
      <c r="D2" s="99"/>
      <c r="E2" s="99"/>
      <c r="F2" s="99"/>
      <c r="G2" s="99"/>
      <c r="H2" s="99"/>
      <c r="I2" s="99"/>
      <c r="J2" s="99"/>
      <c r="K2" s="99"/>
      <c r="L2" s="99"/>
      <c r="M2" s="99"/>
      <c r="N2" s="99"/>
      <c r="O2" s="99"/>
    </row>
    <row r="3" spans="1:15" ht="15.75" customHeight="1" x14ac:dyDescent="0.25">
      <c r="A3" s="98" t="s">
        <v>45</v>
      </c>
      <c r="B3" s="98"/>
      <c r="C3" s="98"/>
      <c r="D3" s="98"/>
      <c r="E3" s="98"/>
      <c r="F3" s="98"/>
      <c r="G3" s="98"/>
      <c r="H3" s="98"/>
      <c r="I3" s="98"/>
      <c r="J3" s="98"/>
      <c r="K3" s="98"/>
      <c r="L3" s="98"/>
      <c r="M3" s="98"/>
      <c r="N3" s="98"/>
      <c r="O3" s="98"/>
    </row>
    <row r="5" spans="1:15" x14ac:dyDescent="0.25">
      <c r="A5" s="20" t="s">
        <v>79</v>
      </c>
      <c r="B5" s="20" t="s">
        <v>80</v>
      </c>
      <c r="C5" s="20" t="s">
        <v>81</v>
      </c>
      <c r="D5" s="100" t="s">
        <v>30</v>
      </c>
      <c r="E5" s="100"/>
      <c r="F5" s="100"/>
      <c r="G5" s="100"/>
      <c r="H5" s="100"/>
      <c r="I5" s="100"/>
      <c r="J5" s="100"/>
      <c r="K5" s="100"/>
      <c r="L5" s="100"/>
      <c r="M5" s="100"/>
      <c r="N5" s="100"/>
      <c r="O5" s="100"/>
    </row>
    <row r="6" spans="1:15" x14ac:dyDescent="0.25">
      <c r="A6" s="20" t="s">
        <v>82</v>
      </c>
      <c r="B6" s="20" t="s">
        <v>83</v>
      </c>
      <c r="C6" s="20" t="s">
        <v>84</v>
      </c>
      <c r="D6" s="20" t="s">
        <v>85</v>
      </c>
      <c r="E6" s="100"/>
      <c r="F6" s="100"/>
      <c r="G6" s="100"/>
      <c r="H6" s="100"/>
      <c r="I6" s="100"/>
      <c r="J6" s="100"/>
      <c r="K6" s="100"/>
      <c r="L6" s="100"/>
      <c r="M6" s="100"/>
      <c r="N6" s="100"/>
      <c r="O6" s="100"/>
    </row>
    <row r="7" spans="1:15" x14ac:dyDescent="0.25">
      <c r="A7" s="20"/>
      <c r="B7" s="20" t="s">
        <v>86</v>
      </c>
      <c r="C7" s="20"/>
      <c r="D7" s="20" t="s">
        <v>87</v>
      </c>
      <c r="E7" s="20" t="s">
        <v>31</v>
      </c>
      <c r="F7" s="20" t="s">
        <v>32</v>
      </c>
      <c r="G7" s="20" t="s">
        <v>33</v>
      </c>
      <c r="H7" s="20" t="s">
        <v>34</v>
      </c>
      <c r="I7" s="20" t="s">
        <v>88</v>
      </c>
      <c r="J7" s="20" t="s">
        <v>36</v>
      </c>
      <c r="K7" s="20" t="s">
        <v>89</v>
      </c>
      <c r="L7" s="21" t="s">
        <v>38</v>
      </c>
      <c r="M7" s="21" t="s">
        <v>39</v>
      </c>
      <c r="N7" s="21" t="s">
        <v>40</v>
      </c>
      <c r="O7" s="21" t="s">
        <v>41</v>
      </c>
    </row>
    <row r="8" spans="1:15" x14ac:dyDescent="0.25">
      <c r="A8" s="20">
        <v>1</v>
      </c>
      <c r="B8" s="20">
        <v>2</v>
      </c>
      <c r="C8" s="20">
        <v>3</v>
      </c>
      <c r="D8" s="20">
        <v>4</v>
      </c>
      <c r="E8" s="20">
        <v>5</v>
      </c>
      <c r="F8" s="20">
        <v>6</v>
      </c>
      <c r="G8" s="20">
        <v>7</v>
      </c>
      <c r="H8" s="20">
        <v>8</v>
      </c>
      <c r="I8" s="20">
        <v>9</v>
      </c>
      <c r="J8" s="20">
        <v>10</v>
      </c>
      <c r="K8" s="20">
        <v>12</v>
      </c>
      <c r="L8" s="20">
        <v>13</v>
      </c>
      <c r="M8" s="20">
        <v>14</v>
      </c>
      <c r="N8" s="20">
        <v>15</v>
      </c>
      <c r="O8" s="20">
        <v>16</v>
      </c>
    </row>
    <row r="9" spans="1:15" x14ac:dyDescent="0.25">
      <c r="A9" s="100" t="s">
        <v>69</v>
      </c>
      <c r="B9" s="100"/>
      <c r="C9" s="100"/>
      <c r="D9" s="100"/>
      <c r="E9" s="100"/>
      <c r="F9" s="100"/>
      <c r="G9" s="100"/>
      <c r="H9" s="100"/>
      <c r="I9" s="100"/>
      <c r="J9" s="100"/>
      <c r="K9" s="100"/>
      <c r="L9" s="100"/>
      <c r="M9" s="100"/>
      <c r="N9" s="100"/>
      <c r="O9" s="100"/>
    </row>
    <row r="10" spans="1:15" ht="76.5" x14ac:dyDescent="0.25">
      <c r="A10" s="18">
        <v>1</v>
      </c>
      <c r="B10" s="19" t="s">
        <v>70</v>
      </c>
      <c r="C10" s="19" t="s">
        <v>66</v>
      </c>
      <c r="D10" s="19">
        <v>18.3</v>
      </c>
      <c r="E10" s="19">
        <v>31.2</v>
      </c>
      <c r="F10" s="19">
        <v>35.700000000000003</v>
      </c>
      <c r="G10" s="19">
        <v>39.299999999999997</v>
      </c>
      <c r="H10" s="19">
        <v>42.2</v>
      </c>
      <c r="I10" s="19">
        <v>44.9</v>
      </c>
      <c r="J10" s="19">
        <v>47.6</v>
      </c>
      <c r="K10" s="19">
        <v>48</v>
      </c>
      <c r="L10" s="19">
        <v>48.2</v>
      </c>
      <c r="M10" s="19">
        <v>49.2</v>
      </c>
      <c r="N10" s="19">
        <v>49.4</v>
      </c>
      <c r="O10" s="19">
        <v>50</v>
      </c>
    </row>
    <row r="11" spans="1:15" ht="76.5" x14ac:dyDescent="0.25">
      <c r="A11" s="18">
        <v>2</v>
      </c>
      <c r="B11" s="19" t="s">
        <v>71</v>
      </c>
      <c r="C11" s="19" t="s">
        <v>66</v>
      </c>
      <c r="D11" s="19">
        <v>8</v>
      </c>
      <c r="E11" s="19">
        <v>18.3</v>
      </c>
      <c r="F11" s="19">
        <v>22.4</v>
      </c>
      <c r="G11" s="19">
        <v>25.7</v>
      </c>
      <c r="H11" s="19">
        <v>28.4</v>
      </c>
      <c r="I11" s="19">
        <v>30.8</v>
      </c>
      <c r="J11" s="19">
        <v>33.299999999999997</v>
      </c>
      <c r="K11" s="19">
        <v>33.700000000000003</v>
      </c>
      <c r="L11" s="19">
        <v>33.9</v>
      </c>
      <c r="M11" s="19">
        <v>34.200000000000003</v>
      </c>
      <c r="N11" s="19">
        <v>34.4</v>
      </c>
      <c r="O11" s="19">
        <v>34.6</v>
      </c>
    </row>
    <row r="12" spans="1:15" ht="76.5" x14ac:dyDescent="0.25">
      <c r="A12" s="18">
        <v>3</v>
      </c>
      <c r="B12" s="19" t="s">
        <v>72</v>
      </c>
      <c r="C12" s="19" t="s">
        <v>66</v>
      </c>
      <c r="D12" s="19">
        <v>37</v>
      </c>
      <c r="E12" s="19">
        <v>56.1</v>
      </c>
      <c r="F12" s="19">
        <v>62.6</v>
      </c>
      <c r="G12" s="19">
        <v>67.8</v>
      </c>
      <c r="H12" s="19">
        <v>72.099999999999994</v>
      </c>
      <c r="I12" s="19">
        <v>76.099999999999994</v>
      </c>
      <c r="J12" s="19">
        <v>80</v>
      </c>
      <c r="K12" s="19">
        <v>80.2</v>
      </c>
      <c r="L12" s="19">
        <v>80.400000000000006</v>
      </c>
      <c r="M12" s="19">
        <v>80.599999999999994</v>
      </c>
      <c r="N12" s="19">
        <v>80.8</v>
      </c>
      <c r="O12" s="19">
        <v>81</v>
      </c>
    </row>
    <row r="13" spans="1:15" ht="102" x14ac:dyDescent="0.25">
      <c r="A13" s="18">
        <v>4</v>
      </c>
      <c r="B13" s="19" t="s">
        <v>73</v>
      </c>
      <c r="C13" s="19" t="s">
        <v>66</v>
      </c>
      <c r="D13" s="19">
        <v>3</v>
      </c>
      <c r="E13" s="19">
        <v>8.6999999999999993</v>
      </c>
      <c r="F13" s="19">
        <v>10.6</v>
      </c>
      <c r="G13" s="19">
        <v>12.1</v>
      </c>
      <c r="H13" s="19">
        <v>13.3</v>
      </c>
      <c r="I13" s="19">
        <v>14.4</v>
      </c>
      <c r="J13" s="19">
        <v>15.5</v>
      </c>
      <c r="K13" s="19">
        <v>15.7</v>
      </c>
      <c r="L13" s="19">
        <v>15.9</v>
      </c>
      <c r="M13" s="19">
        <v>16.100000000000001</v>
      </c>
      <c r="N13" s="19">
        <v>16.3</v>
      </c>
      <c r="O13" s="19">
        <v>16.5</v>
      </c>
    </row>
    <row r="14" spans="1:15" ht="38.25" x14ac:dyDescent="0.25">
      <c r="A14" s="18">
        <v>5</v>
      </c>
      <c r="B14" s="19" t="s">
        <v>511</v>
      </c>
      <c r="C14" s="19" t="s">
        <v>43</v>
      </c>
      <c r="D14" s="19">
        <v>31</v>
      </c>
      <c r="E14" s="19">
        <v>32</v>
      </c>
      <c r="F14" s="19">
        <v>32</v>
      </c>
      <c r="G14" s="19">
        <v>33</v>
      </c>
      <c r="H14" s="19">
        <v>34</v>
      </c>
      <c r="I14" s="19">
        <v>34</v>
      </c>
      <c r="J14" s="19">
        <v>34</v>
      </c>
      <c r="K14" s="19">
        <v>34</v>
      </c>
      <c r="L14" s="19">
        <v>34</v>
      </c>
      <c r="M14" s="19">
        <v>34</v>
      </c>
      <c r="N14" s="19">
        <v>34</v>
      </c>
      <c r="O14" s="19">
        <v>34</v>
      </c>
    </row>
    <row r="15" spans="1:15" ht="38.25" x14ac:dyDescent="0.25">
      <c r="A15" s="18">
        <v>6</v>
      </c>
      <c r="B15" s="19" t="s">
        <v>74</v>
      </c>
      <c r="C15" s="19" t="s">
        <v>43</v>
      </c>
      <c r="D15" s="19">
        <v>195</v>
      </c>
      <c r="E15" s="19">
        <v>230</v>
      </c>
      <c r="F15" s="19">
        <v>256</v>
      </c>
      <c r="G15" s="19">
        <v>287</v>
      </c>
      <c r="H15" s="19">
        <v>308</v>
      </c>
      <c r="I15" s="19">
        <v>318</v>
      </c>
      <c r="J15" s="19">
        <v>325</v>
      </c>
      <c r="K15" s="19">
        <v>330</v>
      </c>
      <c r="L15" s="19">
        <v>332</v>
      </c>
      <c r="M15" s="19">
        <v>334</v>
      </c>
      <c r="N15" s="19">
        <v>336</v>
      </c>
      <c r="O15" s="19">
        <v>338</v>
      </c>
    </row>
    <row r="16" spans="1:15" ht="51" x14ac:dyDescent="0.25">
      <c r="A16" s="18">
        <v>7</v>
      </c>
      <c r="B16" s="19" t="s">
        <v>75</v>
      </c>
      <c r="C16" s="19" t="s">
        <v>43</v>
      </c>
      <c r="D16" s="19">
        <v>250</v>
      </c>
      <c r="E16" s="19">
        <v>285</v>
      </c>
      <c r="F16" s="19">
        <v>295</v>
      </c>
      <c r="G16" s="19">
        <v>310</v>
      </c>
      <c r="H16" s="19">
        <v>323</v>
      </c>
      <c r="I16" s="19">
        <v>335</v>
      </c>
      <c r="J16" s="19">
        <v>340</v>
      </c>
      <c r="K16" s="19">
        <v>342</v>
      </c>
      <c r="L16" s="19">
        <v>344</v>
      </c>
      <c r="M16" s="19">
        <v>346</v>
      </c>
      <c r="N16" s="19">
        <v>348</v>
      </c>
      <c r="O16" s="19">
        <v>350</v>
      </c>
    </row>
    <row r="17" spans="1:15" ht="38.25" x14ac:dyDescent="0.25">
      <c r="A17" s="18">
        <v>8</v>
      </c>
      <c r="B17" s="19" t="s">
        <v>76</v>
      </c>
      <c r="C17" s="19" t="s">
        <v>43</v>
      </c>
      <c r="D17" s="19" t="s">
        <v>67</v>
      </c>
      <c r="E17" s="19" t="s">
        <v>67</v>
      </c>
      <c r="F17" s="19">
        <v>2</v>
      </c>
      <c r="G17" s="19">
        <v>1</v>
      </c>
      <c r="H17" s="19">
        <v>2</v>
      </c>
      <c r="I17" s="19" t="s">
        <v>67</v>
      </c>
      <c r="J17" s="19" t="s">
        <v>67</v>
      </c>
      <c r="K17" s="19" t="s">
        <v>67</v>
      </c>
      <c r="L17" s="19" t="s">
        <v>67</v>
      </c>
      <c r="M17" s="19" t="s">
        <v>67</v>
      </c>
      <c r="N17" s="19" t="s">
        <v>67</v>
      </c>
      <c r="O17" s="19" t="s">
        <v>67</v>
      </c>
    </row>
    <row r="18" spans="1:15" x14ac:dyDescent="0.25">
      <c r="A18" s="18"/>
      <c r="B18" s="95" t="s">
        <v>68</v>
      </c>
      <c r="C18" s="96"/>
      <c r="D18" s="96"/>
      <c r="E18" s="96"/>
      <c r="F18" s="96"/>
      <c r="G18" s="96"/>
      <c r="H18" s="96"/>
      <c r="I18" s="96"/>
      <c r="J18" s="96"/>
      <c r="K18" s="96"/>
      <c r="L18" s="96"/>
      <c r="M18" s="96"/>
      <c r="N18" s="96"/>
      <c r="O18" s="97"/>
    </row>
    <row r="19" spans="1:15" ht="89.25" x14ac:dyDescent="0.25">
      <c r="A19" s="18">
        <v>1</v>
      </c>
      <c r="B19" s="19" t="s">
        <v>77</v>
      </c>
      <c r="C19" s="19" t="s">
        <v>66</v>
      </c>
      <c r="D19" s="19">
        <v>15</v>
      </c>
      <c r="E19" s="19">
        <v>20</v>
      </c>
      <c r="F19" s="19">
        <v>21</v>
      </c>
      <c r="G19" s="19">
        <v>22.5</v>
      </c>
      <c r="H19" s="19">
        <v>25</v>
      </c>
      <c r="I19" s="19">
        <v>26.8</v>
      </c>
      <c r="J19" s="19">
        <v>30</v>
      </c>
      <c r="K19" s="19">
        <v>30.2</v>
      </c>
      <c r="L19" s="19">
        <v>30.4</v>
      </c>
      <c r="M19" s="19">
        <v>30.6</v>
      </c>
      <c r="N19" s="19">
        <v>30.8</v>
      </c>
      <c r="O19" s="19">
        <v>31</v>
      </c>
    </row>
    <row r="20" spans="1:15" ht="51" x14ac:dyDescent="0.25">
      <c r="A20" s="18">
        <v>2</v>
      </c>
      <c r="B20" s="19" t="s">
        <v>78</v>
      </c>
      <c r="C20" s="19" t="s">
        <v>43</v>
      </c>
      <c r="D20" s="19">
        <v>4</v>
      </c>
      <c r="E20" s="19">
        <v>5</v>
      </c>
      <c r="F20" s="19">
        <v>6</v>
      </c>
      <c r="G20" s="19">
        <v>6</v>
      </c>
      <c r="H20" s="19">
        <v>6</v>
      </c>
      <c r="I20" s="19">
        <v>6</v>
      </c>
      <c r="J20" s="19">
        <v>6</v>
      </c>
      <c r="K20" s="19">
        <v>6</v>
      </c>
      <c r="L20" s="19">
        <v>6</v>
      </c>
      <c r="M20" s="19">
        <v>6</v>
      </c>
      <c r="N20" s="19">
        <v>6</v>
      </c>
      <c r="O20" s="19">
        <v>6</v>
      </c>
    </row>
    <row r="21" spans="1:15" ht="25.5" x14ac:dyDescent="0.25">
      <c r="A21" s="18">
        <v>3</v>
      </c>
      <c r="B21" s="19" t="s">
        <v>513</v>
      </c>
      <c r="C21" s="19" t="s">
        <v>43</v>
      </c>
      <c r="D21" s="19">
        <v>32</v>
      </c>
      <c r="E21" s="19">
        <v>52</v>
      </c>
      <c r="F21" s="19">
        <v>60</v>
      </c>
      <c r="G21" s="19">
        <v>70</v>
      </c>
      <c r="H21" s="19">
        <v>77</v>
      </c>
      <c r="I21" s="19">
        <v>77</v>
      </c>
      <c r="J21" s="19">
        <v>77</v>
      </c>
      <c r="K21" s="19">
        <v>77</v>
      </c>
      <c r="L21" s="19">
        <v>77</v>
      </c>
      <c r="M21" s="19">
        <v>77</v>
      </c>
      <c r="N21" s="19">
        <v>77</v>
      </c>
      <c r="O21" s="19">
        <v>77</v>
      </c>
    </row>
  </sheetData>
  <mergeCells count="7">
    <mergeCell ref="B18:O18"/>
    <mergeCell ref="A3:O3"/>
    <mergeCell ref="K1:O1"/>
    <mergeCell ref="A2:O2"/>
    <mergeCell ref="D5:O5"/>
    <mergeCell ref="E6:O6"/>
    <mergeCell ref="A9:O9"/>
  </mergeCells>
  <pageMargins left="0.39370078740157483" right="0.39370078740157483" top="1.1811023622047245" bottom="0.39370078740157483" header="0.31496062992125984" footer="0.31496062992125984"/>
  <pageSetup paperSize="9" scale="9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3"/>
  <sheetViews>
    <sheetView topLeftCell="A16" workbookViewId="0">
      <selection activeCell="F8" sqref="F8"/>
    </sheetView>
  </sheetViews>
  <sheetFormatPr defaultRowHeight="15.75" x14ac:dyDescent="0.25"/>
  <cols>
    <col min="1" max="1" width="9.140625" style="11"/>
    <col min="2" max="2" width="48.85546875" style="11" customWidth="1"/>
    <col min="3" max="3" width="22.42578125" style="11" customWidth="1"/>
    <col min="4" max="4" width="13.85546875" style="11" customWidth="1"/>
    <col min="5" max="5" width="13.42578125" style="11" customWidth="1"/>
    <col min="6" max="6" width="37.42578125" style="11" customWidth="1"/>
    <col min="7" max="16384" width="9.140625" style="11"/>
  </cols>
  <sheetData>
    <row r="1" spans="1:6" s="62" customFormat="1" ht="75.75" customHeight="1" x14ac:dyDescent="0.25">
      <c r="D1" s="99" t="s">
        <v>509</v>
      </c>
      <c r="E1" s="99"/>
      <c r="F1" s="99"/>
    </row>
    <row r="2" spans="1:6" ht="62.25" customHeight="1" x14ac:dyDescent="0.25">
      <c r="A2" s="101" t="s">
        <v>497</v>
      </c>
      <c r="B2" s="101"/>
      <c r="C2" s="101"/>
      <c r="D2" s="101"/>
      <c r="E2" s="101"/>
      <c r="F2" s="101"/>
    </row>
    <row r="3" spans="1:6" x14ac:dyDescent="0.25">
      <c r="A3" s="98" t="s">
        <v>52</v>
      </c>
      <c r="B3" s="98"/>
      <c r="C3" s="98"/>
      <c r="D3" s="98"/>
      <c r="E3" s="98"/>
      <c r="F3" s="98"/>
    </row>
    <row r="4" spans="1:6" x14ac:dyDescent="0.25">
      <c r="A4" s="102" t="s">
        <v>29</v>
      </c>
      <c r="B4" s="102" t="s">
        <v>46</v>
      </c>
      <c r="C4" s="102" t="s">
        <v>47</v>
      </c>
      <c r="D4" s="102" t="s">
        <v>51</v>
      </c>
      <c r="E4" s="102"/>
      <c r="F4" s="102" t="s">
        <v>50</v>
      </c>
    </row>
    <row r="5" spans="1:6" ht="31.5" x14ac:dyDescent="0.25">
      <c r="A5" s="102"/>
      <c r="B5" s="102"/>
      <c r="C5" s="102"/>
      <c r="D5" s="13" t="s">
        <v>48</v>
      </c>
      <c r="E5" s="13" t="s">
        <v>49</v>
      </c>
      <c r="F5" s="102"/>
    </row>
    <row r="6" spans="1:6" x14ac:dyDescent="0.25">
      <c r="A6" s="100" t="s">
        <v>90</v>
      </c>
      <c r="B6" s="100"/>
      <c r="C6" s="100"/>
      <c r="D6" s="100"/>
      <c r="E6" s="100"/>
      <c r="F6" s="100"/>
    </row>
    <row r="7" spans="1:6" ht="63.75" x14ac:dyDescent="0.25">
      <c r="A7" s="22" t="s">
        <v>60</v>
      </c>
      <c r="B7" s="23" t="s">
        <v>91</v>
      </c>
      <c r="C7" s="23" t="s">
        <v>491</v>
      </c>
      <c r="D7" s="23">
        <v>2015</v>
      </c>
      <c r="E7" s="23">
        <v>2017</v>
      </c>
      <c r="F7" s="23" t="s">
        <v>93</v>
      </c>
    </row>
    <row r="8" spans="1:6" ht="38.25" x14ac:dyDescent="0.25">
      <c r="A8" s="22" t="s">
        <v>61</v>
      </c>
      <c r="B8" s="23" t="s">
        <v>94</v>
      </c>
      <c r="C8" s="53" t="s">
        <v>491</v>
      </c>
      <c r="D8" s="23">
        <v>2015</v>
      </c>
      <c r="E8" s="23">
        <v>2015</v>
      </c>
      <c r="F8" s="23" t="s">
        <v>93</v>
      </c>
    </row>
    <row r="9" spans="1:6" ht="38.25" x14ac:dyDescent="0.25">
      <c r="A9" s="22" t="s">
        <v>62</v>
      </c>
      <c r="B9" s="23" t="s">
        <v>95</v>
      </c>
      <c r="C9" s="53" t="s">
        <v>491</v>
      </c>
      <c r="D9" s="23">
        <v>2015</v>
      </c>
      <c r="E9" s="23">
        <v>2015</v>
      </c>
      <c r="F9" s="23" t="s">
        <v>93</v>
      </c>
    </row>
    <row r="10" spans="1:6" ht="51" x14ac:dyDescent="0.25">
      <c r="A10" s="22" t="s">
        <v>96</v>
      </c>
      <c r="B10" s="23" t="s">
        <v>97</v>
      </c>
      <c r="C10" s="53" t="s">
        <v>491</v>
      </c>
      <c r="D10" s="64">
        <v>2015</v>
      </c>
      <c r="E10" s="23">
        <v>2015</v>
      </c>
      <c r="F10" s="23" t="s">
        <v>93</v>
      </c>
    </row>
    <row r="11" spans="1:6" x14ac:dyDescent="0.25">
      <c r="A11" s="22" t="s">
        <v>99</v>
      </c>
      <c r="B11" s="23" t="s">
        <v>100</v>
      </c>
      <c r="C11" s="23" t="s">
        <v>101</v>
      </c>
      <c r="D11" s="64">
        <v>2017</v>
      </c>
      <c r="E11" s="23">
        <v>2017</v>
      </c>
      <c r="F11" s="23" t="s">
        <v>93</v>
      </c>
    </row>
    <row r="12" spans="1:6" ht="38.25" x14ac:dyDescent="0.25">
      <c r="A12" s="22" t="s">
        <v>102</v>
      </c>
      <c r="B12" s="23" t="s">
        <v>103</v>
      </c>
      <c r="C12" s="53" t="s">
        <v>491</v>
      </c>
      <c r="D12" s="64">
        <v>2021</v>
      </c>
      <c r="E12" s="23">
        <v>2025</v>
      </c>
      <c r="F12" s="23" t="s">
        <v>93</v>
      </c>
    </row>
    <row r="13" spans="1:6" ht="38.25" x14ac:dyDescent="0.25">
      <c r="A13" s="22" t="s">
        <v>105</v>
      </c>
      <c r="B13" s="23" t="s">
        <v>106</v>
      </c>
      <c r="C13" s="53" t="s">
        <v>491</v>
      </c>
      <c r="D13" s="64">
        <v>2018</v>
      </c>
      <c r="E13" s="23">
        <v>2025</v>
      </c>
      <c r="F13" s="23" t="s">
        <v>93</v>
      </c>
    </row>
    <row r="14" spans="1:6" ht="54.75" customHeight="1" x14ac:dyDescent="0.25">
      <c r="A14" s="22" t="s">
        <v>108</v>
      </c>
      <c r="B14" s="23" t="s">
        <v>109</v>
      </c>
      <c r="C14" s="63" t="s">
        <v>110</v>
      </c>
      <c r="D14" s="64">
        <v>2022</v>
      </c>
      <c r="E14" s="23">
        <v>2025</v>
      </c>
      <c r="F14" s="23" t="s">
        <v>111</v>
      </c>
    </row>
    <row r="15" spans="1:6" ht="25.5" x14ac:dyDescent="0.25">
      <c r="A15" s="22" t="s">
        <v>112</v>
      </c>
      <c r="B15" s="23" t="s">
        <v>113</v>
      </c>
      <c r="C15" s="63" t="s">
        <v>110</v>
      </c>
      <c r="D15" s="64">
        <v>2022</v>
      </c>
      <c r="E15" s="23">
        <v>2024</v>
      </c>
      <c r="F15" s="23" t="s">
        <v>111</v>
      </c>
    </row>
    <row r="16" spans="1:6" ht="25.5" x14ac:dyDescent="0.25">
      <c r="A16" s="22" t="s">
        <v>114</v>
      </c>
      <c r="B16" s="23" t="s">
        <v>115</v>
      </c>
      <c r="C16" s="63" t="s">
        <v>110</v>
      </c>
      <c r="D16" s="64">
        <v>2023</v>
      </c>
      <c r="E16" s="23">
        <v>2025</v>
      </c>
      <c r="F16" s="23" t="s">
        <v>93</v>
      </c>
    </row>
    <row r="17" spans="1:6" ht="25.5" x14ac:dyDescent="0.25">
      <c r="A17" s="22" t="s">
        <v>117</v>
      </c>
      <c r="B17" s="23" t="s">
        <v>118</v>
      </c>
      <c r="C17" s="63" t="s">
        <v>110</v>
      </c>
      <c r="D17" s="64">
        <v>2024</v>
      </c>
      <c r="E17" s="23">
        <v>2025</v>
      </c>
      <c r="F17" s="23" t="s">
        <v>119</v>
      </c>
    </row>
    <row r="18" spans="1:6" ht="38.25" x14ac:dyDescent="0.25">
      <c r="A18" s="22" t="s">
        <v>120</v>
      </c>
      <c r="B18" s="23" t="s">
        <v>121</v>
      </c>
      <c r="C18" s="63" t="s">
        <v>110</v>
      </c>
      <c r="D18" s="64">
        <v>2016</v>
      </c>
      <c r="E18" s="18">
        <v>2025</v>
      </c>
      <c r="F18" s="23" t="s">
        <v>122</v>
      </c>
    </row>
    <row r="19" spans="1:6" ht="51" x14ac:dyDescent="0.25">
      <c r="A19" s="22" t="s">
        <v>123</v>
      </c>
      <c r="B19" s="23" t="s">
        <v>124</v>
      </c>
      <c r="C19" s="53" t="s">
        <v>491</v>
      </c>
      <c r="D19" s="64">
        <v>2015</v>
      </c>
      <c r="E19" s="23">
        <v>2021</v>
      </c>
      <c r="F19" s="23" t="s">
        <v>111</v>
      </c>
    </row>
    <row r="20" spans="1:6" ht="36" customHeight="1" x14ac:dyDescent="0.25">
      <c r="A20" s="22" t="s">
        <v>125</v>
      </c>
      <c r="B20" s="23" t="s">
        <v>126</v>
      </c>
      <c r="C20" s="53" t="s">
        <v>491</v>
      </c>
      <c r="D20" s="64">
        <v>2021</v>
      </c>
      <c r="E20" s="23">
        <v>2025</v>
      </c>
      <c r="F20" s="23" t="s">
        <v>93</v>
      </c>
    </row>
    <row r="21" spans="1:6" ht="38.25" x14ac:dyDescent="0.25">
      <c r="A21" s="22" t="s">
        <v>127</v>
      </c>
      <c r="B21" s="23" t="s">
        <v>128</v>
      </c>
      <c r="C21" s="53" t="s">
        <v>491</v>
      </c>
      <c r="D21" s="64">
        <v>2018</v>
      </c>
      <c r="E21" s="23">
        <v>2018</v>
      </c>
      <c r="F21" s="23" t="s">
        <v>129</v>
      </c>
    </row>
    <row r="22" spans="1:6" ht="63.75" x14ac:dyDescent="0.25">
      <c r="A22" s="22" t="s">
        <v>130</v>
      </c>
      <c r="B22" s="23" t="s">
        <v>131</v>
      </c>
      <c r="C22" s="23" t="s">
        <v>132</v>
      </c>
      <c r="D22" s="64">
        <v>2015</v>
      </c>
      <c r="E22" s="23">
        <v>2020</v>
      </c>
      <c r="F22" s="23" t="s">
        <v>133</v>
      </c>
    </row>
    <row r="23" spans="1:6" ht="38.25" x14ac:dyDescent="0.25">
      <c r="A23" s="22" t="s">
        <v>134</v>
      </c>
      <c r="B23" s="23" t="s">
        <v>135</v>
      </c>
      <c r="C23" s="63" t="s">
        <v>110</v>
      </c>
      <c r="D23" s="64">
        <v>2016</v>
      </c>
      <c r="E23" s="23">
        <v>2016</v>
      </c>
      <c r="F23" s="23" t="s">
        <v>129</v>
      </c>
    </row>
    <row r="24" spans="1:6" ht="38.25" x14ac:dyDescent="0.25">
      <c r="A24" s="22" t="s">
        <v>137</v>
      </c>
      <c r="B24" s="23" t="s">
        <v>138</v>
      </c>
      <c r="C24" s="23" t="s">
        <v>101</v>
      </c>
      <c r="D24" s="64">
        <v>2015</v>
      </c>
      <c r="E24" s="23">
        <v>2015</v>
      </c>
      <c r="F24" s="23" t="s">
        <v>129</v>
      </c>
    </row>
    <row r="25" spans="1:6" x14ac:dyDescent="0.25">
      <c r="A25" s="22" t="s">
        <v>139</v>
      </c>
      <c r="B25" s="23" t="s">
        <v>499</v>
      </c>
      <c r="C25" s="63" t="s">
        <v>110</v>
      </c>
      <c r="D25" s="64">
        <v>2015</v>
      </c>
      <c r="E25" s="23">
        <v>2018</v>
      </c>
      <c r="F25" s="23" t="s">
        <v>140</v>
      </c>
    </row>
    <row r="26" spans="1:6" s="56" customFormat="1" ht="26.25" customHeight="1" x14ac:dyDescent="0.25">
      <c r="A26" s="58" t="s">
        <v>471</v>
      </c>
      <c r="B26" s="57" t="s">
        <v>498</v>
      </c>
      <c r="C26" s="63" t="s">
        <v>512</v>
      </c>
      <c r="D26" s="64">
        <v>2020</v>
      </c>
      <c r="E26" s="57">
        <v>2020</v>
      </c>
      <c r="F26" s="57" t="s">
        <v>122</v>
      </c>
    </row>
    <row r="27" spans="1:6" ht="38.25" x14ac:dyDescent="0.25">
      <c r="A27" s="22" t="s">
        <v>143</v>
      </c>
      <c r="B27" s="23" t="s">
        <v>141</v>
      </c>
      <c r="C27" s="63" t="s">
        <v>110</v>
      </c>
      <c r="D27" s="64">
        <v>2017</v>
      </c>
      <c r="E27" s="23">
        <v>2020</v>
      </c>
      <c r="F27" s="23" t="s">
        <v>142</v>
      </c>
    </row>
    <row r="28" spans="1:6" ht="74.25" customHeight="1" x14ac:dyDescent="0.25">
      <c r="A28" s="22" t="s">
        <v>146</v>
      </c>
      <c r="B28" s="23" t="s">
        <v>144</v>
      </c>
      <c r="C28" s="63" t="s">
        <v>110</v>
      </c>
      <c r="D28" s="64">
        <v>2022</v>
      </c>
      <c r="E28" s="23">
        <v>2025</v>
      </c>
      <c r="F28" s="23" t="s">
        <v>145</v>
      </c>
    </row>
    <row r="29" spans="1:6" x14ac:dyDescent="0.25">
      <c r="A29" s="22" t="s">
        <v>149</v>
      </c>
      <c r="B29" s="23" t="s">
        <v>147</v>
      </c>
      <c r="C29" s="63" t="s">
        <v>110</v>
      </c>
      <c r="D29" s="64">
        <v>2018</v>
      </c>
      <c r="E29" s="23">
        <v>2019</v>
      </c>
      <c r="F29" s="23" t="s">
        <v>148</v>
      </c>
    </row>
    <row r="30" spans="1:6" ht="63.75" x14ac:dyDescent="0.25">
      <c r="A30" s="22" t="s">
        <v>152</v>
      </c>
      <c r="B30" s="23" t="s">
        <v>150</v>
      </c>
      <c r="C30" s="63" t="s">
        <v>110</v>
      </c>
      <c r="D30" s="64">
        <v>2017</v>
      </c>
      <c r="E30" s="23">
        <v>2025</v>
      </c>
      <c r="F30" s="23" t="s">
        <v>151</v>
      </c>
    </row>
    <row r="31" spans="1:6" ht="38.25" x14ac:dyDescent="0.25">
      <c r="A31" s="22" t="s">
        <v>505</v>
      </c>
      <c r="B31" s="23" t="s">
        <v>153</v>
      </c>
      <c r="C31" s="23" t="s">
        <v>154</v>
      </c>
      <c r="D31" s="23">
        <v>2018</v>
      </c>
      <c r="E31" s="23">
        <v>2018</v>
      </c>
      <c r="F31" s="23" t="s">
        <v>151</v>
      </c>
    </row>
    <row r="32" spans="1:6" x14ac:dyDescent="0.25">
      <c r="A32" s="103" t="s">
        <v>155</v>
      </c>
      <c r="B32" s="103"/>
      <c r="C32" s="103"/>
      <c r="D32" s="103"/>
      <c r="E32" s="103"/>
      <c r="F32" s="103"/>
    </row>
    <row r="33" spans="1:6" ht="25.5" x14ac:dyDescent="0.25">
      <c r="A33" s="22" t="s">
        <v>63</v>
      </c>
      <c r="B33" s="23" t="s">
        <v>156</v>
      </c>
      <c r="C33" s="23" t="s">
        <v>101</v>
      </c>
      <c r="D33" s="23">
        <v>2019</v>
      </c>
      <c r="E33" s="23">
        <v>2022</v>
      </c>
      <c r="F33" s="23" t="s">
        <v>157</v>
      </c>
    </row>
    <row r="34" spans="1:6" ht="25.5" x14ac:dyDescent="0.25">
      <c r="A34" s="22" t="s">
        <v>64</v>
      </c>
      <c r="B34" s="23" t="s">
        <v>158</v>
      </c>
      <c r="C34" s="23" t="s">
        <v>101</v>
      </c>
      <c r="D34" s="23">
        <v>2017</v>
      </c>
      <c r="E34" s="23">
        <v>2022</v>
      </c>
      <c r="F34" s="23" t="s">
        <v>157</v>
      </c>
    </row>
    <row r="35" spans="1:6" ht="25.5" x14ac:dyDescent="0.25">
      <c r="A35" s="22" t="s">
        <v>159</v>
      </c>
      <c r="B35" s="23" t="s">
        <v>160</v>
      </c>
      <c r="C35" s="23" t="s">
        <v>101</v>
      </c>
      <c r="D35" s="23">
        <v>2016</v>
      </c>
      <c r="E35" s="23">
        <v>2023</v>
      </c>
      <c r="F35" s="23" t="s">
        <v>157</v>
      </c>
    </row>
    <row r="36" spans="1:6" ht="25.5" x14ac:dyDescent="0.25">
      <c r="A36" s="22" t="s">
        <v>161</v>
      </c>
      <c r="B36" s="23" t="s">
        <v>162</v>
      </c>
      <c r="C36" s="23" t="s">
        <v>101</v>
      </c>
      <c r="D36" s="23">
        <v>2016</v>
      </c>
      <c r="E36" s="23">
        <v>2020</v>
      </c>
      <c r="F36" s="23" t="s">
        <v>157</v>
      </c>
    </row>
    <row r="37" spans="1:6" ht="25.5" x14ac:dyDescent="0.25">
      <c r="A37" s="22" t="s">
        <v>163</v>
      </c>
      <c r="B37" s="23" t="s">
        <v>164</v>
      </c>
      <c r="C37" s="23" t="s">
        <v>101</v>
      </c>
      <c r="D37" s="23">
        <v>2021</v>
      </c>
      <c r="E37" s="23">
        <v>2025</v>
      </c>
      <c r="F37" s="23" t="s">
        <v>157</v>
      </c>
    </row>
    <row r="38" spans="1:6" ht="25.5" x14ac:dyDescent="0.25">
      <c r="A38" s="22" t="s">
        <v>165</v>
      </c>
      <c r="B38" s="23" t="s">
        <v>166</v>
      </c>
      <c r="C38" s="23" t="s">
        <v>101</v>
      </c>
      <c r="D38" s="23">
        <v>2017</v>
      </c>
      <c r="E38" s="23">
        <v>2024</v>
      </c>
      <c r="F38" s="23" t="s">
        <v>157</v>
      </c>
    </row>
    <row r="39" spans="1:6" ht="25.5" x14ac:dyDescent="0.25">
      <c r="A39" s="22" t="s">
        <v>167</v>
      </c>
      <c r="B39" s="23" t="s">
        <v>168</v>
      </c>
      <c r="C39" s="23" t="s">
        <v>101</v>
      </c>
      <c r="D39" s="23">
        <v>2025</v>
      </c>
      <c r="E39" s="23">
        <v>2025</v>
      </c>
      <c r="F39" s="23" t="s">
        <v>157</v>
      </c>
    </row>
    <row r="40" spans="1:6" ht="25.5" x14ac:dyDescent="0.25">
      <c r="A40" s="22" t="s">
        <v>169</v>
      </c>
      <c r="B40" s="23" t="s">
        <v>170</v>
      </c>
      <c r="C40" s="23" t="s">
        <v>101</v>
      </c>
      <c r="D40" s="23">
        <v>2019</v>
      </c>
      <c r="E40" s="23">
        <v>2023</v>
      </c>
      <c r="F40" s="23" t="s">
        <v>157</v>
      </c>
    </row>
    <row r="41" spans="1:6" x14ac:dyDescent="0.25">
      <c r="A41" s="103" t="s">
        <v>171</v>
      </c>
      <c r="B41" s="103"/>
      <c r="C41" s="103"/>
      <c r="D41" s="103"/>
      <c r="E41" s="103"/>
      <c r="F41" s="103"/>
    </row>
    <row r="42" spans="1:6" ht="69.75" customHeight="1" x14ac:dyDescent="0.25">
      <c r="A42" s="22" t="s">
        <v>172</v>
      </c>
      <c r="B42" s="23" t="s">
        <v>173</v>
      </c>
      <c r="C42" s="23" t="s">
        <v>154</v>
      </c>
      <c r="D42" s="23">
        <v>2015</v>
      </c>
      <c r="E42" s="23">
        <v>2025</v>
      </c>
      <c r="F42" s="23" t="s">
        <v>151</v>
      </c>
    </row>
    <row r="43" spans="1:6" ht="51" x14ac:dyDescent="0.25">
      <c r="A43" s="22" t="s">
        <v>174</v>
      </c>
      <c r="B43" s="23" t="s">
        <v>175</v>
      </c>
      <c r="C43" s="23" t="s">
        <v>176</v>
      </c>
      <c r="D43" s="23">
        <v>2015</v>
      </c>
      <c r="E43" s="23">
        <v>2025</v>
      </c>
      <c r="F43" s="23" t="s">
        <v>177</v>
      </c>
    </row>
    <row r="44" spans="1:6" ht="38.25" x14ac:dyDescent="0.25">
      <c r="A44" s="22" t="s">
        <v>178</v>
      </c>
      <c r="B44" s="23" t="s">
        <v>179</v>
      </c>
      <c r="C44" s="23" t="s">
        <v>180</v>
      </c>
      <c r="D44" s="23">
        <v>2015</v>
      </c>
      <c r="E44" s="23">
        <v>2025</v>
      </c>
      <c r="F44" s="23" t="s">
        <v>177</v>
      </c>
    </row>
    <row r="45" spans="1:6" ht="38.25" x14ac:dyDescent="0.25">
      <c r="A45" s="22" t="s">
        <v>181</v>
      </c>
      <c r="B45" s="23" t="s">
        <v>182</v>
      </c>
      <c r="C45" s="23" t="s">
        <v>176</v>
      </c>
      <c r="D45" s="23">
        <v>2015</v>
      </c>
      <c r="E45" s="23">
        <v>2025</v>
      </c>
      <c r="F45" s="23" t="s">
        <v>177</v>
      </c>
    </row>
    <row r="46" spans="1:6" ht="25.5" x14ac:dyDescent="0.25">
      <c r="A46" s="22" t="s">
        <v>183</v>
      </c>
      <c r="B46" s="23" t="s">
        <v>184</v>
      </c>
      <c r="C46" s="23" t="s">
        <v>180</v>
      </c>
      <c r="D46" s="23">
        <v>2015</v>
      </c>
      <c r="E46" s="23">
        <v>2025</v>
      </c>
      <c r="F46" s="23" t="s">
        <v>177</v>
      </c>
    </row>
    <row r="47" spans="1:6" ht="25.5" x14ac:dyDescent="0.25">
      <c r="A47" s="22" t="s">
        <v>185</v>
      </c>
      <c r="B47" s="23" t="s">
        <v>186</v>
      </c>
      <c r="C47" s="23" t="s">
        <v>180</v>
      </c>
      <c r="D47" s="23">
        <v>2015</v>
      </c>
      <c r="E47" s="23">
        <v>2025</v>
      </c>
      <c r="F47" s="23" t="s">
        <v>177</v>
      </c>
    </row>
    <row r="48" spans="1:6" ht="25.5" x14ac:dyDescent="0.25">
      <c r="A48" s="22" t="s">
        <v>187</v>
      </c>
      <c r="B48" s="23" t="s">
        <v>188</v>
      </c>
      <c r="C48" s="23" t="s">
        <v>176</v>
      </c>
      <c r="D48" s="23">
        <v>2015</v>
      </c>
      <c r="E48" s="23">
        <v>2025</v>
      </c>
      <c r="F48" s="23" t="s">
        <v>189</v>
      </c>
    </row>
    <row r="49" spans="1:6" ht="25.5" x14ac:dyDescent="0.25">
      <c r="A49" s="22" t="s">
        <v>190</v>
      </c>
      <c r="B49" s="23" t="s">
        <v>191</v>
      </c>
      <c r="C49" s="23" t="s">
        <v>176</v>
      </c>
      <c r="D49" s="23">
        <v>2025</v>
      </c>
      <c r="E49" s="23">
        <v>2025</v>
      </c>
      <c r="F49" s="23" t="s">
        <v>177</v>
      </c>
    </row>
    <row r="50" spans="1:6" ht="38.25" x14ac:dyDescent="0.25">
      <c r="A50" s="22" t="s">
        <v>192</v>
      </c>
      <c r="B50" s="23" t="s">
        <v>193</v>
      </c>
      <c r="C50" s="23" t="s">
        <v>101</v>
      </c>
      <c r="D50" s="23">
        <v>2015</v>
      </c>
      <c r="E50" s="23">
        <v>2025</v>
      </c>
      <c r="F50" s="23" t="s">
        <v>177</v>
      </c>
    </row>
    <row r="51" spans="1:6" ht="25.5" x14ac:dyDescent="0.25">
      <c r="A51" s="22" t="s">
        <v>194</v>
      </c>
      <c r="B51" s="23" t="s">
        <v>195</v>
      </c>
      <c r="C51" s="23" t="s">
        <v>101</v>
      </c>
      <c r="D51" s="23">
        <v>2016</v>
      </c>
      <c r="E51" s="23">
        <v>2016</v>
      </c>
      <c r="F51" s="23" t="s">
        <v>196</v>
      </c>
    </row>
    <row r="52" spans="1:6" ht="25.5" x14ac:dyDescent="0.25">
      <c r="A52" s="22" t="s">
        <v>197</v>
      </c>
      <c r="B52" s="23" t="s">
        <v>198</v>
      </c>
      <c r="C52" s="23" t="s">
        <v>176</v>
      </c>
      <c r="D52" s="23">
        <v>2015</v>
      </c>
      <c r="E52" s="23">
        <v>2025</v>
      </c>
      <c r="F52" s="23" t="s">
        <v>199</v>
      </c>
    </row>
    <row r="53" spans="1:6" s="43" customFormat="1" ht="25.5" x14ac:dyDescent="0.25">
      <c r="A53" s="45" t="s">
        <v>475</v>
      </c>
      <c r="B53" s="44" t="s">
        <v>476</v>
      </c>
      <c r="C53" s="44" t="s">
        <v>480</v>
      </c>
      <c r="D53" s="44">
        <v>2019</v>
      </c>
      <c r="E53" s="44">
        <v>2021</v>
      </c>
      <c r="F53" s="44" t="s">
        <v>199</v>
      </c>
    </row>
    <row r="54" spans="1:6" x14ac:dyDescent="0.25">
      <c r="A54" s="103" t="s">
        <v>200</v>
      </c>
      <c r="B54" s="103"/>
      <c r="C54" s="103"/>
      <c r="D54" s="103"/>
      <c r="E54" s="103"/>
      <c r="F54" s="103"/>
    </row>
    <row r="55" spans="1:6" ht="42" customHeight="1" x14ac:dyDescent="0.25">
      <c r="A55" s="22" t="s">
        <v>201</v>
      </c>
      <c r="B55" s="23" t="s">
        <v>202</v>
      </c>
      <c r="C55" s="23" t="s">
        <v>176</v>
      </c>
      <c r="D55" s="18">
        <v>2015</v>
      </c>
      <c r="E55" s="18">
        <v>2025</v>
      </c>
      <c r="F55" s="23" t="s">
        <v>203</v>
      </c>
    </row>
    <row r="56" spans="1:6" ht="25.5" x14ac:dyDescent="0.25">
      <c r="A56" s="22" t="s">
        <v>204</v>
      </c>
      <c r="B56" s="23" t="s">
        <v>205</v>
      </c>
      <c r="C56" s="23" t="s">
        <v>101</v>
      </c>
      <c r="D56" s="18">
        <v>2016</v>
      </c>
      <c r="E56" s="18">
        <v>2025</v>
      </c>
      <c r="F56" s="23" t="s">
        <v>206</v>
      </c>
    </row>
    <row r="57" spans="1:6" ht="25.5" x14ac:dyDescent="0.25">
      <c r="A57" s="22" t="s">
        <v>207</v>
      </c>
      <c r="B57" s="23" t="s">
        <v>208</v>
      </c>
      <c r="C57" s="23" t="s">
        <v>176</v>
      </c>
      <c r="D57" s="18">
        <v>2017</v>
      </c>
      <c r="E57" s="18">
        <v>2017</v>
      </c>
      <c r="F57" s="23" t="s">
        <v>209</v>
      </c>
    </row>
    <row r="58" spans="1:6" x14ac:dyDescent="0.25">
      <c r="A58" s="103" t="s">
        <v>210</v>
      </c>
      <c r="B58" s="103"/>
      <c r="C58" s="103"/>
      <c r="D58" s="103"/>
      <c r="E58" s="103"/>
      <c r="F58" s="103"/>
    </row>
    <row r="59" spans="1:6" ht="25.5" x14ac:dyDescent="0.25">
      <c r="A59" s="22" t="s">
        <v>211</v>
      </c>
      <c r="B59" s="23" t="s">
        <v>212</v>
      </c>
      <c r="C59" s="23" t="s">
        <v>213</v>
      </c>
      <c r="D59" s="18">
        <v>2017</v>
      </c>
      <c r="E59" s="18">
        <v>2017</v>
      </c>
      <c r="F59" s="23" t="s">
        <v>214</v>
      </c>
    </row>
    <row r="60" spans="1:6" ht="25.5" x14ac:dyDescent="0.25">
      <c r="A60" s="22" t="s">
        <v>215</v>
      </c>
      <c r="B60" s="23" t="s">
        <v>216</v>
      </c>
      <c r="C60" s="23" t="s">
        <v>213</v>
      </c>
      <c r="D60" s="18">
        <v>2017</v>
      </c>
      <c r="E60" s="18">
        <v>2017</v>
      </c>
      <c r="F60" s="23" t="s">
        <v>214</v>
      </c>
    </row>
    <row r="61" spans="1:6" ht="25.5" x14ac:dyDescent="0.25">
      <c r="A61" s="22" t="s">
        <v>217</v>
      </c>
      <c r="B61" s="23" t="s">
        <v>218</v>
      </c>
      <c r="C61" s="23" t="s">
        <v>213</v>
      </c>
      <c r="D61" s="18">
        <v>2025</v>
      </c>
      <c r="E61" s="18">
        <v>2025</v>
      </c>
      <c r="F61" s="23" t="s">
        <v>214</v>
      </c>
    </row>
    <row r="62" spans="1:6" ht="25.5" x14ac:dyDescent="0.25">
      <c r="A62" s="22" t="s">
        <v>219</v>
      </c>
      <c r="B62" s="23" t="s">
        <v>220</v>
      </c>
      <c r="C62" s="23" t="s">
        <v>213</v>
      </c>
      <c r="D62" s="18">
        <v>2016</v>
      </c>
      <c r="E62" s="18">
        <v>2017</v>
      </c>
      <c r="F62" s="23" t="s">
        <v>221</v>
      </c>
    </row>
    <row r="63" spans="1:6" ht="25.5" x14ac:dyDescent="0.25">
      <c r="A63" s="22" t="s">
        <v>222</v>
      </c>
      <c r="B63" s="23" t="s">
        <v>223</v>
      </c>
      <c r="C63" s="23" t="s">
        <v>213</v>
      </c>
      <c r="D63" s="18">
        <v>2025</v>
      </c>
      <c r="E63" s="18">
        <v>2025</v>
      </c>
      <c r="F63" s="23" t="s">
        <v>224</v>
      </c>
    </row>
    <row r="64" spans="1:6" ht="63.75" x14ac:dyDescent="0.25">
      <c r="A64" s="22" t="s">
        <v>225</v>
      </c>
      <c r="B64" s="23" t="s">
        <v>226</v>
      </c>
      <c r="C64" s="23" t="s">
        <v>101</v>
      </c>
      <c r="D64" s="18">
        <v>2016</v>
      </c>
      <c r="E64" s="18">
        <v>2016</v>
      </c>
      <c r="F64" s="23" t="s">
        <v>227</v>
      </c>
    </row>
    <row r="65" spans="1:6" ht="25.5" x14ac:dyDescent="0.25">
      <c r="A65" s="22" t="s">
        <v>228</v>
      </c>
      <c r="B65" s="23" t="s">
        <v>229</v>
      </c>
      <c r="C65" s="23" t="s">
        <v>101</v>
      </c>
      <c r="D65" s="18">
        <v>2025</v>
      </c>
      <c r="E65" s="18">
        <v>2025</v>
      </c>
      <c r="F65" s="23" t="s">
        <v>230</v>
      </c>
    </row>
    <row r="66" spans="1:6" x14ac:dyDescent="0.25">
      <c r="A66" s="103" t="s">
        <v>231</v>
      </c>
      <c r="B66" s="103"/>
      <c r="C66" s="103"/>
      <c r="D66" s="103"/>
      <c r="E66" s="103"/>
      <c r="F66" s="103"/>
    </row>
    <row r="67" spans="1:6" ht="38.25" x14ac:dyDescent="0.25">
      <c r="A67" s="22" t="s">
        <v>232</v>
      </c>
      <c r="B67" s="23" t="s">
        <v>233</v>
      </c>
      <c r="C67" s="23" t="s">
        <v>176</v>
      </c>
      <c r="D67" s="24">
        <v>2015</v>
      </c>
      <c r="E67" s="24">
        <v>2025</v>
      </c>
      <c r="F67" s="23" t="s">
        <v>206</v>
      </c>
    </row>
    <row r="68" spans="1:6" ht="38.25" x14ac:dyDescent="0.25">
      <c r="A68" s="22" t="s">
        <v>234</v>
      </c>
      <c r="B68" s="23" t="s">
        <v>235</v>
      </c>
      <c r="C68" s="23" t="s">
        <v>176</v>
      </c>
      <c r="D68" s="24">
        <v>2015</v>
      </c>
      <c r="E68" s="24">
        <v>2025</v>
      </c>
      <c r="F68" s="23" t="s">
        <v>236</v>
      </c>
    </row>
    <row r="69" spans="1:6" ht="25.5" x14ac:dyDescent="0.25">
      <c r="A69" s="22" t="s">
        <v>237</v>
      </c>
      <c r="B69" s="23" t="s">
        <v>238</v>
      </c>
      <c r="C69" s="23" t="s">
        <v>176</v>
      </c>
      <c r="D69" s="24">
        <v>2015</v>
      </c>
      <c r="E69" s="24">
        <v>2025</v>
      </c>
      <c r="F69" s="23" t="s">
        <v>239</v>
      </c>
    </row>
    <row r="70" spans="1:6" ht="38.25" x14ac:dyDescent="0.25">
      <c r="A70" s="22" t="s">
        <v>240</v>
      </c>
      <c r="B70" s="23" t="s">
        <v>241</v>
      </c>
      <c r="C70" s="23" t="s">
        <v>154</v>
      </c>
      <c r="D70" s="24">
        <v>2015</v>
      </c>
      <c r="E70" s="24">
        <v>2025</v>
      </c>
      <c r="F70" s="23" t="s">
        <v>242</v>
      </c>
    </row>
    <row r="71" spans="1:6" x14ac:dyDescent="0.25">
      <c r="A71" s="103" t="s">
        <v>243</v>
      </c>
      <c r="B71" s="103"/>
      <c r="C71" s="103"/>
      <c r="D71" s="103"/>
      <c r="E71" s="103"/>
      <c r="F71" s="103"/>
    </row>
    <row r="72" spans="1:6" ht="38.25" x14ac:dyDescent="0.25">
      <c r="A72" s="22" t="s">
        <v>244</v>
      </c>
      <c r="B72" s="23" t="s">
        <v>245</v>
      </c>
      <c r="C72" s="23" t="s">
        <v>176</v>
      </c>
      <c r="D72" s="24">
        <v>2015</v>
      </c>
      <c r="E72" s="24">
        <v>2025</v>
      </c>
      <c r="F72" s="23" t="s">
        <v>246</v>
      </c>
    </row>
    <row r="73" spans="1:6" ht="25.5" x14ac:dyDescent="0.25">
      <c r="A73" s="104" t="s">
        <v>247</v>
      </c>
      <c r="B73" s="23" t="s">
        <v>248</v>
      </c>
      <c r="C73" s="103" t="s">
        <v>176</v>
      </c>
      <c r="D73" s="105">
        <v>2015</v>
      </c>
      <c r="E73" s="105">
        <v>2025</v>
      </c>
      <c r="F73" s="103" t="s">
        <v>249</v>
      </c>
    </row>
    <row r="74" spans="1:6" x14ac:dyDescent="0.25">
      <c r="A74" s="104"/>
      <c r="B74" s="23" t="s">
        <v>250</v>
      </c>
      <c r="C74" s="103"/>
      <c r="D74" s="105"/>
      <c r="E74" s="105"/>
      <c r="F74" s="103"/>
    </row>
    <row r="75" spans="1:6" x14ac:dyDescent="0.25">
      <c r="A75" s="104"/>
      <c r="B75" s="22" t="s">
        <v>251</v>
      </c>
      <c r="C75" s="103"/>
      <c r="D75" s="105"/>
      <c r="E75" s="105"/>
      <c r="F75" s="103"/>
    </row>
    <row r="76" spans="1:6" ht="25.5" x14ac:dyDescent="0.25">
      <c r="A76" s="22" t="s">
        <v>252</v>
      </c>
      <c r="B76" s="23" t="s">
        <v>253</v>
      </c>
      <c r="C76" s="23" t="s">
        <v>176</v>
      </c>
      <c r="D76" s="24">
        <v>2015</v>
      </c>
      <c r="E76" s="24">
        <v>2025</v>
      </c>
      <c r="F76" s="23" t="s">
        <v>254</v>
      </c>
    </row>
    <row r="77" spans="1:6" ht="38.25" x14ac:dyDescent="0.25">
      <c r="A77" s="22" t="s">
        <v>255</v>
      </c>
      <c r="B77" s="23" t="s">
        <v>256</v>
      </c>
      <c r="C77" s="23" t="s">
        <v>176</v>
      </c>
      <c r="D77" s="24">
        <v>2015</v>
      </c>
      <c r="E77" s="24">
        <v>2025</v>
      </c>
      <c r="F77" s="23" t="s">
        <v>122</v>
      </c>
    </row>
    <row r="78" spans="1:6" ht="38.25" x14ac:dyDescent="0.25">
      <c r="A78" s="22" t="s">
        <v>257</v>
      </c>
      <c r="B78" s="23" t="s">
        <v>258</v>
      </c>
      <c r="C78" s="23" t="s">
        <v>176</v>
      </c>
      <c r="D78" s="24">
        <v>2015</v>
      </c>
      <c r="E78" s="24">
        <v>2025</v>
      </c>
      <c r="F78" s="23" t="s">
        <v>259</v>
      </c>
    </row>
    <row r="79" spans="1:6" ht="25.5" x14ac:dyDescent="0.25">
      <c r="A79" s="22" t="s">
        <v>260</v>
      </c>
      <c r="B79" s="23" t="s">
        <v>261</v>
      </c>
      <c r="C79" s="23" t="s">
        <v>101</v>
      </c>
      <c r="D79" s="24">
        <v>2016</v>
      </c>
      <c r="E79" s="24">
        <v>2025</v>
      </c>
      <c r="F79" s="23" t="s">
        <v>262</v>
      </c>
    </row>
    <row r="80" spans="1:6" ht="25.5" x14ac:dyDescent="0.25">
      <c r="A80" s="22" t="s">
        <v>263</v>
      </c>
      <c r="B80" s="23" t="s">
        <v>264</v>
      </c>
      <c r="C80" s="23" t="s">
        <v>101</v>
      </c>
      <c r="D80" s="24">
        <v>2016</v>
      </c>
      <c r="E80" s="24">
        <v>2025</v>
      </c>
      <c r="F80" s="23" t="s">
        <v>262</v>
      </c>
    </row>
    <row r="81" spans="1:6" ht="25.5" x14ac:dyDescent="0.25">
      <c r="A81" s="22" t="s">
        <v>265</v>
      </c>
      <c r="B81" s="23" t="s">
        <v>266</v>
      </c>
      <c r="C81" s="23" t="s">
        <v>176</v>
      </c>
      <c r="D81" s="24">
        <v>2015</v>
      </c>
      <c r="E81" s="24">
        <v>2025</v>
      </c>
      <c r="F81" s="23" t="s">
        <v>267</v>
      </c>
    </row>
    <row r="82" spans="1:6" x14ac:dyDescent="0.25">
      <c r="A82" s="22" t="s">
        <v>268</v>
      </c>
      <c r="B82" s="23" t="s">
        <v>269</v>
      </c>
      <c r="C82" s="23" t="s">
        <v>101</v>
      </c>
      <c r="D82" s="24">
        <v>2016</v>
      </c>
      <c r="E82" s="24">
        <v>2025</v>
      </c>
      <c r="F82" s="23" t="s">
        <v>267</v>
      </c>
    </row>
    <row r="83" spans="1:6" x14ac:dyDescent="0.25">
      <c r="A83" s="103" t="s">
        <v>270</v>
      </c>
      <c r="B83" s="103"/>
      <c r="C83" s="103"/>
      <c r="D83" s="103"/>
      <c r="E83" s="103"/>
      <c r="F83" s="103"/>
    </row>
    <row r="84" spans="1:6" ht="25.5" x14ac:dyDescent="0.25">
      <c r="A84" s="22" t="s">
        <v>271</v>
      </c>
      <c r="B84" s="23" t="s">
        <v>272</v>
      </c>
      <c r="C84" s="23" t="s">
        <v>176</v>
      </c>
      <c r="D84" s="24">
        <v>2015</v>
      </c>
      <c r="E84" s="24">
        <v>2025</v>
      </c>
      <c r="F84" s="23" t="s">
        <v>273</v>
      </c>
    </row>
    <row r="85" spans="1:6" ht="25.5" x14ac:dyDescent="0.25">
      <c r="A85" s="22" t="s">
        <v>274</v>
      </c>
      <c r="B85" s="23" t="s">
        <v>275</v>
      </c>
      <c r="C85" s="23" t="s">
        <v>176</v>
      </c>
      <c r="D85" s="24">
        <v>2015</v>
      </c>
      <c r="E85" s="24">
        <v>2025</v>
      </c>
      <c r="F85" s="23" t="s">
        <v>273</v>
      </c>
    </row>
    <row r="86" spans="1:6" ht="25.5" x14ac:dyDescent="0.25">
      <c r="A86" s="22" t="s">
        <v>276</v>
      </c>
      <c r="B86" s="23" t="s">
        <v>277</v>
      </c>
      <c r="C86" s="23" t="s">
        <v>176</v>
      </c>
      <c r="D86" s="24">
        <v>2015</v>
      </c>
      <c r="E86" s="24">
        <v>2025</v>
      </c>
      <c r="F86" s="23" t="s">
        <v>273</v>
      </c>
    </row>
    <row r="87" spans="1:6" x14ac:dyDescent="0.25">
      <c r="A87" s="103" t="s">
        <v>278</v>
      </c>
      <c r="B87" s="103"/>
      <c r="C87" s="103"/>
      <c r="D87" s="103"/>
      <c r="E87" s="103"/>
      <c r="F87" s="103"/>
    </row>
    <row r="88" spans="1:6" x14ac:dyDescent="0.25">
      <c r="A88" s="103" t="s">
        <v>279</v>
      </c>
      <c r="B88" s="103"/>
      <c r="C88" s="103"/>
      <c r="D88" s="103"/>
      <c r="E88" s="103"/>
      <c r="F88" s="103"/>
    </row>
    <row r="89" spans="1:6" ht="38.25" x14ac:dyDescent="0.25">
      <c r="A89" s="22" t="s">
        <v>60</v>
      </c>
      <c r="B89" s="23" t="s">
        <v>280</v>
      </c>
      <c r="C89" s="23" t="s">
        <v>281</v>
      </c>
      <c r="D89" s="24">
        <v>2015</v>
      </c>
      <c r="E89" s="24">
        <v>2025</v>
      </c>
      <c r="F89" s="23" t="s">
        <v>282</v>
      </c>
    </row>
    <row r="90" spans="1:6" ht="25.5" x14ac:dyDescent="0.25">
      <c r="A90" s="22" t="s">
        <v>61</v>
      </c>
      <c r="B90" s="23" t="s">
        <v>283</v>
      </c>
      <c r="C90" s="23" t="s">
        <v>284</v>
      </c>
      <c r="D90" s="24">
        <v>2015</v>
      </c>
      <c r="E90" s="24">
        <v>2025</v>
      </c>
      <c r="F90" s="23" t="s">
        <v>285</v>
      </c>
    </row>
    <row r="91" spans="1:6" ht="38.25" x14ac:dyDescent="0.25">
      <c r="A91" s="22" t="s">
        <v>62</v>
      </c>
      <c r="B91" s="23" t="s">
        <v>286</v>
      </c>
      <c r="C91" s="23" t="s">
        <v>176</v>
      </c>
      <c r="D91" s="24">
        <v>2015</v>
      </c>
      <c r="E91" s="24">
        <v>2025</v>
      </c>
      <c r="F91" s="23" t="s">
        <v>287</v>
      </c>
    </row>
    <row r="92" spans="1:6" ht="25.5" x14ac:dyDescent="0.25">
      <c r="A92" s="22" t="s">
        <v>288</v>
      </c>
      <c r="B92" s="23" t="s">
        <v>289</v>
      </c>
      <c r="C92" s="23" t="s">
        <v>176</v>
      </c>
      <c r="D92" s="24">
        <v>2015</v>
      </c>
      <c r="E92" s="24">
        <v>2017</v>
      </c>
      <c r="F92" s="23" t="s">
        <v>290</v>
      </c>
    </row>
    <row r="93" spans="1:6" ht="25.5" x14ac:dyDescent="0.25">
      <c r="A93" s="22" t="s">
        <v>291</v>
      </c>
      <c r="B93" s="23" t="s">
        <v>292</v>
      </c>
      <c r="C93" s="23" t="s">
        <v>101</v>
      </c>
      <c r="D93" s="24">
        <v>2015</v>
      </c>
      <c r="E93" s="24">
        <v>2025</v>
      </c>
      <c r="F93" s="23" t="s">
        <v>293</v>
      </c>
    </row>
    <row r="94" spans="1:6" ht="25.5" x14ac:dyDescent="0.25">
      <c r="A94" s="22" t="s">
        <v>294</v>
      </c>
      <c r="B94" s="23" t="s">
        <v>295</v>
      </c>
      <c r="C94" s="23" t="s">
        <v>176</v>
      </c>
      <c r="D94" s="24">
        <v>2015</v>
      </c>
      <c r="E94" s="24">
        <v>2025</v>
      </c>
      <c r="F94" s="23" t="s">
        <v>296</v>
      </c>
    </row>
    <row r="95" spans="1:6" ht="25.5" x14ac:dyDescent="0.25">
      <c r="A95" s="22" t="s">
        <v>297</v>
      </c>
      <c r="B95" s="23" t="s">
        <v>298</v>
      </c>
      <c r="C95" s="23" t="s">
        <v>176</v>
      </c>
      <c r="D95" s="24">
        <v>2015</v>
      </c>
      <c r="E95" s="24">
        <v>2025</v>
      </c>
      <c r="F95" s="23" t="s">
        <v>296</v>
      </c>
    </row>
    <row r="96" spans="1:6" ht="25.5" x14ac:dyDescent="0.25">
      <c r="A96" s="22" t="s">
        <v>108</v>
      </c>
      <c r="B96" s="23" t="s">
        <v>299</v>
      </c>
      <c r="C96" s="23" t="s">
        <v>300</v>
      </c>
      <c r="D96" s="24">
        <v>2015</v>
      </c>
      <c r="E96" s="24">
        <v>2018</v>
      </c>
      <c r="F96" s="23" t="s">
        <v>301</v>
      </c>
    </row>
    <row r="97" spans="1:6" ht="25.5" x14ac:dyDescent="0.25">
      <c r="A97" s="22" t="s">
        <v>302</v>
      </c>
      <c r="B97" s="23" t="s">
        <v>303</v>
      </c>
      <c r="C97" s="23" t="s">
        <v>300</v>
      </c>
      <c r="D97" s="24">
        <v>2015</v>
      </c>
      <c r="E97" s="24">
        <v>2025</v>
      </c>
      <c r="F97" s="23" t="s">
        <v>304</v>
      </c>
    </row>
    <row r="98" spans="1:6" x14ac:dyDescent="0.25">
      <c r="A98" s="22" t="s">
        <v>305</v>
      </c>
      <c r="B98" s="23" t="s">
        <v>306</v>
      </c>
      <c r="C98" s="23" t="s">
        <v>307</v>
      </c>
      <c r="D98" s="24">
        <v>2018</v>
      </c>
      <c r="E98" s="24">
        <v>2020</v>
      </c>
      <c r="F98" s="23" t="s">
        <v>308</v>
      </c>
    </row>
    <row r="99" spans="1:6" ht="25.5" x14ac:dyDescent="0.25">
      <c r="A99" s="22" t="s">
        <v>309</v>
      </c>
      <c r="B99" s="23" t="s">
        <v>310</v>
      </c>
      <c r="C99" s="23" t="s">
        <v>307</v>
      </c>
      <c r="D99" s="24">
        <v>2018</v>
      </c>
      <c r="E99" s="24">
        <v>2018</v>
      </c>
      <c r="F99" s="23" t="s">
        <v>311</v>
      </c>
    </row>
    <row r="100" spans="1:6" ht="25.5" x14ac:dyDescent="0.25">
      <c r="A100" s="22" t="s">
        <v>312</v>
      </c>
      <c r="B100" s="23" t="s">
        <v>313</v>
      </c>
      <c r="C100" s="23" t="s">
        <v>307</v>
      </c>
      <c r="D100" s="24">
        <v>2018</v>
      </c>
      <c r="E100" s="24">
        <v>2018</v>
      </c>
      <c r="F100" s="23" t="s">
        <v>314</v>
      </c>
    </row>
    <row r="101" spans="1:6" ht="25.5" x14ac:dyDescent="0.25">
      <c r="A101" s="22" t="s">
        <v>315</v>
      </c>
      <c r="B101" s="23" t="s">
        <v>316</v>
      </c>
      <c r="C101" s="23" t="s">
        <v>307</v>
      </c>
      <c r="D101" s="24">
        <v>2018</v>
      </c>
      <c r="E101" s="24">
        <v>2018</v>
      </c>
      <c r="F101" s="23" t="s">
        <v>314</v>
      </c>
    </row>
    <row r="102" spans="1:6" ht="25.5" x14ac:dyDescent="0.25">
      <c r="A102" s="22" t="s">
        <v>317</v>
      </c>
      <c r="B102" s="23" t="s">
        <v>318</v>
      </c>
      <c r="C102" s="23" t="s">
        <v>307</v>
      </c>
      <c r="D102" s="24">
        <v>2018</v>
      </c>
      <c r="E102" s="24">
        <v>2018</v>
      </c>
      <c r="F102" s="23" t="s">
        <v>314</v>
      </c>
    </row>
    <row r="103" spans="1:6" ht="25.5" x14ac:dyDescent="0.25">
      <c r="A103" s="22" t="s">
        <v>319</v>
      </c>
      <c r="B103" s="23" t="s">
        <v>320</v>
      </c>
      <c r="C103" s="23" t="s">
        <v>307</v>
      </c>
      <c r="D103" s="24">
        <v>2018</v>
      </c>
      <c r="E103" s="24">
        <v>2018</v>
      </c>
      <c r="F103" s="23" t="s">
        <v>314</v>
      </c>
    </row>
    <row r="104" spans="1:6" s="46" customFormat="1" ht="25.5" x14ac:dyDescent="0.25">
      <c r="A104" s="48" t="s">
        <v>321</v>
      </c>
      <c r="B104" s="47" t="s">
        <v>484</v>
      </c>
      <c r="C104" s="47" t="s">
        <v>307</v>
      </c>
      <c r="D104" s="49">
        <v>2019</v>
      </c>
      <c r="E104" s="49">
        <v>2019</v>
      </c>
      <c r="F104" s="47" t="s">
        <v>311</v>
      </c>
    </row>
    <row r="105" spans="1:6" s="46" customFormat="1" ht="25.5" x14ac:dyDescent="0.25">
      <c r="A105" s="48" t="s">
        <v>481</v>
      </c>
      <c r="B105" s="47" t="s">
        <v>485</v>
      </c>
      <c r="C105" s="47" t="s">
        <v>307</v>
      </c>
      <c r="D105" s="49">
        <v>2019</v>
      </c>
      <c r="E105" s="49">
        <v>2019</v>
      </c>
      <c r="F105" s="47" t="s">
        <v>311</v>
      </c>
    </row>
    <row r="106" spans="1:6" s="46" customFormat="1" ht="25.5" x14ac:dyDescent="0.25">
      <c r="A106" s="48" t="s">
        <v>482</v>
      </c>
      <c r="B106" s="47" t="s">
        <v>486</v>
      </c>
      <c r="C106" s="47" t="s">
        <v>307</v>
      </c>
      <c r="D106" s="49">
        <v>2019</v>
      </c>
      <c r="E106" s="49">
        <v>2019</v>
      </c>
      <c r="F106" s="47" t="s">
        <v>490</v>
      </c>
    </row>
    <row r="107" spans="1:6" s="46" customFormat="1" x14ac:dyDescent="0.25">
      <c r="A107" s="48" t="s">
        <v>483</v>
      </c>
      <c r="B107" s="47" t="s">
        <v>487</v>
      </c>
      <c r="C107" s="47" t="s">
        <v>307</v>
      </c>
      <c r="D107" s="49">
        <v>2019</v>
      </c>
      <c r="E107" s="49">
        <v>2019</v>
      </c>
      <c r="F107" s="47" t="s">
        <v>308</v>
      </c>
    </row>
    <row r="108" spans="1:6" x14ac:dyDescent="0.25">
      <c r="A108" s="22" t="s">
        <v>321</v>
      </c>
      <c r="B108" s="23" t="s">
        <v>322</v>
      </c>
      <c r="C108" s="23" t="s">
        <v>307</v>
      </c>
      <c r="D108" s="24">
        <v>2018</v>
      </c>
      <c r="E108" s="24">
        <v>2020</v>
      </c>
      <c r="F108" s="23" t="s">
        <v>308</v>
      </c>
    </row>
    <row r="109" spans="1:6" x14ac:dyDescent="0.25">
      <c r="A109" s="103" t="s">
        <v>323</v>
      </c>
      <c r="B109" s="103"/>
      <c r="C109" s="103"/>
      <c r="D109" s="103"/>
      <c r="E109" s="103"/>
      <c r="F109" s="103"/>
    </row>
    <row r="110" spans="1:6" ht="38.25" x14ac:dyDescent="0.25">
      <c r="A110" s="22" t="s">
        <v>63</v>
      </c>
      <c r="B110" s="23" t="s">
        <v>324</v>
      </c>
      <c r="C110" s="23" t="s">
        <v>180</v>
      </c>
      <c r="D110" s="24">
        <v>2015</v>
      </c>
      <c r="E110" s="24">
        <v>2025</v>
      </c>
      <c r="F110" s="23" t="s">
        <v>325</v>
      </c>
    </row>
    <row r="111" spans="1:6" ht="25.5" x14ac:dyDescent="0.25">
      <c r="A111" s="22" t="s">
        <v>64</v>
      </c>
      <c r="B111" s="23" t="s">
        <v>326</v>
      </c>
      <c r="C111" s="23" t="s">
        <v>176</v>
      </c>
      <c r="D111" s="24">
        <v>2015</v>
      </c>
      <c r="E111" s="24">
        <v>2025</v>
      </c>
      <c r="F111" s="23" t="s">
        <v>327</v>
      </c>
    </row>
    <row r="112" spans="1:6" ht="25.5" x14ac:dyDescent="0.25">
      <c r="A112" s="22" t="s">
        <v>159</v>
      </c>
      <c r="B112" s="23" t="s">
        <v>328</v>
      </c>
      <c r="C112" s="23" t="s">
        <v>176</v>
      </c>
      <c r="D112" s="24">
        <v>2015</v>
      </c>
      <c r="E112" s="24">
        <v>2016</v>
      </c>
      <c r="F112" s="23" t="s">
        <v>329</v>
      </c>
    </row>
    <row r="113" spans="1:6" x14ac:dyDescent="0.25">
      <c r="A113" s="103" t="s">
        <v>330</v>
      </c>
      <c r="B113" s="103"/>
      <c r="C113" s="103"/>
      <c r="D113" s="103"/>
      <c r="E113" s="103"/>
      <c r="F113" s="103"/>
    </row>
    <row r="114" spans="1:6" ht="25.5" x14ac:dyDescent="0.25">
      <c r="A114" s="22" t="s">
        <v>172</v>
      </c>
      <c r="B114" s="23" t="s">
        <v>331</v>
      </c>
      <c r="C114" s="23" t="s">
        <v>332</v>
      </c>
      <c r="D114" s="24">
        <v>2015</v>
      </c>
      <c r="E114" s="24">
        <v>2025</v>
      </c>
      <c r="F114" s="23" t="s">
        <v>333</v>
      </c>
    </row>
    <row r="115" spans="1:6" ht="51" x14ac:dyDescent="0.25">
      <c r="A115" s="106" t="s">
        <v>174</v>
      </c>
      <c r="B115" s="23" t="s">
        <v>334</v>
      </c>
      <c r="C115" s="23" t="s">
        <v>284</v>
      </c>
      <c r="D115" s="24">
        <v>2015</v>
      </c>
      <c r="E115" s="24">
        <v>2018</v>
      </c>
      <c r="F115" s="23" t="s">
        <v>335</v>
      </c>
    </row>
    <row r="116" spans="1:6" ht="25.5" x14ac:dyDescent="0.25">
      <c r="A116" s="107"/>
      <c r="B116" s="23" t="s">
        <v>336</v>
      </c>
      <c r="C116" s="23" t="s">
        <v>300</v>
      </c>
      <c r="D116" s="24">
        <v>2015</v>
      </c>
      <c r="E116" s="24">
        <v>2018</v>
      </c>
      <c r="F116" s="23" t="s">
        <v>337</v>
      </c>
    </row>
    <row r="117" spans="1:6" ht="38.25" x14ac:dyDescent="0.25">
      <c r="A117" s="107"/>
      <c r="B117" s="23" t="s">
        <v>338</v>
      </c>
      <c r="C117" s="23" t="s">
        <v>176</v>
      </c>
      <c r="D117" s="24">
        <v>2015</v>
      </c>
      <c r="E117" s="24">
        <v>2025</v>
      </c>
      <c r="F117" s="23" t="s">
        <v>339</v>
      </c>
    </row>
    <row r="118" spans="1:6" ht="63.75" x14ac:dyDescent="0.25">
      <c r="A118" s="107"/>
      <c r="B118" s="23" t="s">
        <v>340</v>
      </c>
      <c r="C118" s="23" t="s">
        <v>176</v>
      </c>
      <c r="D118" s="24">
        <v>2015</v>
      </c>
      <c r="E118" s="24">
        <v>2016</v>
      </c>
      <c r="F118" s="23" t="s">
        <v>341</v>
      </c>
    </row>
    <row r="119" spans="1:6" ht="25.5" x14ac:dyDescent="0.25">
      <c r="A119" s="107"/>
      <c r="B119" s="23" t="s">
        <v>342</v>
      </c>
      <c r="C119" s="23" t="s">
        <v>300</v>
      </c>
      <c r="D119" s="24">
        <v>2015</v>
      </c>
      <c r="E119" s="24">
        <v>2025</v>
      </c>
      <c r="F119" s="23" t="s">
        <v>343</v>
      </c>
    </row>
    <row r="120" spans="1:6" ht="25.5" x14ac:dyDescent="0.25">
      <c r="A120" s="107"/>
      <c r="B120" s="23" t="s">
        <v>344</v>
      </c>
      <c r="C120" s="23" t="s">
        <v>101</v>
      </c>
      <c r="D120" s="24">
        <v>2015</v>
      </c>
      <c r="E120" s="24">
        <v>2025</v>
      </c>
      <c r="F120" s="23" t="s">
        <v>345</v>
      </c>
    </row>
    <row r="121" spans="1:6" ht="25.5" x14ac:dyDescent="0.25">
      <c r="A121" s="107"/>
      <c r="B121" s="23" t="s">
        <v>346</v>
      </c>
      <c r="C121" s="23" t="s">
        <v>347</v>
      </c>
      <c r="D121" s="24">
        <v>2015</v>
      </c>
      <c r="E121" s="24">
        <v>2025</v>
      </c>
      <c r="F121" s="23" t="s">
        <v>348</v>
      </c>
    </row>
    <row r="122" spans="1:6" ht="38.25" x14ac:dyDescent="0.25">
      <c r="A122" s="107"/>
      <c r="B122" s="23" t="s">
        <v>349</v>
      </c>
      <c r="C122" s="23" t="s">
        <v>350</v>
      </c>
      <c r="D122" s="24">
        <v>2015</v>
      </c>
      <c r="E122" s="24">
        <v>2025</v>
      </c>
      <c r="F122" s="23" t="s">
        <v>339</v>
      </c>
    </row>
    <row r="123" spans="1:6" ht="25.5" x14ac:dyDescent="0.25">
      <c r="A123" s="108"/>
      <c r="B123" s="23" t="s">
        <v>351</v>
      </c>
      <c r="C123" s="23" t="s">
        <v>101</v>
      </c>
      <c r="D123" s="24">
        <v>2015</v>
      </c>
      <c r="E123" s="24">
        <v>2025</v>
      </c>
      <c r="F123" s="23" t="s">
        <v>352</v>
      </c>
    </row>
    <row r="124" spans="1:6" ht="25.5" x14ac:dyDescent="0.25">
      <c r="A124" s="106" t="s">
        <v>174</v>
      </c>
      <c r="B124" s="23" t="s">
        <v>353</v>
      </c>
      <c r="C124" s="23" t="s">
        <v>101</v>
      </c>
      <c r="D124" s="24">
        <v>2015</v>
      </c>
      <c r="E124" s="24">
        <v>2025</v>
      </c>
      <c r="F124" s="23" t="s">
        <v>352</v>
      </c>
    </row>
    <row r="125" spans="1:6" ht="25.5" x14ac:dyDescent="0.25">
      <c r="A125" s="107"/>
      <c r="B125" s="23" t="s">
        <v>354</v>
      </c>
      <c r="C125" s="23" t="s">
        <v>300</v>
      </c>
      <c r="D125" s="24">
        <v>2015</v>
      </c>
      <c r="E125" s="24">
        <v>2018</v>
      </c>
      <c r="F125" s="23" t="s">
        <v>355</v>
      </c>
    </row>
    <row r="126" spans="1:6" ht="38.25" x14ac:dyDescent="0.25">
      <c r="A126" s="107"/>
      <c r="B126" s="23" t="s">
        <v>356</v>
      </c>
      <c r="C126" s="23" t="s">
        <v>350</v>
      </c>
      <c r="D126" s="24">
        <v>2015</v>
      </c>
      <c r="E126" s="24">
        <v>2016</v>
      </c>
      <c r="F126" s="23" t="s">
        <v>357</v>
      </c>
    </row>
    <row r="127" spans="1:6" ht="51" x14ac:dyDescent="0.25">
      <c r="A127" s="107"/>
      <c r="B127" s="25" t="s">
        <v>506</v>
      </c>
      <c r="C127" s="23" t="s">
        <v>358</v>
      </c>
      <c r="D127" s="24">
        <v>2017</v>
      </c>
      <c r="E127" s="24">
        <v>2025</v>
      </c>
      <c r="F127" s="23" t="s">
        <v>359</v>
      </c>
    </row>
    <row r="128" spans="1:6" ht="25.5" x14ac:dyDescent="0.25">
      <c r="A128" s="108"/>
      <c r="B128" s="23" t="s">
        <v>360</v>
      </c>
      <c r="C128" s="23" t="s">
        <v>350</v>
      </c>
      <c r="D128" s="24">
        <v>2015</v>
      </c>
      <c r="E128" s="24">
        <v>2016</v>
      </c>
      <c r="F128" s="23" t="s">
        <v>361</v>
      </c>
    </row>
    <row r="129" spans="1:6" ht="25.5" x14ac:dyDescent="0.25">
      <c r="A129" s="22" t="s">
        <v>181</v>
      </c>
      <c r="B129" s="23" t="s">
        <v>362</v>
      </c>
      <c r="C129" s="23" t="s">
        <v>363</v>
      </c>
      <c r="D129" s="24">
        <v>2015</v>
      </c>
      <c r="E129" s="24">
        <v>2025</v>
      </c>
      <c r="F129" s="23" t="s">
        <v>364</v>
      </c>
    </row>
    <row r="130" spans="1:6" ht="25.5" x14ac:dyDescent="0.25">
      <c r="A130" s="22" t="s">
        <v>183</v>
      </c>
      <c r="B130" s="23" t="s">
        <v>365</v>
      </c>
      <c r="C130" s="23" t="s">
        <v>176</v>
      </c>
      <c r="D130" s="24">
        <v>2015</v>
      </c>
      <c r="E130" s="24">
        <v>2016</v>
      </c>
      <c r="F130" s="23" t="s">
        <v>364</v>
      </c>
    </row>
    <row r="131" spans="1:6" x14ac:dyDescent="0.25">
      <c r="A131" s="103" t="s">
        <v>366</v>
      </c>
      <c r="B131" s="103"/>
      <c r="C131" s="103"/>
      <c r="D131" s="103"/>
      <c r="E131" s="103"/>
      <c r="F131" s="103"/>
    </row>
    <row r="132" spans="1:6" ht="25.5" x14ac:dyDescent="0.25">
      <c r="A132" s="22" t="s">
        <v>201</v>
      </c>
      <c r="B132" s="23" t="s">
        <v>367</v>
      </c>
      <c r="C132" s="23" t="s">
        <v>368</v>
      </c>
      <c r="D132" s="24">
        <v>2015</v>
      </c>
      <c r="E132" s="24">
        <v>2018</v>
      </c>
      <c r="F132" s="23" t="s">
        <v>369</v>
      </c>
    </row>
    <row r="133" spans="1:6" ht="25.5" x14ac:dyDescent="0.25">
      <c r="A133" s="26" t="s">
        <v>42</v>
      </c>
      <c r="B133" s="23" t="s">
        <v>370</v>
      </c>
      <c r="C133" s="23" t="s">
        <v>347</v>
      </c>
      <c r="D133" s="24">
        <v>2015</v>
      </c>
      <c r="E133" s="24">
        <v>2025</v>
      </c>
      <c r="F133" s="23" t="s">
        <v>371</v>
      </c>
    </row>
    <row r="134" spans="1:6" ht="25.5" x14ac:dyDescent="0.25">
      <c r="A134" s="23" t="s">
        <v>372</v>
      </c>
      <c r="B134" s="23" t="s">
        <v>373</v>
      </c>
      <c r="C134" s="23" t="s">
        <v>374</v>
      </c>
      <c r="D134" s="24">
        <v>2015</v>
      </c>
      <c r="E134" s="24">
        <v>2025</v>
      </c>
      <c r="F134" s="23" t="s">
        <v>375</v>
      </c>
    </row>
    <row r="135" spans="1:6" ht="25.5" x14ac:dyDescent="0.25">
      <c r="A135" s="23" t="s">
        <v>376</v>
      </c>
      <c r="B135" s="23" t="s">
        <v>377</v>
      </c>
      <c r="C135" s="23" t="s">
        <v>374</v>
      </c>
      <c r="D135" s="24">
        <v>2015</v>
      </c>
      <c r="E135" s="24">
        <v>2025</v>
      </c>
      <c r="F135" s="23" t="s">
        <v>378</v>
      </c>
    </row>
    <row r="136" spans="1:6" ht="25.5" x14ac:dyDescent="0.25">
      <c r="A136" s="23" t="s">
        <v>379</v>
      </c>
      <c r="B136" s="23" t="s">
        <v>380</v>
      </c>
      <c r="C136" s="23" t="s">
        <v>300</v>
      </c>
      <c r="D136" s="24">
        <v>2015</v>
      </c>
      <c r="E136" s="24">
        <v>2025</v>
      </c>
      <c r="F136" s="23" t="s">
        <v>378</v>
      </c>
    </row>
    <row r="137" spans="1:6" ht="25.5" x14ac:dyDescent="0.25">
      <c r="A137" s="23" t="s">
        <v>381</v>
      </c>
      <c r="B137" s="23" t="s">
        <v>382</v>
      </c>
      <c r="C137" s="23" t="s">
        <v>363</v>
      </c>
      <c r="D137" s="24">
        <v>2015</v>
      </c>
      <c r="E137" s="24">
        <v>2025</v>
      </c>
      <c r="F137" s="23" t="s">
        <v>383</v>
      </c>
    </row>
    <row r="138" spans="1:6" ht="38.25" x14ac:dyDescent="0.25">
      <c r="A138" s="23" t="s">
        <v>384</v>
      </c>
      <c r="B138" s="23" t="s">
        <v>385</v>
      </c>
      <c r="C138" s="23" t="s">
        <v>374</v>
      </c>
      <c r="D138" s="24">
        <v>2015</v>
      </c>
      <c r="E138" s="24">
        <v>2025</v>
      </c>
      <c r="F138" s="23" t="s">
        <v>378</v>
      </c>
    </row>
    <row r="139" spans="1:6" ht="38.25" x14ac:dyDescent="0.25">
      <c r="A139" s="23" t="s">
        <v>386</v>
      </c>
      <c r="B139" s="23" t="s">
        <v>387</v>
      </c>
      <c r="C139" s="23" t="s">
        <v>374</v>
      </c>
      <c r="D139" s="24">
        <v>2015</v>
      </c>
      <c r="E139" s="24">
        <v>2025</v>
      </c>
      <c r="F139" s="23" t="s">
        <v>388</v>
      </c>
    </row>
    <row r="140" spans="1:6" ht="25.5" x14ac:dyDescent="0.25">
      <c r="A140" s="23" t="s">
        <v>389</v>
      </c>
      <c r="B140" s="23" t="s">
        <v>390</v>
      </c>
      <c r="C140" s="23" t="s">
        <v>374</v>
      </c>
      <c r="D140" s="24">
        <v>2015</v>
      </c>
      <c r="E140" s="24">
        <v>2025</v>
      </c>
      <c r="F140" s="23" t="s">
        <v>391</v>
      </c>
    </row>
    <row r="141" spans="1:6" ht="25.5" x14ac:dyDescent="0.25">
      <c r="A141" s="23" t="s">
        <v>392</v>
      </c>
      <c r="B141" s="23" t="s">
        <v>393</v>
      </c>
      <c r="C141" s="23" t="s">
        <v>284</v>
      </c>
      <c r="D141" s="24">
        <v>2015</v>
      </c>
      <c r="E141" s="24">
        <v>2025</v>
      </c>
      <c r="F141" s="23" t="s">
        <v>394</v>
      </c>
    </row>
    <row r="142" spans="1:6" ht="25.5" x14ac:dyDescent="0.25">
      <c r="A142" s="23" t="s">
        <v>395</v>
      </c>
      <c r="B142" s="23" t="s">
        <v>396</v>
      </c>
      <c r="C142" s="23" t="s">
        <v>363</v>
      </c>
      <c r="D142" s="24">
        <v>2015</v>
      </c>
      <c r="E142" s="24">
        <v>2025</v>
      </c>
      <c r="F142" s="23" t="s">
        <v>397</v>
      </c>
    </row>
    <row r="143" spans="1:6" ht="25.5" x14ac:dyDescent="0.25">
      <c r="A143" s="23" t="s">
        <v>398</v>
      </c>
      <c r="B143" s="23" t="s">
        <v>399</v>
      </c>
      <c r="C143" s="23" t="s">
        <v>400</v>
      </c>
      <c r="D143" s="24">
        <v>2015</v>
      </c>
      <c r="E143" s="24">
        <v>2017</v>
      </c>
      <c r="F143" s="23" t="s">
        <v>401</v>
      </c>
    </row>
    <row r="144" spans="1:6" ht="30.75" customHeight="1" x14ac:dyDescent="0.25">
      <c r="A144" s="23" t="s">
        <v>402</v>
      </c>
      <c r="B144" s="23" t="s">
        <v>403</v>
      </c>
      <c r="C144" s="23" t="s">
        <v>176</v>
      </c>
      <c r="D144" s="24">
        <v>2019</v>
      </c>
      <c r="E144" s="24">
        <v>2019</v>
      </c>
      <c r="F144" s="23" t="s">
        <v>404</v>
      </c>
    </row>
    <row r="145" spans="1:6" ht="38.25" customHeight="1" x14ac:dyDescent="0.25">
      <c r="A145" s="23" t="s">
        <v>405</v>
      </c>
      <c r="B145" s="23" t="s">
        <v>406</v>
      </c>
      <c r="C145" s="23" t="s">
        <v>407</v>
      </c>
      <c r="D145" s="24">
        <v>2019</v>
      </c>
      <c r="E145" s="24">
        <v>2019</v>
      </c>
      <c r="F145" s="23" t="s">
        <v>404</v>
      </c>
    </row>
    <row r="146" spans="1:6" x14ac:dyDescent="0.25">
      <c r="A146" s="103" t="s">
        <v>408</v>
      </c>
      <c r="B146" s="103"/>
      <c r="C146" s="103"/>
      <c r="D146" s="103"/>
      <c r="E146" s="103"/>
      <c r="F146" s="103"/>
    </row>
    <row r="147" spans="1:6" ht="78" customHeight="1" x14ac:dyDescent="0.25">
      <c r="A147" s="23" t="s">
        <v>211</v>
      </c>
      <c r="B147" s="23" t="s">
        <v>409</v>
      </c>
      <c r="C147" s="23" t="s">
        <v>176</v>
      </c>
      <c r="D147" s="24">
        <v>2015</v>
      </c>
      <c r="E147" s="24">
        <v>2018</v>
      </c>
      <c r="F147" s="23" t="s">
        <v>410</v>
      </c>
    </row>
    <row r="148" spans="1:6" ht="25.5" x14ac:dyDescent="0.25">
      <c r="A148" s="23" t="s">
        <v>215</v>
      </c>
      <c r="B148" s="23" t="s">
        <v>411</v>
      </c>
      <c r="C148" s="23" t="s">
        <v>350</v>
      </c>
      <c r="D148" s="24">
        <v>2015</v>
      </c>
      <c r="E148" s="24">
        <v>2015</v>
      </c>
      <c r="F148" s="23" t="s">
        <v>412</v>
      </c>
    </row>
    <row r="149" spans="1:6" ht="39" customHeight="1" x14ac:dyDescent="0.25">
      <c r="A149" s="23" t="s">
        <v>217</v>
      </c>
      <c r="B149" s="23" t="s">
        <v>413</v>
      </c>
      <c r="C149" s="23" t="s">
        <v>300</v>
      </c>
      <c r="D149" s="24">
        <v>2015</v>
      </c>
      <c r="E149" s="24">
        <v>2018</v>
      </c>
      <c r="F149" s="23" t="s">
        <v>414</v>
      </c>
    </row>
    <row r="150" spans="1:6" ht="33" customHeight="1" x14ac:dyDescent="0.25">
      <c r="A150" s="23" t="s">
        <v>415</v>
      </c>
      <c r="B150" s="23" t="s">
        <v>416</v>
      </c>
      <c r="C150" s="23" t="s">
        <v>417</v>
      </c>
      <c r="D150" s="24">
        <v>2015</v>
      </c>
      <c r="E150" s="24">
        <v>2016</v>
      </c>
      <c r="F150" s="23" t="s">
        <v>418</v>
      </c>
    </row>
    <row r="151" spans="1:6" ht="66" customHeight="1" x14ac:dyDescent="0.25">
      <c r="A151" s="23" t="s">
        <v>222</v>
      </c>
      <c r="B151" s="23" t="s">
        <v>419</v>
      </c>
      <c r="C151" s="23" t="s">
        <v>176</v>
      </c>
      <c r="D151" s="24">
        <v>2015</v>
      </c>
      <c r="E151" s="24">
        <v>2025</v>
      </c>
      <c r="F151" s="23" t="s">
        <v>420</v>
      </c>
    </row>
    <row r="152" spans="1:6" ht="38.25" x14ac:dyDescent="0.25">
      <c r="A152" s="23" t="s">
        <v>225</v>
      </c>
      <c r="B152" s="23" t="s">
        <v>421</v>
      </c>
      <c r="C152" s="23" t="s">
        <v>422</v>
      </c>
      <c r="D152" s="24">
        <v>2015</v>
      </c>
      <c r="E152" s="24">
        <v>2016</v>
      </c>
      <c r="F152" s="23" t="s">
        <v>423</v>
      </c>
    </row>
    <row r="153" spans="1:6" ht="76.5" x14ac:dyDescent="0.25">
      <c r="A153" s="23" t="s">
        <v>228</v>
      </c>
      <c r="B153" s="23" t="s">
        <v>424</v>
      </c>
      <c r="C153" s="23" t="s">
        <v>176</v>
      </c>
      <c r="D153" s="24">
        <v>2015</v>
      </c>
      <c r="E153" s="24">
        <v>2025</v>
      </c>
      <c r="F153" s="23" t="s">
        <v>425</v>
      </c>
    </row>
  </sheetData>
  <mergeCells count="29">
    <mergeCell ref="A115:A123"/>
    <mergeCell ref="A124:A128"/>
    <mergeCell ref="A131:F131"/>
    <mergeCell ref="A146:F146"/>
    <mergeCell ref="A83:F83"/>
    <mergeCell ref="A87:F87"/>
    <mergeCell ref="A88:F88"/>
    <mergeCell ref="A109:F109"/>
    <mergeCell ref="A113:F113"/>
    <mergeCell ref="A66:F66"/>
    <mergeCell ref="A71:F71"/>
    <mergeCell ref="A73:A75"/>
    <mergeCell ref="C73:C75"/>
    <mergeCell ref="D73:D75"/>
    <mergeCell ref="E73:E75"/>
    <mergeCell ref="F73:F75"/>
    <mergeCell ref="A6:F6"/>
    <mergeCell ref="A32:F32"/>
    <mergeCell ref="A41:F41"/>
    <mergeCell ref="A54:F54"/>
    <mergeCell ref="A58:F58"/>
    <mergeCell ref="D1:F1"/>
    <mergeCell ref="A2:F2"/>
    <mergeCell ref="A3:F3"/>
    <mergeCell ref="A4:A5"/>
    <mergeCell ref="B4:B5"/>
    <mergeCell ref="C4:C5"/>
    <mergeCell ref="D4:E4"/>
    <mergeCell ref="F4:F5"/>
  </mergeCells>
  <pageMargins left="0.39370078740157483" right="0.39370078740157483" top="1.1811023622047245" bottom="0.39370078740157483" header="0.31496062992125984" footer="0.31496062992125984"/>
  <pageSetup paperSize="9" scale="95"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86"/>
  <sheetViews>
    <sheetView tabSelected="1" view="pageBreakPreview" zoomScale="85" zoomScaleNormal="100" zoomScaleSheetLayoutView="85" workbookViewId="0">
      <selection activeCell="A2" sqref="A2:P2"/>
    </sheetView>
  </sheetViews>
  <sheetFormatPr defaultRowHeight="15.75" x14ac:dyDescent="0.25"/>
  <cols>
    <col min="1" max="1" width="9.140625" style="11"/>
    <col min="2" max="2" width="64.140625" style="11" customWidth="1"/>
    <col min="3" max="3" width="27.140625" style="11" customWidth="1"/>
    <col min="4" max="4" width="16" style="11" customWidth="1"/>
    <col min="5" max="5" width="13.42578125" style="11" customWidth="1"/>
    <col min="6" max="6" width="12" style="11" customWidth="1"/>
    <col min="7" max="7" width="11.28515625" style="11" bestFit="1" customWidth="1"/>
    <col min="8" max="8" width="9.28515625" style="11" bestFit="1" customWidth="1"/>
    <col min="9" max="9" width="10.140625" style="35" bestFit="1" customWidth="1"/>
    <col min="10" max="10" width="10.140625" style="72" customWidth="1"/>
    <col min="11" max="11" width="9.5703125" style="72" bestFit="1" customWidth="1"/>
    <col min="12" max="12" width="10.140625" style="72" bestFit="1" customWidth="1"/>
    <col min="13" max="13" width="9.28515625" style="11" bestFit="1" customWidth="1"/>
    <col min="14" max="14" width="10.140625" style="11" bestFit="1" customWidth="1"/>
    <col min="15" max="15" width="10.5703125" style="11" customWidth="1"/>
    <col min="16" max="16" width="11.5703125" style="11" customWidth="1"/>
    <col min="17" max="18" width="9.140625" style="11"/>
    <col min="19" max="20" width="10.140625" style="11" bestFit="1" customWidth="1"/>
    <col min="21" max="16384" width="9.140625" style="11"/>
  </cols>
  <sheetData>
    <row r="1" spans="1:16" ht="173.25" customHeight="1" x14ac:dyDescent="0.25">
      <c r="A1" s="52"/>
      <c r="B1" s="52"/>
      <c r="C1" s="52"/>
      <c r="D1" s="52"/>
      <c r="E1" s="52"/>
      <c r="F1" s="52"/>
      <c r="G1" s="52"/>
      <c r="H1" s="52"/>
      <c r="I1" s="52"/>
      <c r="J1" s="109" t="s">
        <v>522</v>
      </c>
      <c r="K1" s="110"/>
      <c r="L1" s="110"/>
      <c r="M1" s="110"/>
      <c r="N1" s="110"/>
      <c r="O1" s="110"/>
      <c r="P1" s="110"/>
    </row>
    <row r="2" spans="1:16" s="42" customFormat="1" ht="43.5" customHeight="1" x14ac:dyDescent="0.25">
      <c r="A2" s="143" t="s">
        <v>492</v>
      </c>
      <c r="B2" s="143"/>
      <c r="C2" s="143"/>
      <c r="D2" s="143"/>
      <c r="E2" s="143"/>
      <c r="F2" s="143"/>
      <c r="G2" s="143"/>
      <c r="H2" s="143"/>
      <c r="I2" s="143"/>
      <c r="J2" s="143"/>
      <c r="K2" s="143"/>
      <c r="L2" s="143"/>
      <c r="M2" s="143"/>
      <c r="N2" s="143"/>
      <c r="O2" s="143"/>
      <c r="P2" s="143"/>
    </row>
    <row r="3" spans="1:16" s="42" customFormat="1" ht="26.25" customHeight="1" x14ac:dyDescent="0.25">
      <c r="A3" s="144" t="s">
        <v>479</v>
      </c>
      <c r="B3" s="144"/>
      <c r="C3" s="144"/>
      <c r="D3" s="144"/>
      <c r="E3" s="144"/>
      <c r="F3" s="144"/>
      <c r="G3" s="144"/>
      <c r="H3" s="144"/>
      <c r="I3" s="144"/>
      <c r="J3" s="144"/>
      <c r="K3" s="144"/>
      <c r="L3" s="144"/>
      <c r="M3" s="144"/>
      <c r="N3" s="144"/>
      <c r="O3" s="144"/>
      <c r="P3" s="144"/>
    </row>
    <row r="4" spans="1:16" ht="15.75" customHeight="1" x14ac:dyDescent="0.25">
      <c r="A4" s="113" t="s">
        <v>29</v>
      </c>
      <c r="B4" s="113" t="s">
        <v>46</v>
      </c>
      <c r="C4" s="113" t="s">
        <v>53</v>
      </c>
      <c r="D4" s="113" t="s">
        <v>54</v>
      </c>
      <c r="E4" s="113"/>
      <c r="F4" s="113"/>
      <c r="G4" s="113"/>
      <c r="H4" s="113"/>
      <c r="I4" s="113"/>
      <c r="J4" s="113"/>
      <c r="K4" s="113"/>
      <c r="L4" s="113"/>
      <c r="M4" s="113"/>
      <c r="N4" s="113"/>
      <c r="O4" s="113"/>
      <c r="P4" s="113"/>
    </row>
    <row r="5" spans="1:16" ht="47.25" x14ac:dyDescent="0.25">
      <c r="A5" s="113"/>
      <c r="B5" s="113"/>
      <c r="C5" s="113"/>
      <c r="D5" s="69" t="s">
        <v>55</v>
      </c>
      <c r="E5" s="69" t="s">
        <v>56</v>
      </c>
      <c r="F5" s="50" t="s">
        <v>31</v>
      </c>
      <c r="G5" s="50" t="s">
        <v>32</v>
      </c>
      <c r="H5" s="50" t="s">
        <v>33</v>
      </c>
      <c r="I5" s="50" t="s">
        <v>34</v>
      </c>
      <c r="J5" s="50" t="s">
        <v>35</v>
      </c>
      <c r="K5" s="50" t="s">
        <v>36</v>
      </c>
      <c r="L5" s="50" t="s">
        <v>37</v>
      </c>
      <c r="M5" s="50" t="s">
        <v>38</v>
      </c>
      <c r="N5" s="50" t="s">
        <v>39</v>
      </c>
      <c r="O5" s="50" t="s">
        <v>40</v>
      </c>
      <c r="P5" s="50" t="s">
        <v>41</v>
      </c>
    </row>
    <row r="6" spans="1:16" ht="21" customHeight="1" x14ac:dyDescent="0.25">
      <c r="A6" s="114" t="s">
        <v>426</v>
      </c>
      <c r="B6" s="114"/>
      <c r="C6" s="114"/>
      <c r="D6" s="114"/>
      <c r="E6" s="114"/>
      <c r="F6" s="114"/>
      <c r="G6" s="114"/>
      <c r="H6" s="114"/>
      <c r="I6" s="114"/>
      <c r="J6" s="114"/>
      <c r="K6" s="114"/>
      <c r="L6" s="114"/>
      <c r="M6" s="114"/>
      <c r="N6" s="114"/>
      <c r="O6" s="114"/>
      <c r="P6" s="114"/>
    </row>
    <row r="7" spans="1:16" ht="19.5" customHeight="1" x14ac:dyDescent="0.25">
      <c r="A7" s="114" t="s">
        <v>90</v>
      </c>
      <c r="B7" s="114"/>
      <c r="C7" s="114"/>
      <c r="D7" s="114"/>
      <c r="E7" s="114"/>
      <c r="F7" s="114"/>
      <c r="G7" s="114"/>
      <c r="H7" s="114"/>
      <c r="I7" s="114"/>
      <c r="J7" s="114"/>
      <c r="K7" s="114"/>
      <c r="L7" s="114"/>
      <c r="M7" s="114"/>
      <c r="N7" s="114"/>
      <c r="O7" s="114"/>
      <c r="P7" s="114"/>
    </row>
    <row r="8" spans="1:16" x14ac:dyDescent="0.25">
      <c r="A8" s="111" t="s">
        <v>60</v>
      </c>
      <c r="B8" s="112" t="s">
        <v>91</v>
      </c>
      <c r="C8" s="103" t="s">
        <v>92</v>
      </c>
      <c r="D8" s="65" t="s">
        <v>427</v>
      </c>
      <c r="E8" s="71">
        <f>E9+E10</f>
        <v>26192.2</v>
      </c>
      <c r="F8" s="71">
        <f>F9+F10</f>
        <v>26082.2</v>
      </c>
      <c r="G8" s="71">
        <f t="shared" ref="G8:P8" si="0">G9+G10</f>
        <v>55</v>
      </c>
      <c r="H8" s="71">
        <f t="shared" si="0"/>
        <v>55</v>
      </c>
      <c r="I8" s="71">
        <f t="shared" si="0"/>
        <v>0</v>
      </c>
      <c r="J8" s="71">
        <f t="shared" si="0"/>
        <v>0</v>
      </c>
      <c r="K8" s="71">
        <f t="shared" si="0"/>
        <v>0</v>
      </c>
      <c r="L8" s="71">
        <f t="shared" si="0"/>
        <v>0</v>
      </c>
      <c r="M8" s="71">
        <f t="shared" si="0"/>
        <v>0</v>
      </c>
      <c r="N8" s="71">
        <f t="shared" si="0"/>
        <v>0</v>
      </c>
      <c r="O8" s="71">
        <f t="shared" si="0"/>
        <v>0</v>
      </c>
      <c r="P8" s="71">
        <f t="shared" si="0"/>
        <v>0</v>
      </c>
    </row>
    <row r="9" spans="1:16" ht="38.25" customHeight="1" x14ac:dyDescent="0.25">
      <c r="A9" s="111"/>
      <c r="B9" s="112"/>
      <c r="C9" s="103"/>
      <c r="D9" s="65" t="s">
        <v>57</v>
      </c>
      <c r="E9" s="71">
        <f>SUM(F9:P9)</f>
        <v>2692.2</v>
      </c>
      <c r="F9" s="71">
        <v>2582.1999999999998</v>
      </c>
      <c r="G9" s="27">
        <v>55</v>
      </c>
      <c r="H9" s="71">
        <v>55</v>
      </c>
      <c r="I9" s="71">
        <v>0</v>
      </c>
      <c r="J9" s="71">
        <v>0</v>
      </c>
      <c r="K9" s="71">
        <v>0</v>
      </c>
      <c r="L9" s="71">
        <v>0</v>
      </c>
      <c r="M9" s="71">
        <v>0</v>
      </c>
      <c r="N9" s="71">
        <v>0</v>
      </c>
      <c r="O9" s="71">
        <v>0</v>
      </c>
      <c r="P9" s="71">
        <v>0</v>
      </c>
    </row>
    <row r="10" spans="1:16" ht="33.75" customHeight="1" x14ac:dyDescent="0.25">
      <c r="A10" s="111"/>
      <c r="B10" s="112"/>
      <c r="C10" s="103"/>
      <c r="D10" s="65" t="s">
        <v>59</v>
      </c>
      <c r="E10" s="71">
        <f>SUM(F10:P10)</f>
        <v>23500</v>
      </c>
      <c r="F10" s="71">
        <v>23500</v>
      </c>
      <c r="G10" s="71">
        <v>0</v>
      </c>
      <c r="H10" s="71">
        <v>0</v>
      </c>
      <c r="I10" s="71">
        <v>0</v>
      </c>
      <c r="J10" s="71">
        <v>0</v>
      </c>
      <c r="K10" s="71">
        <v>0</v>
      </c>
      <c r="L10" s="71">
        <v>0</v>
      </c>
      <c r="M10" s="71">
        <v>0</v>
      </c>
      <c r="N10" s="71">
        <v>0</v>
      </c>
      <c r="O10" s="71">
        <v>0</v>
      </c>
      <c r="P10" s="71">
        <v>0</v>
      </c>
    </row>
    <row r="11" spans="1:16" x14ac:dyDescent="0.25">
      <c r="A11" s="111" t="s">
        <v>61</v>
      </c>
      <c r="B11" s="112" t="s">
        <v>94</v>
      </c>
      <c r="C11" s="103" t="s">
        <v>92</v>
      </c>
      <c r="D11" s="65" t="s">
        <v>427</v>
      </c>
      <c r="E11" s="71">
        <f>E12+E13</f>
        <v>25</v>
      </c>
      <c r="F11" s="71">
        <f>F12+F13</f>
        <v>25</v>
      </c>
      <c r="G11" s="71">
        <f t="shared" ref="G11:P11" si="1">G12+G13</f>
        <v>0</v>
      </c>
      <c r="H11" s="71">
        <f t="shared" si="1"/>
        <v>0</v>
      </c>
      <c r="I11" s="71">
        <f t="shared" si="1"/>
        <v>0</v>
      </c>
      <c r="J11" s="71">
        <f t="shared" si="1"/>
        <v>0</v>
      </c>
      <c r="K11" s="71">
        <f t="shared" si="1"/>
        <v>0</v>
      </c>
      <c r="L11" s="71">
        <f t="shared" si="1"/>
        <v>0</v>
      </c>
      <c r="M11" s="71">
        <f t="shared" si="1"/>
        <v>0</v>
      </c>
      <c r="N11" s="71">
        <f t="shared" si="1"/>
        <v>0</v>
      </c>
      <c r="O11" s="71">
        <f t="shared" si="1"/>
        <v>0</v>
      </c>
      <c r="P11" s="71">
        <f t="shared" si="1"/>
        <v>0</v>
      </c>
    </row>
    <row r="12" spans="1:16" x14ac:dyDescent="0.25">
      <c r="A12" s="111"/>
      <c r="B12" s="112"/>
      <c r="C12" s="103"/>
      <c r="D12" s="65" t="s">
        <v>57</v>
      </c>
      <c r="E12" s="71">
        <f>SUM(F12:P12)</f>
        <v>25</v>
      </c>
      <c r="F12" s="71">
        <v>25</v>
      </c>
      <c r="G12" s="71">
        <v>0</v>
      </c>
      <c r="H12" s="71">
        <v>0</v>
      </c>
      <c r="I12" s="71">
        <v>0</v>
      </c>
      <c r="J12" s="71">
        <v>0</v>
      </c>
      <c r="K12" s="71">
        <v>0</v>
      </c>
      <c r="L12" s="71">
        <v>0</v>
      </c>
      <c r="M12" s="71">
        <v>0</v>
      </c>
      <c r="N12" s="71">
        <v>0</v>
      </c>
      <c r="O12" s="71">
        <v>0</v>
      </c>
      <c r="P12" s="71">
        <v>0</v>
      </c>
    </row>
    <row r="13" spans="1:16" x14ac:dyDescent="0.25">
      <c r="A13" s="111"/>
      <c r="B13" s="112"/>
      <c r="C13" s="103"/>
      <c r="D13" s="65" t="s">
        <v>59</v>
      </c>
      <c r="E13" s="71">
        <f>SUM(F13:P13)</f>
        <v>0</v>
      </c>
      <c r="F13" s="71">
        <v>0</v>
      </c>
      <c r="G13" s="71">
        <v>0</v>
      </c>
      <c r="H13" s="71">
        <v>0</v>
      </c>
      <c r="I13" s="71">
        <v>0</v>
      </c>
      <c r="J13" s="71">
        <v>0</v>
      </c>
      <c r="K13" s="71">
        <v>0</v>
      </c>
      <c r="L13" s="71">
        <v>0</v>
      </c>
      <c r="M13" s="71">
        <v>0</v>
      </c>
      <c r="N13" s="71">
        <v>0</v>
      </c>
      <c r="O13" s="71">
        <v>0</v>
      </c>
      <c r="P13" s="71">
        <v>0</v>
      </c>
    </row>
    <row r="14" spans="1:16" x14ac:dyDescent="0.25">
      <c r="A14" s="111" t="s">
        <v>62</v>
      </c>
      <c r="B14" s="112" t="s">
        <v>95</v>
      </c>
      <c r="C14" s="103" t="s">
        <v>92</v>
      </c>
      <c r="D14" s="65" t="s">
        <v>427</v>
      </c>
      <c r="E14" s="71">
        <f>E15+E16</f>
        <v>100</v>
      </c>
      <c r="F14" s="71">
        <f>SUM(F15:F16)</f>
        <v>100</v>
      </c>
      <c r="G14" s="71">
        <f t="shared" ref="G14:P14" si="2">SUM(G15:G16)</f>
        <v>0</v>
      </c>
      <c r="H14" s="71">
        <f t="shared" si="2"/>
        <v>0</v>
      </c>
      <c r="I14" s="71">
        <f t="shared" si="2"/>
        <v>0</v>
      </c>
      <c r="J14" s="71">
        <v>0</v>
      </c>
      <c r="K14" s="71">
        <f t="shared" si="2"/>
        <v>0</v>
      </c>
      <c r="L14" s="71">
        <f t="shared" si="2"/>
        <v>0</v>
      </c>
      <c r="M14" s="71">
        <f t="shared" si="2"/>
        <v>0</v>
      </c>
      <c r="N14" s="71">
        <f t="shared" si="2"/>
        <v>0</v>
      </c>
      <c r="O14" s="71">
        <f t="shared" si="2"/>
        <v>0</v>
      </c>
      <c r="P14" s="71">
        <f t="shared" si="2"/>
        <v>0</v>
      </c>
    </row>
    <row r="15" spans="1:16" ht="23.25" customHeight="1" x14ac:dyDescent="0.25">
      <c r="A15" s="111"/>
      <c r="B15" s="112"/>
      <c r="C15" s="103"/>
      <c r="D15" s="65" t="s">
        <v>57</v>
      </c>
      <c r="E15" s="71">
        <f>SUM(F15:P15)</f>
        <v>100</v>
      </c>
      <c r="F15" s="71">
        <v>100</v>
      </c>
      <c r="G15" s="71">
        <v>0</v>
      </c>
      <c r="H15" s="71">
        <v>0</v>
      </c>
      <c r="I15" s="71">
        <v>0</v>
      </c>
      <c r="J15" s="71">
        <v>0</v>
      </c>
      <c r="K15" s="71">
        <v>0</v>
      </c>
      <c r="L15" s="71">
        <v>0</v>
      </c>
      <c r="M15" s="71">
        <v>0</v>
      </c>
      <c r="N15" s="71">
        <v>0</v>
      </c>
      <c r="O15" s="71">
        <v>0</v>
      </c>
      <c r="P15" s="71">
        <v>0</v>
      </c>
    </row>
    <row r="16" spans="1:16" x14ac:dyDescent="0.25">
      <c r="A16" s="111"/>
      <c r="B16" s="112"/>
      <c r="C16" s="103"/>
      <c r="D16" s="65" t="s">
        <v>59</v>
      </c>
      <c r="E16" s="71">
        <f>SUM(F16:P16)</f>
        <v>0</v>
      </c>
      <c r="F16" s="71">
        <v>0</v>
      </c>
      <c r="G16" s="71">
        <v>0</v>
      </c>
      <c r="H16" s="71">
        <v>0</v>
      </c>
      <c r="I16" s="71">
        <v>0</v>
      </c>
      <c r="J16" s="71">
        <v>0</v>
      </c>
      <c r="K16" s="71">
        <v>0</v>
      </c>
      <c r="L16" s="71">
        <v>0</v>
      </c>
      <c r="M16" s="71">
        <v>0</v>
      </c>
      <c r="N16" s="71">
        <v>0</v>
      </c>
      <c r="O16" s="71">
        <v>0</v>
      </c>
      <c r="P16" s="71">
        <v>0</v>
      </c>
    </row>
    <row r="17" spans="1:16" x14ac:dyDescent="0.25">
      <c r="A17" s="111" t="s">
        <v>96</v>
      </c>
      <c r="B17" s="112" t="s">
        <v>97</v>
      </c>
      <c r="C17" s="103" t="s">
        <v>98</v>
      </c>
      <c r="D17" s="65" t="s">
        <v>427</v>
      </c>
      <c r="E17" s="71">
        <f>E18+E19</f>
        <v>104</v>
      </c>
      <c r="F17" s="71">
        <f>F19+F18</f>
        <v>104</v>
      </c>
      <c r="G17" s="71">
        <f t="shared" ref="G17:P17" si="3">G19+G18</f>
        <v>0</v>
      </c>
      <c r="H17" s="71">
        <f t="shared" si="3"/>
        <v>0</v>
      </c>
      <c r="I17" s="71">
        <f t="shared" si="3"/>
        <v>0</v>
      </c>
      <c r="J17" s="71">
        <f t="shared" si="3"/>
        <v>0</v>
      </c>
      <c r="K17" s="71">
        <f t="shared" si="3"/>
        <v>0</v>
      </c>
      <c r="L17" s="71">
        <f t="shared" si="3"/>
        <v>0</v>
      </c>
      <c r="M17" s="71">
        <f t="shared" si="3"/>
        <v>0</v>
      </c>
      <c r="N17" s="71">
        <f t="shared" si="3"/>
        <v>0</v>
      </c>
      <c r="O17" s="71">
        <f t="shared" si="3"/>
        <v>0</v>
      </c>
      <c r="P17" s="71">
        <f t="shared" si="3"/>
        <v>0</v>
      </c>
    </row>
    <row r="18" spans="1:16" ht="25.5" customHeight="1" x14ac:dyDescent="0.25">
      <c r="A18" s="111"/>
      <c r="B18" s="112"/>
      <c r="C18" s="103"/>
      <c r="D18" s="65" t="s">
        <v>57</v>
      </c>
      <c r="E18" s="71">
        <f>SUM(F18:P18)</f>
        <v>104</v>
      </c>
      <c r="F18" s="71">
        <v>104</v>
      </c>
      <c r="G18" s="71">
        <v>0</v>
      </c>
      <c r="H18" s="71">
        <v>0</v>
      </c>
      <c r="I18" s="71">
        <v>0</v>
      </c>
      <c r="J18" s="71">
        <v>0</v>
      </c>
      <c r="K18" s="71">
        <v>0</v>
      </c>
      <c r="L18" s="71">
        <v>0</v>
      </c>
      <c r="M18" s="71">
        <v>0</v>
      </c>
      <c r="N18" s="71">
        <v>0</v>
      </c>
      <c r="O18" s="71">
        <v>0</v>
      </c>
      <c r="P18" s="71">
        <v>0</v>
      </c>
    </row>
    <row r="19" spans="1:16" ht="27" customHeight="1" x14ac:dyDescent="0.25">
      <c r="A19" s="111"/>
      <c r="B19" s="112"/>
      <c r="C19" s="103"/>
      <c r="D19" s="65" t="s">
        <v>59</v>
      </c>
      <c r="E19" s="71">
        <f>SUM(F19:P19)</f>
        <v>0</v>
      </c>
      <c r="F19" s="71">
        <v>0</v>
      </c>
      <c r="G19" s="71">
        <v>0</v>
      </c>
      <c r="H19" s="71">
        <v>0</v>
      </c>
      <c r="I19" s="71">
        <v>0</v>
      </c>
      <c r="J19" s="71">
        <v>0</v>
      </c>
      <c r="K19" s="71">
        <v>0</v>
      </c>
      <c r="L19" s="71">
        <v>0</v>
      </c>
      <c r="M19" s="71">
        <v>0</v>
      </c>
      <c r="N19" s="71">
        <v>0</v>
      </c>
      <c r="O19" s="71">
        <v>0</v>
      </c>
      <c r="P19" s="71">
        <v>0</v>
      </c>
    </row>
    <row r="20" spans="1:16" x14ac:dyDescent="0.25">
      <c r="A20" s="111" t="s">
        <v>99</v>
      </c>
      <c r="B20" s="112" t="s">
        <v>100</v>
      </c>
      <c r="C20" s="103" t="s">
        <v>101</v>
      </c>
      <c r="D20" s="65" t="s">
        <v>427</v>
      </c>
      <c r="E20" s="71">
        <f>E21+E22</f>
        <v>3000</v>
      </c>
      <c r="F20" s="71">
        <f>F21+F22</f>
        <v>0</v>
      </c>
      <c r="G20" s="71">
        <f t="shared" ref="G20:P20" si="4">G21+G22</f>
        <v>0</v>
      </c>
      <c r="H20" s="71">
        <f t="shared" si="4"/>
        <v>3000</v>
      </c>
      <c r="I20" s="71">
        <f t="shared" si="4"/>
        <v>0</v>
      </c>
      <c r="J20" s="71">
        <f t="shared" si="4"/>
        <v>0</v>
      </c>
      <c r="K20" s="71">
        <f t="shared" si="4"/>
        <v>0</v>
      </c>
      <c r="L20" s="71">
        <f t="shared" si="4"/>
        <v>0</v>
      </c>
      <c r="M20" s="71">
        <f t="shared" si="4"/>
        <v>0</v>
      </c>
      <c r="N20" s="71">
        <f t="shared" si="4"/>
        <v>0</v>
      </c>
      <c r="O20" s="71">
        <f t="shared" si="4"/>
        <v>0</v>
      </c>
      <c r="P20" s="71">
        <f t="shared" si="4"/>
        <v>0</v>
      </c>
    </row>
    <row r="21" spans="1:16" x14ac:dyDescent="0.25">
      <c r="A21" s="111"/>
      <c r="B21" s="112"/>
      <c r="C21" s="103"/>
      <c r="D21" s="65" t="s">
        <v>57</v>
      </c>
      <c r="E21" s="71">
        <f>SUM(F21:P21)</f>
        <v>3000</v>
      </c>
      <c r="F21" s="71">
        <v>0</v>
      </c>
      <c r="G21" s="71">
        <v>0</v>
      </c>
      <c r="H21" s="71">
        <v>3000</v>
      </c>
      <c r="I21" s="71">
        <v>0</v>
      </c>
      <c r="J21" s="71">
        <v>0</v>
      </c>
      <c r="K21" s="71">
        <v>0</v>
      </c>
      <c r="L21" s="71">
        <v>0</v>
      </c>
      <c r="M21" s="71">
        <v>0</v>
      </c>
      <c r="N21" s="71">
        <v>0</v>
      </c>
      <c r="O21" s="71">
        <v>0</v>
      </c>
      <c r="P21" s="71">
        <v>0</v>
      </c>
    </row>
    <row r="22" spans="1:16" x14ac:dyDescent="0.25">
      <c r="A22" s="111"/>
      <c r="B22" s="112"/>
      <c r="C22" s="103"/>
      <c r="D22" s="65" t="s">
        <v>59</v>
      </c>
      <c r="E22" s="71">
        <f>SUM(F22:P22)</f>
        <v>0</v>
      </c>
      <c r="F22" s="71">
        <v>0</v>
      </c>
      <c r="G22" s="71">
        <v>0</v>
      </c>
      <c r="H22" s="71">
        <v>0</v>
      </c>
      <c r="I22" s="71">
        <v>0</v>
      </c>
      <c r="J22" s="71">
        <v>0</v>
      </c>
      <c r="K22" s="71">
        <v>0</v>
      </c>
      <c r="L22" s="71">
        <v>0</v>
      </c>
      <c r="M22" s="71">
        <v>0</v>
      </c>
      <c r="N22" s="71">
        <v>0</v>
      </c>
      <c r="O22" s="71">
        <v>0</v>
      </c>
      <c r="P22" s="71">
        <v>0</v>
      </c>
    </row>
    <row r="23" spans="1:16" x14ac:dyDescent="0.25">
      <c r="A23" s="111" t="s">
        <v>102</v>
      </c>
      <c r="B23" s="112" t="s">
        <v>103</v>
      </c>
      <c r="C23" s="103" t="s">
        <v>104</v>
      </c>
      <c r="D23" s="65" t="s">
        <v>427</v>
      </c>
      <c r="E23" s="71">
        <f>E24+E25</f>
        <v>0</v>
      </c>
      <c r="F23" s="71">
        <f>F24+F25</f>
        <v>0</v>
      </c>
      <c r="G23" s="71">
        <f t="shared" ref="G23:P23" si="5">G24+G25</f>
        <v>0</v>
      </c>
      <c r="H23" s="71">
        <f t="shared" si="5"/>
        <v>0</v>
      </c>
      <c r="I23" s="71">
        <f t="shared" si="5"/>
        <v>0</v>
      </c>
      <c r="J23" s="71">
        <v>0</v>
      </c>
      <c r="K23" s="71">
        <v>0</v>
      </c>
      <c r="L23" s="71">
        <f t="shared" si="5"/>
        <v>0</v>
      </c>
      <c r="M23" s="71">
        <f t="shared" si="5"/>
        <v>0</v>
      </c>
      <c r="N23" s="71">
        <f t="shared" si="5"/>
        <v>0</v>
      </c>
      <c r="O23" s="71">
        <f t="shared" si="5"/>
        <v>0</v>
      </c>
      <c r="P23" s="71">
        <f t="shared" si="5"/>
        <v>0</v>
      </c>
    </row>
    <row r="24" spans="1:16" s="38" customFormat="1" x14ac:dyDescent="0.25">
      <c r="A24" s="111"/>
      <c r="B24" s="112"/>
      <c r="C24" s="103"/>
      <c r="D24" s="65" t="s">
        <v>57</v>
      </c>
      <c r="E24" s="71">
        <f>SUM(F24:P24)</f>
        <v>0</v>
      </c>
      <c r="F24" s="71">
        <v>0</v>
      </c>
      <c r="G24" s="71">
        <v>0</v>
      </c>
      <c r="H24" s="71">
        <v>0</v>
      </c>
      <c r="I24" s="71">
        <v>0</v>
      </c>
      <c r="J24" s="71">
        <v>0</v>
      </c>
      <c r="K24" s="71">
        <v>0</v>
      </c>
      <c r="L24" s="71">
        <v>0</v>
      </c>
      <c r="M24" s="71">
        <v>0</v>
      </c>
      <c r="N24" s="71">
        <v>0</v>
      </c>
      <c r="O24" s="71">
        <v>0</v>
      </c>
      <c r="P24" s="71">
        <v>0</v>
      </c>
    </row>
    <row r="25" spans="1:16" s="38" customFormat="1" x14ac:dyDescent="0.25">
      <c r="A25" s="111"/>
      <c r="B25" s="112"/>
      <c r="C25" s="103"/>
      <c r="D25" s="65" t="s">
        <v>59</v>
      </c>
      <c r="E25" s="71">
        <f>SUM(F25:P25)</f>
        <v>0</v>
      </c>
      <c r="F25" s="71">
        <v>0</v>
      </c>
      <c r="G25" s="71">
        <v>0</v>
      </c>
      <c r="H25" s="71">
        <v>0</v>
      </c>
      <c r="I25" s="71">
        <v>0</v>
      </c>
      <c r="J25" s="71">
        <v>0</v>
      </c>
      <c r="K25" s="71">
        <v>0</v>
      </c>
      <c r="L25" s="71">
        <v>0</v>
      </c>
      <c r="M25" s="71">
        <v>0</v>
      </c>
      <c r="N25" s="71">
        <v>0</v>
      </c>
      <c r="O25" s="71">
        <v>0</v>
      </c>
      <c r="P25" s="71">
        <v>0</v>
      </c>
    </row>
    <row r="26" spans="1:16" s="38" customFormat="1" x14ac:dyDescent="0.25">
      <c r="A26" s="111" t="s">
        <v>105</v>
      </c>
      <c r="B26" s="112" t="s">
        <v>106</v>
      </c>
      <c r="C26" s="103" t="s">
        <v>107</v>
      </c>
      <c r="D26" s="65" t="s">
        <v>427</v>
      </c>
      <c r="E26" s="71">
        <f>E27+E28</f>
        <v>3123</v>
      </c>
      <c r="F26" s="71">
        <f>F27+F28</f>
        <v>0</v>
      </c>
      <c r="G26" s="71">
        <f t="shared" ref="G26:P26" si="6">G27+G28</f>
        <v>0</v>
      </c>
      <c r="H26" s="71">
        <f t="shared" si="6"/>
        <v>0</v>
      </c>
      <c r="I26" s="71">
        <f t="shared" si="6"/>
        <v>0</v>
      </c>
      <c r="J26" s="71">
        <f t="shared" si="6"/>
        <v>3123</v>
      </c>
      <c r="K26" s="71">
        <f t="shared" si="6"/>
        <v>0</v>
      </c>
      <c r="L26" s="71">
        <f t="shared" si="6"/>
        <v>0</v>
      </c>
      <c r="M26" s="71">
        <f t="shared" si="6"/>
        <v>0</v>
      </c>
      <c r="N26" s="71">
        <f t="shared" si="6"/>
        <v>0</v>
      </c>
      <c r="O26" s="71">
        <f t="shared" si="6"/>
        <v>0</v>
      </c>
      <c r="P26" s="71">
        <f t="shared" si="6"/>
        <v>0</v>
      </c>
    </row>
    <row r="27" spans="1:16" s="38" customFormat="1" x14ac:dyDescent="0.25">
      <c r="A27" s="111"/>
      <c r="B27" s="112"/>
      <c r="C27" s="103"/>
      <c r="D27" s="65" t="s">
        <v>57</v>
      </c>
      <c r="E27" s="71">
        <f>SUM(F27:P27)</f>
        <v>3123</v>
      </c>
      <c r="F27" s="71">
        <v>0</v>
      </c>
      <c r="G27" s="71">
        <v>0</v>
      </c>
      <c r="H27" s="71">
        <v>0</v>
      </c>
      <c r="I27" s="71">
        <v>0</v>
      </c>
      <c r="J27" s="71">
        <v>3123</v>
      </c>
      <c r="K27" s="71">
        <v>0</v>
      </c>
      <c r="L27" s="71">
        <v>0</v>
      </c>
      <c r="M27" s="71">
        <v>0</v>
      </c>
      <c r="N27" s="71">
        <v>0</v>
      </c>
      <c r="O27" s="71">
        <v>0</v>
      </c>
      <c r="P27" s="71">
        <v>0</v>
      </c>
    </row>
    <row r="28" spans="1:16" s="38" customFormat="1" x14ac:dyDescent="0.25">
      <c r="A28" s="111"/>
      <c r="B28" s="112"/>
      <c r="C28" s="103"/>
      <c r="D28" s="65" t="s">
        <v>59</v>
      </c>
      <c r="E28" s="71">
        <f>SUM(F28:P28)</f>
        <v>0</v>
      </c>
      <c r="F28" s="71">
        <v>0</v>
      </c>
      <c r="G28" s="71">
        <v>0</v>
      </c>
      <c r="H28" s="71">
        <v>0</v>
      </c>
      <c r="I28" s="71">
        <v>0</v>
      </c>
      <c r="J28" s="71">
        <v>0</v>
      </c>
      <c r="K28" s="71">
        <v>0</v>
      </c>
      <c r="L28" s="71">
        <v>0</v>
      </c>
      <c r="M28" s="71">
        <v>0</v>
      </c>
      <c r="N28" s="71">
        <v>0</v>
      </c>
      <c r="O28" s="71">
        <v>0</v>
      </c>
      <c r="P28" s="71">
        <v>0</v>
      </c>
    </row>
    <row r="29" spans="1:16" s="38" customFormat="1" ht="21.75" customHeight="1" x14ac:dyDescent="0.25">
      <c r="A29" s="111" t="s">
        <v>108</v>
      </c>
      <c r="B29" s="112" t="s">
        <v>109</v>
      </c>
      <c r="C29" s="103" t="s">
        <v>110</v>
      </c>
      <c r="D29" s="65" t="s">
        <v>427</v>
      </c>
      <c r="E29" s="71">
        <f>E30+E31</f>
        <v>0</v>
      </c>
      <c r="F29" s="71">
        <f t="shared" ref="F29:P29" si="7">F30+F31</f>
        <v>0</v>
      </c>
      <c r="G29" s="71">
        <f t="shared" si="7"/>
        <v>0</v>
      </c>
      <c r="H29" s="71">
        <f t="shared" si="7"/>
        <v>0</v>
      </c>
      <c r="I29" s="71">
        <f t="shared" si="7"/>
        <v>0</v>
      </c>
      <c r="J29" s="71">
        <v>0</v>
      </c>
      <c r="K29" s="71">
        <f t="shared" si="7"/>
        <v>0</v>
      </c>
      <c r="L29" s="71">
        <f t="shared" si="7"/>
        <v>0</v>
      </c>
      <c r="M29" s="71">
        <f t="shared" si="7"/>
        <v>0</v>
      </c>
      <c r="N29" s="71">
        <f t="shared" si="7"/>
        <v>0</v>
      </c>
      <c r="O29" s="71">
        <f t="shared" si="7"/>
        <v>0</v>
      </c>
      <c r="P29" s="71">
        <f t="shared" si="7"/>
        <v>0</v>
      </c>
    </row>
    <row r="30" spans="1:16" s="38" customFormat="1" ht="24" customHeight="1" x14ac:dyDescent="0.25">
      <c r="A30" s="111"/>
      <c r="B30" s="112"/>
      <c r="C30" s="103"/>
      <c r="D30" s="65" t="s">
        <v>57</v>
      </c>
      <c r="E30" s="71">
        <f>SUM(F30:P30)</f>
        <v>0</v>
      </c>
      <c r="F30" s="71">
        <v>0</v>
      </c>
      <c r="G30" s="71">
        <v>0</v>
      </c>
      <c r="H30" s="71">
        <v>0</v>
      </c>
      <c r="I30" s="71">
        <v>0</v>
      </c>
      <c r="J30" s="71">
        <v>0</v>
      </c>
      <c r="K30" s="71">
        <v>0</v>
      </c>
      <c r="L30" s="71">
        <v>0</v>
      </c>
      <c r="M30" s="71">
        <v>0</v>
      </c>
      <c r="N30" s="71">
        <v>0</v>
      </c>
      <c r="O30" s="71">
        <v>0</v>
      </c>
      <c r="P30" s="71">
        <v>0</v>
      </c>
    </row>
    <row r="31" spans="1:16" s="38" customFormat="1" ht="25.5" customHeight="1" x14ac:dyDescent="0.25">
      <c r="A31" s="111"/>
      <c r="B31" s="112"/>
      <c r="C31" s="103"/>
      <c r="D31" s="65" t="s">
        <v>59</v>
      </c>
      <c r="E31" s="71">
        <f>SUM(F31:P31)</f>
        <v>0</v>
      </c>
      <c r="F31" s="71">
        <v>0</v>
      </c>
      <c r="G31" s="71">
        <v>0</v>
      </c>
      <c r="H31" s="71">
        <v>0</v>
      </c>
      <c r="I31" s="71">
        <v>0</v>
      </c>
      <c r="J31" s="71">
        <v>0</v>
      </c>
      <c r="K31" s="71">
        <v>0</v>
      </c>
      <c r="L31" s="71">
        <v>0</v>
      </c>
      <c r="M31" s="71">
        <v>0</v>
      </c>
      <c r="N31" s="71">
        <v>0</v>
      </c>
      <c r="O31" s="71">
        <v>0</v>
      </c>
      <c r="P31" s="71">
        <v>0</v>
      </c>
    </row>
    <row r="32" spans="1:16" x14ac:dyDescent="0.25">
      <c r="A32" s="111" t="s">
        <v>112</v>
      </c>
      <c r="B32" s="112" t="s">
        <v>113</v>
      </c>
      <c r="C32" s="103" t="s">
        <v>110</v>
      </c>
      <c r="D32" s="65" t="s">
        <v>427</v>
      </c>
      <c r="E32" s="71">
        <f t="shared" ref="E32:E33" si="8">SUM(F32:P32)</f>
        <v>0</v>
      </c>
      <c r="F32" s="71">
        <f>F33+F34</f>
        <v>0</v>
      </c>
      <c r="G32" s="71">
        <f t="shared" ref="G32:P32" si="9">G33+G34</f>
        <v>0</v>
      </c>
      <c r="H32" s="71">
        <f t="shared" si="9"/>
        <v>0</v>
      </c>
      <c r="I32" s="71">
        <f t="shared" si="9"/>
        <v>0</v>
      </c>
      <c r="J32" s="71">
        <f t="shared" si="9"/>
        <v>0</v>
      </c>
      <c r="K32" s="71">
        <f t="shared" si="9"/>
        <v>0</v>
      </c>
      <c r="L32" s="71">
        <f t="shared" si="9"/>
        <v>0</v>
      </c>
      <c r="M32" s="71">
        <f t="shared" si="9"/>
        <v>0</v>
      </c>
      <c r="N32" s="71">
        <f t="shared" si="9"/>
        <v>0</v>
      </c>
      <c r="O32" s="71">
        <f t="shared" si="9"/>
        <v>0</v>
      </c>
      <c r="P32" s="71">
        <f t="shared" si="9"/>
        <v>0</v>
      </c>
    </row>
    <row r="33" spans="1:20" x14ac:dyDescent="0.25">
      <c r="A33" s="111"/>
      <c r="B33" s="112"/>
      <c r="C33" s="103"/>
      <c r="D33" s="65" t="s">
        <v>57</v>
      </c>
      <c r="E33" s="71">
        <f t="shared" si="8"/>
        <v>0</v>
      </c>
      <c r="F33" s="71">
        <v>0</v>
      </c>
      <c r="G33" s="71">
        <v>0</v>
      </c>
      <c r="H33" s="71">
        <v>0</v>
      </c>
      <c r="I33" s="71">
        <v>0</v>
      </c>
      <c r="J33" s="71">
        <v>0</v>
      </c>
      <c r="K33" s="71">
        <v>0</v>
      </c>
      <c r="L33" s="71">
        <v>0</v>
      </c>
      <c r="M33" s="71">
        <v>0</v>
      </c>
      <c r="N33" s="71">
        <v>0</v>
      </c>
      <c r="O33" s="71">
        <v>0</v>
      </c>
      <c r="P33" s="71">
        <v>0</v>
      </c>
    </row>
    <row r="34" spans="1:20" x14ac:dyDescent="0.25">
      <c r="A34" s="111"/>
      <c r="B34" s="112"/>
      <c r="C34" s="103"/>
      <c r="D34" s="65" t="s">
        <v>59</v>
      </c>
      <c r="E34" s="71">
        <f>SUM(F34:P34)</f>
        <v>0</v>
      </c>
      <c r="F34" s="71">
        <v>0</v>
      </c>
      <c r="G34" s="71">
        <v>0</v>
      </c>
      <c r="H34" s="71">
        <v>0</v>
      </c>
      <c r="I34" s="71">
        <v>0</v>
      </c>
      <c r="J34" s="71">
        <v>0</v>
      </c>
      <c r="K34" s="71">
        <v>0</v>
      </c>
      <c r="L34" s="71">
        <v>0</v>
      </c>
      <c r="M34" s="71">
        <v>0</v>
      </c>
      <c r="N34" s="71">
        <v>0</v>
      </c>
      <c r="O34" s="71">
        <v>0</v>
      </c>
      <c r="P34" s="71">
        <v>0</v>
      </c>
    </row>
    <row r="35" spans="1:20" x14ac:dyDescent="0.25">
      <c r="A35" s="111" t="s">
        <v>114</v>
      </c>
      <c r="B35" s="112" t="s">
        <v>115</v>
      </c>
      <c r="C35" s="103" t="s">
        <v>116</v>
      </c>
      <c r="D35" s="65" t="s">
        <v>427</v>
      </c>
      <c r="E35" s="71">
        <f t="shared" ref="E35:E36" si="10">SUM(F35:P35)</f>
        <v>0</v>
      </c>
      <c r="F35" s="71">
        <f>SUM(F36:F37)</f>
        <v>0</v>
      </c>
      <c r="G35" s="71">
        <f t="shared" ref="G35:P35" si="11">SUM(G36:G37)</f>
        <v>0</v>
      </c>
      <c r="H35" s="71">
        <f t="shared" si="11"/>
        <v>0</v>
      </c>
      <c r="I35" s="71">
        <f t="shared" si="11"/>
        <v>0</v>
      </c>
      <c r="J35" s="71">
        <f t="shared" si="11"/>
        <v>0</v>
      </c>
      <c r="K35" s="71">
        <f t="shared" si="11"/>
        <v>0</v>
      </c>
      <c r="L35" s="71">
        <f t="shared" si="11"/>
        <v>0</v>
      </c>
      <c r="M35" s="71">
        <f t="shared" si="11"/>
        <v>0</v>
      </c>
      <c r="N35" s="71">
        <f t="shared" si="11"/>
        <v>0</v>
      </c>
      <c r="O35" s="71">
        <f t="shared" si="11"/>
        <v>0</v>
      </c>
      <c r="P35" s="71">
        <f t="shared" si="11"/>
        <v>0</v>
      </c>
    </row>
    <row r="36" spans="1:20" x14ac:dyDescent="0.25">
      <c r="A36" s="111"/>
      <c r="B36" s="112"/>
      <c r="C36" s="103"/>
      <c r="D36" s="65" t="s">
        <v>57</v>
      </c>
      <c r="E36" s="71">
        <f t="shared" si="10"/>
        <v>0</v>
      </c>
      <c r="F36" s="71">
        <v>0</v>
      </c>
      <c r="G36" s="71">
        <v>0</v>
      </c>
      <c r="H36" s="71">
        <v>0</v>
      </c>
      <c r="I36" s="71">
        <v>0</v>
      </c>
      <c r="J36" s="71">
        <v>0</v>
      </c>
      <c r="K36" s="71">
        <v>0</v>
      </c>
      <c r="L36" s="71">
        <v>0</v>
      </c>
      <c r="M36" s="71">
        <v>0</v>
      </c>
      <c r="N36" s="71">
        <v>0</v>
      </c>
      <c r="O36" s="71">
        <v>0</v>
      </c>
      <c r="P36" s="71">
        <v>0</v>
      </c>
    </row>
    <row r="37" spans="1:20" x14ac:dyDescent="0.25">
      <c r="A37" s="111"/>
      <c r="B37" s="112"/>
      <c r="C37" s="103"/>
      <c r="D37" s="65" t="s">
        <v>59</v>
      </c>
      <c r="E37" s="71">
        <f>SUM(F37:P37)</f>
        <v>0</v>
      </c>
      <c r="F37" s="71">
        <v>0</v>
      </c>
      <c r="G37" s="71">
        <v>0</v>
      </c>
      <c r="H37" s="71">
        <v>0</v>
      </c>
      <c r="I37" s="71">
        <v>0</v>
      </c>
      <c r="J37" s="71">
        <v>0</v>
      </c>
      <c r="K37" s="71">
        <v>0</v>
      </c>
      <c r="L37" s="71">
        <v>0</v>
      </c>
      <c r="M37" s="71">
        <v>0</v>
      </c>
      <c r="N37" s="71">
        <v>0</v>
      </c>
      <c r="O37" s="71">
        <v>0</v>
      </c>
      <c r="P37" s="71">
        <v>0</v>
      </c>
    </row>
    <row r="38" spans="1:20" x14ac:dyDescent="0.25">
      <c r="A38" s="111" t="s">
        <v>117</v>
      </c>
      <c r="B38" s="112" t="s">
        <v>118</v>
      </c>
      <c r="C38" s="103" t="s">
        <v>110</v>
      </c>
      <c r="D38" s="65" t="s">
        <v>427</v>
      </c>
      <c r="E38" s="71">
        <f>SUM(F38:P38)</f>
        <v>0</v>
      </c>
      <c r="F38" s="71">
        <f>F39+F40</f>
        <v>0</v>
      </c>
      <c r="G38" s="71">
        <f t="shared" ref="G38:P38" si="12">G39+G40</f>
        <v>0</v>
      </c>
      <c r="H38" s="71">
        <f t="shared" si="12"/>
        <v>0</v>
      </c>
      <c r="I38" s="71">
        <f t="shared" si="12"/>
        <v>0</v>
      </c>
      <c r="J38" s="71">
        <f t="shared" si="12"/>
        <v>0</v>
      </c>
      <c r="K38" s="71">
        <f t="shared" si="12"/>
        <v>0</v>
      </c>
      <c r="L38" s="71">
        <f t="shared" si="12"/>
        <v>0</v>
      </c>
      <c r="M38" s="71">
        <f t="shared" si="12"/>
        <v>0</v>
      </c>
      <c r="N38" s="71">
        <f t="shared" si="12"/>
        <v>0</v>
      </c>
      <c r="O38" s="71">
        <f t="shared" si="12"/>
        <v>0</v>
      </c>
      <c r="P38" s="71">
        <f t="shared" si="12"/>
        <v>0</v>
      </c>
    </row>
    <row r="39" spans="1:20" x14ac:dyDescent="0.25">
      <c r="A39" s="111"/>
      <c r="B39" s="112"/>
      <c r="C39" s="103"/>
      <c r="D39" s="65" t="s">
        <v>57</v>
      </c>
      <c r="E39" s="71">
        <f>SUM(F39:P39)</f>
        <v>0</v>
      </c>
      <c r="F39" s="71">
        <v>0</v>
      </c>
      <c r="G39" s="71">
        <v>0</v>
      </c>
      <c r="H39" s="71">
        <v>0</v>
      </c>
      <c r="I39" s="71">
        <v>0</v>
      </c>
      <c r="J39" s="71">
        <v>0</v>
      </c>
      <c r="K39" s="71">
        <v>0</v>
      </c>
      <c r="L39" s="71">
        <v>0</v>
      </c>
      <c r="M39" s="71">
        <v>0</v>
      </c>
      <c r="N39" s="71">
        <v>0</v>
      </c>
      <c r="O39" s="71">
        <v>0</v>
      </c>
      <c r="P39" s="71">
        <v>0</v>
      </c>
    </row>
    <row r="40" spans="1:20" x14ac:dyDescent="0.25">
      <c r="A40" s="111"/>
      <c r="B40" s="112"/>
      <c r="C40" s="103"/>
      <c r="D40" s="65" t="s">
        <v>59</v>
      </c>
      <c r="E40" s="71">
        <f>SUM(F40:P40)</f>
        <v>0</v>
      </c>
      <c r="F40" s="71">
        <v>0</v>
      </c>
      <c r="G40" s="71">
        <v>0</v>
      </c>
      <c r="H40" s="71">
        <v>0</v>
      </c>
      <c r="I40" s="71">
        <v>0</v>
      </c>
      <c r="J40" s="71">
        <v>0</v>
      </c>
      <c r="K40" s="71">
        <v>0</v>
      </c>
      <c r="L40" s="71">
        <v>0</v>
      </c>
      <c r="M40" s="71">
        <v>0</v>
      </c>
      <c r="N40" s="71">
        <v>0</v>
      </c>
      <c r="O40" s="71">
        <v>0</v>
      </c>
      <c r="P40" s="71">
        <v>0</v>
      </c>
    </row>
    <row r="41" spans="1:20" x14ac:dyDescent="0.25">
      <c r="A41" s="111" t="s">
        <v>120</v>
      </c>
      <c r="B41" s="112" t="s">
        <v>121</v>
      </c>
      <c r="C41" s="103" t="s">
        <v>110</v>
      </c>
      <c r="D41" s="65" t="s">
        <v>427</v>
      </c>
      <c r="E41" s="71">
        <f t="shared" ref="E41:E42" si="13">SUM(F41:P41)</f>
        <v>11724.2</v>
      </c>
      <c r="F41" s="71">
        <f>F42+F43</f>
        <v>0</v>
      </c>
      <c r="G41" s="71">
        <f t="shared" ref="G41:P41" si="14">G42+G43</f>
        <v>4040.4</v>
      </c>
      <c r="H41" s="71">
        <f t="shared" si="14"/>
        <v>4262</v>
      </c>
      <c r="I41" s="71">
        <f t="shared" si="14"/>
        <v>3421.8</v>
      </c>
      <c r="J41" s="71">
        <f t="shared" si="14"/>
        <v>0</v>
      </c>
      <c r="K41" s="71">
        <f t="shared" si="14"/>
        <v>0</v>
      </c>
      <c r="L41" s="71">
        <f t="shared" si="14"/>
        <v>0</v>
      </c>
      <c r="M41" s="71">
        <f t="shared" si="14"/>
        <v>0</v>
      </c>
      <c r="N41" s="71">
        <f t="shared" si="14"/>
        <v>0</v>
      </c>
      <c r="O41" s="71">
        <f t="shared" si="14"/>
        <v>0</v>
      </c>
      <c r="P41" s="71">
        <f t="shared" si="14"/>
        <v>0</v>
      </c>
    </row>
    <row r="42" spans="1:20" x14ac:dyDescent="0.25">
      <c r="A42" s="111"/>
      <c r="B42" s="112"/>
      <c r="C42" s="103"/>
      <c r="D42" s="65" t="s">
        <v>57</v>
      </c>
      <c r="E42" s="71">
        <f t="shared" si="13"/>
        <v>7724.2</v>
      </c>
      <c r="F42" s="71">
        <v>0</v>
      </c>
      <c r="G42" s="71">
        <v>40.4</v>
      </c>
      <c r="H42" s="71">
        <v>4262</v>
      </c>
      <c r="I42" s="71">
        <v>3421.8</v>
      </c>
      <c r="J42" s="71">
        <v>0</v>
      </c>
      <c r="K42" s="71">
        <v>0</v>
      </c>
      <c r="L42" s="71">
        <v>0</v>
      </c>
      <c r="M42" s="71">
        <v>0</v>
      </c>
      <c r="N42" s="71">
        <v>0</v>
      </c>
      <c r="O42" s="71">
        <v>0</v>
      </c>
      <c r="P42" s="71">
        <v>0</v>
      </c>
    </row>
    <row r="43" spans="1:20" ht="42.75" customHeight="1" x14ac:dyDescent="0.25">
      <c r="A43" s="111"/>
      <c r="B43" s="112"/>
      <c r="C43" s="103"/>
      <c r="D43" s="65" t="s">
        <v>59</v>
      </c>
      <c r="E43" s="71">
        <f>SUM(F43:P43)</f>
        <v>4000</v>
      </c>
      <c r="F43" s="71">
        <v>0</v>
      </c>
      <c r="G43" s="27">
        <v>4000</v>
      </c>
      <c r="H43" s="71">
        <v>0</v>
      </c>
      <c r="I43" s="71">
        <v>0</v>
      </c>
      <c r="J43" s="71">
        <v>0</v>
      </c>
      <c r="K43" s="71">
        <v>0</v>
      </c>
      <c r="L43" s="71">
        <v>0</v>
      </c>
      <c r="M43" s="71">
        <v>0</v>
      </c>
      <c r="N43" s="71">
        <v>0</v>
      </c>
      <c r="O43" s="71">
        <v>0</v>
      </c>
      <c r="P43" s="71">
        <v>0</v>
      </c>
    </row>
    <row r="44" spans="1:20" x14ac:dyDescent="0.25">
      <c r="A44" s="111" t="s">
        <v>123</v>
      </c>
      <c r="B44" s="112" t="s">
        <v>124</v>
      </c>
      <c r="C44" s="103" t="s">
        <v>98</v>
      </c>
      <c r="D44" s="65" t="s">
        <v>427</v>
      </c>
      <c r="E44" s="71">
        <f>E45+E46+E47</f>
        <v>640926.89999999991</v>
      </c>
      <c r="F44" s="71">
        <f>F45+F46</f>
        <v>1109.5</v>
      </c>
      <c r="G44" s="71">
        <f>G45+G46</f>
        <v>56141.200000000004</v>
      </c>
      <c r="H44" s="71">
        <f>H45+H46</f>
        <v>2514.4</v>
      </c>
      <c r="I44" s="71">
        <f>I45+I46</f>
        <v>2588.9</v>
      </c>
      <c r="J44" s="71">
        <f>J45+J46+J47</f>
        <v>193627.9</v>
      </c>
      <c r="K44" s="71">
        <f t="shared" ref="K44:P44" si="15">K45+K46+K47</f>
        <v>261956.3</v>
      </c>
      <c r="L44" s="71">
        <f t="shared" si="15"/>
        <v>122988.7</v>
      </c>
      <c r="M44" s="71">
        <f t="shared" si="15"/>
        <v>0</v>
      </c>
      <c r="N44" s="71">
        <f t="shared" si="15"/>
        <v>0</v>
      </c>
      <c r="O44" s="71">
        <f t="shared" si="15"/>
        <v>0</v>
      </c>
      <c r="P44" s="71">
        <f t="shared" si="15"/>
        <v>0</v>
      </c>
    </row>
    <row r="45" spans="1:20" ht="18.75" customHeight="1" x14ac:dyDescent="0.25">
      <c r="A45" s="111"/>
      <c r="B45" s="112"/>
      <c r="C45" s="103"/>
      <c r="D45" s="65" t="s">
        <v>57</v>
      </c>
      <c r="E45" s="71">
        <f t="shared" ref="E45" si="16">SUM(F45:P45)</f>
        <v>60885.3</v>
      </c>
      <c r="F45" s="71">
        <v>1109.5</v>
      </c>
      <c r="G45" s="71">
        <v>3552.4</v>
      </c>
      <c r="H45" s="71">
        <f>60.6+2395.8+58</f>
        <v>2514.4</v>
      </c>
      <c r="I45" s="71">
        <v>2588.9</v>
      </c>
      <c r="J45" s="71">
        <v>9161</v>
      </c>
      <c r="K45" s="71">
        <v>28553.3</v>
      </c>
      <c r="L45" s="71">
        <v>13405.8</v>
      </c>
      <c r="M45" s="71">
        <v>0</v>
      </c>
      <c r="N45" s="71">
        <v>0</v>
      </c>
      <c r="O45" s="71">
        <v>0</v>
      </c>
      <c r="P45" s="71">
        <v>0</v>
      </c>
    </row>
    <row r="46" spans="1:20" s="46" customFormat="1" ht="18.75" customHeight="1" x14ac:dyDescent="0.25">
      <c r="A46" s="111"/>
      <c r="B46" s="112"/>
      <c r="C46" s="103"/>
      <c r="D46" s="65" t="s">
        <v>59</v>
      </c>
      <c r="E46" s="71">
        <f>SUM(F46:P46)</f>
        <v>395574.69999999995</v>
      </c>
      <c r="F46" s="71">
        <v>0</v>
      </c>
      <c r="G46" s="27">
        <v>52588.800000000003</v>
      </c>
      <c r="H46" s="71">
        <v>0</v>
      </c>
      <c r="I46" s="71">
        <v>0</v>
      </c>
      <c r="J46" s="71">
        <v>0</v>
      </c>
      <c r="K46" s="71">
        <v>233403</v>
      </c>
      <c r="L46" s="71">
        <v>109582.9</v>
      </c>
      <c r="M46" s="71">
        <v>0</v>
      </c>
      <c r="N46" s="71">
        <v>0</v>
      </c>
      <c r="O46" s="71">
        <v>0</v>
      </c>
      <c r="P46" s="71">
        <v>0</v>
      </c>
    </row>
    <row r="47" spans="1:20" x14ac:dyDescent="0.25">
      <c r="A47" s="111"/>
      <c r="B47" s="112"/>
      <c r="C47" s="103"/>
      <c r="D47" s="65" t="s">
        <v>58</v>
      </c>
      <c r="E47" s="71">
        <f>SUM(F47:P47)</f>
        <v>184466.9</v>
      </c>
      <c r="F47" s="71">
        <v>0</v>
      </c>
      <c r="G47" s="71">
        <v>0</v>
      </c>
      <c r="H47" s="71">
        <v>0</v>
      </c>
      <c r="I47" s="71">
        <v>0</v>
      </c>
      <c r="J47" s="71">
        <v>184466.9</v>
      </c>
      <c r="K47" s="71">
        <v>0</v>
      </c>
      <c r="L47" s="71">
        <v>0</v>
      </c>
      <c r="M47" s="71">
        <v>0</v>
      </c>
      <c r="N47" s="71">
        <v>0</v>
      </c>
      <c r="O47" s="71">
        <v>0</v>
      </c>
      <c r="P47" s="71">
        <v>0</v>
      </c>
      <c r="R47" s="37"/>
      <c r="S47" s="37"/>
      <c r="T47" s="37"/>
    </row>
    <row r="48" spans="1:20" x14ac:dyDescent="0.25">
      <c r="A48" s="111" t="s">
        <v>125</v>
      </c>
      <c r="B48" s="112" t="s">
        <v>126</v>
      </c>
      <c r="C48" s="103" t="s">
        <v>98</v>
      </c>
      <c r="D48" s="65" t="s">
        <v>427</v>
      </c>
      <c r="E48" s="71">
        <f t="shared" ref="E48:E49" si="17">SUM(F48:P48)</f>
        <v>0</v>
      </c>
      <c r="F48" s="71">
        <f>F49+F50</f>
        <v>0</v>
      </c>
      <c r="G48" s="71">
        <f t="shared" ref="G48:P48" si="18">G49+G50</f>
        <v>0</v>
      </c>
      <c r="H48" s="71">
        <f t="shared" si="18"/>
        <v>0</v>
      </c>
      <c r="I48" s="71">
        <f t="shared" si="18"/>
        <v>0</v>
      </c>
      <c r="J48" s="71">
        <f t="shared" si="18"/>
        <v>0</v>
      </c>
      <c r="K48" s="71">
        <f t="shared" si="18"/>
        <v>0</v>
      </c>
      <c r="L48" s="71">
        <f t="shared" si="18"/>
        <v>0</v>
      </c>
      <c r="M48" s="71">
        <f t="shared" si="18"/>
        <v>0</v>
      </c>
      <c r="N48" s="71">
        <f t="shared" si="18"/>
        <v>0</v>
      </c>
      <c r="O48" s="71">
        <f t="shared" si="18"/>
        <v>0</v>
      </c>
      <c r="P48" s="71">
        <f t="shared" si="18"/>
        <v>0</v>
      </c>
    </row>
    <row r="49" spans="1:16" x14ac:dyDescent="0.25">
      <c r="A49" s="111"/>
      <c r="B49" s="112"/>
      <c r="C49" s="103"/>
      <c r="D49" s="65" t="s">
        <v>57</v>
      </c>
      <c r="E49" s="71">
        <f t="shared" si="17"/>
        <v>0</v>
      </c>
      <c r="F49" s="71">
        <v>0</v>
      </c>
      <c r="G49" s="71">
        <v>0</v>
      </c>
      <c r="H49" s="71">
        <v>0</v>
      </c>
      <c r="I49" s="71">
        <v>0</v>
      </c>
      <c r="J49" s="71">
        <v>0</v>
      </c>
      <c r="K49" s="71">
        <v>0</v>
      </c>
      <c r="L49" s="71">
        <v>0</v>
      </c>
      <c r="M49" s="71">
        <v>0</v>
      </c>
      <c r="N49" s="71">
        <v>0</v>
      </c>
      <c r="O49" s="71">
        <v>0</v>
      </c>
      <c r="P49" s="71">
        <v>0</v>
      </c>
    </row>
    <row r="50" spans="1:16" x14ac:dyDescent="0.25">
      <c r="A50" s="111"/>
      <c r="B50" s="112"/>
      <c r="C50" s="103"/>
      <c r="D50" s="65" t="s">
        <v>59</v>
      </c>
      <c r="E50" s="71">
        <f>SUM(F50:P50)</f>
        <v>0</v>
      </c>
      <c r="F50" s="71">
        <v>0</v>
      </c>
      <c r="G50" s="71">
        <v>0</v>
      </c>
      <c r="H50" s="71">
        <v>0</v>
      </c>
      <c r="I50" s="71">
        <v>0</v>
      </c>
      <c r="J50" s="71">
        <v>0</v>
      </c>
      <c r="K50" s="71">
        <v>0</v>
      </c>
      <c r="L50" s="71">
        <v>0</v>
      </c>
      <c r="M50" s="71">
        <v>0</v>
      </c>
      <c r="N50" s="71">
        <v>0</v>
      </c>
      <c r="O50" s="71">
        <v>0</v>
      </c>
      <c r="P50" s="71">
        <v>0</v>
      </c>
    </row>
    <row r="51" spans="1:16" s="38" customFormat="1" x14ac:dyDescent="0.25">
      <c r="A51" s="111" t="s">
        <v>127</v>
      </c>
      <c r="B51" s="112" t="s">
        <v>128</v>
      </c>
      <c r="C51" s="103" t="s">
        <v>98</v>
      </c>
      <c r="D51" s="65" t="s">
        <v>427</v>
      </c>
      <c r="E51" s="71">
        <f>SUM(F51:P51)</f>
        <v>6060.6</v>
      </c>
      <c r="F51" s="71">
        <f>F52+F53</f>
        <v>0</v>
      </c>
      <c r="G51" s="71">
        <f t="shared" ref="G51:P51" si="19">G52+G53</f>
        <v>0</v>
      </c>
      <c r="H51" s="71">
        <f t="shared" si="19"/>
        <v>0</v>
      </c>
      <c r="I51" s="71">
        <f t="shared" si="19"/>
        <v>6060.6</v>
      </c>
      <c r="J51" s="71">
        <f t="shared" si="19"/>
        <v>0</v>
      </c>
      <c r="K51" s="71">
        <f t="shared" si="19"/>
        <v>0</v>
      </c>
      <c r="L51" s="71">
        <f t="shared" si="19"/>
        <v>0</v>
      </c>
      <c r="M51" s="71">
        <f t="shared" si="19"/>
        <v>0</v>
      </c>
      <c r="N51" s="71">
        <f t="shared" si="19"/>
        <v>0</v>
      </c>
      <c r="O51" s="71">
        <f t="shared" si="19"/>
        <v>0</v>
      </c>
      <c r="P51" s="71">
        <f t="shared" si="19"/>
        <v>0</v>
      </c>
    </row>
    <row r="52" spans="1:16" s="38" customFormat="1" x14ac:dyDescent="0.25">
      <c r="A52" s="111"/>
      <c r="B52" s="112"/>
      <c r="C52" s="103"/>
      <c r="D52" s="65" t="s">
        <v>57</v>
      </c>
      <c r="E52" s="71">
        <f t="shared" ref="E52:E55" si="20">SUM(F52:P52)</f>
        <v>6060.6</v>
      </c>
      <c r="F52" s="71">
        <v>0</v>
      </c>
      <c r="G52" s="71">
        <v>0</v>
      </c>
      <c r="H52" s="71">
        <v>0</v>
      </c>
      <c r="I52" s="71">
        <v>6060.6</v>
      </c>
      <c r="J52" s="71">
        <v>0</v>
      </c>
      <c r="K52" s="71">
        <v>0</v>
      </c>
      <c r="L52" s="71">
        <v>0</v>
      </c>
      <c r="M52" s="71">
        <v>0</v>
      </c>
      <c r="N52" s="71">
        <v>0</v>
      </c>
      <c r="O52" s="71">
        <v>0</v>
      </c>
      <c r="P52" s="71">
        <v>0</v>
      </c>
    </row>
    <row r="53" spans="1:16" s="38" customFormat="1" x14ac:dyDescent="0.25">
      <c r="A53" s="111"/>
      <c r="B53" s="112"/>
      <c r="C53" s="103"/>
      <c r="D53" s="65" t="s">
        <v>59</v>
      </c>
      <c r="E53" s="71">
        <f t="shared" si="20"/>
        <v>0</v>
      </c>
      <c r="F53" s="71">
        <v>0</v>
      </c>
      <c r="G53" s="71">
        <v>0</v>
      </c>
      <c r="H53" s="71">
        <v>0</v>
      </c>
      <c r="I53" s="71">
        <v>0</v>
      </c>
      <c r="J53" s="71">
        <v>0</v>
      </c>
      <c r="K53" s="71">
        <v>0</v>
      </c>
      <c r="L53" s="71">
        <v>0</v>
      </c>
      <c r="M53" s="71">
        <v>0</v>
      </c>
      <c r="N53" s="71">
        <v>0</v>
      </c>
      <c r="O53" s="71">
        <v>0</v>
      </c>
      <c r="P53" s="71">
        <v>0</v>
      </c>
    </row>
    <row r="54" spans="1:16" s="38" customFormat="1" ht="28.5" customHeight="1" x14ac:dyDescent="0.25">
      <c r="A54" s="111" t="s">
        <v>130</v>
      </c>
      <c r="B54" s="112" t="s">
        <v>131</v>
      </c>
      <c r="C54" s="103" t="s">
        <v>132</v>
      </c>
      <c r="D54" s="65" t="s">
        <v>427</v>
      </c>
      <c r="E54" s="71">
        <f t="shared" si="20"/>
        <v>276.8</v>
      </c>
      <c r="F54" s="71">
        <f>F55+F56</f>
        <v>267.8</v>
      </c>
      <c r="G54" s="71">
        <f t="shared" ref="G54:P54" si="21">G55+G56</f>
        <v>0</v>
      </c>
      <c r="H54" s="71">
        <f t="shared" si="21"/>
        <v>0</v>
      </c>
      <c r="I54" s="71">
        <f t="shared" si="21"/>
        <v>0</v>
      </c>
      <c r="J54" s="71">
        <f t="shared" si="21"/>
        <v>0</v>
      </c>
      <c r="K54" s="71">
        <f t="shared" si="21"/>
        <v>9</v>
      </c>
      <c r="L54" s="71">
        <f t="shared" si="21"/>
        <v>0</v>
      </c>
      <c r="M54" s="71">
        <f t="shared" si="21"/>
        <v>0</v>
      </c>
      <c r="N54" s="71">
        <f t="shared" si="21"/>
        <v>0</v>
      </c>
      <c r="O54" s="71">
        <f t="shared" si="21"/>
        <v>0</v>
      </c>
      <c r="P54" s="71">
        <f t="shared" si="21"/>
        <v>0</v>
      </c>
    </row>
    <row r="55" spans="1:16" s="38" customFormat="1" ht="24.75" customHeight="1" x14ac:dyDescent="0.25">
      <c r="A55" s="111"/>
      <c r="B55" s="112"/>
      <c r="C55" s="103"/>
      <c r="D55" s="65" t="s">
        <v>57</v>
      </c>
      <c r="E55" s="71">
        <f t="shared" si="20"/>
        <v>13.5</v>
      </c>
      <c r="F55" s="71">
        <v>4.5</v>
      </c>
      <c r="G55" s="71">
        <v>0</v>
      </c>
      <c r="H55" s="71">
        <v>0</v>
      </c>
      <c r="I55" s="71">
        <v>0</v>
      </c>
      <c r="J55" s="71">
        <v>0</v>
      </c>
      <c r="K55" s="71">
        <v>9</v>
      </c>
      <c r="L55" s="71">
        <v>0</v>
      </c>
      <c r="M55" s="71">
        <v>0</v>
      </c>
      <c r="N55" s="71">
        <v>0</v>
      </c>
      <c r="O55" s="71">
        <v>0</v>
      </c>
      <c r="P55" s="71">
        <v>0</v>
      </c>
    </row>
    <row r="56" spans="1:16" s="38" customFormat="1" ht="36.75" customHeight="1" x14ac:dyDescent="0.25">
      <c r="A56" s="111"/>
      <c r="B56" s="112"/>
      <c r="C56" s="103"/>
      <c r="D56" s="65" t="s">
        <v>59</v>
      </c>
      <c r="E56" s="71">
        <f>SUM(F56:P56)</f>
        <v>263.3</v>
      </c>
      <c r="F56" s="71">
        <v>263.3</v>
      </c>
      <c r="G56" s="71">
        <v>0</v>
      </c>
      <c r="H56" s="71">
        <v>0</v>
      </c>
      <c r="I56" s="71">
        <v>0</v>
      </c>
      <c r="J56" s="71">
        <v>0</v>
      </c>
      <c r="K56" s="71">
        <v>0</v>
      </c>
      <c r="L56" s="71">
        <v>0</v>
      </c>
      <c r="M56" s="71">
        <v>0</v>
      </c>
      <c r="N56" s="71">
        <v>0</v>
      </c>
      <c r="O56" s="71">
        <v>0</v>
      </c>
      <c r="P56" s="71">
        <v>0</v>
      </c>
    </row>
    <row r="57" spans="1:16" s="38" customFormat="1" x14ac:dyDescent="0.25">
      <c r="A57" s="111" t="s">
        <v>134</v>
      </c>
      <c r="B57" s="112" t="s">
        <v>135</v>
      </c>
      <c r="C57" s="103" t="s">
        <v>136</v>
      </c>
      <c r="D57" s="65" t="s">
        <v>427</v>
      </c>
      <c r="E57" s="71">
        <f>SUM(F57:P57)</f>
        <v>5772.8</v>
      </c>
      <c r="F57" s="71">
        <f>F58+F59</f>
        <v>0</v>
      </c>
      <c r="G57" s="71">
        <f t="shared" ref="G57:P57" si="22">G58+G59</f>
        <v>5772.8</v>
      </c>
      <c r="H57" s="71">
        <f t="shared" si="22"/>
        <v>0</v>
      </c>
      <c r="I57" s="71">
        <f t="shared" si="22"/>
        <v>0</v>
      </c>
      <c r="J57" s="71">
        <f t="shared" si="22"/>
        <v>0</v>
      </c>
      <c r="K57" s="71">
        <f t="shared" si="22"/>
        <v>0</v>
      </c>
      <c r="L57" s="71">
        <f t="shared" si="22"/>
        <v>0</v>
      </c>
      <c r="M57" s="71">
        <f t="shared" si="22"/>
        <v>0</v>
      </c>
      <c r="N57" s="71">
        <f t="shared" si="22"/>
        <v>0</v>
      </c>
      <c r="O57" s="71">
        <f t="shared" si="22"/>
        <v>0</v>
      </c>
      <c r="P57" s="71">
        <f t="shared" si="22"/>
        <v>0</v>
      </c>
    </row>
    <row r="58" spans="1:16" ht="23.25" customHeight="1" x14ac:dyDescent="0.25">
      <c r="A58" s="111"/>
      <c r="B58" s="112"/>
      <c r="C58" s="103"/>
      <c r="D58" s="65" t="s">
        <v>57</v>
      </c>
      <c r="E58" s="71">
        <f t="shared" ref="E58:E61" si="23">SUM(F58:P58)</f>
        <v>0</v>
      </c>
      <c r="F58" s="71">
        <v>0</v>
      </c>
      <c r="G58" s="71">
        <v>0</v>
      </c>
      <c r="H58" s="71">
        <v>0</v>
      </c>
      <c r="I58" s="71">
        <v>0</v>
      </c>
      <c r="J58" s="71">
        <v>0</v>
      </c>
      <c r="K58" s="71">
        <v>0</v>
      </c>
      <c r="L58" s="71">
        <v>0</v>
      </c>
      <c r="M58" s="71">
        <v>0</v>
      </c>
      <c r="N58" s="71">
        <v>0</v>
      </c>
      <c r="O58" s="71">
        <v>0</v>
      </c>
      <c r="P58" s="71">
        <v>0</v>
      </c>
    </row>
    <row r="59" spans="1:16" x14ac:dyDescent="0.25">
      <c r="A59" s="111"/>
      <c r="B59" s="112"/>
      <c r="C59" s="103"/>
      <c r="D59" s="65" t="s">
        <v>59</v>
      </c>
      <c r="E59" s="71">
        <f t="shared" si="23"/>
        <v>5772.8</v>
      </c>
      <c r="F59" s="71">
        <v>0</v>
      </c>
      <c r="G59" s="71">
        <v>5772.8</v>
      </c>
      <c r="H59" s="71">
        <v>0</v>
      </c>
      <c r="I59" s="71">
        <v>0</v>
      </c>
      <c r="J59" s="71">
        <v>0</v>
      </c>
      <c r="K59" s="71">
        <v>0</v>
      </c>
      <c r="L59" s="71">
        <v>0</v>
      </c>
      <c r="M59" s="71">
        <v>0</v>
      </c>
      <c r="N59" s="71">
        <v>0</v>
      </c>
      <c r="O59" s="71">
        <v>0</v>
      </c>
      <c r="P59" s="71">
        <v>0</v>
      </c>
    </row>
    <row r="60" spans="1:16" x14ac:dyDescent="0.25">
      <c r="A60" s="111" t="s">
        <v>137</v>
      </c>
      <c r="B60" s="112" t="s">
        <v>138</v>
      </c>
      <c r="C60" s="103" t="s">
        <v>101</v>
      </c>
      <c r="D60" s="65" t="s">
        <v>427</v>
      </c>
      <c r="E60" s="71">
        <f t="shared" si="23"/>
        <v>1500</v>
      </c>
      <c r="F60" s="71">
        <f>F61+F62</f>
        <v>1500</v>
      </c>
      <c r="G60" s="71">
        <f t="shared" ref="G60:P60" si="24">G61+G62</f>
        <v>0</v>
      </c>
      <c r="H60" s="71">
        <f t="shared" si="24"/>
        <v>0</v>
      </c>
      <c r="I60" s="71">
        <f t="shared" si="24"/>
        <v>0</v>
      </c>
      <c r="J60" s="71">
        <f t="shared" si="24"/>
        <v>0</v>
      </c>
      <c r="K60" s="71">
        <f t="shared" si="24"/>
        <v>0</v>
      </c>
      <c r="L60" s="71">
        <f t="shared" si="24"/>
        <v>0</v>
      </c>
      <c r="M60" s="71">
        <f t="shared" si="24"/>
        <v>0</v>
      </c>
      <c r="N60" s="71">
        <f t="shared" si="24"/>
        <v>0</v>
      </c>
      <c r="O60" s="71">
        <f t="shared" si="24"/>
        <v>0</v>
      </c>
      <c r="P60" s="71">
        <f t="shared" si="24"/>
        <v>0</v>
      </c>
    </row>
    <row r="61" spans="1:16" x14ac:dyDescent="0.25">
      <c r="A61" s="111"/>
      <c r="B61" s="112"/>
      <c r="C61" s="103"/>
      <c r="D61" s="65" t="s">
        <v>57</v>
      </c>
      <c r="E61" s="71">
        <f t="shared" si="23"/>
        <v>0</v>
      </c>
      <c r="F61" s="71">
        <v>0</v>
      </c>
      <c r="G61" s="71">
        <v>0</v>
      </c>
      <c r="H61" s="71">
        <v>0</v>
      </c>
      <c r="I61" s="71">
        <v>0</v>
      </c>
      <c r="J61" s="71">
        <v>0</v>
      </c>
      <c r="K61" s="71">
        <v>0</v>
      </c>
      <c r="L61" s="71">
        <v>0</v>
      </c>
      <c r="M61" s="71">
        <v>0</v>
      </c>
      <c r="N61" s="71">
        <v>0</v>
      </c>
      <c r="O61" s="71">
        <v>0</v>
      </c>
      <c r="P61" s="71">
        <v>0</v>
      </c>
    </row>
    <row r="62" spans="1:16" x14ac:dyDescent="0.25">
      <c r="A62" s="111"/>
      <c r="B62" s="112"/>
      <c r="C62" s="103"/>
      <c r="D62" s="65" t="s">
        <v>59</v>
      </c>
      <c r="E62" s="71">
        <f t="shared" ref="E62:E71" si="25">SUM(F62:P62)</f>
        <v>1500</v>
      </c>
      <c r="F62" s="71">
        <v>1500</v>
      </c>
      <c r="G62" s="71">
        <v>0</v>
      </c>
      <c r="H62" s="71">
        <v>0</v>
      </c>
      <c r="I62" s="71">
        <v>0</v>
      </c>
      <c r="J62" s="71">
        <v>0</v>
      </c>
      <c r="K62" s="71">
        <v>0</v>
      </c>
      <c r="L62" s="71">
        <v>0</v>
      </c>
      <c r="M62" s="71">
        <v>0</v>
      </c>
      <c r="N62" s="71">
        <v>0</v>
      </c>
      <c r="O62" s="71">
        <v>0</v>
      </c>
      <c r="P62" s="71">
        <v>0</v>
      </c>
    </row>
    <row r="63" spans="1:16" s="32" customFormat="1" ht="15.75" customHeight="1" x14ac:dyDescent="0.25">
      <c r="A63" s="121" t="s">
        <v>472</v>
      </c>
      <c r="B63" s="118" t="s">
        <v>499</v>
      </c>
      <c r="C63" s="115" t="s">
        <v>110</v>
      </c>
      <c r="D63" s="65" t="s">
        <v>427</v>
      </c>
      <c r="E63" s="71">
        <f t="shared" si="25"/>
        <v>9608.6</v>
      </c>
      <c r="F63" s="71">
        <f>F64+F65</f>
        <v>3589</v>
      </c>
      <c r="G63" s="71">
        <f t="shared" ref="G63:P63" si="26">G64+G65</f>
        <v>3395</v>
      </c>
      <c r="H63" s="71">
        <f t="shared" si="26"/>
        <v>691.8</v>
      </c>
      <c r="I63" s="71">
        <f>I64+I65+I66</f>
        <v>1724.6</v>
      </c>
      <c r="J63" s="71">
        <f t="shared" si="26"/>
        <v>208.2</v>
      </c>
      <c r="K63" s="71">
        <f t="shared" si="26"/>
        <v>0</v>
      </c>
      <c r="L63" s="71">
        <f t="shared" si="26"/>
        <v>0</v>
      </c>
      <c r="M63" s="71">
        <f t="shared" si="26"/>
        <v>0</v>
      </c>
      <c r="N63" s="71">
        <f t="shared" si="26"/>
        <v>0</v>
      </c>
      <c r="O63" s="71">
        <f t="shared" si="26"/>
        <v>0</v>
      </c>
      <c r="P63" s="71">
        <f t="shared" si="26"/>
        <v>0</v>
      </c>
    </row>
    <row r="64" spans="1:16" s="32" customFormat="1" x14ac:dyDescent="0.25">
      <c r="A64" s="122"/>
      <c r="B64" s="119"/>
      <c r="C64" s="116"/>
      <c r="D64" s="65" t="s">
        <v>57</v>
      </c>
      <c r="E64" s="71">
        <f t="shared" si="25"/>
        <v>928.7</v>
      </c>
      <c r="F64" s="71">
        <v>39</v>
      </c>
      <c r="G64" s="71">
        <v>34</v>
      </c>
      <c r="H64" s="71">
        <v>23.4</v>
      </c>
      <c r="I64" s="71">
        <v>624.1</v>
      </c>
      <c r="J64" s="71">
        <v>208.2</v>
      </c>
      <c r="K64" s="71">
        <v>0</v>
      </c>
      <c r="L64" s="71">
        <v>0</v>
      </c>
      <c r="M64" s="71">
        <v>0</v>
      </c>
      <c r="N64" s="71">
        <v>0</v>
      </c>
      <c r="O64" s="71">
        <v>0</v>
      </c>
      <c r="P64" s="71">
        <v>0</v>
      </c>
    </row>
    <row r="65" spans="1:20" s="32" customFormat="1" x14ac:dyDescent="0.25">
      <c r="A65" s="122"/>
      <c r="B65" s="119"/>
      <c r="C65" s="116"/>
      <c r="D65" s="65" t="s">
        <v>59</v>
      </c>
      <c r="E65" s="71">
        <f t="shared" si="25"/>
        <v>7579.9</v>
      </c>
      <c r="F65" s="71">
        <v>3550</v>
      </c>
      <c r="G65" s="71">
        <v>3361</v>
      </c>
      <c r="H65" s="71">
        <v>668.4</v>
      </c>
      <c r="I65" s="71">
        <v>0.5</v>
      </c>
      <c r="J65" s="71">
        <v>0</v>
      </c>
      <c r="K65" s="71">
        <v>0</v>
      </c>
      <c r="L65" s="71">
        <v>0</v>
      </c>
      <c r="M65" s="71">
        <v>0</v>
      </c>
      <c r="N65" s="71">
        <v>0</v>
      </c>
      <c r="O65" s="71">
        <v>0</v>
      </c>
      <c r="P65" s="71">
        <v>0</v>
      </c>
    </row>
    <row r="66" spans="1:20" s="32" customFormat="1" x14ac:dyDescent="0.25">
      <c r="A66" s="123"/>
      <c r="B66" s="120"/>
      <c r="C66" s="117"/>
      <c r="D66" s="65" t="s">
        <v>58</v>
      </c>
      <c r="E66" s="71">
        <f t="shared" si="25"/>
        <v>1100</v>
      </c>
      <c r="F66" s="71">
        <v>0</v>
      </c>
      <c r="G66" s="71">
        <v>0</v>
      </c>
      <c r="H66" s="71">
        <v>0</v>
      </c>
      <c r="I66" s="71">
        <v>1100</v>
      </c>
      <c r="J66" s="71">
        <v>0</v>
      </c>
      <c r="K66" s="71">
        <v>0</v>
      </c>
      <c r="L66" s="71">
        <v>0</v>
      </c>
      <c r="M66" s="71">
        <v>0</v>
      </c>
      <c r="N66" s="71">
        <v>0</v>
      </c>
      <c r="O66" s="71">
        <v>0</v>
      </c>
      <c r="P66" s="71">
        <v>0</v>
      </c>
    </row>
    <row r="67" spans="1:20" s="32" customFormat="1" x14ac:dyDescent="0.25">
      <c r="A67" s="111" t="s">
        <v>471</v>
      </c>
      <c r="B67" s="112" t="s">
        <v>498</v>
      </c>
      <c r="C67" s="115" t="s">
        <v>512</v>
      </c>
      <c r="D67" s="65" t="s">
        <v>427</v>
      </c>
      <c r="E67" s="71">
        <f t="shared" ref="E67:E69" si="27">SUM(F67:P67)</f>
        <v>2218</v>
      </c>
      <c r="F67" s="71">
        <v>0</v>
      </c>
      <c r="G67" s="71">
        <v>0</v>
      </c>
      <c r="H67" s="71">
        <v>0</v>
      </c>
      <c r="I67" s="71">
        <v>0</v>
      </c>
      <c r="J67" s="71">
        <f t="shared" ref="J67:P67" si="28">J68+J69</f>
        <v>0</v>
      </c>
      <c r="K67" s="71">
        <f t="shared" ref="K67" si="29">K68+K69</f>
        <v>2218</v>
      </c>
      <c r="L67" s="71">
        <v>0</v>
      </c>
      <c r="M67" s="71">
        <f t="shared" si="28"/>
        <v>0</v>
      </c>
      <c r="N67" s="71">
        <f t="shared" si="28"/>
        <v>0</v>
      </c>
      <c r="O67" s="71">
        <f t="shared" si="28"/>
        <v>0</v>
      </c>
      <c r="P67" s="71">
        <f t="shared" si="28"/>
        <v>0</v>
      </c>
    </row>
    <row r="68" spans="1:20" s="32" customFormat="1" x14ac:dyDescent="0.25">
      <c r="A68" s="111"/>
      <c r="B68" s="112"/>
      <c r="C68" s="116"/>
      <c r="D68" s="65" t="s">
        <v>57</v>
      </c>
      <c r="E68" s="71">
        <f t="shared" si="27"/>
        <v>2218</v>
      </c>
      <c r="F68" s="71">
        <v>0</v>
      </c>
      <c r="G68" s="71">
        <v>0</v>
      </c>
      <c r="H68" s="71">
        <v>0</v>
      </c>
      <c r="I68" s="71">
        <v>0</v>
      </c>
      <c r="J68" s="71">
        <v>0</v>
      </c>
      <c r="K68" s="71">
        <v>2218</v>
      </c>
      <c r="L68" s="71">
        <v>0</v>
      </c>
      <c r="M68" s="71">
        <v>0</v>
      </c>
      <c r="N68" s="71">
        <v>0</v>
      </c>
      <c r="O68" s="71">
        <v>0</v>
      </c>
      <c r="P68" s="71">
        <v>0</v>
      </c>
    </row>
    <row r="69" spans="1:20" s="32" customFormat="1" x14ac:dyDescent="0.25">
      <c r="A69" s="111"/>
      <c r="B69" s="112"/>
      <c r="C69" s="116"/>
      <c r="D69" s="65" t="s">
        <v>59</v>
      </c>
      <c r="E69" s="71">
        <f t="shared" si="27"/>
        <v>0</v>
      </c>
      <c r="F69" s="71">
        <v>0</v>
      </c>
      <c r="G69" s="71">
        <v>0</v>
      </c>
      <c r="H69" s="71">
        <v>0</v>
      </c>
      <c r="I69" s="71">
        <v>0</v>
      </c>
      <c r="J69" s="71">
        <v>0</v>
      </c>
      <c r="K69" s="71">
        <v>0</v>
      </c>
      <c r="L69" s="71">
        <v>0</v>
      </c>
      <c r="M69" s="71">
        <v>0</v>
      </c>
      <c r="N69" s="71">
        <v>0</v>
      </c>
      <c r="O69" s="71">
        <v>0</v>
      </c>
      <c r="P69" s="71">
        <v>0</v>
      </c>
    </row>
    <row r="70" spans="1:20" s="32" customFormat="1" x14ac:dyDescent="0.25">
      <c r="A70" s="111"/>
      <c r="B70" s="112"/>
      <c r="C70" s="117"/>
      <c r="D70" s="65" t="s">
        <v>58</v>
      </c>
      <c r="E70" s="71">
        <v>0</v>
      </c>
      <c r="F70" s="71">
        <v>0</v>
      </c>
      <c r="G70" s="71">
        <v>0</v>
      </c>
      <c r="H70" s="71">
        <v>0</v>
      </c>
      <c r="I70" s="71">
        <v>0</v>
      </c>
      <c r="J70" s="71">
        <v>0</v>
      </c>
      <c r="K70" s="71">
        <v>0</v>
      </c>
      <c r="L70" s="71">
        <v>0</v>
      </c>
      <c r="M70" s="71">
        <v>0</v>
      </c>
      <c r="N70" s="71">
        <v>0</v>
      </c>
      <c r="O70" s="71">
        <v>0</v>
      </c>
      <c r="P70" s="71">
        <v>0</v>
      </c>
    </row>
    <row r="71" spans="1:20" x14ac:dyDescent="0.25">
      <c r="A71" s="111" t="s">
        <v>500</v>
      </c>
      <c r="B71" s="112" t="s">
        <v>141</v>
      </c>
      <c r="C71" s="103" t="s">
        <v>110</v>
      </c>
      <c r="D71" s="65" t="s">
        <v>427</v>
      </c>
      <c r="E71" s="71">
        <f t="shared" si="25"/>
        <v>1539.6</v>
      </c>
      <c r="F71" s="71">
        <f>SUM(F72:F73)</f>
        <v>0</v>
      </c>
      <c r="G71" s="71">
        <f t="shared" ref="G71:P71" si="30">SUM(G72:G73)</f>
        <v>0</v>
      </c>
      <c r="H71" s="71">
        <f t="shared" si="30"/>
        <v>769.8</v>
      </c>
      <c r="I71" s="71">
        <f t="shared" si="30"/>
        <v>769.8</v>
      </c>
      <c r="J71" s="71">
        <v>0</v>
      </c>
      <c r="K71" s="71">
        <v>0</v>
      </c>
      <c r="L71" s="71">
        <f t="shared" si="30"/>
        <v>0</v>
      </c>
      <c r="M71" s="71">
        <f t="shared" si="30"/>
        <v>0</v>
      </c>
      <c r="N71" s="71">
        <f t="shared" si="30"/>
        <v>0</v>
      </c>
      <c r="O71" s="71">
        <f t="shared" si="30"/>
        <v>0</v>
      </c>
      <c r="P71" s="71">
        <f t="shared" si="30"/>
        <v>0</v>
      </c>
    </row>
    <row r="72" spans="1:20" x14ac:dyDescent="0.25">
      <c r="A72" s="111"/>
      <c r="B72" s="112"/>
      <c r="C72" s="103"/>
      <c r="D72" s="65" t="s">
        <v>57</v>
      </c>
      <c r="E72" s="71">
        <f t="shared" ref="E72:E73" si="31">SUM(F72:P72)</f>
        <v>1539.6</v>
      </c>
      <c r="F72" s="71">
        <v>0</v>
      </c>
      <c r="G72" s="71">
        <v>0</v>
      </c>
      <c r="H72" s="71">
        <v>769.8</v>
      </c>
      <c r="I72" s="71">
        <v>769.8</v>
      </c>
      <c r="J72" s="71">
        <v>0</v>
      </c>
      <c r="K72" s="71">
        <v>0</v>
      </c>
      <c r="L72" s="71">
        <v>0</v>
      </c>
      <c r="M72" s="71">
        <v>0</v>
      </c>
      <c r="N72" s="71">
        <v>0</v>
      </c>
      <c r="O72" s="71">
        <v>0</v>
      </c>
      <c r="P72" s="71">
        <v>0</v>
      </c>
    </row>
    <row r="73" spans="1:20" x14ac:dyDescent="0.25">
      <c r="A73" s="111"/>
      <c r="B73" s="112"/>
      <c r="C73" s="103"/>
      <c r="D73" s="65" t="s">
        <v>59</v>
      </c>
      <c r="E73" s="71">
        <f t="shared" si="31"/>
        <v>0</v>
      </c>
      <c r="F73" s="71">
        <v>0</v>
      </c>
      <c r="G73" s="71">
        <v>0</v>
      </c>
      <c r="H73" s="71">
        <v>0</v>
      </c>
      <c r="I73" s="71">
        <v>0</v>
      </c>
      <c r="J73" s="71">
        <v>0</v>
      </c>
      <c r="K73" s="71">
        <v>0</v>
      </c>
      <c r="L73" s="71">
        <v>0</v>
      </c>
      <c r="M73" s="71">
        <v>0</v>
      </c>
      <c r="N73" s="71">
        <v>0</v>
      </c>
      <c r="O73" s="71">
        <v>0</v>
      </c>
      <c r="P73" s="71">
        <v>0</v>
      </c>
    </row>
    <row r="74" spans="1:20" x14ac:dyDescent="0.25">
      <c r="A74" s="111" t="s">
        <v>501</v>
      </c>
      <c r="B74" s="112" t="s">
        <v>144</v>
      </c>
      <c r="C74" s="103" t="s">
        <v>110</v>
      </c>
      <c r="D74" s="65" t="s">
        <v>427</v>
      </c>
      <c r="E74" s="71">
        <f>SUM(F74:P74)</f>
        <v>0</v>
      </c>
      <c r="F74" s="71">
        <f>F75+F76</f>
        <v>0</v>
      </c>
      <c r="G74" s="71">
        <f t="shared" ref="G74:P74" si="32">G75+G76</f>
        <v>0</v>
      </c>
      <c r="H74" s="71">
        <f t="shared" si="32"/>
        <v>0</v>
      </c>
      <c r="I74" s="71">
        <f t="shared" si="32"/>
        <v>0</v>
      </c>
      <c r="J74" s="71">
        <f t="shared" si="32"/>
        <v>0</v>
      </c>
      <c r="K74" s="71">
        <f t="shared" si="32"/>
        <v>0</v>
      </c>
      <c r="L74" s="71">
        <f t="shared" si="32"/>
        <v>0</v>
      </c>
      <c r="M74" s="71">
        <f t="shared" si="32"/>
        <v>0</v>
      </c>
      <c r="N74" s="71">
        <f t="shared" si="32"/>
        <v>0</v>
      </c>
      <c r="O74" s="71">
        <f t="shared" si="32"/>
        <v>0</v>
      </c>
      <c r="P74" s="71">
        <f t="shared" si="32"/>
        <v>0</v>
      </c>
    </row>
    <row r="75" spans="1:20" x14ac:dyDescent="0.25">
      <c r="A75" s="111"/>
      <c r="B75" s="112"/>
      <c r="C75" s="103"/>
      <c r="D75" s="65" t="s">
        <v>57</v>
      </c>
      <c r="E75" s="71">
        <f t="shared" ref="E75:E76" si="33">SUM(F75:P75)</f>
        <v>0</v>
      </c>
      <c r="F75" s="71">
        <v>0</v>
      </c>
      <c r="G75" s="71">
        <v>0</v>
      </c>
      <c r="H75" s="71">
        <v>0</v>
      </c>
      <c r="I75" s="71">
        <v>0</v>
      </c>
      <c r="J75" s="71">
        <v>0</v>
      </c>
      <c r="K75" s="71">
        <v>0</v>
      </c>
      <c r="L75" s="71">
        <v>0</v>
      </c>
      <c r="M75" s="71">
        <v>0</v>
      </c>
      <c r="N75" s="71">
        <v>0</v>
      </c>
      <c r="O75" s="71">
        <v>0</v>
      </c>
      <c r="P75" s="71">
        <v>0</v>
      </c>
      <c r="R75" s="37"/>
      <c r="S75" s="37"/>
      <c r="T75" s="37"/>
    </row>
    <row r="76" spans="1:20" ht="19.5" customHeight="1" x14ac:dyDescent="0.25">
      <c r="A76" s="111"/>
      <c r="B76" s="112"/>
      <c r="C76" s="103"/>
      <c r="D76" s="65" t="s">
        <v>59</v>
      </c>
      <c r="E76" s="71">
        <f t="shared" si="33"/>
        <v>0</v>
      </c>
      <c r="F76" s="71">
        <v>0</v>
      </c>
      <c r="G76" s="71">
        <v>0</v>
      </c>
      <c r="H76" s="71">
        <v>0</v>
      </c>
      <c r="I76" s="71">
        <v>0</v>
      </c>
      <c r="J76" s="71">
        <v>0</v>
      </c>
      <c r="K76" s="71">
        <v>0</v>
      </c>
      <c r="L76" s="71">
        <v>0</v>
      </c>
      <c r="M76" s="71">
        <v>0</v>
      </c>
      <c r="N76" s="71">
        <v>0</v>
      </c>
      <c r="O76" s="71">
        <v>0</v>
      </c>
      <c r="P76" s="71">
        <v>0</v>
      </c>
    </row>
    <row r="77" spans="1:20" x14ac:dyDescent="0.25">
      <c r="A77" s="111" t="s">
        <v>502</v>
      </c>
      <c r="B77" s="112" t="s">
        <v>147</v>
      </c>
      <c r="C77" s="103" t="s">
        <v>110</v>
      </c>
      <c r="D77" s="65" t="s">
        <v>427</v>
      </c>
      <c r="E77" s="71">
        <f>SUM(F77:P77)</f>
        <v>22341.9</v>
      </c>
      <c r="F77" s="71">
        <f>F78+F79</f>
        <v>0</v>
      </c>
      <c r="G77" s="71">
        <f>G78+G79</f>
        <v>0</v>
      </c>
      <c r="H77" s="71">
        <f>H78+H79</f>
        <v>0</v>
      </c>
      <c r="I77" s="71">
        <f>I78+I79</f>
        <v>470</v>
      </c>
      <c r="J77" s="71">
        <f>J78+J79+J80</f>
        <v>21871.9</v>
      </c>
      <c r="K77" s="71">
        <f t="shared" ref="K77:P77" si="34">K78+K79+K80</f>
        <v>0</v>
      </c>
      <c r="L77" s="71">
        <f t="shared" si="34"/>
        <v>0</v>
      </c>
      <c r="M77" s="71">
        <f t="shared" si="34"/>
        <v>0</v>
      </c>
      <c r="N77" s="71">
        <f t="shared" si="34"/>
        <v>0</v>
      </c>
      <c r="O77" s="71">
        <f t="shared" si="34"/>
        <v>0</v>
      </c>
      <c r="P77" s="71">
        <f t="shared" si="34"/>
        <v>0</v>
      </c>
    </row>
    <row r="78" spans="1:20" x14ac:dyDescent="0.25">
      <c r="A78" s="111"/>
      <c r="B78" s="112"/>
      <c r="C78" s="103"/>
      <c r="D78" s="65" t="s">
        <v>57</v>
      </c>
      <c r="E78" s="71">
        <f t="shared" ref="E78" si="35">SUM(F78:P78)</f>
        <v>2854</v>
      </c>
      <c r="F78" s="71">
        <v>0</v>
      </c>
      <c r="G78" s="71">
        <v>0</v>
      </c>
      <c r="H78" s="71">
        <v>0</v>
      </c>
      <c r="I78" s="71">
        <v>470</v>
      </c>
      <c r="J78" s="71">
        <v>2384</v>
      </c>
      <c r="K78" s="71">
        <v>0</v>
      </c>
      <c r="L78" s="71">
        <v>0</v>
      </c>
      <c r="M78" s="71">
        <v>0</v>
      </c>
      <c r="N78" s="71">
        <v>0</v>
      </c>
      <c r="O78" s="71">
        <v>0</v>
      </c>
      <c r="P78" s="71">
        <v>0</v>
      </c>
    </row>
    <row r="79" spans="1:20" s="46" customFormat="1" x14ac:dyDescent="0.25">
      <c r="A79" s="111"/>
      <c r="B79" s="112"/>
      <c r="C79" s="103"/>
      <c r="D79" s="65" t="s">
        <v>59</v>
      </c>
      <c r="E79" s="71">
        <f>SUM(F79:P79)</f>
        <v>0</v>
      </c>
      <c r="F79" s="71">
        <v>0</v>
      </c>
      <c r="G79" s="71">
        <v>0</v>
      </c>
      <c r="H79" s="71">
        <v>0</v>
      </c>
      <c r="I79" s="71">
        <v>0</v>
      </c>
      <c r="J79" s="71">
        <v>0</v>
      </c>
      <c r="K79" s="71">
        <v>0</v>
      </c>
      <c r="L79" s="71">
        <v>0</v>
      </c>
      <c r="M79" s="71">
        <v>0</v>
      </c>
      <c r="N79" s="71">
        <v>0</v>
      </c>
      <c r="O79" s="71">
        <v>0</v>
      </c>
      <c r="P79" s="71">
        <v>0</v>
      </c>
    </row>
    <row r="80" spans="1:20" x14ac:dyDescent="0.25">
      <c r="A80" s="111"/>
      <c r="B80" s="112"/>
      <c r="C80" s="103"/>
      <c r="D80" s="65" t="s">
        <v>58</v>
      </c>
      <c r="E80" s="71">
        <f>SUM(F80:P80)</f>
        <v>19487.900000000001</v>
      </c>
      <c r="F80" s="71">
        <v>0</v>
      </c>
      <c r="G80" s="71">
        <v>0</v>
      </c>
      <c r="H80" s="71">
        <v>0</v>
      </c>
      <c r="I80" s="71">
        <v>0</v>
      </c>
      <c r="J80" s="71">
        <v>19487.900000000001</v>
      </c>
      <c r="K80" s="71">
        <v>0</v>
      </c>
      <c r="L80" s="71">
        <v>0</v>
      </c>
      <c r="M80" s="71">
        <v>0</v>
      </c>
      <c r="N80" s="71">
        <v>0</v>
      </c>
      <c r="O80" s="71">
        <v>0</v>
      </c>
      <c r="P80" s="71">
        <v>0</v>
      </c>
    </row>
    <row r="81" spans="1:20" x14ac:dyDescent="0.25">
      <c r="A81" s="111" t="s">
        <v>503</v>
      </c>
      <c r="B81" s="112" t="s">
        <v>150</v>
      </c>
      <c r="C81" s="103" t="s">
        <v>110</v>
      </c>
      <c r="D81" s="65" t="s">
        <v>427</v>
      </c>
      <c r="E81" s="71">
        <f>SUM(F81:P81)</f>
        <v>0</v>
      </c>
      <c r="F81" s="71">
        <f>F82+F83</f>
        <v>0</v>
      </c>
      <c r="G81" s="71">
        <f t="shared" ref="G81:P81" si="36">G82+G83</f>
        <v>0</v>
      </c>
      <c r="H81" s="71">
        <f t="shared" si="36"/>
        <v>0</v>
      </c>
      <c r="I81" s="71">
        <f t="shared" si="36"/>
        <v>0</v>
      </c>
      <c r="J81" s="71">
        <f t="shared" si="36"/>
        <v>0</v>
      </c>
      <c r="K81" s="71">
        <f t="shared" si="36"/>
        <v>0</v>
      </c>
      <c r="L81" s="71">
        <f t="shared" si="36"/>
        <v>0</v>
      </c>
      <c r="M81" s="71">
        <f t="shared" si="36"/>
        <v>0</v>
      </c>
      <c r="N81" s="71">
        <f t="shared" si="36"/>
        <v>0</v>
      </c>
      <c r="O81" s="71">
        <f t="shared" si="36"/>
        <v>0</v>
      </c>
      <c r="P81" s="71">
        <f t="shared" si="36"/>
        <v>0</v>
      </c>
    </row>
    <row r="82" spans="1:20" x14ac:dyDescent="0.25">
      <c r="A82" s="111"/>
      <c r="B82" s="112"/>
      <c r="C82" s="103"/>
      <c r="D82" s="65" t="s">
        <v>57</v>
      </c>
      <c r="E82" s="71">
        <f t="shared" ref="E82:E83" si="37">SUM(F82:P82)</f>
        <v>0</v>
      </c>
      <c r="F82" s="71">
        <v>0</v>
      </c>
      <c r="G82" s="71">
        <v>0</v>
      </c>
      <c r="H82" s="71">
        <v>0</v>
      </c>
      <c r="I82" s="71">
        <v>0</v>
      </c>
      <c r="J82" s="71">
        <v>0</v>
      </c>
      <c r="K82" s="71">
        <v>0</v>
      </c>
      <c r="L82" s="71">
        <v>0</v>
      </c>
      <c r="M82" s="71">
        <v>0</v>
      </c>
      <c r="N82" s="71">
        <v>0</v>
      </c>
      <c r="O82" s="71">
        <v>0</v>
      </c>
      <c r="P82" s="71">
        <v>0</v>
      </c>
    </row>
    <row r="83" spans="1:20" x14ac:dyDescent="0.25">
      <c r="A83" s="111"/>
      <c r="B83" s="112"/>
      <c r="C83" s="103"/>
      <c r="D83" s="65" t="s">
        <v>59</v>
      </c>
      <c r="E83" s="71">
        <f t="shared" si="37"/>
        <v>0</v>
      </c>
      <c r="F83" s="71">
        <v>0</v>
      </c>
      <c r="G83" s="71">
        <v>0</v>
      </c>
      <c r="H83" s="71">
        <v>0</v>
      </c>
      <c r="I83" s="71">
        <v>0</v>
      </c>
      <c r="J83" s="71">
        <v>0</v>
      </c>
      <c r="K83" s="71">
        <v>0</v>
      </c>
      <c r="L83" s="71">
        <v>0</v>
      </c>
      <c r="M83" s="71">
        <v>0</v>
      </c>
      <c r="N83" s="71">
        <v>0</v>
      </c>
      <c r="O83" s="71">
        <v>0</v>
      </c>
      <c r="P83" s="71">
        <v>0</v>
      </c>
    </row>
    <row r="84" spans="1:20" x14ac:dyDescent="0.25">
      <c r="A84" s="111" t="s">
        <v>504</v>
      </c>
      <c r="B84" s="112" t="s">
        <v>153</v>
      </c>
      <c r="C84" s="103" t="s">
        <v>154</v>
      </c>
      <c r="D84" s="65" t="s">
        <v>427</v>
      </c>
      <c r="E84" s="71">
        <f>SUM(F84:P84)</f>
        <v>2390</v>
      </c>
      <c r="F84" s="71">
        <f>F85+F86</f>
        <v>0</v>
      </c>
      <c r="G84" s="71">
        <f t="shared" ref="G84:P84" si="38">G85+G86</f>
        <v>0</v>
      </c>
      <c r="H84" s="71">
        <f t="shared" si="38"/>
        <v>0</v>
      </c>
      <c r="I84" s="71">
        <f t="shared" si="38"/>
        <v>2390</v>
      </c>
      <c r="J84" s="71">
        <f t="shared" si="38"/>
        <v>0</v>
      </c>
      <c r="K84" s="71">
        <f t="shared" si="38"/>
        <v>0</v>
      </c>
      <c r="L84" s="71">
        <f t="shared" si="38"/>
        <v>0</v>
      </c>
      <c r="M84" s="71">
        <f t="shared" si="38"/>
        <v>0</v>
      </c>
      <c r="N84" s="71">
        <f t="shared" si="38"/>
        <v>0</v>
      </c>
      <c r="O84" s="71">
        <f t="shared" si="38"/>
        <v>0</v>
      </c>
      <c r="P84" s="71">
        <f t="shared" si="38"/>
        <v>0</v>
      </c>
    </row>
    <row r="85" spans="1:20" x14ac:dyDescent="0.25">
      <c r="A85" s="111"/>
      <c r="B85" s="112"/>
      <c r="C85" s="103"/>
      <c r="D85" s="65" t="s">
        <v>57</v>
      </c>
      <c r="E85" s="71">
        <f t="shared" ref="E85:E86" si="39">SUM(F85:P85)</f>
        <v>2390</v>
      </c>
      <c r="F85" s="71">
        <v>0</v>
      </c>
      <c r="G85" s="71">
        <v>0</v>
      </c>
      <c r="H85" s="71">
        <v>0</v>
      </c>
      <c r="I85" s="71">
        <v>2390</v>
      </c>
      <c r="J85" s="71">
        <v>0</v>
      </c>
      <c r="K85" s="71">
        <v>0</v>
      </c>
      <c r="L85" s="71">
        <v>0</v>
      </c>
      <c r="M85" s="71">
        <v>0</v>
      </c>
      <c r="N85" s="71">
        <v>0</v>
      </c>
      <c r="O85" s="71">
        <v>0</v>
      </c>
      <c r="P85" s="71">
        <v>0</v>
      </c>
    </row>
    <row r="86" spans="1:20" x14ac:dyDescent="0.25">
      <c r="A86" s="111"/>
      <c r="B86" s="112"/>
      <c r="C86" s="103"/>
      <c r="D86" s="65" t="s">
        <v>59</v>
      </c>
      <c r="E86" s="71">
        <f t="shared" si="39"/>
        <v>0</v>
      </c>
      <c r="F86" s="71">
        <v>0</v>
      </c>
      <c r="G86" s="71">
        <v>0</v>
      </c>
      <c r="H86" s="71">
        <v>0</v>
      </c>
      <c r="I86" s="71">
        <v>0</v>
      </c>
      <c r="J86" s="71">
        <v>0</v>
      </c>
      <c r="K86" s="71">
        <v>0</v>
      </c>
      <c r="L86" s="71">
        <v>0</v>
      </c>
      <c r="M86" s="71">
        <v>0</v>
      </c>
      <c r="N86" s="71">
        <v>0</v>
      </c>
      <c r="O86" s="71">
        <v>0</v>
      </c>
      <c r="P86" s="71">
        <v>0</v>
      </c>
    </row>
    <row r="87" spans="1:20" ht="15.75" customHeight="1" x14ac:dyDescent="0.25">
      <c r="A87" s="124" t="s">
        <v>428</v>
      </c>
      <c r="B87" s="125"/>
      <c r="C87" s="115"/>
      <c r="D87" s="65" t="s">
        <v>427</v>
      </c>
      <c r="E87" s="71">
        <f>SUM(F87:P87)</f>
        <v>736903.59999999986</v>
      </c>
      <c r="F87" s="71">
        <f>F88+F89</f>
        <v>32777.5</v>
      </c>
      <c r="G87" s="71">
        <f t="shared" ref="G87:H87" si="40">G88+G89</f>
        <v>69404.400000000009</v>
      </c>
      <c r="H87" s="71">
        <f t="shared" si="40"/>
        <v>11293</v>
      </c>
      <c r="I87" s="71">
        <f>I88+I89+I90</f>
        <v>17425.699999999997</v>
      </c>
      <c r="J87" s="71">
        <f>J88+J89+J90</f>
        <v>218831</v>
      </c>
      <c r="K87" s="71">
        <f t="shared" ref="K87:P87" si="41">K88+K89+K90</f>
        <v>264183.3</v>
      </c>
      <c r="L87" s="71">
        <f t="shared" si="41"/>
        <v>122988.7</v>
      </c>
      <c r="M87" s="71">
        <f t="shared" si="41"/>
        <v>0</v>
      </c>
      <c r="N87" s="71">
        <f t="shared" si="41"/>
        <v>0</v>
      </c>
      <c r="O87" s="71">
        <f t="shared" si="41"/>
        <v>0</v>
      </c>
      <c r="P87" s="71">
        <f t="shared" si="41"/>
        <v>0</v>
      </c>
      <c r="R87" s="37"/>
      <c r="S87" s="37"/>
      <c r="T87" s="37"/>
    </row>
    <row r="88" spans="1:20" x14ac:dyDescent="0.25">
      <c r="A88" s="126"/>
      <c r="B88" s="127"/>
      <c r="C88" s="116"/>
      <c r="D88" s="65" t="s">
        <v>57</v>
      </c>
      <c r="E88" s="71">
        <f t="shared" ref="E88:E90" si="42">SUM(F88:P88)</f>
        <v>93658.1</v>
      </c>
      <c r="F88" s="71">
        <f t="shared" ref="F88:P88" si="43">F85+F82+F78+F75+F72+F64+F61+F58+F55+F52+F49+F42+F39+F36+F33+F30+F27+F24+F21+F18+F15+F12+F9+F45</f>
        <v>3964.2</v>
      </c>
      <c r="G88" s="71">
        <f t="shared" si="43"/>
        <v>3681.8</v>
      </c>
      <c r="H88" s="71">
        <f t="shared" si="43"/>
        <v>10624.6</v>
      </c>
      <c r="I88" s="71">
        <f t="shared" si="43"/>
        <v>16325.199999999999</v>
      </c>
      <c r="J88" s="71">
        <f t="shared" si="43"/>
        <v>14876.2</v>
      </c>
      <c r="K88" s="71">
        <f>K85+K82+K78+K75+K72+K64+K61+K58+K55+K52+K49+K42+K39+K36+K33+K30+K27+K24+K21+K18+K15+K12+K9+K45+K68</f>
        <v>30780.3</v>
      </c>
      <c r="L88" s="71">
        <f t="shared" si="43"/>
        <v>13405.8</v>
      </c>
      <c r="M88" s="71">
        <f t="shared" si="43"/>
        <v>0</v>
      </c>
      <c r="N88" s="71">
        <f t="shared" si="43"/>
        <v>0</v>
      </c>
      <c r="O88" s="71">
        <f t="shared" si="43"/>
        <v>0</v>
      </c>
      <c r="P88" s="71">
        <f t="shared" si="43"/>
        <v>0</v>
      </c>
    </row>
    <row r="89" spans="1:20" x14ac:dyDescent="0.25">
      <c r="A89" s="126"/>
      <c r="B89" s="127"/>
      <c r="C89" s="116"/>
      <c r="D89" s="65" t="s">
        <v>59</v>
      </c>
      <c r="E89" s="71">
        <f t="shared" si="42"/>
        <v>438190.69999999995</v>
      </c>
      <c r="F89" s="71">
        <f t="shared" ref="F89:P89" si="44">F86+F83+F79+F76+F73+F65+F62+F59+F56+F53+F50+F46+F43+F40+F37+F34+F31+F28+F25+F22+F19+F16+F13+F10</f>
        <v>28813.3</v>
      </c>
      <c r="G89" s="71">
        <f t="shared" si="44"/>
        <v>65722.600000000006</v>
      </c>
      <c r="H89" s="71">
        <f t="shared" si="44"/>
        <v>668.4</v>
      </c>
      <c r="I89" s="71">
        <f>I86+I83+I79+I76+I73+I65+I62+I59+I56+I53+I50+I46+I43+I40+I37+I34+I31+I28+I25+I22+I19+I16+I13+I10+I69</f>
        <v>0.5</v>
      </c>
      <c r="J89" s="71">
        <f t="shared" si="44"/>
        <v>0</v>
      </c>
      <c r="K89" s="71">
        <f>K69+K46</f>
        <v>233403</v>
      </c>
      <c r="L89" s="71">
        <f t="shared" si="44"/>
        <v>109582.9</v>
      </c>
      <c r="M89" s="71">
        <f t="shared" si="44"/>
        <v>0</v>
      </c>
      <c r="N89" s="71">
        <f t="shared" si="44"/>
        <v>0</v>
      </c>
      <c r="O89" s="71">
        <f t="shared" si="44"/>
        <v>0</v>
      </c>
      <c r="P89" s="71">
        <f t="shared" si="44"/>
        <v>0</v>
      </c>
    </row>
    <row r="90" spans="1:20" s="16" customFormat="1" x14ac:dyDescent="0.25">
      <c r="A90" s="128"/>
      <c r="B90" s="129"/>
      <c r="C90" s="117"/>
      <c r="D90" s="65" t="s">
        <v>58</v>
      </c>
      <c r="E90" s="71">
        <f t="shared" si="42"/>
        <v>205054.8</v>
      </c>
      <c r="F90" s="71">
        <v>0</v>
      </c>
      <c r="G90" s="71">
        <v>0</v>
      </c>
      <c r="H90" s="71">
        <v>0</v>
      </c>
      <c r="I90" s="71">
        <f>I66+I80+I47</f>
        <v>1100</v>
      </c>
      <c r="J90" s="71">
        <f>J66+J80+J47</f>
        <v>203954.8</v>
      </c>
      <c r="K90" s="71">
        <f t="shared" ref="K90:P90" si="45">K66+K80+K47</f>
        <v>0</v>
      </c>
      <c r="L90" s="71">
        <f t="shared" si="45"/>
        <v>0</v>
      </c>
      <c r="M90" s="71">
        <f t="shared" si="45"/>
        <v>0</v>
      </c>
      <c r="N90" s="71">
        <f t="shared" si="45"/>
        <v>0</v>
      </c>
      <c r="O90" s="71">
        <f t="shared" si="45"/>
        <v>0</v>
      </c>
      <c r="P90" s="71">
        <f t="shared" si="45"/>
        <v>0</v>
      </c>
    </row>
    <row r="91" spans="1:20" ht="22.5" customHeight="1" x14ac:dyDescent="0.25">
      <c r="A91" s="130" t="s">
        <v>155</v>
      </c>
      <c r="B91" s="130"/>
      <c r="C91" s="130"/>
      <c r="D91" s="130"/>
      <c r="E91" s="130"/>
      <c r="F91" s="130"/>
      <c r="G91" s="130"/>
      <c r="H91" s="130"/>
      <c r="I91" s="130"/>
      <c r="J91" s="130"/>
      <c r="K91" s="130"/>
      <c r="L91" s="130"/>
      <c r="M91" s="130"/>
      <c r="N91" s="130"/>
      <c r="O91" s="130"/>
      <c r="P91" s="130"/>
    </row>
    <row r="92" spans="1:20" s="38" customFormat="1" x14ac:dyDescent="0.25">
      <c r="A92" s="104" t="s">
        <v>63</v>
      </c>
      <c r="B92" s="112" t="s">
        <v>156</v>
      </c>
      <c r="C92" s="103" t="s">
        <v>101</v>
      </c>
      <c r="D92" s="65" t="s">
        <v>427</v>
      </c>
      <c r="E92" s="71">
        <f t="shared" ref="E92:E99" si="46">SUM(F92:P92)</f>
        <v>700</v>
      </c>
      <c r="F92" s="71">
        <v>0</v>
      </c>
      <c r="G92" s="71">
        <v>0</v>
      </c>
      <c r="H92" s="71">
        <v>0</v>
      </c>
      <c r="I92" s="71">
        <v>0</v>
      </c>
      <c r="J92" s="71">
        <v>400</v>
      </c>
      <c r="K92" s="71">
        <v>0</v>
      </c>
      <c r="L92" s="71">
        <v>0</v>
      </c>
      <c r="M92" s="71">
        <v>300</v>
      </c>
      <c r="N92" s="71">
        <v>0</v>
      </c>
      <c r="O92" s="71">
        <v>0</v>
      </c>
      <c r="P92" s="71">
        <v>0</v>
      </c>
    </row>
    <row r="93" spans="1:20" s="38" customFormat="1" x14ac:dyDescent="0.25">
      <c r="A93" s="104"/>
      <c r="B93" s="112"/>
      <c r="C93" s="103"/>
      <c r="D93" s="65" t="s">
        <v>57</v>
      </c>
      <c r="E93" s="71">
        <f t="shared" si="46"/>
        <v>700</v>
      </c>
      <c r="F93" s="71">
        <v>0</v>
      </c>
      <c r="G93" s="71">
        <v>0</v>
      </c>
      <c r="H93" s="71">
        <v>0</v>
      </c>
      <c r="I93" s="71">
        <v>0</v>
      </c>
      <c r="J93" s="71">
        <v>400</v>
      </c>
      <c r="K93" s="71">
        <v>0</v>
      </c>
      <c r="L93" s="71">
        <v>0</v>
      </c>
      <c r="M93" s="71">
        <v>300</v>
      </c>
      <c r="N93" s="71">
        <v>0</v>
      </c>
      <c r="O93" s="71">
        <v>0</v>
      </c>
      <c r="P93" s="71">
        <v>0</v>
      </c>
    </row>
    <row r="94" spans="1:20" s="38" customFormat="1" x14ac:dyDescent="0.25">
      <c r="A94" s="104" t="s">
        <v>64</v>
      </c>
      <c r="B94" s="112" t="s">
        <v>158</v>
      </c>
      <c r="C94" s="103" t="s">
        <v>101</v>
      </c>
      <c r="D94" s="65" t="s">
        <v>427</v>
      </c>
      <c r="E94" s="71">
        <f t="shared" si="46"/>
        <v>1000</v>
      </c>
      <c r="F94" s="71">
        <v>0</v>
      </c>
      <c r="G94" s="71">
        <v>0</v>
      </c>
      <c r="H94" s="71">
        <v>500</v>
      </c>
      <c r="I94" s="71">
        <v>0</v>
      </c>
      <c r="J94" s="71">
        <v>0</v>
      </c>
      <c r="K94" s="71">
        <v>0</v>
      </c>
      <c r="L94" s="71">
        <v>0</v>
      </c>
      <c r="M94" s="71">
        <v>500</v>
      </c>
      <c r="N94" s="71">
        <v>0</v>
      </c>
      <c r="O94" s="71">
        <v>0</v>
      </c>
      <c r="P94" s="71">
        <v>0</v>
      </c>
    </row>
    <row r="95" spans="1:20" s="38" customFormat="1" x14ac:dyDescent="0.25">
      <c r="A95" s="104"/>
      <c r="B95" s="112"/>
      <c r="C95" s="103"/>
      <c r="D95" s="65" t="s">
        <v>57</v>
      </c>
      <c r="E95" s="71">
        <f t="shared" si="46"/>
        <v>1000</v>
      </c>
      <c r="F95" s="71">
        <v>0</v>
      </c>
      <c r="G95" s="71">
        <v>0</v>
      </c>
      <c r="H95" s="71">
        <v>500</v>
      </c>
      <c r="I95" s="71">
        <v>0</v>
      </c>
      <c r="J95" s="71">
        <v>0</v>
      </c>
      <c r="K95" s="71">
        <v>0</v>
      </c>
      <c r="L95" s="71">
        <v>0</v>
      </c>
      <c r="M95" s="71">
        <v>500</v>
      </c>
      <c r="N95" s="71">
        <v>0</v>
      </c>
      <c r="O95" s="71">
        <v>0</v>
      </c>
      <c r="P95" s="71">
        <v>0</v>
      </c>
    </row>
    <row r="96" spans="1:20" s="38" customFormat="1" x14ac:dyDescent="0.25">
      <c r="A96" s="104" t="s">
        <v>159</v>
      </c>
      <c r="B96" s="112" t="s">
        <v>160</v>
      </c>
      <c r="C96" s="103" t="s">
        <v>101</v>
      </c>
      <c r="D96" s="65" t="s">
        <v>427</v>
      </c>
      <c r="E96" s="71">
        <f t="shared" si="46"/>
        <v>1600</v>
      </c>
      <c r="F96" s="71">
        <v>0</v>
      </c>
      <c r="G96" s="71">
        <v>800</v>
      </c>
      <c r="H96" s="71">
        <v>0</v>
      </c>
      <c r="I96" s="71">
        <v>0</v>
      </c>
      <c r="J96" s="71">
        <v>0</v>
      </c>
      <c r="K96" s="71">
        <v>400</v>
      </c>
      <c r="L96" s="71">
        <v>0</v>
      </c>
      <c r="M96" s="71">
        <v>0</v>
      </c>
      <c r="N96" s="71">
        <v>400</v>
      </c>
      <c r="O96" s="71">
        <v>0</v>
      </c>
      <c r="P96" s="71">
        <v>0</v>
      </c>
    </row>
    <row r="97" spans="1:16" s="38" customFormat="1" ht="15.75" customHeight="1" x14ac:dyDescent="0.25">
      <c r="A97" s="104"/>
      <c r="B97" s="112"/>
      <c r="C97" s="103"/>
      <c r="D97" s="65" t="s">
        <v>57</v>
      </c>
      <c r="E97" s="71">
        <f t="shared" si="46"/>
        <v>1600</v>
      </c>
      <c r="F97" s="71">
        <v>0</v>
      </c>
      <c r="G97" s="71">
        <v>800</v>
      </c>
      <c r="H97" s="71">
        <v>0</v>
      </c>
      <c r="I97" s="71">
        <v>0</v>
      </c>
      <c r="J97" s="71">
        <v>0</v>
      </c>
      <c r="K97" s="71">
        <v>400</v>
      </c>
      <c r="L97" s="71">
        <v>0</v>
      </c>
      <c r="M97" s="71">
        <v>0</v>
      </c>
      <c r="N97" s="71">
        <v>400</v>
      </c>
      <c r="O97" s="71">
        <v>0</v>
      </c>
      <c r="P97" s="71">
        <v>0</v>
      </c>
    </row>
    <row r="98" spans="1:16" s="38" customFormat="1" x14ac:dyDescent="0.25">
      <c r="A98" s="104" t="s">
        <v>161</v>
      </c>
      <c r="B98" s="112" t="s">
        <v>162</v>
      </c>
      <c r="C98" s="103" t="s">
        <v>101</v>
      </c>
      <c r="D98" s="65" t="s">
        <v>427</v>
      </c>
      <c r="E98" s="71">
        <f t="shared" si="46"/>
        <v>1400</v>
      </c>
      <c r="F98" s="71">
        <v>0</v>
      </c>
      <c r="G98" s="71">
        <v>600</v>
      </c>
      <c r="H98" s="71">
        <v>0</v>
      </c>
      <c r="I98" s="71">
        <v>0</v>
      </c>
      <c r="J98" s="71">
        <v>0</v>
      </c>
      <c r="K98" s="71">
        <v>400</v>
      </c>
      <c r="L98" s="71">
        <v>0</v>
      </c>
      <c r="M98" s="71">
        <v>0</v>
      </c>
      <c r="N98" s="71">
        <v>0</v>
      </c>
      <c r="O98" s="71">
        <v>400</v>
      </c>
      <c r="P98" s="71">
        <v>0</v>
      </c>
    </row>
    <row r="99" spans="1:16" s="38" customFormat="1" ht="25.5" customHeight="1" x14ac:dyDescent="0.25">
      <c r="A99" s="104"/>
      <c r="B99" s="112"/>
      <c r="C99" s="103"/>
      <c r="D99" s="65" t="s">
        <v>57</v>
      </c>
      <c r="E99" s="71">
        <f t="shared" si="46"/>
        <v>1400</v>
      </c>
      <c r="F99" s="71">
        <v>0</v>
      </c>
      <c r="G99" s="71">
        <v>600</v>
      </c>
      <c r="H99" s="71">
        <v>0</v>
      </c>
      <c r="I99" s="71">
        <v>0</v>
      </c>
      <c r="J99" s="71">
        <v>0</v>
      </c>
      <c r="K99" s="71">
        <v>400</v>
      </c>
      <c r="L99" s="71">
        <v>0</v>
      </c>
      <c r="M99" s="71">
        <v>0</v>
      </c>
      <c r="N99" s="71">
        <v>0</v>
      </c>
      <c r="O99" s="71">
        <v>400</v>
      </c>
      <c r="P99" s="71">
        <v>0</v>
      </c>
    </row>
    <row r="100" spans="1:16" s="38" customFormat="1" x14ac:dyDescent="0.25">
      <c r="A100" s="104" t="s">
        <v>163</v>
      </c>
      <c r="B100" s="112" t="s">
        <v>164</v>
      </c>
      <c r="C100" s="103" t="s">
        <v>101</v>
      </c>
      <c r="D100" s="65" t="s">
        <v>427</v>
      </c>
      <c r="E100" s="71">
        <f t="shared" ref="E100:E107" si="47">SUM(F100:P100)</f>
        <v>800</v>
      </c>
      <c r="F100" s="71">
        <v>0</v>
      </c>
      <c r="G100" s="71">
        <v>0</v>
      </c>
      <c r="H100" s="71">
        <v>0</v>
      </c>
      <c r="I100" s="71">
        <v>0</v>
      </c>
      <c r="J100" s="71">
        <v>0</v>
      </c>
      <c r="K100" s="71">
        <v>0</v>
      </c>
      <c r="L100" s="71">
        <v>400</v>
      </c>
      <c r="M100" s="71">
        <v>0</v>
      </c>
      <c r="N100" s="71">
        <v>0</v>
      </c>
      <c r="O100" s="71">
        <v>0</v>
      </c>
      <c r="P100" s="71">
        <v>400</v>
      </c>
    </row>
    <row r="101" spans="1:16" s="38" customFormat="1" x14ac:dyDescent="0.25">
      <c r="A101" s="104"/>
      <c r="B101" s="112"/>
      <c r="C101" s="103"/>
      <c r="D101" s="65" t="s">
        <v>57</v>
      </c>
      <c r="E101" s="71">
        <f t="shared" si="47"/>
        <v>800</v>
      </c>
      <c r="F101" s="71">
        <v>0</v>
      </c>
      <c r="G101" s="71">
        <v>0</v>
      </c>
      <c r="H101" s="71">
        <v>0</v>
      </c>
      <c r="I101" s="71">
        <v>0</v>
      </c>
      <c r="J101" s="71">
        <v>0</v>
      </c>
      <c r="K101" s="71">
        <v>0</v>
      </c>
      <c r="L101" s="71">
        <v>400</v>
      </c>
      <c r="M101" s="71">
        <v>0</v>
      </c>
      <c r="N101" s="71">
        <v>0</v>
      </c>
      <c r="O101" s="71">
        <v>0</v>
      </c>
      <c r="P101" s="71">
        <v>400</v>
      </c>
    </row>
    <row r="102" spans="1:16" s="38" customFormat="1" x14ac:dyDescent="0.25">
      <c r="A102" s="104" t="s">
        <v>165</v>
      </c>
      <c r="B102" s="112" t="s">
        <v>166</v>
      </c>
      <c r="C102" s="103" t="s">
        <v>101</v>
      </c>
      <c r="D102" s="65" t="s">
        <v>427</v>
      </c>
      <c r="E102" s="71">
        <f t="shared" si="47"/>
        <v>1100</v>
      </c>
      <c r="F102" s="71">
        <v>0</v>
      </c>
      <c r="G102" s="71">
        <v>0</v>
      </c>
      <c r="H102" s="71">
        <v>300</v>
      </c>
      <c r="I102" s="71">
        <v>0</v>
      </c>
      <c r="J102" s="71">
        <v>0</v>
      </c>
      <c r="K102" s="71">
        <v>0</v>
      </c>
      <c r="L102" s="71">
        <v>400</v>
      </c>
      <c r="M102" s="71">
        <v>0</v>
      </c>
      <c r="N102" s="71">
        <v>0</v>
      </c>
      <c r="O102" s="71">
        <v>400</v>
      </c>
      <c r="P102" s="71">
        <v>0</v>
      </c>
    </row>
    <row r="103" spans="1:16" s="38" customFormat="1" x14ac:dyDescent="0.25">
      <c r="A103" s="104"/>
      <c r="B103" s="112"/>
      <c r="C103" s="103"/>
      <c r="D103" s="65" t="s">
        <v>57</v>
      </c>
      <c r="E103" s="71">
        <f t="shared" si="47"/>
        <v>1100</v>
      </c>
      <c r="F103" s="71">
        <v>0</v>
      </c>
      <c r="G103" s="71">
        <v>0</v>
      </c>
      <c r="H103" s="71">
        <v>300</v>
      </c>
      <c r="I103" s="71">
        <v>0</v>
      </c>
      <c r="J103" s="71">
        <v>0</v>
      </c>
      <c r="K103" s="71">
        <v>0</v>
      </c>
      <c r="L103" s="71">
        <v>400</v>
      </c>
      <c r="M103" s="71">
        <v>0</v>
      </c>
      <c r="N103" s="71">
        <v>0</v>
      </c>
      <c r="O103" s="71">
        <v>400</v>
      </c>
      <c r="P103" s="71">
        <v>0</v>
      </c>
    </row>
    <row r="104" spans="1:16" s="38" customFormat="1" x14ac:dyDescent="0.25">
      <c r="A104" s="104" t="s">
        <v>167</v>
      </c>
      <c r="B104" s="112" t="s">
        <v>168</v>
      </c>
      <c r="C104" s="103" t="s">
        <v>101</v>
      </c>
      <c r="D104" s="65" t="s">
        <v>427</v>
      </c>
      <c r="E104" s="71">
        <f t="shared" si="47"/>
        <v>400</v>
      </c>
      <c r="F104" s="71">
        <v>0</v>
      </c>
      <c r="G104" s="71">
        <v>0</v>
      </c>
      <c r="H104" s="71">
        <v>0</v>
      </c>
      <c r="I104" s="71">
        <v>0</v>
      </c>
      <c r="J104" s="71">
        <v>0</v>
      </c>
      <c r="K104" s="71">
        <v>0</v>
      </c>
      <c r="L104" s="71">
        <v>0</v>
      </c>
      <c r="M104" s="71">
        <v>0</v>
      </c>
      <c r="N104" s="71">
        <v>0</v>
      </c>
      <c r="O104" s="71">
        <v>0</v>
      </c>
      <c r="P104" s="71">
        <v>400</v>
      </c>
    </row>
    <row r="105" spans="1:16" s="38" customFormat="1" x14ac:dyDescent="0.25">
      <c r="A105" s="104"/>
      <c r="B105" s="112"/>
      <c r="C105" s="103"/>
      <c r="D105" s="65" t="s">
        <v>57</v>
      </c>
      <c r="E105" s="71">
        <f t="shared" si="47"/>
        <v>400</v>
      </c>
      <c r="F105" s="71">
        <v>0</v>
      </c>
      <c r="G105" s="71">
        <v>0</v>
      </c>
      <c r="H105" s="71">
        <v>0</v>
      </c>
      <c r="I105" s="71">
        <v>0</v>
      </c>
      <c r="J105" s="71">
        <v>0</v>
      </c>
      <c r="K105" s="71">
        <v>0</v>
      </c>
      <c r="L105" s="71">
        <v>0</v>
      </c>
      <c r="M105" s="71">
        <v>0</v>
      </c>
      <c r="N105" s="71">
        <v>0</v>
      </c>
      <c r="O105" s="71">
        <v>0</v>
      </c>
      <c r="P105" s="71">
        <v>400</v>
      </c>
    </row>
    <row r="106" spans="1:16" s="38" customFormat="1" x14ac:dyDescent="0.25">
      <c r="A106" s="104" t="s">
        <v>169</v>
      </c>
      <c r="B106" s="112" t="s">
        <v>170</v>
      </c>
      <c r="C106" s="103" t="s">
        <v>101</v>
      </c>
      <c r="D106" s="65" t="s">
        <v>427</v>
      </c>
      <c r="E106" s="71">
        <f t="shared" si="47"/>
        <v>800</v>
      </c>
      <c r="F106" s="71">
        <v>0</v>
      </c>
      <c r="G106" s="71">
        <v>0</v>
      </c>
      <c r="H106" s="71">
        <v>0</v>
      </c>
      <c r="I106" s="71">
        <v>0</v>
      </c>
      <c r="J106" s="71">
        <v>400</v>
      </c>
      <c r="K106" s="71">
        <v>0</v>
      </c>
      <c r="L106" s="71">
        <v>0</v>
      </c>
      <c r="M106" s="71">
        <v>0</v>
      </c>
      <c r="N106" s="71">
        <v>400</v>
      </c>
      <c r="O106" s="71">
        <v>0</v>
      </c>
      <c r="P106" s="71">
        <v>0</v>
      </c>
    </row>
    <row r="107" spans="1:16" s="38" customFormat="1" x14ac:dyDescent="0.25">
      <c r="A107" s="104"/>
      <c r="B107" s="112"/>
      <c r="C107" s="103"/>
      <c r="D107" s="65" t="s">
        <v>57</v>
      </c>
      <c r="E107" s="71">
        <f t="shared" si="47"/>
        <v>800</v>
      </c>
      <c r="F107" s="71">
        <v>0</v>
      </c>
      <c r="G107" s="71">
        <v>0</v>
      </c>
      <c r="H107" s="71">
        <v>0</v>
      </c>
      <c r="I107" s="71">
        <v>0</v>
      </c>
      <c r="J107" s="71">
        <v>400</v>
      </c>
      <c r="K107" s="71">
        <v>0</v>
      </c>
      <c r="L107" s="71">
        <v>0</v>
      </c>
      <c r="M107" s="71">
        <v>0</v>
      </c>
      <c r="N107" s="71">
        <v>400</v>
      </c>
      <c r="O107" s="71">
        <v>0</v>
      </c>
      <c r="P107" s="71">
        <v>0</v>
      </c>
    </row>
    <row r="108" spans="1:16" x14ac:dyDescent="0.25">
      <c r="A108" s="124" t="s">
        <v>429</v>
      </c>
      <c r="B108" s="125"/>
      <c r="C108" s="104"/>
      <c r="D108" s="65" t="s">
        <v>427</v>
      </c>
      <c r="E108" s="71" t="s">
        <v>430</v>
      </c>
      <c r="F108" s="71">
        <f>F107+F105+F103+F101+F99+F97+F95+F93</f>
        <v>0</v>
      </c>
      <c r="G108" s="71">
        <f t="shared" ref="G108:P108" si="48">G107+G105+G103+G101+G99+G97+G95+G93</f>
        <v>1400</v>
      </c>
      <c r="H108" s="71">
        <f t="shared" si="48"/>
        <v>800</v>
      </c>
      <c r="I108" s="71">
        <f t="shared" si="48"/>
        <v>0</v>
      </c>
      <c r="J108" s="71">
        <f t="shared" si="48"/>
        <v>800</v>
      </c>
      <c r="K108" s="71">
        <f t="shared" si="48"/>
        <v>800</v>
      </c>
      <c r="L108" s="71">
        <f t="shared" si="48"/>
        <v>800</v>
      </c>
      <c r="M108" s="71">
        <f t="shared" si="48"/>
        <v>800</v>
      </c>
      <c r="N108" s="71">
        <f t="shared" si="48"/>
        <v>800</v>
      </c>
      <c r="O108" s="71">
        <f t="shared" si="48"/>
        <v>800</v>
      </c>
      <c r="P108" s="71">
        <f t="shared" si="48"/>
        <v>800</v>
      </c>
    </row>
    <row r="109" spans="1:16" x14ac:dyDescent="0.25">
      <c r="A109" s="126"/>
      <c r="B109" s="127"/>
      <c r="C109" s="104"/>
      <c r="D109" s="65" t="s">
        <v>57</v>
      </c>
      <c r="E109" s="71" t="s">
        <v>430</v>
      </c>
      <c r="F109" s="71">
        <f>F108</f>
        <v>0</v>
      </c>
      <c r="G109" s="71">
        <f t="shared" ref="G109:P109" si="49">G107+G105+G103+G101+G99+G97+G95+G93</f>
        <v>1400</v>
      </c>
      <c r="H109" s="71">
        <f t="shared" si="49"/>
        <v>800</v>
      </c>
      <c r="I109" s="71">
        <f t="shared" si="49"/>
        <v>0</v>
      </c>
      <c r="J109" s="71">
        <f t="shared" si="49"/>
        <v>800</v>
      </c>
      <c r="K109" s="71">
        <f t="shared" si="49"/>
        <v>800</v>
      </c>
      <c r="L109" s="71">
        <f t="shared" si="49"/>
        <v>800</v>
      </c>
      <c r="M109" s="71">
        <f t="shared" si="49"/>
        <v>800</v>
      </c>
      <c r="N109" s="71">
        <f t="shared" si="49"/>
        <v>800</v>
      </c>
      <c r="O109" s="71">
        <f t="shared" si="49"/>
        <v>800</v>
      </c>
      <c r="P109" s="71">
        <f t="shared" si="49"/>
        <v>800</v>
      </c>
    </row>
    <row r="110" spans="1:16" x14ac:dyDescent="0.25">
      <c r="A110" s="128"/>
      <c r="B110" s="129"/>
      <c r="C110" s="104"/>
      <c r="D110" s="51" t="s">
        <v>59</v>
      </c>
      <c r="E110" s="51">
        <v>0</v>
      </c>
      <c r="F110" s="51">
        <v>0</v>
      </c>
      <c r="G110" s="51">
        <v>0</v>
      </c>
      <c r="H110" s="51">
        <v>0</v>
      </c>
      <c r="I110" s="51">
        <v>0</v>
      </c>
      <c r="J110" s="51">
        <v>0</v>
      </c>
      <c r="K110" s="51">
        <v>0</v>
      </c>
      <c r="L110" s="51">
        <v>0</v>
      </c>
      <c r="M110" s="51">
        <v>0</v>
      </c>
      <c r="N110" s="51">
        <v>0</v>
      </c>
      <c r="O110" s="51">
        <v>0</v>
      </c>
      <c r="P110" s="51">
        <v>0</v>
      </c>
    </row>
    <row r="111" spans="1:16" x14ac:dyDescent="0.25">
      <c r="A111" s="130" t="s">
        <v>171</v>
      </c>
      <c r="B111" s="130"/>
      <c r="C111" s="130"/>
      <c r="D111" s="130"/>
      <c r="E111" s="130"/>
      <c r="F111" s="130"/>
      <c r="G111" s="130"/>
      <c r="H111" s="130"/>
      <c r="I111" s="130"/>
      <c r="J111" s="130"/>
      <c r="K111" s="130"/>
      <c r="L111" s="130"/>
      <c r="M111" s="130"/>
      <c r="N111" s="130"/>
      <c r="O111" s="130"/>
      <c r="P111" s="130"/>
    </row>
    <row r="112" spans="1:16" s="38" customFormat="1" ht="42" customHeight="1" x14ac:dyDescent="0.25">
      <c r="A112" s="104" t="s">
        <v>172</v>
      </c>
      <c r="B112" s="112" t="s">
        <v>173</v>
      </c>
      <c r="C112" s="103" t="s">
        <v>154</v>
      </c>
      <c r="D112" s="65" t="s">
        <v>427</v>
      </c>
      <c r="E112" s="71">
        <f t="shared" ref="E112:E129" si="50">SUM(F112:P112)</f>
        <v>128527.65274163199</v>
      </c>
      <c r="F112" s="71">
        <v>6379.9</v>
      </c>
      <c r="G112" s="71">
        <v>6414</v>
      </c>
      <c r="H112" s="71">
        <v>10044.9</v>
      </c>
      <c r="I112" s="65">
        <f>I113</f>
        <v>11211.7</v>
      </c>
      <c r="J112" s="65">
        <f>J113</f>
        <v>12405.1</v>
      </c>
      <c r="K112" s="65">
        <f t="shared" ref="K112:L112" si="51">K113</f>
        <v>12595.8</v>
      </c>
      <c r="L112" s="65">
        <f t="shared" si="51"/>
        <v>12827.2</v>
      </c>
      <c r="M112" s="71">
        <f t="shared" ref="M112:P113" si="52">L112+(L112/100*4)</f>
        <v>13340.288</v>
      </c>
      <c r="N112" s="71">
        <f t="shared" si="52"/>
        <v>13873.899520000001</v>
      </c>
      <c r="O112" s="71">
        <f t="shared" si="52"/>
        <v>14428.8555008</v>
      </c>
      <c r="P112" s="71">
        <f t="shared" si="52"/>
        <v>15006.009720832</v>
      </c>
    </row>
    <row r="113" spans="1:20" s="38" customFormat="1" ht="39.75" customHeight="1" x14ac:dyDescent="0.25">
      <c r="A113" s="104"/>
      <c r="B113" s="112"/>
      <c r="C113" s="103"/>
      <c r="D113" s="65" t="s">
        <v>57</v>
      </c>
      <c r="E113" s="71">
        <f t="shared" si="50"/>
        <v>128527.65274163199</v>
      </c>
      <c r="F113" s="71">
        <v>6379.9</v>
      </c>
      <c r="G113" s="71">
        <v>6414</v>
      </c>
      <c r="H113" s="71">
        <v>10044.9</v>
      </c>
      <c r="I113" s="65">
        <v>11211.7</v>
      </c>
      <c r="J113" s="65">
        <v>12405.1</v>
      </c>
      <c r="K113" s="65">
        <v>12595.8</v>
      </c>
      <c r="L113" s="71">
        <v>12827.2</v>
      </c>
      <c r="M113" s="71">
        <f t="shared" si="52"/>
        <v>13340.288</v>
      </c>
      <c r="N113" s="71">
        <f t="shared" si="52"/>
        <v>13873.899520000001</v>
      </c>
      <c r="O113" s="71">
        <f t="shared" si="52"/>
        <v>14428.8555008</v>
      </c>
      <c r="P113" s="71">
        <f t="shared" si="52"/>
        <v>15006.009720832</v>
      </c>
    </row>
    <row r="114" spans="1:20" s="38" customFormat="1" ht="45" customHeight="1" x14ac:dyDescent="0.25">
      <c r="A114" s="104" t="s">
        <v>174</v>
      </c>
      <c r="B114" s="112" t="s">
        <v>175</v>
      </c>
      <c r="C114" s="103" t="s">
        <v>176</v>
      </c>
      <c r="D114" s="65" t="s">
        <v>427</v>
      </c>
      <c r="E114" s="71">
        <f t="shared" si="50"/>
        <v>17196.687191039997</v>
      </c>
      <c r="F114" s="71">
        <v>636</v>
      </c>
      <c r="G114" s="71">
        <v>1356.5</v>
      </c>
      <c r="H114" s="71">
        <v>1421.6</v>
      </c>
      <c r="I114" s="71">
        <v>1488.4</v>
      </c>
      <c r="J114" s="71">
        <v>1553.9</v>
      </c>
      <c r="K114" s="71">
        <v>1619.2</v>
      </c>
      <c r="L114" s="71">
        <f>L115</f>
        <v>1684</v>
      </c>
      <c r="M114" s="71">
        <f t="shared" ref="L114:P129" si="53">L114+(L114/100*4)</f>
        <v>1751.36</v>
      </c>
      <c r="N114" s="71">
        <f t="shared" si="53"/>
        <v>1821.4143999999999</v>
      </c>
      <c r="O114" s="71">
        <f t="shared" si="53"/>
        <v>1894.2709759999998</v>
      </c>
      <c r="P114" s="71">
        <f t="shared" si="53"/>
        <v>1970.0418150399998</v>
      </c>
    </row>
    <row r="115" spans="1:20" s="38" customFormat="1" x14ac:dyDescent="0.25">
      <c r="A115" s="104"/>
      <c r="B115" s="112"/>
      <c r="C115" s="103"/>
      <c r="D115" s="65" t="s">
        <v>57</v>
      </c>
      <c r="E115" s="71">
        <f t="shared" si="50"/>
        <v>17196.687191039997</v>
      </c>
      <c r="F115" s="71">
        <v>636</v>
      </c>
      <c r="G115" s="71">
        <v>1356.5</v>
      </c>
      <c r="H115" s="71">
        <v>1421.6</v>
      </c>
      <c r="I115" s="71">
        <v>1488.4</v>
      </c>
      <c r="J115" s="71">
        <v>1553.9</v>
      </c>
      <c r="K115" s="71">
        <v>1619.2</v>
      </c>
      <c r="L115" s="71">
        <v>1684</v>
      </c>
      <c r="M115" s="71">
        <f t="shared" si="53"/>
        <v>1751.36</v>
      </c>
      <c r="N115" s="71">
        <f t="shared" si="53"/>
        <v>1821.4143999999999</v>
      </c>
      <c r="O115" s="71">
        <f t="shared" si="53"/>
        <v>1894.2709759999998</v>
      </c>
      <c r="P115" s="71">
        <f t="shared" si="53"/>
        <v>1970.0418150399998</v>
      </c>
    </row>
    <row r="116" spans="1:20" s="38" customFormat="1" ht="42" customHeight="1" x14ac:dyDescent="0.25">
      <c r="A116" s="104" t="s">
        <v>178</v>
      </c>
      <c r="B116" s="112" t="s">
        <v>179</v>
      </c>
      <c r="C116" s="103" t="s">
        <v>180</v>
      </c>
      <c r="D116" s="65" t="s">
        <v>427</v>
      </c>
      <c r="E116" s="71">
        <f t="shared" si="50"/>
        <v>4831.518190591999</v>
      </c>
      <c r="F116" s="71">
        <v>350</v>
      </c>
      <c r="G116" s="71">
        <v>367.1</v>
      </c>
      <c r="H116" s="71">
        <v>384.7</v>
      </c>
      <c r="I116" s="71">
        <v>402.8</v>
      </c>
      <c r="J116" s="71">
        <v>420.5</v>
      </c>
      <c r="K116" s="71">
        <v>438.2</v>
      </c>
      <c r="L116" s="71">
        <f>L117</f>
        <v>455.7</v>
      </c>
      <c r="M116" s="71">
        <f t="shared" si="53"/>
        <v>473.928</v>
      </c>
      <c r="N116" s="71">
        <f t="shared" si="53"/>
        <v>492.88511999999997</v>
      </c>
      <c r="O116" s="71">
        <f t="shared" si="53"/>
        <v>512.60052480000002</v>
      </c>
      <c r="P116" s="71">
        <f t="shared" si="53"/>
        <v>533.10454579200007</v>
      </c>
    </row>
    <row r="117" spans="1:20" s="38" customFormat="1" x14ac:dyDescent="0.25">
      <c r="A117" s="104"/>
      <c r="B117" s="112"/>
      <c r="C117" s="103"/>
      <c r="D117" s="65" t="s">
        <v>57</v>
      </c>
      <c r="E117" s="71">
        <f t="shared" si="50"/>
        <v>4831.518190591999</v>
      </c>
      <c r="F117" s="71">
        <v>350</v>
      </c>
      <c r="G117" s="71">
        <v>367.1</v>
      </c>
      <c r="H117" s="71">
        <v>384.7</v>
      </c>
      <c r="I117" s="71">
        <v>402.8</v>
      </c>
      <c r="J117" s="71">
        <v>420.5</v>
      </c>
      <c r="K117" s="71">
        <v>438.2</v>
      </c>
      <c r="L117" s="71">
        <v>455.7</v>
      </c>
      <c r="M117" s="71">
        <f t="shared" si="53"/>
        <v>473.928</v>
      </c>
      <c r="N117" s="71">
        <f t="shared" si="53"/>
        <v>492.88511999999997</v>
      </c>
      <c r="O117" s="71">
        <f t="shared" si="53"/>
        <v>512.60052480000002</v>
      </c>
      <c r="P117" s="71">
        <f t="shared" si="53"/>
        <v>533.10454579200007</v>
      </c>
    </row>
    <row r="118" spans="1:20" s="38" customFormat="1" ht="30" customHeight="1" x14ac:dyDescent="0.25">
      <c r="A118" s="104"/>
      <c r="B118" s="112" t="s">
        <v>182</v>
      </c>
      <c r="C118" s="103" t="s">
        <v>176</v>
      </c>
      <c r="D118" s="65" t="s">
        <v>427</v>
      </c>
      <c r="E118" s="71">
        <f t="shared" si="50"/>
        <v>826.43152742400002</v>
      </c>
      <c r="F118" s="71">
        <v>60</v>
      </c>
      <c r="G118" s="71">
        <v>62.9</v>
      </c>
      <c r="H118" s="71">
        <v>65.900000000000006</v>
      </c>
      <c r="I118" s="71">
        <v>68.900000000000006</v>
      </c>
      <c r="J118" s="71">
        <v>71.900000000000006</v>
      </c>
      <c r="K118" s="71">
        <v>74.900000000000006</v>
      </c>
      <c r="L118" s="71">
        <f>L119</f>
        <v>77.900000000000006</v>
      </c>
      <c r="M118" s="71">
        <f t="shared" si="53"/>
        <v>81.016000000000005</v>
      </c>
      <c r="N118" s="71">
        <f t="shared" si="53"/>
        <v>84.256640000000004</v>
      </c>
      <c r="O118" s="71">
        <f t="shared" si="53"/>
        <v>87.626905600000001</v>
      </c>
      <c r="P118" s="71">
        <f t="shared" si="53"/>
        <v>91.131981824000007</v>
      </c>
    </row>
    <row r="119" spans="1:20" s="38" customFormat="1" x14ac:dyDescent="0.25">
      <c r="A119" s="104"/>
      <c r="B119" s="112"/>
      <c r="C119" s="103"/>
      <c r="D119" s="65" t="s">
        <v>57</v>
      </c>
      <c r="E119" s="71">
        <f t="shared" si="50"/>
        <v>826.43152742400002</v>
      </c>
      <c r="F119" s="71">
        <v>60</v>
      </c>
      <c r="G119" s="71">
        <v>62.9</v>
      </c>
      <c r="H119" s="71">
        <v>65.900000000000006</v>
      </c>
      <c r="I119" s="71">
        <v>68.900000000000006</v>
      </c>
      <c r="J119" s="71">
        <v>71.900000000000006</v>
      </c>
      <c r="K119" s="71">
        <v>74.900000000000006</v>
      </c>
      <c r="L119" s="71">
        <v>77.900000000000006</v>
      </c>
      <c r="M119" s="71">
        <f t="shared" si="53"/>
        <v>81.016000000000005</v>
      </c>
      <c r="N119" s="71">
        <f t="shared" si="53"/>
        <v>84.256640000000004</v>
      </c>
      <c r="O119" s="71">
        <f t="shared" si="53"/>
        <v>87.626905600000001</v>
      </c>
      <c r="P119" s="71">
        <f t="shared" si="53"/>
        <v>91.131981824000007</v>
      </c>
      <c r="R119" s="39"/>
      <c r="S119" s="39"/>
      <c r="T119" s="39"/>
    </row>
    <row r="120" spans="1:20" s="38" customFormat="1" x14ac:dyDescent="0.25">
      <c r="A120" s="104" t="s">
        <v>183</v>
      </c>
      <c r="B120" s="112" t="s">
        <v>184</v>
      </c>
      <c r="C120" s="103" t="s">
        <v>180</v>
      </c>
      <c r="D120" s="65" t="s">
        <v>427</v>
      </c>
      <c r="E120" s="71">
        <f t="shared" si="50"/>
        <v>3686.8553541119995</v>
      </c>
      <c r="F120" s="71">
        <v>267.3</v>
      </c>
      <c r="G120" s="71">
        <v>280.39999999999998</v>
      </c>
      <c r="H120" s="71">
        <v>293.5</v>
      </c>
      <c r="I120" s="71">
        <v>307.3</v>
      </c>
      <c r="J120" s="71">
        <v>320.8</v>
      </c>
      <c r="K120" s="71">
        <v>334.3</v>
      </c>
      <c r="L120" s="71">
        <f>L121</f>
        <v>347.7</v>
      </c>
      <c r="M120" s="71">
        <f t="shared" si="53"/>
        <v>361.608</v>
      </c>
      <c r="N120" s="71">
        <f t="shared" si="53"/>
        <v>376.07231999999999</v>
      </c>
      <c r="O120" s="71">
        <f t="shared" si="53"/>
        <v>391.11521279999999</v>
      </c>
      <c r="P120" s="71">
        <f t="shared" si="53"/>
        <v>406.75982131199999</v>
      </c>
    </row>
    <row r="121" spans="1:20" s="38" customFormat="1" x14ac:dyDescent="0.25">
      <c r="A121" s="104"/>
      <c r="B121" s="112"/>
      <c r="C121" s="103"/>
      <c r="D121" s="65" t="s">
        <v>57</v>
      </c>
      <c r="E121" s="71">
        <f t="shared" si="50"/>
        <v>3686.8553541119995</v>
      </c>
      <c r="F121" s="71">
        <v>267.3</v>
      </c>
      <c r="G121" s="71">
        <v>280.39999999999998</v>
      </c>
      <c r="H121" s="71">
        <v>293.5</v>
      </c>
      <c r="I121" s="71">
        <v>307.3</v>
      </c>
      <c r="J121" s="71">
        <v>320.8</v>
      </c>
      <c r="K121" s="71">
        <v>334.3</v>
      </c>
      <c r="L121" s="71">
        <v>347.7</v>
      </c>
      <c r="M121" s="71">
        <f t="shared" si="53"/>
        <v>361.608</v>
      </c>
      <c r="N121" s="71">
        <f t="shared" si="53"/>
        <v>376.07231999999999</v>
      </c>
      <c r="O121" s="71">
        <f t="shared" si="53"/>
        <v>391.11521279999999</v>
      </c>
      <c r="P121" s="71">
        <f t="shared" si="53"/>
        <v>406.75982131199999</v>
      </c>
      <c r="R121" s="39"/>
      <c r="S121" s="39"/>
      <c r="T121" s="39"/>
    </row>
    <row r="122" spans="1:20" s="38" customFormat="1" x14ac:dyDescent="0.25">
      <c r="A122" s="104" t="s">
        <v>185</v>
      </c>
      <c r="B122" s="112" t="s">
        <v>186</v>
      </c>
      <c r="C122" s="103" t="s">
        <v>180</v>
      </c>
      <c r="D122" s="65" t="s">
        <v>427</v>
      </c>
      <c r="E122" s="71">
        <f t="shared" si="50"/>
        <v>3671.7725025280001</v>
      </c>
      <c r="F122" s="71">
        <v>266</v>
      </c>
      <c r="G122" s="71">
        <v>279</v>
      </c>
      <c r="H122" s="71">
        <v>292.39999999999998</v>
      </c>
      <c r="I122" s="71">
        <v>306.10000000000002</v>
      </c>
      <c r="J122" s="71">
        <v>319.60000000000002</v>
      </c>
      <c r="K122" s="71">
        <v>333</v>
      </c>
      <c r="L122" s="71">
        <f>L123</f>
        <v>346.3</v>
      </c>
      <c r="M122" s="71">
        <f t="shared" si="53"/>
        <v>360.15199999999999</v>
      </c>
      <c r="N122" s="71">
        <f t="shared" si="53"/>
        <v>374.55807999999996</v>
      </c>
      <c r="O122" s="71">
        <f t="shared" si="53"/>
        <v>389.54040319999996</v>
      </c>
      <c r="P122" s="71">
        <f t="shared" si="53"/>
        <v>405.12201932799996</v>
      </c>
    </row>
    <row r="123" spans="1:20" s="38" customFormat="1" x14ac:dyDescent="0.25">
      <c r="A123" s="104"/>
      <c r="B123" s="112"/>
      <c r="C123" s="103"/>
      <c r="D123" s="65" t="s">
        <v>57</v>
      </c>
      <c r="E123" s="71">
        <f t="shared" si="50"/>
        <v>3671.7725025280001</v>
      </c>
      <c r="F123" s="71">
        <v>266</v>
      </c>
      <c r="G123" s="71">
        <v>279</v>
      </c>
      <c r="H123" s="71">
        <v>292.39999999999998</v>
      </c>
      <c r="I123" s="71">
        <v>306.10000000000002</v>
      </c>
      <c r="J123" s="71">
        <v>319.60000000000002</v>
      </c>
      <c r="K123" s="71">
        <v>333</v>
      </c>
      <c r="L123" s="71">
        <v>346.3</v>
      </c>
      <c r="M123" s="71">
        <f t="shared" si="53"/>
        <v>360.15199999999999</v>
      </c>
      <c r="N123" s="71">
        <f t="shared" si="53"/>
        <v>374.55807999999996</v>
      </c>
      <c r="O123" s="71">
        <f t="shared" si="53"/>
        <v>389.54040319999996</v>
      </c>
      <c r="P123" s="71">
        <f t="shared" si="53"/>
        <v>405.12201932799996</v>
      </c>
    </row>
    <row r="124" spans="1:20" s="38" customFormat="1" x14ac:dyDescent="0.25">
      <c r="A124" s="104" t="s">
        <v>187</v>
      </c>
      <c r="B124" s="112" t="s">
        <v>188</v>
      </c>
      <c r="C124" s="103" t="s">
        <v>176</v>
      </c>
      <c r="D124" s="65" t="s">
        <v>427</v>
      </c>
      <c r="E124" s="71">
        <f t="shared" si="50"/>
        <v>266.44969625600004</v>
      </c>
      <c r="F124" s="71">
        <v>20</v>
      </c>
      <c r="G124" s="71">
        <v>20.100000000000001</v>
      </c>
      <c r="H124" s="71">
        <v>21.1</v>
      </c>
      <c r="I124" s="71">
        <v>22.1</v>
      </c>
      <c r="J124" s="71">
        <v>23.1</v>
      </c>
      <c r="K124" s="71">
        <v>24.1</v>
      </c>
      <c r="L124" s="71">
        <f>L125</f>
        <v>25.1</v>
      </c>
      <c r="M124" s="71">
        <f t="shared" si="53"/>
        <v>26.104000000000003</v>
      </c>
      <c r="N124" s="71">
        <f t="shared" si="53"/>
        <v>27.148160000000004</v>
      </c>
      <c r="O124" s="71">
        <f t="shared" si="53"/>
        <v>28.234086400000006</v>
      </c>
      <c r="P124" s="71">
        <f t="shared" si="53"/>
        <v>29.363449856000006</v>
      </c>
    </row>
    <row r="125" spans="1:20" s="38" customFormat="1" x14ac:dyDescent="0.25">
      <c r="A125" s="104"/>
      <c r="B125" s="112"/>
      <c r="C125" s="103"/>
      <c r="D125" s="65" t="s">
        <v>57</v>
      </c>
      <c r="E125" s="71">
        <f t="shared" si="50"/>
        <v>266.44969625600004</v>
      </c>
      <c r="F125" s="71">
        <v>20</v>
      </c>
      <c r="G125" s="71">
        <v>20.100000000000001</v>
      </c>
      <c r="H125" s="71">
        <v>21.1</v>
      </c>
      <c r="I125" s="71">
        <v>22.1</v>
      </c>
      <c r="J125" s="71">
        <v>23.1</v>
      </c>
      <c r="K125" s="71">
        <v>24.1</v>
      </c>
      <c r="L125" s="71">
        <v>25.1</v>
      </c>
      <c r="M125" s="71">
        <f t="shared" si="53"/>
        <v>26.104000000000003</v>
      </c>
      <c r="N125" s="71">
        <f t="shared" si="53"/>
        <v>27.148160000000004</v>
      </c>
      <c r="O125" s="71">
        <f t="shared" si="53"/>
        <v>28.234086400000006</v>
      </c>
      <c r="P125" s="71">
        <f t="shared" si="53"/>
        <v>29.363449856000006</v>
      </c>
    </row>
    <row r="126" spans="1:20" s="38" customFormat="1" x14ac:dyDescent="0.25">
      <c r="A126" s="104" t="s">
        <v>190</v>
      </c>
      <c r="B126" s="112" t="s">
        <v>191</v>
      </c>
      <c r="C126" s="103" t="s">
        <v>176</v>
      </c>
      <c r="D126" s="65" t="s">
        <v>427</v>
      </c>
      <c r="E126" s="71">
        <f t="shared" si="50"/>
        <v>0</v>
      </c>
      <c r="F126" s="71">
        <v>0</v>
      </c>
      <c r="G126" s="71">
        <v>0</v>
      </c>
      <c r="H126" s="71">
        <v>0</v>
      </c>
      <c r="I126" s="71">
        <v>0</v>
      </c>
      <c r="J126" s="71">
        <v>0</v>
      </c>
      <c r="K126" s="71">
        <v>0</v>
      </c>
      <c r="L126" s="71">
        <f t="shared" si="53"/>
        <v>0</v>
      </c>
      <c r="M126" s="71">
        <f t="shared" si="53"/>
        <v>0</v>
      </c>
      <c r="N126" s="71">
        <f t="shared" si="53"/>
        <v>0</v>
      </c>
      <c r="O126" s="71">
        <f t="shared" si="53"/>
        <v>0</v>
      </c>
      <c r="P126" s="71">
        <f t="shared" si="53"/>
        <v>0</v>
      </c>
      <c r="Q126" s="39"/>
    </row>
    <row r="127" spans="1:20" s="38" customFormat="1" ht="33.75" customHeight="1" x14ac:dyDescent="0.25">
      <c r="A127" s="104"/>
      <c r="B127" s="112"/>
      <c r="C127" s="103"/>
      <c r="D127" s="65" t="s">
        <v>57</v>
      </c>
      <c r="E127" s="71">
        <f t="shared" si="50"/>
        <v>0</v>
      </c>
      <c r="F127" s="71">
        <v>0</v>
      </c>
      <c r="G127" s="71">
        <v>0</v>
      </c>
      <c r="H127" s="71">
        <v>0</v>
      </c>
      <c r="I127" s="71">
        <v>0</v>
      </c>
      <c r="J127" s="71">
        <v>0</v>
      </c>
      <c r="K127" s="71">
        <v>0</v>
      </c>
      <c r="L127" s="71">
        <f t="shared" si="53"/>
        <v>0</v>
      </c>
      <c r="M127" s="71">
        <f t="shared" si="53"/>
        <v>0</v>
      </c>
      <c r="N127" s="71">
        <f t="shared" si="53"/>
        <v>0</v>
      </c>
      <c r="O127" s="71">
        <f t="shared" si="53"/>
        <v>0</v>
      </c>
      <c r="P127" s="71">
        <f t="shared" si="53"/>
        <v>0</v>
      </c>
      <c r="Q127" s="39"/>
    </row>
    <row r="128" spans="1:20" s="38" customFormat="1" x14ac:dyDescent="0.25">
      <c r="A128" s="104" t="s">
        <v>192</v>
      </c>
      <c r="B128" s="112" t="s">
        <v>193</v>
      </c>
      <c r="C128" s="103" t="s">
        <v>101</v>
      </c>
      <c r="D128" s="65" t="s">
        <v>427</v>
      </c>
      <c r="E128" s="71">
        <f t="shared" si="50"/>
        <v>23070.817890560003</v>
      </c>
      <c r="F128" s="71">
        <v>1671.1</v>
      </c>
      <c r="G128" s="71">
        <v>1753</v>
      </c>
      <c r="H128" s="71">
        <v>1837.1</v>
      </c>
      <c r="I128" s="71">
        <v>1923.4</v>
      </c>
      <c r="J128" s="71">
        <v>2008</v>
      </c>
      <c r="K128" s="71">
        <v>2092.3000000000002</v>
      </c>
      <c r="L128" s="71">
        <f>L129</f>
        <v>2176</v>
      </c>
      <c r="M128" s="71">
        <f t="shared" si="53"/>
        <v>2263.04</v>
      </c>
      <c r="N128" s="71">
        <f t="shared" si="53"/>
        <v>2353.5616</v>
      </c>
      <c r="O128" s="71">
        <f t="shared" si="53"/>
        <v>2447.704064</v>
      </c>
      <c r="P128" s="71">
        <f t="shared" si="53"/>
        <v>2545.6122265600002</v>
      </c>
      <c r="Q128" s="39"/>
      <c r="R128" s="39"/>
      <c r="S128" s="39"/>
    </row>
    <row r="129" spans="1:16" s="38" customFormat="1" ht="33" customHeight="1" x14ac:dyDescent="0.25">
      <c r="A129" s="104"/>
      <c r="B129" s="112"/>
      <c r="C129" s="103"/>
      <c r="D129" s="65" t="s">
        <v>57</v>
      </c>
      <c r="E129" s="71">
        <f t="shared" si="50"/>
        <v>23070.817890560003</v>
      </c>
      <c r="F129" s="71">
        <v>1671.1</v>
      </c>
      <c r="G129" s="71">
        <v>1753</v>
      </c>
      <c r="H129" s="71">
        <v>1837.1</v>
      </c>
      <c r="I129" s="71">
        <v>1923.4</v>
      </c>
      <c r="J129" s="71">
        <v>2008</v>
      </c>
      <c r="K129" s="71">
        <v>2092.3000000000002</v>
      </c>
      <c r="L129" s="71">
        <v>2176</v>
      </c>
      <c r="M129" s="71">
        <f t="shared" si="53"/>
        <v>2263.04</v>
      </c>
      <c r="N129" s="71">
        <f t="shared" si="53"/>
        <v>2353.5616</v>
      </c>
      <c r="O129" s="71">
        <f t="shared" si="53"/>
        <v>2447.704064</v>
      </c>
      <c r="P129" s="71">
        <f t="shared" si="53"/>
        <v>2545.6122265600002</v>
      </c>
    </row>
    <row r="130" spans="1:16" s="38" customFormat="1" x14ac:dyDescent="0.25">
      <c r="A130" s="104" t="s">
        <v>194</v>
      </c>
      <c r="B130" s="112" t="s">
        <v>195</v>
      </c>
      <c r="C130" s="103" t="s">
        <v>101</v>
      </c>
      <c r="D130" s="65" t="s">
        <v>427</v>
      </c>
      <c r="E130" s="71">
        <f t="shared" ref="E130:E132" si="54">SUM(F130:P130)</f>
        <v>697.7</v>
      </c>
      <c r="F130" s="71">
        <f>F131+F132</f>
        <v>0</v>
      </c>
      <c r="G130" s="71">
        <f t="shared" ref="G130:P130" si="55">G131+G132</f>
        <v>697.7</v>
      </c>
      <c r="H130" s="71">
        <f t="shared" si="55"/>
        <v>0</v>
      </c>
      <c r="I130" s="71">
        <f t="shared" si="55"/>
        <v>0</v>
      </c>
      <c r="J130" s="71">
        <f t="shared" si="55"/>
        <v>0</v>
      </c>
      <c r="K130" s="71">
        <f t="shared" si="55"/>
        <v>0</v>
      </c>
      <c r="L130" s="71">
        <f t="shared" si="55"/>
        <v>0</v>
      </c>
      <c r="M130" s="71">
        <f t="shared" si="55"/>
        <v>0</v>
      </c>
      <c r="N130" s="71">
        <f t="shared" si="55"/>
        <v>0</v>
      </c>
      <c r="O130" s="71">
        <f t="shared" si="55"/>
        <v>0</v>
      </c>
      <c r="P130" s="71">
        <f t="shared" si="55"/>
        <v>0</v>
      </c>
    </row>
    <row r="131" spans="1:16" s="38" customFormat="1" x14ac:dyDescent="0.25">
      <c r="A131" s="104"/>
      <c r="B131" s="112"/>
      <c r="C131" s="103"/>
      <c r="D131" s="65" t="s">
        <v>57</v>
      </c>
      <c r="E131" s="71">
        <f t="shared" si="54"/>
        <v>7</v>
      </c>
      <c r="F131" s="71">
        <v>0</v>
      </c>
      <c r="G131" s="71">
        <v>7</v>
      </c>
      <c r="H131" s="71">
        <v>0</v>
      </c>
      <c r="I131" s="71">
        <v>0</v>
      </c>
      <c r="J131" s="71">
        <v>0</v>
      </c>
      <c r="K131" s="71">
        <v>0</v>
      </c>
      <c r="L131" s="71">
        <f t="shared" ref="L131:P132" si="56">K131+(K131/100*4)</f>
        <v>0</v>
      </c>
      <c r="M131" s="71">
        <f t="shared" si="56"/>
        <v>0</v>
      </c>
      <c r="N131" s="71">
        <f t="shared" si="56"/>
        <v>0</v>
      </c>
      <c r="O131" s="71">
        <f t="shared" si="56"/>
        <v>0</v>
      </c>
      <c r="P131" s="71">
        <f t="shared" si="56"/>
        <v>0</v>
      </c>
    </row>
    <row r="132" spans="1:16" x14ac:dyDescent="0.25">
      <c r="A132" s="104"/>
      <c r="B132" s="112"/>
      <c r="C132" s="103"/>
      <c r="D132" s="65" t="s">
        <v>59</v>
      </c>
      <c r="E132" s="71">
        <f t="shared" si="54"/>
        <v>690.7</v>
      </c>
      <c r="F132" s="71">
        <v>0</v>
      </c>
      <c r="G132" s="71">
        <v>690.7</v>
      </c>
      <c r="H132" s="71">
        <v>0</v>
      </c>
      <c r="I132" s="71">
        <v>0</v>
      </c>
      <c r="J132" s="71">
        <v>0</v>
      </c>
      <c r="K132" s="71">
        <v>0</v>
      </c>
      <c r="L132" s="71">
        <f t="shared" si="56"/>
        <v>0</v>
      </c>
      <c r="M132" s="71">
        <f t="shared" si="56"/>
        <v>0</v>
      </c>
      <c r="N132" s="71">
        <f t="shared" si="56"/>
        <v>0</v>
      </c>
      <c r="O132" s="71">
        <f t="shared" si="56"/>
        <v>0</v>
      </c>
      <c r="P132" s="71">
        <f t="shared" si="56"/>
        <v>0</v>
      </c>
    </row>
    <row r="133" spans="1:16" s="42" customFormat="1" x14ac:dyDescent="0.25">
      <c r="A133" s="104" t="s">
        <v>197</v>
      </c>
      <c r="B133" s="112" t="s">
        <v>198</v>
      </c>
      <c r="C133" s="103" t="s">
        <v>176</v>
      </c>
      <c r="D133" s="65" t="s">
        <v>427</v>
      </c>
      <c r="E133" s="71">
        <f>SUM(F133:P133)</f>
        <v>8800</v>
      </c>
      <c r="F133" s="71">
        <v>800</v>
      </c>
      <c r="G133" s="71">
        <v>800</v>
      </c>
      <c r="H133" s="71">
        <v>800</v>
      </c>
      <c r="I133" s="71">
        <v>800</v>
      </c>
      <c r="J133" s="71">
        <v>800</v>
      </c>
      <c r="K133" s="71">
        <v>800</v>
      </c>
      <c r="L133" s="71">
        <v>800</v>
      </c>
      <c r="M133" s="71">
        <v>800</v>
      </c>
      <c r="N133" s="71">
        <v>800</v>
      </c>
      <c r="O133" s="71">
        <v>800</v>
      </c>
      <c r="P133" s="71">
        <v>800</v>
      </c>
    </row>
    <row r="134" spans="1:16" s="42" customFormat="1" ht="54.75" customHeight="1" x14ac:dyDescent="0.25">
      <c r="A134" s="103"/>
      <c r="B134" s="112"/>
      <c r="C134" s="103"/>
      <c r="D134" s="65" t="s">
        <v>57</v>
      </c>
      <c r="E134" s="71">
        <f>SUM(F134:P134)</f>
        <v>8800</v>
      </c>
      <c r="F134" s="71">
        <v>800</v>
      </c>
      <c r="G134" s="71">
        <v>800</v>
      </c>
      <c r="H134" s="71">
        <v>800</v>
      </c>
      <c r="I134" s="71">
        <v>800</v>
      </c>
      <c r="J134" s="71">
        <v>800</v>
      </c>
      <c r="K134" s="71">
        <v>800</v>
      </c>
      <c r="L134" s="71">
        <v>800</v>
      </c>
      <c r="M134" s="71">
        <v>800</v>
      </c>
      <c r="N134" s="71">
        <v>800</v>
      </c>
      <c r="O134" s="71">
        <v>800</v>
      </c>
      <c r="P134" s="71">
        <v>800</v>
      </c>
    </row>
    <row r="135" spans="1:16" s="80" customFormat="1" ht="23.25" customHeight="1" x14ac:dyDescent="0.25">
      <c r="A135" s="106" t="s">
        <v>475</v>
      </c>
      <c r="B135" s="115" t="s">
        <v>476</v>
      </c>
      <c r="C135" s="115" t="s">
        <v>521</v>
      </c>
      <c r="D135" s="81" t="s">
        <v>520</v>
      </c>
      <c r="E135" s="82">
        <f>E136+E137</f>
        <v>386.9</v>
      </c>
      <c r="F135" s="82">
        <f t="shared" ref="F135:P135" si="57">F136+F137</f>
        <v>0</v>
      </c>
      <c r="G135" s="82">
        <f t="shared" si="57"/>
        <v>0</v>
      </c>
      <c r="H135" s="82">
        <f t="shared" si="57"/>
        <v>0</v>
      </c>
      <c r="I135" s="82">
        <f t="shared" si="57"/>
        <v>0</v>
      </c>
      <c r="J135" s="82">
        <f t="shared" si="57"/>
        <v>133</v>
      </c>
      <c r="K135" s="82">
        <f t="shared" si="57"/>
        <v>133</v>
      </c>
      <c r="L135" s="82">
        <f t="shared" si="57"/>
        <v>133.1</v>
      </c>
      <c r="M135" s="82">
        <f t="shared" si="57"/>
        <v>0</v>
      </c>
      <c r="N135" s="82">
        <f t="shared" si="57"/>
        <v>0</v>
      </c>
      <c r="O135" s="82">
        <f t="shared" si="57"/>
        <v>0</v>
      </c>
      <c r="P135" s="82">
        <f t="shared" si="57"/>
        <v>0</v>
      </c>
    </row>
    <row r="136" spans="1:16" s="80" customFormat="1" ht="15.75" customHeight="1" x14ac:dyDescent="0.25">
      <c r="A136" s="107"/>
      <c r="B136" s="116"/>
      <c r="C136" s="116"/>
      <c r="D136" s="81" t="s">
        <v>59</v>
      </c>
      <c r="E136" s="82">
        <f>E139+E142</f>
        <v>382.79999999999995</v>
      </c>
      <c r="F136" s="82">
        <f t="shared" ref="F136:P136" si="58">F139+F142</f>
        <v>0</v>
      </c>
      <c r="G136" s="82">
        <f t="shared" si="58"/>
        <v>0</v>
      </c>
      <c r="H136" s="82">
        <f t="shared" si="58"/>
        <v>0</v>
      </c>
      <c r="I136" s="82">
        <f t="shared" si="58"/>
        <v>0</v>
      </c>
      <c r="J136" s="82">
        <f t="shared" si="58"/>
        <v>131.6</v>
      </c>
      <c r="K136" s="82">
        <f t="shared" si="58"/>
        <v>131.6</v>
      </c>
      <c r="L136" s="82">
        <f t="shared" si="58"/>
        <v>131.6</v>
      </c>
      <c r="M136" s="82">
        <f t="shared" si="58"/>
        <v>0</v>
      </c>
      <c r="N136" s="82">
        <f t="shared" si="58"/>
        <v>0</v>
      </c>
      <c r="O136" s="82">
        <f t="shared" si="58"/>
        <v>0</v>
      </c>
      <c r="P136" s="82">
        <f t="shared" si="58"/>
        <v>0</v>
      </c>
    </row>
    <row r="137" spans="1:16" s="80" customFormat="1" ht="15.75" customHeight="1" x14ac:dyDescent="0.25">
      <c r="A137" s="107"/>
      <c r="B137" s="116"/>
      <c r="C137" s="117"/>
      <c r="D137" s="81" t="s">
        <v>57</v>
      </c>
      <c r="E137" s="82">
        <f>E140+E143</f>
        <v>4.0999999999999996</v>
      </c>
      <c r="F137" s="82">
        <f t="shared" ref="F137:P137" si="59">F140+F143</f>
        <v>0</v>
      </c>
      <c r="G137" s="82">
        <f t="shared" si="59"/>
        <v>0</v>
      </c>
      <c r="H137" s="82">
        <f t="shared" si="59"/>
        <v>0</v>
      </c>
      <c r="I137" s="82">
        <f t="shared" si="59"/>
        <v>0</v>
      </c>
      <c r="J137" s="82">
        <f t="shared" si="59"/>
        <v>1.4</v>
      </c>
      <c r="K137" s="82">
        <f t="shared" si="59"/>
        <v>1.4</v>
      </c>
      <c r="L137" s="82">
        <f t="shared" si="59"/>
        <v>1.5</v>
      </c>
      <c r="M137" s="82">
        <f t="shared" si="59"/>
        <v>0</v>
      </c>
      <c r="N137" s="82">
        <f t="shared" si="59"/>
        <v>0</v>
      </c>
      <c r="O137" s="82">
        <f t="shared" si="59"/>
        <v>0</v>
      </c>
      <c r="P137" s="82">
        <f t="shared" si="59"/>
        <v>0</v>
      </c>
    </row>
    <row r="138" spans="1:16" s="42" customFormat="1" x14ac:dyDescent="0.25">
      <c r="A138" s="107"/>
      <c r="B138" s="116"/>
      <c r="C138" s="115" t="s">
        <v>176</v>
      </c>
      <c r="D138" s="81" t="s">
        <v>427</v>
      </c>
      <c r="E138" s="71">
        <f>SUM(F138:P138)</f>
        <v>12.2</v>
      </c>
      <c r="F138" s="71">
        <f>F139+F140</f>
        <v>0</v>
      </c>
      <c r="G138" s="71">
        <f t="shared" ref="G138:P138" si="60">G139+G140</f>
        <v>0</v>
      </c>
      <c r="H138" s="71">
        <f t="shared" si="60"/>
        <v>0</v>
      </c>
      <c r="I138" s="71">
        <f t="shared" si="60"/>
        <v>0</v>
      </c>
      <c r="J138" s="71">
        <f t="shared" si="60"/>
        <v>0</v>
      </c>
      <c r="K138" s="71">
        <f t="shared" si="60"/>
        <v>0</v>
      </c>
      <c r="L138" s="71">
        <f>L139+L140</f>
        <v>12.2</v>
      </c>
      <c r="M138" s="71">
        <f t="shared" si="60"/>
        <v>0</v>
      </c>
      <c r="N138" s="71">
        <f t="shared" si="60"/>
        <v>0</v>
      </c>
      <c r="O138" s="71">
        <f t="shared" si="60"/>
        <v>0</v>
      </c>
      <c r="P138" s="71">
        <f t="shared" si="60"/>
        <v>0</v>
      </c>
    </row>
    <row r="139" spans="1:16" s="42" customFormat="1" ht="15.75" customHeight="1" x14ac:dyDescent="0.25">
      <c r="A139" s="107"/>
      <c r="B139" s="116"/>
      <c r="C139" s="116"/>
      <c r="D139" s="81" t="s">
        <v>59</v>
      </c>
      <c r="E139" s="71">
        <v>0</v>
      </c>
      <c r="F139" s="71">
        <v>0</v>
      </c>
      <c r="G139" s="71">
        <v>0</v>
      </c>
      <c r="H139" s="71">
        <v>0</v>
      </c>
      <c r="I139" s="71">
        <v>0</v>
      </c>
      <c r="J139" s="71">
        <v>0</v>
      </c>
      <c r="K139" s="71">
        <v>0</v>
      </c>
      <c r="L139" s="71">
        <v>12</v>
      </c>
      <c r="M139" s="71">
        <v>0</v>
      </c>
      <c r="N139" s="71">
        <v>0</v>
      </c>
      <c r="O139" s="71">
        <v>0</v>
      </c>
      <c r="P139" s="71">
        <v>0</v>
      </c>
    </row>
    <row r="140" spans="1:16" s="42" customFormat="1" x14ac:dyDescent="0.25">
      <c r="A140" s="107"/>
      <c r="B140" s="116"/>
      <c r="C140" s="117"/>
      <c r="D140" s="81" t="s">
        <v>57</v>
      </c>
      <c r="E140" s="71">
        <v>0</v>
      </c>
      <c r="F140" s="71">
        <v>0</v>
      </c>
      <c r="G140" s="71">
        <v>0</v>
      </c>
      <c r="H140" s="71">
        <v>0</v>
      </c>
      <c r="I140" s="71">
        <v>0</v>
      </c>
      <c r="J140" s="71">
        <v>0</v>
      </c>
      <c r="K140" s="71">
        <v>0</v>
      </c>
      <c r="L140" s="71">
        <v>0.2</v>
      </c>
      <c r="M140" s="71">
        <v>0</v>
      </c>
      <c r="N140" s="71">
        <v>0</v>
      </c>
      <c r="O140" s="71">
        <v>0</v>
      </c>
      <c r="P140" s="71">
        <v>0</v>
      </c>
    </row>
    <row r="141" spans="1:16" ht="15.75" customHeight="1" x14ac:dyDescent="0.25">
      <c r="A141" s="107"/>
      <c r="B141" s="116"/>
      <c r="C141" s="103" t="s">
        <v>101</v>
      </c>
      <c r="D141" s="81" t="s">
        <v>427</v>
      </c>
      <c r="E141" s="71">
        <f>SUM(F141:P141)</f>
        <v>386.9</v>
      </c>
      <c r="F141" s="71">
        <f t="shared" ref="F141:I141" si="61">F142+F143</f>
        <v>0</v>
      </c>
      <c r="G141" s="71">
        <f t="shared" si="61"/>
        <v>0</v>
      </c>
      <c r="H141" s="71">
        <f t="shared" si="61"/>
        <v>0</v>
      </c>
      <c r="I141" s="71">
        <f t="shared" si="61"/>
        <v>0</v>
      </c>
      <c r="J141" s="71">
        <f>J142+J143</f>
        <v>133</v>
      </c>
      <c r="K141" s="71">
        <f t="shared" ref="K141:P141" si="62">K142+K143</f>
        <v>133</v>
      </c>
      <c r="L141" s="71">
        <f t="shared" si="62"/>
        <v>120.89999999999999</v>
      </c>
      <c r="M141" s="71">
        <f t="shared" si="62"/>
        <v>0</v>
      </c>
      <c r="N141" s="71">
        <f t="shared" si="62"/>
        <v>0</v>
      </c>
      <c r="O141" s="71">
        <f t="shared" si="62"/>
        <v>0</v>
      </c>
      <c r="P141" s="71">
        <f t="shared" si="62"/>
        <v>0</v>
      </c>
    </row>
    <row r="142" spans="1:16" s="42" customFormat="1" ht="15.75" customHeight="1" x14ac:dyDescent="0.25">
      <c r="A142" s="107"/>
      <c r="B142" s="116"/>
      <c r="C142" s="103"/>
      <c r="D142" s="81" t="s">
        <v>59</v>
      </c>
      <c r="E142" s="71">
        <f t="shared" ref="E142:E143" si="63">SUM(F142:P142)</f>
        <v>382.79999999999995</v>
      </c>
      <c r="F142" s="71">
        <v>0</v>
      </c>
      <c r="G142" s="71">
        <v>0</v>
      </c>
      <c r="H142" s="71">
        <v>0</v>
      </c>
      <c r="I142" s="71">
        <v>0</v>
      </c>
      <c r="J142" s="71">
        <v>131.6</v>
      </c>
      <c r="K142" s="71">
        <v>131.6</v>
      </c>
      <c r="L142" s="71">
        <v>119.6</v>
      </c>
      <c r="M142" s="71">
        <v>0</v>
      </c>
      <c r="N142" s="71">
        <v>0</v>
      </c>
      <c r="O142" s="71">
        <v>0</v>
      </c>
      <c r="P142" s="71">
        <v>0</v>
      </c>
    </row>
    <row r="143" spans="1:16" ht="15.75" customHeight="1" x14ac:dyDescent="0.25">
      <c r="A143" s="108"/>
      <c r="B143" s="117"/>
      <c r="C143" s="103"/>
      <c r="D143" s="81" t="s">
        <v>57</v>
      </c>
      <c r="E143" s="71">
        <f t="shared" si="63"/>
        <v>4.0999999999999996</v>
      </c>
      <c r="F143" s="71">
        <v>0</v>
      </c>
      <c r="G143" s="71">
        <v>0</v>
      </c>
      <c r="H143" s="71">
        <v>0</v>
      </c>
      <c r="I143" s="71">
        <v>0</v>
      </c>
      <c r="J143" s="71">
        <v>1.4</v>
      </c>
      <c r="K143" s="71">
        <v>1.4</v>
      </c>
      <c r="L143" s="71">
        <v>1.3</v>
      </c>
      <c r="M143" s="71">
        <v>0</v>
      </c>
      <c r="N143" s="71">
        <v>0</v>
      </c>
      <c r="O143" s="71">
        <v>0</v>
      </c>
      <c r="P143" s="71">
        <v>0</v>
      </c>
    </row>
    <row r="144" spans="1:16" x14ac:dyDescent="0.25">
      <c r="A144" s="104" t="s">
        <v>431</v>
      </c>
      <c r="B144" s="104"/>
      <c r="C144" s="104"/>
      <c r="D144" s="65" t="s">
        <v>427</v>
      </c>
      <c r="E144" s="71">
        <f t="shared" ref="E144:E146" si="64">SUM(F144:P144)</f>
        <v>191974.98509414398</v>
      </c>
      <c r="F144" s="71">
        <f>F145+F146</f>
        <v>10450.299999999999</v>
      </c>
      <c r="G144" s="71">
        <f t="shared" ref="G144:P144" si="65">G145+G146</f>
        <v>12030.7</v>
      </c>
      <c r="H144" s="71">
        <f t="shared" si="65"/>
        <v>15161.199999999999</v>
      </c>
      <c r="I144" s="71">
        <f t="shared" si="65"/>
        <v>16530.7</v>
      </c>
      <c r="J144" s="71">
        <f t="shared" si="65"/>
        <v>18055.900000000001</v>
      </c>
      <c r="K144" s="71">
        <f>K145+K146</f>
        <v>18444.8</v>
      </c>
      <c r="L144" s="71">
        <f t="shared" si="65"/>
        <v>18873</v>
      </c>
      <c r="M144" s="71">
        <f t="shared" si="65"/>
        <v>19457.495999999999</v>
      </c>
      <c r="N144" s="71">
        <f t="shared" si="65"/>
        <v>20203.795839999999</v>
      </c>
      <c r="O144" s="71">
        <f t="shared" si="65"/>
        <v>20979.9476736</v>
      </c>
      <c r="P144" s="71">
        <f t="shared" si="65"/>
        <v>21787.145580543998</v>
      </c>
    </row>
    <row r="145" spans="1:16" x14ac:dyDescent="0.25">
      <c r="A145" s="104"/>
      <c r="B145" s="104"/>
      <c r="C145" s="104"/>
      <c r="D145" s="65" t="s">
        <v>57</v>
      </c>
      <c r="E145" s="71">
        <f t="shared" si="64"/>
        <v>190889.48509414398</v>
      </c>
      <c r="F145" s="71">
        <f t="shared" ref="F145:I145" si="66">F134+F131+F129+F127+F125+F123+F121+F119+F117+F115+F113</f>
        <v>10450.299999999999</v>
      </c>
      <c r="G145" s="71">
        <f t="shared" si="66"/>
        <v>11340</v>
      </c>
      <c r="H145" s="71">
        <f t="shared" si="66"/>
        <v>15161.199999999999</v>
      </c>
      <c r="I145" s="71">
        <f t="shared" si="66"/>
        <v>16530.7</v>
      </c>
      <c r="J145" s="71">
        <f>J134+J131+J129+J127+J125+J123+J121+J119+J117+J115+J113+J143</f>
        <v>17924.300000000003</v>
      </c>
      <c r="K145" s="74">
        <f t="shared" ref="K145" si="67">K134+K131+K129+K127+K125+K123+K121+K119+K117+K115+K113+K143</f>
        <v>18313.2</v>
      </c>
      <c r="L145" s="74">
        <f>L134+L131+L129+L127+L125+L123+L121+L119+L117+L115+L113+L143+L140</f>
        <v>18741.400000000001</v>
      </c>
      <c r="M145" s="71">
        <f>M134+M131+M129+M127+M125+M123+M121+M119+M117+M115+M113</f>
        <v>19457.495999999999</v>
      </c>
      <c r="N145" s="71">
        <f>N134+N131+N129+N127+N125+N123+N121+N119+N117+N115+N113</f>
        <v>20203.795839999999</v>
      </c>
      <c r="O145" s="71">
        <f>O134+O131+O129+O127+O125+O123+O121+O119+O117+O115+O113</f>
        <v>20979.9476736</v>
      </c>
      <c r="P145" s="71">
        <f>P134+P131+P129+P127+P125+P123+P121+P119+P117+P115+P113</f>
        <v>21787.145580543998</v>
      </c>
    </row>
    <row r="146" spans="1:16" ht="17.25" customHeight="1" x14ac:dyDescent="0.25">
      <c r="A146" s="104"/>
      <c r="B146" s="104"/>
      <c r="C146" s="104"/>
      <c r="D146" s="65" t="s">
        <v>59</v>
      </c>
      <c r="E146" s="71">
        <f t="shared" si="64"/>
        <v>1085.5</v>
      </c>
      <c r="F146" s="71">
        <f>F132</f>
        <v>0</v>
      </c>
      <c r="G146" s="71">
        <f>G132</f>
        <v>690.7</v>
      </c>
      <c r="H146" s="71">
        <f>H132</f>
        <v>0</v>
      </c>
      <c r="I146" s="71">
        <f>I132</f>
        <v>0</v>
      </c>
      <c r="J146" s="71">
        <f>J142</f>
        <v>131.6</v>
      </c>
      <c r="K146" s="71">
        <f t="shared" ref="K146:P146" si="68">K142</f>
        <v>131.6</v>
      </c>
      <c r="L146" s="71">
        <f>L142+L139</f>
        <v>131.6</v>
      </c>
      <c r="M146" s="71">
        <f t="shared" si="68"/>
        <v>0</v>
      </c>
      <c r="N146" s="71">
        <f t="shared" si="68"/>
        <v>0</v>
      </c>
      <c r="O146" s="71">
        <f t="shared" si="68"/>
        <v>0</v>
      </c>
      <c r="P146" s="71">
        <f t="shared" si="68"/>
        <v>0</v>
      </c>
    </row>
    <row r="147" spans="1:16" x14ac:dyDescent="0.25">
      <c r="A147" s="130" t="s">
        <v>200</v>
      </c>
      <c r="B147" s="130"/>
      <c r="C147" s="130"/>
      <c r="D147" s="130"/>
      <c r="E147" s="130"/>
      <c r="F147" s="130"/>
      <c r="G147" s="130"/>
      <c r="H147" s="130"/>
      <c r="I147" s="130"/>
      <c r="J147" s="130"/>
      <c r="K147" s="130"/>
      <c r="L147" s="130"/>
      <c r="M147" s="130"/>
      <c r="N147" s="130"/>
      <c r="O147" s="130"/>
      <c r="P147" s="130"/>
    </row>
    <row r="148" spans="1:16" s="38" customFormat="1" ht="21.75" customHeight="1" x14ac:dyDescent="0.25">
      <c r="A148" s="104" t="s">
        <v>201</v>
      </c>
      <c r="B148" s="112" t="s">
        <v>202</v>
      </c>
      <c r="C148" s="103" t="s">
        <v>176</v>
      </c>
      <c r="D148" s="65" t="s">
        <v>427</v>
      </c>
      <c r="E148" s="71">
        <f>SUM(F148:P148)</f>
        <v>110.329754624</v>
      </c>
      <c r="F148" s="71">
        <v>8</v>
      </c>
      <c r="G148" s="71">
        <v>8.4</v>
      </c>
      <c r="H148" s="71">
        <v>8.8000000000000007</v>
      </c>
      <c r="I148" s="71">
        <v>9.1999999999999993</v>
      </c>
      <c r="J148" s="71">
        <v>9.6</v>
      </c>
      <c r="K148" s="71">
        <v>10</v>
      </c>
      <c r="L148" s="71">
        <f>K148+(K148/100*4)</f>
        <v>10.4</v>
      </c>
      <c r="M148" s="71">
        <f t="shared" ref="M148:P149" si="69">L148+(L148/100*4)</f>
        <v>10.816000000000001</v>
      </c>
      <c r="N148" s="71">
        <f t="shared" si="69"/>
        <v>11.24864</v>
      </c>
      <c r="O148" s="71">
        <f t="shared" si="69"/>
        <v>11.698585599999999</v>
      </c>
      <c r="P148" s="71">
        <f t="shared" si="69"/>
        <v>12.166529023999999</v>
      </c>
    </row>
    <row r="149" spans="1:16" s="38" customFormat="1" ht="13.5" customHeight="1" x14ac:dyDescent="0.25">
      <c r="A149" s="104"/>
      <c r="B149" s="112"/>
      <c r="C149" s="103"/>
      <c r="D149" s="65" t="s">
        <v>57</v>
      </c>
      <c r="E149" s="71">
        <f t="shared" ref="E149:E153" si="70">SUM(F149:P149)</f>
        <v>110.329754624</v>
      </c>
      <c r="F149" s="71">
        <v>8</v>
      </c>
      <c r="G149" s="71">
        <v>8.4</v>
      </c>
      <c r="H149" s="71">
        <v>8.8000000000000007</v>
      </c>
      <c r="I149" s="71">
        <v>9.1999999999999993</v>
      </c>
      <c r="J149" s="71">
        <v>9.6</v>
      </c>
      <c r="K149" s="71">
        <v>10</v>
      </c>
      <c r="L149" s="71">
        <f>K149+(K149/100*4)</f>
        <v>10.4</v>
      </c>
      <c r="M149" s="71">
        <f t="shared" si="69"/>
        <v>10.816000000000001</v>
      </c>
      <c r="N149" s="71">
        <f t="shared" si="69"/>
        <v>11.24864</v>
      </c>
      <c r="O149" s="71">
        <f t="shared" si="69"/>
        <v>11.698585599999999</v>
      </c>
      <c r="P149" s="71">
        <f t="shared" si="69"/>
        <v>12.166529023999999</v>
      </c>
    </row>
    <row r="150" spans="1:16" s="38" customFormat="1" x14ac:dyDescent="0.25">
      <c r="A150" s="104" t="s">
        <v>204</v>
      </c>
      <c r="B150" s="112" t="s">
        <v>205</v>
      </c>
      <c r="C150" s="103" t="s">
        <v>101</v>
      </c>
      <c r="D150" s="65" t="s">
        <v>427</v>
      </c>
      <c r="E150" s="71">
        <f t="shared" si="70"/>
        <v>734.61093574656002</v>
      </c>
      <c r="F150" s="71">
        <v>0</v>
      </c>
      <c r="G150" s="71">
        <v>60</v>
      </c>
      <c r="H150" s="71">
        <v>62.9</v>
      </c>
      <c r="I150" s="71">
        <v>65.900000000000006</v>
      </c>
      <c r="J150" s="71">
        <v>68.900000000000006</v>
      </c>
      <c r="K150" s="71">
        <v>71.900000000000006</v>
      </c>
      <c r="L150" s="71">
        <f t="shared" ref="L150:P153" si="71">K150+(K150/100*4)</f>
        <v>74.77600000000001</v>
      </c>
      <c r="M150" s="71">
        <f t="shared" si="71"/>
        <v>77.767040000000009</v>
      </c>
      <c r="N150" s="71">
        <f t="shared" si="71"/>
        <v>80.877721600000015</v>
      </c>
      <c r="O150" s="71">
        <f t="shared" si="71"/>
        <v>84.112830464000012</v>
      </c>
      <c r="P150" s="71">
        <f t="shared" si="71"/>
        <v>87.477343682560019</v>
      </c>
    </row>
    <row r="151" spans="1:16" s="38" customFormat="1" x14ac:dyDescent="0.25">
      <c r="A151" s="104"/>
      <c r="B151" s="112"/>
      <c r="C151" s="103"/>
      <c r="D151" s="65" t="s">
        <v>57</v>
      </c>
      <c r="E151" s="71">
        <f t="shared" si="70"/>
        <v>734.61093574656002</v>
      </c>
      <c r="F151" s="71">
        <v>0</v>
      </c>
      <c r="G151" s="71">
        <v>60</v>
      </c>
      <c r="H151" s="71">
        <v>62.9</v>
      </c>
      <c r="I151" s="71">
        <v>65.900000000000006</v>
      </c>
      <c r="J151" s="71">
        <v>68.900000000000006</v>
      </c>
      <c r="K151" s="71">
        <v>71.900000000000006</v>
      </c>
      <c r="L151" s="71">
        <f t="shared" si="71"/>
        <v>74.77600000000001</v>
      </c>
      <c r="M151" s="71">
        <f t="shared" si="71"/>
        <v>77.767040000000009</v>
      </c>
      <c r="N151" s="71">
        <f t="shared" si="71"/>
        <v>80.877721600000015</v>
      </c>
      <c r="O151" s="71">
        <f t="shared" si="71"/>
        <v>84.112830464000012</v>
      </c>
      <c r="P151" s="71">
        <f t="shared" si="71"/>
        <v>87.477343682560019</v>
      </c>
    </row>
    <row r="152" spans="1:16" x14ac:dyDescent="0.25">
      <c r="A152" s="104" t="s">
        <v>207</v>
      </c>
      <c r="B152" s="112" t="s">
        <v>208</v>
      </c>
      <c r="C152" s="103" t="s">
        <v>176</v>
      </c>
      <c r="D152" s="65" t="s">
        <v>427</v>
      </c>
      <c r="E152" s="71">
        <f t="shared" si="70"/>
        <v>54.4</v>
      </c>
      <c r="F152" s="71">
        <v>0</v>
      </c>
      <c r="G152" s="71">
        <v>0</v>
      </c>
      <c r="H152" s="71">
        <f>50+4.4</f>
        <v>54.4</v>
      </c>
      <c r="I152" s="71">
        <v>0</v>
      </c>
      <c r="J152" s="71">
        <v>0</v>
      </c>
      <c r="K152" s="71">
        <v>0</v>
      </c>
      <c r="L152" s="71">
        <f t="shared" si="71"/>
        <v>0</v>
      </c>
      <c r="M152" s="71">
        <f t="shared" si="71"/>
        <v>0</v>
      </c>
      <c r="N152" s="71">
        <f t="shared" si="71"/>
        <v>0</v>
      </c>
      <c r="O152" s="71">
        <f t="shared" si="71"/>
        <v>0</v>
      </c>
      <c r="P152" s="71">
        <f t="shared" si="71"/>
        <v>0</v>
      </c>
    </row>
    <row r="153" spans="1:16" x14ac:dyDescent="0.25">
      <c r="A153" s="104"/>
      <c r="B153" s="112"/>
      <c r="C153" s="103"/>
      <c r="D153" s="65" t="s">
        <v>57</v>
      </c>
      <c r="E153" s="71">
        <f t="shared" si="70"/>
        <v>54.4</v>
      </c>
      <c r="F153" s="71">
        <v>0</v>
      </c>
      <c r="G153" s="71">
        <v>0</v>
      </c>
      <c r="H153" s="71">
        <f>50+4.4</f>
        <v>54.4</v>
      </c>
      <c r="I153" s="71">
        <v>0</v>
      </c>
      <c r="J153" s="71">
        <v>0</v>
      </c>
      <c r="K153" s="71">
        <v>0</v>
      </c>
      <c r="L153" s="71">
        <f t="shared" si="71"/>
        <v>0</v>
      </c>
      <c r="M153" s="71">
        <f t="shared" si="71"/>
        <v>0</v>
      </c>
      <c r="N153" s="71">
        <f t="shared" si="71"/>
        <v>0</v>
      </c>
      <c r="O153" s="71">
        <f t="shared" si="71"/>
        <v>0</v>
      </c>
      <c r="P153" s="71">
        <f t="shared" si="71"/>
        <v>0</v>
      </c>
    </row>
    <row r="154" spans="1:16" x14ac:dyDescent="0.25">
      <c r="A154" s="104" t="s">
        <v>432</v>
      </c>
      <c r="B154" s="104"/>
      <c r="C154" s="103"/>
      <c r="D154" s="65" t="s">
        <v>427</v>
      </c>
      <c r="E154" s="71">
        <f>SUM(F154:P154)</f>
        <v>899.34069037056008</v>
      </c>
      <c r="F154" s="71">
        <f>F155+F156</f>
        <v>8</v>
      </c>
      <c r="G154" s="71">
        <f t="shared" ref="G154:P154" si="72">G155+G156</f>
        <v>68.400000000000006</v>
      </c>
      <c r="H154" s="71">
        <f t="shared" si="72"/>
        <v>126.1</v>
      </c>
      <c r="I154" s="71">
        <f t="shared" si="72"/>
        <v>75.100000000000009</v>
      </c>
      <c r="J154" s="71">
        <f t="shared" si="72"/>
        <v>78.5</v>
      </c>
      <c r="K154" s="71">
        <f t="shared" si="72"/>
        <v>81.900000000000006</v>
      </c>
      <c r="L154" s="71">
        <f t="shared" si="72"/>
        <v>85.176000000000016</v>
      </c>
      <c r="M154" s="71">
        <f t="shared" si="72"/>
        <v>88.583040000000011</v>
      </c>
      <c r="N154" s="71">
        <f t="shared" si="72"/>
        <v>92.12636160000001</v>
      </c>
      <c r="O154" s="71">
        <f t="shared" si="72"/>
        <v>95.811416064000014</v>
      </c>
      <c r="P154" s="71">
        <f t="shared" si="72"/>
        <v>99.643872706560018</v>
      </c>
    </row>
    <row r="155" spans="1:16" x14ac:dyDescent="0.25">
      <c r="A155" s="104"/>
      <c r="B155" s="104"/>
      <c r="C155" s="103"/>
      <c r="D155" s="65" t="s">
        <v>57</v>
      </c>
      <c r="E155" s="71">
        <f t="shared" ref="E155:E156" si="73">SUM(F155:P155)</f>
        <v>899.34069037056008</v>
      </c>
      <c r="F155" s="71">
        <f>F153+F151+F149</f>
        <v>8</v>
      </c>
      <c r="G155" s="71">
        <f t="shared" ref="G155:P155" si="74">G153+G151+G149</f>
        <v>68.400000000000006</v>
      </c>
      <c r="H155" s="71">
        <f t="shared" si="74"/>
        <v>126.1</v>
      </c>
      <c r="I155" s="71">
        <f t="shared" si="74"/>
        <v>75.100000000000009</v>
      </c>
      <c r="J155" s="71">
        <f t="shared" si="74"/>
        <v>78.5</v>
      </c>
      <c r="K155" s="71">
        <f t="shared" si="74"/>
        <v>81.900000000000006</v>
      </c>
      <c r="L155" s="71">
        <f t="shared" si="74"/>
        <v>85.176000000000016</v>
      </c>
      <c r="M155" s="71">
        <f t="shared" si="74"/>
        <v>88.583040000000011</v>
      </c>
      <c r="N155" s="71">
        <f t="shared" si="74"/>
        <v>92.12636160000001</v>
      </c>
      <c r="O155" s="71">
        <f t="shared" si="74"/>
        <v>95.811416064000014</v>
      </c>
      <c r="P155" s="71">
        <f t="shared" si="74"/>
        <v>99.643872706560018</v>
      </c>
    </row>
    <row r="156" spans="1:16" x14ac:dyDescent="0.25">
      <c r="A156" s="104"/>
      <c r="B156" s="104"/>
      <c r="C156" s="103"/>
      <c r="D156" s="65" t="s">
        <v>59</v>
      </c>
      <c r="E156" s="71">
        <f t="shared" si="73"/>
        <v>0</v>
      </c>
      <c r="F156" s="71">
        <v>0</v>
      </c>
      <c r="G156" s="71">
        <v>0</v>
      </c>
      <c r="H156" s="71">
        <v>0</v>
      </c>
      <c r="I156" s="71">
        <v>0</v>
      </c>
      <c r="J156" s="71">
        <v>0</v>
      </c>
      <c r="K156" s="71">
        <v>0</v>
      </c>
      <c r="L156" s="71">
        <v>0</v>
      </c>
      <c r="M156" s="71">
        <v>0</v>
      </c>
      <c r="N156" s="71">
        <v>0</v>
      </c>
      <c r="O156" s="71">
        <v>0</v>
      </c>
      <c r="P156" s="71">
        <v>0</v>
      </c>
    </row>
    <row r="157" spans="1:16" x14ac:dyDescent="0.25">
      <c r="A157" s="130" t="s">
        <v>210</v>
      </c>
      <c r="B157" s="130"/>
      <c r="C157" s="130"/>
      <c r="D157" s="130"/>
      <c r="E157" s="130"/>
      <c r="F157" s="130"/>
      <c r="G157" s="130"/>
      <c r="H157" s="130"/>
      <c r="I157" s="130"/>
      <c r="J157" s="130"/>
      <c r="K157" s="130"/>
      <c r="L157" s="130"/>
      <c r="M157" s="130"/>
      <c r="N157" s="130"/>
      <c r="O157" s="130"/>
      <c r="P157" s="130"/>
    </row>
    <row r="158" spans="1:16" x14ac:dyDescent="0.25">
      <c r="A158" s="104" t="s">
        <v>211</v>
      </c>
      <c r="B158" s="112" t="s">
        <v>212</v>
      </c>
      <c r="C158" s="103" t="s">
        <v>213</v>
      </c>
      <c r="D158" s="65" t="s">
        <v>427</v>
      </c>
      <c r="E158" s="71">
        <f>SUM(F158:P158)</f>
        <v>115</v>
      </c>
      <c r="F158" s="71">
        <v>0</v>
      </c>
      <c r="G158" s="71">
        <v>0</v>
      </c>
      <c r="H158" s="71">
        <v>115</v>
      </c>
      <c r="I158" s="71">
        <v>0</v>
      </c>
      <c r="J158" s="71">
        <v>0</v>
      </c>
      <c r="K158" s="71">
        <v>0</v>
      </c>
      <c r="L158" s="71">
        <v>0</v>
      </c>
      <c r="M158" s="71">
        <v>0</v>
      </c>
      <c r="N158" s="71">
        <v>0</v>
      </c>
      <c r="O158" s="71">
        <v>0</v>
      </c>
      <c r="P158" s="71">
        <v>0</v>
      </c>
    </row>
    <row r="159" spans="1:16" x14ac:dyDescent="0.25">
      <c r="A159" s="104"/>
      <c r="B159" s="112"/>
      <c r="C159" s="103"/>
      <c r="D159" s="65" t="s">
        <v>57</v>
      </c>
      <c r="E159" s="71">
        <f t="shared" ref="E159:E175" si="75">SUM(F159:P159)</f>
        <v>115</v>
      </c>
      <c r="F159" s="71">
        <v>0</v>
      </c>
      <c r="G159" s="71">
        <v>0</v>
      </c>
      <c r="H159" s="71">
        <v>115</v>
      </c>
      <c r="I159" s="71">
        <v>0</v>
      </c>
      <c r="J159" s="71">
        <v>0</v>
      </c>
      <c r="K159" s="71">
        <v>0</v>
      </c>
      <c r="L159" s="71">
        <v>0</v>
      </c>
      <c r="M159" s="71">
        <v>0</v>
      </c>
      <c r="N159" s="71">
        <v>0</v>
      </c>
      <c r="O159" s="71">
        <v>0</v>
      </c>
      <c r="P159" s="71">
        <v>0</v>
      </c>
    </row>
    <row r="160" spans="1:16" x14ac:dyDescent="0.25">
      <c r="A160" s="104" t="s">
        <v>215</v>
      </c>
      <c r="B160" s="112" t="s">
        <v>216</v>
      </c>
      <c r="C160" s="103" t="s">
        <v>213</v>
      </c>
      <c r="D160" s="65" t="s">
        <v>427</v>
      </c>
      <c r="E160" s="71">
        <f t="shared" si="75"/>
        <v>85</v>
      </c>
      <c r="F160" s="71">
        <v>0</v>
      </c>
      <c r="G160" s="71">
        <v>0</v>
      </c>
      <c r="H160" s="71">
        <v>85</v>
      </c>
      <c r="I160" s="71">
        <v>0</v>
      </c>
      <c r="J160" s="71">
        <v>0</v>
      </c>
      <c r="K160" s="71">
        <v>0</v>
      </c>
      <c r="L160" s="71">
        <v>0</v>
      </c>
      <c r="M160" s="71">
        <v>0</v>
      </c>
      <c r="N160" s="71">
        <v>0</v>
      </c>
      <c r="O160" s="71">
        <v>0</v>
      </c>
      <c r="P160" s="71">
        <v>0</v>
      </c>
    </row>
    <row r="161" spans="1:16" x14ac:dyDescent="0.25">
      <c r="A161" s="104"/>
      <c r="B161" s="112"/>
      <c r="C161" s="103"/>
      <c r="D161" s="65" t="s">
        <v>57</v>
      </c>
      <c r="E161" s="71">
        <f t="shared" si="75"/>
        <v>85</v>
      </c>
      <c r="F161" s="71">
        <v>0</v>
      </c>
      <c r="G161" s="71">
        <v>0</v>
      </c>
      <c r="H161" s="71">
        <v>85</v>
      </c>
      <c r="I161" s="71">
        <v>0</v>
      </c>
      <c r="J161" s="71">
        <v>0</v>
      </c>
      <c r="K161" s="71">
        <v>0</v>
      </c>
      <c r="L161" s="71">
        <v>0</v>
      </c>
      <c r="M161" s="71">
        <v>0</v>
      </c>
      <c r="N161" s="71">
        <v>0</v>
      </c>
      <c r="O161" s="71">
        <v>0</v>
      </c>
      <c r="P161" s="71">
        <v>0</v>
      </c>
    </row>
    <row r="162" spans="1:16" x14ac:dyDescent="0.25">
      <c r="A162" s="104" t="s">
        <v>217</v>
      </c>
      <c r="B162" s="112" t="s">
        <v>218</v>
      </c>
      <c r="C162" s="103" t="s">
        <v>213</v>
      </c>
      <c r="D162" s="65" t="s">
        <v>427</v>
      </c>
      <c r="E162" s="71">
        <f t="shared" si="75"/>
        <v>0</v>
      </c>
      <c r="F162" s="71">
        <v>0</v>
      </c>
      <c r="G162" s="71">
        <v>0</v>
      </c>
      <c r="H162" s="71">
        <v>0</v>
      </c>
      <c r="I162" s="71">
        <v>0</v>
      </c>
      <c r="J162" s="71">
        <v>0</v>
      </c>
      <c r="K162" s="71">
        <v>0</v>
      </c>
      <c r="L162" s="71">
        <v>0</v>
      </c>
      <c r="M162" s="71">
        <v>0</v>
      </c>
      <c r="N162" s="71">
        <v>0</v>
      </c>
      <c r="O162" s="71">
        <v>0</v>
      </c>
      <c r="P162" s="71">
        <v>0</v>
      </c>
    </row>
    <row r="163" spans="1:16" ht="12.75" customHeight="1" x14ac:dyDescent="0.25">
      <c r="A163" s="104"/>
      <c r="B163" s="112"/>
      <c r="C163" s="103"/>
      <c r="D163" s="65" t="s">
        <v>57</v>
      </c>
      <c r="E163" s="71">
        <f t="shared" si="75"/>
        <v>0</v>
      </c>
      <c r="F163" s="71">
        <v>0</v>
      </c>
      <c r="G163" s="71">
        <v>0</v>
      </c>
      <c r="H163" s="71">
        <v>0</v>
      </c>
      <c r="I163" s="71">
        <v>0</v>
      </c>
      <c r="J163" s="71">
        <v>0</v>
      </c>
      <c r="K163" s="71">
        <v>0</v>
      </c>
      <c r="L163" s="71">
        <v>0</v>
      </c>
      <c r="M163" s="71">
        <v>0</v>
      </c>
      <c r="N163" s="71">
        <v>0</v>
      </c>
      <c r="O163" s="71">
        <v>0</v>
      </c>
      <c r="P163" s="71">
        <v>0</v>
      </c>
    </row>
    <row r="164" spans="1:16" ht="12.75" customHeight="1" x14ac:dyDescent="0.25">
      <c r="A164" s="104" t="s">
        <v>219</v>
      </c>
      <c r="B164" s="112" t="s">
        <v>220</v>
      </c>
      <c r="C164" s="103" t="s">
        <v>213</v>
      </c>
      <c r="D164" s="65" t="s">
        <v>427</v>
      </c>
      <c r="E164" s="71">
        <f t="shared" si="75"/>
        <v>1600</v>
      </c>
      <c r="F164" s="71">
        <v>0</v>
      </c>
      <c r="G164" s="71">
        <v>800</v>
      </c>
      <c r="H164" s="71">
        <v>800</v>
      </c>
      <c r="I164" s="71">
        <v>0</v>
      </c>
      <c r="J164" s="71">
        <v>0</v>
      </c>
      <c r="K164" s="71">
        <v>0</v>
      </c>
      <c r="L164" s="71">
        <v>0</v>
      </c>
      <c r="M164" s="71">
        <v>0</v>
      </c>
      <c r="N164" s="71">
        <v>0</v>
      </c>
      <c r="O164" s="71">
        <v>0</v>
      </c>
      <c r="P164" s="71">
        <v>0</v>
      </c>
    </row>
    <row r="165" spans="1:16" x14ac:dyDescent="0.25">
      <c r="A165" s="104"/>
      <c r="B165" s="112"/>
      <c r="C165" s="103"/>
      <c r="D165" s="65" t="s">
        <v>57</v>
      </c>
      <c r="E165" s="71">
        <f t="shared" si="75"/>
        <v>1600</v>
      </c>
      <c r="F165" s="71">
        <v>0</v>
      </c>
      <c r="G165" s="71">
        <v>800</v>
      </c>
      <c r="H165" s="71">
        <v>800</v>
      </c>
      <c r="I165" s="71">
        <v>0</v>
      </c>
      <c r="J165" s="71">
        <v>0</v>
      </c>
      <c r="K165" s="71">
        <v>0</v>
      </c>
      <c r="L165" s="71">
        <v>0</v>
      </c>
      <c r="M165" s="71">
        <v>0</v>
      </c>
      <c r="N165" s="71">
        <v>0</v>
      </c>
      <c r="O165" s="71">
        <v>0</v>
      </c>
      <c r="P165" s="71">
        <v>0</v>
      </c>
    </row>
    <row r="166" spans="1:16" ht="11.25" customHeight="1" x14ac:dyDescent="0.25">
      <c r="A166" s="104"/>
      <c r="B166" s="112"/>
      <c r="C166" s="103"/>
      <c r="D166" s="65" t="s">
        <v>59</v>
      </c>
      <c r="E166" s="71">
        <f t="shared" si="75"/>
        <v>800</v>
      </c>
      <c r="F166" s="71">
        <v>0</v>
      </c>
      <c r="G166" s="71">
        <v>800</v>
      </c>
      <c r="H166" s="71">
        <v>0</v>
      </c>
      <c r="I166" s="71">
        <v>0</v>
      </c>
      <c r="J166" s="71">
        <v>0</v>
      </c>
      <c r="K166" s="71">
        <v>0</v>
      </c>
      <c r="L166" s="71">
        <v>0</v>
      </c>
      <c r="M166" s="71">
        <v>0</v>
      </c>
      <c r="N166" s="71">
        <v>0</v>
      </c>
      <c r="O166" s="71">
        <v>0</v>
      </c>
      <c r="P166" s="71">
        <v>0</v>
      </c>
    </row>
    <row r="167" spans="1:16" ht="9" customHeight="1" x14ac:dyDescent="0.25">
      <c r="A167" s="104" t="s">
        <v>222</v>
      </c>
      <c r="B167" s="112" t="s">
        <v>223</v>
      </c>
      <c r="C167" s="103" t="s">
        <v>213</v>
      </c>
      <c r="D167" s="65" t="s">
        <v>427</v>
      </c>
      <c r="E167" s="71">
        <f t="shared" si="75"/>
        <v>0</v>
      </c>
      <c r="F167" s="71">
        <v>0</v>
      </c>
      <c r="G167" s="71">
        <v>0</v>
      </c>
      <c r="H167" s="71">
        <v>0</v>
      </c>
      <c r="I167" s="71">
        <v>0</v>
      </c>
      <c r="J167" s="71">
        <v>0</v>
      </c>
      <c r="K167" s="71">
        <v>0</v>
      </c>
      <c r="L167" s="71">
        <v>0</v>
      </c>
      <c r="M167" s="71">
        <v>0</v>
      </c>
      <c r="N167" s="71">
        <v>0</v>
      </c>
      <c r="O167" s="71">
        <v>0</v>
      </c>
      <c r="P167" s="71">
        <v>0</v>
      </c>
    </row>
    <row r="168" spans="1:16" ht="14.25" customHeight="1" x14ac:dyDescent="0.25">
      <c r="A168" s="104"/>
      <c r="B168" s="112"/>
      <c r="C168" s="103"/>
      <c r="D168" s="65" t="s">
        <v>57</v>
      </c>
      <c r="E168" s="71">
        <f t="shared" si="75"/>
        <v>0</v>
      </c>
      <c r="F168" s="71">
        <v>0</v>
      </c>
      <c r="G168" s="71">
        <v>0</v>
      </c>
      <c r="H168" s="71">
        <v>0</v>
      </c>
      <c r="I168" s="71">
        <v>0</v>
      </c>
      <c r="J168" s="71">
        <v>0</v>
      </c>
      <c r="K168" s="71">
        <v>0</v>
      </c>
      <c r="L168" s="71">
        <v>0</v>
      </c>
      <c r="M168" s="71">
        <v>0</v>
      </c>
      <c r="N168" s="71">
        <v>0</v>
      </c>
      <c r="O168" s="71">
        <v>0</v>
      </c>
      <c r="P168" s="71">
        <v>0</v>
      </c>
    </row>
    <row r="169" spans="1:16" ht="30" customHeight="1" x14ac:dyDescent="0.25">
      <c r="A169" s="104" t="s">
        <v>225</v>
      </c>
      <c r="B169" s="112" t="s">
        <v>226</v>
      </c>
      <c r="C169" s="103" t="s">
        <v>101</v>
      </c>
      <c r="D169" s="65" t="s">
        <v>427</v>
      </c>
      <c r="E169" s="71">
        <f t="shared" si="75"/>
        <v>70</v>
      </c>
      <c r="F169" s="71">
        <v>0</v>
      </c>
      <c r="G169" s="71">
        <v>70</v>
      </c>
      <c r="H169" s="71">
        <v>0</v>
      </c>
      <c r="I169" s="71">
        <v>0</v>
      </c>
      <c r="J169" s="71">
        <v>0</v>
      </c>
      <c r="K169" s="71">
        <v>0</v>
      </c>
      <c r="L169" s="71">
        <v>0</v>
      </c>
      <c r="M169" s="71">
        <v>0</v>
      </c>
      <c r="N169" s="71">
        <v>0</v>
      </c>
      <c r="O169" s="71">
        <v>0</v>
      </c>
      <c r="P169" s="71">
        <v>0</v>
      </c>
    </row>
    <row r="170" spans="1:16" ht="18" customHeight="1" x14ac:dyDescent="0.25">
      <c r="A170" s="104"/>
      <c r="B170" s="112"/>
      <c r="C170" s="103"/>
      <c r="D170" s="65" t="s">
        <v>57</v>
      </c>
      <c r="E170" s="71">
        <f t="shared" si="75"/>
        <v>70</v>
      </c>
      <c r="F170" s="71">
        <v>0</v>
      </c>
      <c r="G170" s="71">
        <v>70</v>
      </c>
      <c r="H170" s="71">
        <v>0</v>
      </c>
      <c r="I170" s="71">
        <v>0</v>
      </c>
      <c r="J170" s="71">
        <v>0</v>
      </c>
      <c r="K170" s="71">
        <v>0</v>
      </c>
      <c r="L170" s="71">
        <v>0</v>
      </c>
      <c r="M170" s="71">
        <v>0</v>
      </c>
      <c r="N170" s="71">
        <v>0</v>
      </c>
      <c r="O170" s="71">
        <v>0</v>
      </c>
      <c r="P170" s="71">
        <v>0</v>
      </c>
    </row>
    <row r="171" spans="1:16" x14ac:dyDescent="0.25">
      <c r="A171" s="104" t="s">
        <v>228</v>
      </c>
      <c r="B171" s="112" t="s">
        <v>229</v>
      </c>
      <c r="C171" s="103" t="s">
        <v>101</v>
      </c>
      <c r="D171" s="65" t="s">
        <v>427</v>
      </c>
      <c r="E171" s="71">
        <f t="shared" si="75"/>
        <v>0</v>
      </c>
      <c r="F171" s="71">
        <v>0</v>
      </c>
      <c r="G171" s="71">
        <v>0</v>
      </c>
      <c r="H171" s="71">
        <v>0</v>
      </c>
      <c r="I171" s="71">
        <v>0</v>
      </c>
      <c r="J171" s="71">
        <v>0</v>
      </c>
      <c r="K171" s="71">
        <v>0</v>
      </c>
      <c r="L171" s="71">
        <v>0</v>
      </c>
      <c r="M171" s="71">
        <v>0</v>
      </c>
      <c r="N171" s="71">
        <v>0</v>
      </c>
      <c r="O171" s="71">
        <v>0</v>
      </c>
      <c r="P171" s="71">
        <v>0</v>
      </c>
    </row>
    <row r="172" spans="1:16" x14ac:dyDescent="0.25">
      <c r="A172" s="104"/>
      <c r="B172" s="112"/>
      <c r="C172" s="103"/>
      <c r="D172" s="65" t="s">
        <v>57</v>
      </c>
      <c r="E172" s="71">
        <f t="shared" si="75"/>
        <v>0</v>
      </c>
      <c r="F172" s="71">
        <v>0</v>
      </c>
      <c r="G172" s="71">
        <v>0</v>
      </c>
      <c r="H172" s="71">
        <v>0</v>
      </c>
      <c r="I172" s="71">
        <v>0</v>
      </c>
      <c r="J172" s="71">
        <v>0</v>
      </c>
      <c r="K172" s="71">
        <v>0</v>
      </c>
      <c r="L172" s="71">
        <v>0</v>
      </c>
      <c r="M172" s="71">
        <v>0</v>
      </c>
      <c r="N172" s="71">
        <v>0</v>
      </c>
      <c r="O172" s="71">
        <v>0</v>
      </c>
      <c r="P172" s="71">
        <v>0</v>
      </c>
    </row>
    <row r="173" spans="1:16" x14ac:dyDescent="0.25">
      <c r="A173" s="104" t="s">
        <v>433</v>
      </c>
      <c r="B173" s="104"/>
      <c r="C173" s="104"/>
      <c r="D173" s="65" t="s">
        <v>427</v>
      </c>
      <c r="E173" s="71">
        <f t="shared" si="75"/>
        <v>2670</v>
      </c>
      <c r="F173" s="71">
        <f>F174+F175</f>
        <v>0</v>
      </c>
      <c r="G173" s="71">
        <f t="shared" ref="G173:P173" si="76">G174+G175</f>
        <v>1670</v>
      </c>
      <c r="H173" s="71">
        <f t="shared" si="76"/>
        <v>1000</v>
      </c>
      <c r="I173" s="71">
        <f t="shared" si="76"/>
        <v>0</v>
      </c>
      <c r="J173" s="71">
        <f t="shared" si="76"/>
        <v>0</v>
      </c>
      <c r="K173" s="71">
        <f t="shared" si="76"/>
        <v>0</v>
      </c>
      <c r="L173" s="71">
        <f t="shared" si="76"/>
        <v>0</v>
      </c>
      <c r="M173" s="71">
        <f t="shared" si="76"/>
        <v>0</v>
      </c>
      <c r="N173" s="71">
        <f t="shared" si="76"/>
        <v>0</v>
      </c>
      <c r="O173" s="71">
        <f t="shared" si="76"/>
        <v>0</v>
      </c>
      <c r="P173" s="71">
        <f t="shared" si="76"/>
        <v>0</v>
      </c>
    </row>
    <row r="174" spans="1:16" x14ac:dyDescent="0.25">
      <c r="A174" s="104"/>
      <c r="B174" s="104"/>
      <c r="C174" s="104"/>
      <c r="D174" s="65" t="s">
        <v>57</v>
      </c>
      <c r="E174" s="71">
        <f t="shared" si="75"/>
        <v>1870</v>
      </c>
      <c r="F174" s="71">
        <f>F172+F170+F168+F165+F163+F161+F159</f>
        <v>0</v>
      </c>
      <c r="G174" s="71">
        <f t="shared" ref="G174:P174" si="77">G172+G170+G168+G165+G163+G161+G159</f>
        <v>870</v>
      </c>
      <c r="H174" s="71">
        <f t="shared" si="77"/>
        <v>1000</v>
      </c>
      <c r="I174" s="71">
        <f t="shared" si="77"/>
        <v>0</v>
      </c>
      <c r="J174" s="71">
        <f t="shared" si="77"/>
        <v>0</v>
      </c>
      <c r="K174" s="71">
        <f t="shared" si="77"/>
        <v>0</v>
      </c>
      <c r="L174" s="71">
        <f t="shared" si="77"/>
        <v>0</v>
      </c>
      <c r="M174" s="71">
        <f t="shared" si="77"/>
        <v>0</v>
      </c>
      <c r="N174" s="71">
        <f t="shared" si="77"/>
        <v>0</v>
      </c>
      <c r="O174" s="71">
        <f t="shared" si="77"/>
        <v>0</v>
      </c>
      <c r="P174" s="71">
        <f t="shared" si="77"/>
        <v>0</v>
      </c>
    </row>
    <row r="175" spans="1:16" ht="12" customHeight="1" x14ac:dyDescent="0.25">
      <c r="A175" s="104"/>
      <c r="B175" s="104"/>
      <c r="C175" s="104"/>
      <c r="D175" s="65" t="s">
        <v>59</v>
      </c>
      <c r="E175" s="71">
        <f t="shared" si="75"/>
        <v>800</v>
      </c>
      <c r="F175" s="71">
        <f>F166</f>
        <v>0</v>
      </c>
      <c r="G175" s="71">
        <f t="shared" ref="G175:P175" si="78">G166</f>
        <v>800</v>
      </c>
      <c r="H175" s="71">
        <f t="shared" si="78"/>
        <v>0</v>
      </c>
      <c r="I175" s="71">
        <f t="shared" si="78"/>
        <v>0</v>
      </c>
      <c r="J175" s="71">
        <f t="shared" si="78"/>
        <v>0</v>
      </c>
      <c r="K175" s="71">
        <f t="shared" si="78"/>
        <v>0</v>
      </c>
      <c r="L175" s="71">
        <f t="shared" si="78"/>
        <v>0</v>
      </c>
      <c r="M175" s="71">
        <f t="shared" si="78"/>
        <v>0</v>
      </c>
      <c r="N175" s="71">
        <f t="shared" si="78"/>
        <v>0</v>
      </c>
      <c r="O175" s="71">
        <f t="shared" si="78"/>
        <v>0</v>
      </c>
      <c r="P175" s="71">
        <f t="shared" si="78"/>
        <v>0</v>
      </c>
    </row>
    <row r="176" spans="1:16" x14ac:dyDescent="0.25">
      <c r="A176" s="130" t="s">
        <v>231</v>
      </c>
      <c r="B176" s="130"/>
      <c r="C176" s="130"/>
      <c r="D176" s="130"/>
      <c r="E176" s="130"/>
      <c r="F176" s="130"/>
      <c r="G176" s="130"/>
      <c r="H176" s="130"/>
      <c r="I176" s="130"/>
      <c r="J176" s="130"/>
      <c r="K176" s="130"/>
      <c r="L176" s="130"/>
      <c r="M176" s="130"/>
      <c r="N176" s="130"/>
      <c r="O176" s="130"/>
      <c r="P176" s="130"/>
    </row>
    <row r="177" spans="1:16" ht="38.25" x14ac:dyDescent="0.25">
      <c r="A177" s="66" t="s">
        <v>232</v>
      </c>
      <c r="B177" s="68" t="s">
        <v>233</v>
      </c>
      <c r="C177" s="65" t="s">
        <v>176</v>
      </c>
      <c r="D177" s="103" t="s">
        <v>434</v>
      </c>
      <c r="E177" s="103"/>
      <c r="F177" s="103"/>
      <c r="G177" s="103"/>
      <c r="H177" s="103"/>
      <c r="I177" s="103"/>
      <c r="J177" s="103"/>
      <c r="K177" s="103"/>
      <c r="L177" s="103"/>
      <c r="M177" s="103"/>
      <c r="N177" s="103"/>
      <c r="O177" s="103"/>
      <c r="P177" s="103"/>
    </row>
    <row r="178" spans="1:16" ht="38.25" x14ac:dyDescent="0.25">
      <c r="A178" s="66" t="s">
        <v>234</v>
      </c>
      <c r="B178" s="68" t="s">
        <v>235</v>
      </c>
      <c r="C178" s="65" t="s">
        <v>176</v>
      </c>
      <c r="D178" s="103" t="s">
        <v>434</v>
      </c>
      <c r="E178" s="103"/>
      <c r="F178" s="103"/>
      <c r="G178" s="103"/>
      <c r="H178" s="103"/>
      <c r="I178" s="103"/>
      <c r="J178" s="103"/>
      <c r="K178" s="103"/>
      <c r="L178" s="103"/>
      <c r="M178" s="103"/>
      <c r="N178" s="103"/>
      <c r="O178" s="103"/>
      <c r="P178" s="103"/>
    </row>
    <row r="179" spans="1:16" ht="27.75" customHeight="1" x14ac:dyDescent="0.25">
      <c r="A179" s="66" t="s">
        <v>237</v>
      </c>
      <c r="B179" s="68" t="s">
        <v>238</v>
      </c>
      <c r="C179" s="65" t="s">
        <v>176</v>
      </c>
      <c r="D179" s="103" t="s">
        <v>434</v>
      </c>
      <c r="E179" s="103"/>
      <c r="F179" s="103"/>
      <c r="G179" s="103"/>
      <c r="H179" s="103"/>
      <c r="I179" s="103"/>
      <c r="J179" s="103"/>
      <c r="K179" s="103"/>
      <c r="L179" s="103"/>
      <c r="M179" s="103"/>
      <c r="N179" s="103"/>
      <c r="O179" s="103"/>
      <c r="P179" s="103"/>
    </row>
    <row r="180" spans="1:16" s="36" customFormat="1" x14ac:dyDescent="0.25">
      <c r="A180" s="104" t="s">
        <v>240</v>
      </c>
      <c r="B180" s="112" t="s">
        <v>241</v>
      </c>
      <c r="C180" s="103" t="s">
        <v>154</v>
      </c>
      <c r="D180" s="65" t="s">
        <v>427</v>
      </c>
      <c r="E180" s="71">
        <f>SUM(F180:P180)</f>
        <v>4522.9618112000007</v>
      </c>
      <c r="F180" s="71">
        <f>F181+F182</f>
        <v>294.39999999999998</v>
      </c>
      <c r="G180" s="71">
        <f t="shared" ref="G180:P180" si="79">G181+G182</f>
        <v>467.6</v>
      </c>
      <c r="H180" s="71">
        <f t="shared" si="79"/>
        <v>823.30000000000007</v>
      </c>
      <c r="I180" s="71">
        <f t="shared" si="79"/>
        <v>414.7</v>
      </c>
      <c r="J180" s="71">
        <f t="shared" si="79"/>
        <v>825.6</v>
      </c>
      <c r="K180" s="71">
        <f t="shared" si="79"/>
        <v>825.6</v>
      </c>
      <c r="L180" s="71">
        <f t="shared" si="79"/>
        <v>825.9</v>
      </c>
      <c r="M180" s="71">
        <f t="shared" si="79"/>
        <v>10.8</v>
      </c>
      <c r="N180" s="71">
        <f t="shared" si="79"/>
        <v>11.232000000000001</v>
      </c>
      <c r="O180" s="71">
        <f t="shared" si="79"/>
        <v>11.681280000000001</v>
      </c>
      <c r="P180" s="71">
        <f t="shared" si="79"/>
        <v>12.148531200000001</v>
      </c>
    </row>
    <row r="181" spans="1:16" s="36" customFormat="1" x14ac:dyDescent="0.25">
      <c r="A181" s="104"/>
      <c r="B181" s="112"/>
      <c r="C181" s="103"/>
      <c r="D181" s="65" t="s">
        <v>57</v>
      </c>
      <c r="E181" s="71">
        <f t="shared" ref="E181:E182" si="80">SUM(F181:P181)</f>
        <v>107.66181120000002</v>
      </c>
      <c r="F181" s="71">
        <v>10</v>
      </c>
      <c r="G181" s="71">
        <v>7.5</v>
      </c>
      <c r="H181" s="71">
        <v>8.1999999999999993</v>
      </c>
      <c r="I181" s="71">
        <v>10</v>
      </c>
      <c r="J181" s="71">
        <v>8.6</v>
      </c>
      <c r="K181" s="71">
        <v>8.6</v>
      </c>
      <c r="L181" s="71">
        <v>8.9</v>
      </c>
      <c r="M181" s="71">
        <v>10.8</v>
      </c>
      <c r="N181" s="71">
        <f t="shared" ref="N181:N182" si="81">M181+(M181/100*4)</f>
        <v>11.232000000000001</v>
      </c>
      <c r="O181" s="71">
        <f t="shared" ref="O181:O182" si="82">N181+(N181/100*4)</f>
        <v>11.681280000000001</v>
      </c>
      <c r="P181" s="71">
        <f t="shared" ref="P181:P182" si="83">O181+(O181/100*4)</f>
        <v>12.148531200000001</v>
      </c>
    </row>
    <row r="182" spans="1:16" s="36" customFormat="1" ht="15" customHeight="1" x14ac:dyDescent="0.25">
      <c r="A182" s="104"/>
      <c r="B182" s="112"/>
      <c r="C182" s="103"/>
      <c r="D182" s="65" t="s">
        <v>59</v>
      </c>
      <c r="E182" s="71">
        <f t="shared" si="80"/>
        <v>4415.3</v>
      </c>
      <c r="F182" s="71">
        <v>284.39999999999998</v>
      </c>
      <c r="G182" s="71">
        <v>460.1</v>
      </c>
      <c r="H182" s="71">
        <v>815.1</v>
      </c>
      <c r="I182" s="71">
        <v>404.7</v>
      </c>
      <c r="J182" s="71">
        <v>817</v>
      </c>
      <c r="K182" s="71">
        <v>817</v>
      </c>
      <c r="L182" s="71">
        <v>817</v>
      </c>
      <c r="M182" s="71">
        <v>0</v>
      </c>
      <c r="N182" s="71">
        <f t="shared" si="81"/>
        <v>0</v>
      </c>
      <c r="O182" s="71">
        <f t="shared" si="82"/>
        <v>0</v>
      </c>
      <c r="P182" s="71">
        <f t="shared" si="83"/>
        <v>0</v>
      </c>
    </row>
    <row r="183" spans="1:16" hidden="1" x14ac:dyDescent="0.25">
      <c r="A183" s="106"/>
      <c r="B183" s="118"/>
      <c r="C183" s="115"/>
      <c r="D183" s="65"/>
      <c r="E183" s="71"/>
      <c r="F183" s="71"/>
      <c r="G183" s="71"/>
      <c r="H183" s="71"/>
      <c r="I183" s="71"/>
      <c r="J183" s="71"/>
      <c r="K183" s="71"/>
      <c r="L183" s="71"/>
      <c r="M183" s="71"/>
      <c r="N183" s="71"/>
      <c r="O183" s="71"/>
      <c r="P183" s="71"/>
    </row>
    <row r="184" spans="1:16" hidden="1" x14ac:dyDescent="0.25">
      <c r="A184" s="108"/>
      <c r="B184" s="120"/>
      <c r="C184" s="117"/>
      <c r="D184" s="65"/>
      <c r="E184" s="71"/>
      <c r="F184" s="71"/>
      <c r="G184" s="71"/>
      <c r="H184" s="71"/>
      <c r="I184" s="71"/>
      <c r="J184" s="71"/>
      <c r="K184" s="71"/>
      <c r="L184" s="71"/>
      <c r="M184" s="71"/>
      <c r="N184" s="71"/>
      <c r="O184" s="71"/>
      <c r="P184" s="71"/>
    </row>
    <row r="185" spans="1:16" x14ac:dyDescent="0.25">
      <c r="A185" s="104" t="s">
        <v>435</v>
      </c>
      <c r="B185" s="104"/>
      <c r="C185" s="103"/>
      <c r="D185" s="65" t="s">
        <v>427</v>
      </c>
      <c r="E185" s="71">
        <f t="shared" ref="E185" si="84">SUM(F185:P185)</f>
        <v>4522.9618112000007</v>
      </c>
      <c r="F185" s="71">
        <f>F186+F187</f>
        <v>294.39999999999998</v>
      </c>
      <c r="G185" s="71">
        <f t="shared" ref="G185:P185" si="85">G186+G187</f>
        <v>467.6</v>
      </c>
      <c r="H185" s="71">
        <f t="shared" si="85"/>
        <v>823.30000000000007</v>
      </c>
      <c r="I185" s="71">
        <f t="shared" si="85"/>
        <v>414.7</v>
      </c>
      <c r="J185" s="71">
        <f t="shared" si="85"/>
        <v>825.6</v>
      </c>
      <c r="K185" s="71">
        <f t="shared" si="85"/>
        <v>825.6</v>
      </c>
      <c r="L185" s="71">
        <f t="shared" si="85"/>
        <v>825.9</v>
      </c>
      <c r="M185" s="71">
        <f t="shared" si="85"/>
        <v>10.8</v>
      </c>
      <c r="N185" s="71">
        <f t="shared" si="85"/>
        <v>11.232000000000001</v>
      </c>
      <c r="O185" s="71">
        <f t="shared" si="85"/>
        <v>11.681280000000001</v>
      </c>
      <c r="P185" s="71">
        <f t="shared" si="85"/>
        <v>12.148531200000001</v>
      </c>
    </row>
    <row r="186" spans="1:16" ht="12.75" customHeight="1" x14ac:dyDescent="0.25">
      <c r="A186" s="104"/>
      <c r="B186" s="104"/>
      <c r="C186" s="103"/>
      <c r="D186" s="65" t="s">
        <v>57</v>
      </c>
      <c r="E186" s="71">
        <f t="shared" ref="E186:P186" si="86">E181</f>
        <v>107.66181120000002</v>
      </c>
      <c r="F186" s="71">
        <f t="shared" si="86"/>
        <v>10</v>
      </c>
      <c r="G186" s="71">
        <f t="shared" si="86"/>
        <v>7.5</v>
      </c>
      <c r="H186" s="71">
        <f t="shared" si="86"/>
        <v>8.1999999999999993</v>
      </c>
      <c r="I186" s="71">
        <f t="shared" si="86"/>
        <v>10</v>
      </c>
      <c r="J186" s="71">
        <f t="shared" si="86"/>
        <v>8.6</v>
      </c>
      <c r="K186" s="71">
        <f t="shared" si="86"/>
        <v>8.6</v>
      </c>
      <c r="L186" s="71">
        <f t="shared" si="86"/>
        <v>8.9</v>
      </c>
      <c r="M186" s="71">
        <f t="shared" si="86"/>
        <v>10.8</v>
      </c>
      <c r="N186" s="71">
        <f t="shared" si="86"/>
        <v>11.232000000000001</v>
      </c>
      <c r="O186" s="71">
        <f t="shared" si="86"/>
        <v>11.681280000000001</v>
      </c>
      <c r="P186" s="71">
        <f t="shared" si="86"/>
        <v>12.148531200000001</v>
      </c>
    </row>
    <row r="187" spans="1:16" x14ac:dyDescent="0.25">
      <c r="A187" s="104"/>
      <c r="B187" s="104"/>
      <c r="C187" s="103"/>
      <c r="D187" s="65" t="s">
        <v>59</v>
      </c>
      <c r="E187" s="71">
        <f t="shared" ref="E187:P187" si="87">E182+E184</f>
        <v>4415.3</v>
      </c>
      <c r="F187" s="71">
        <f t="shared" si="87"/>
        <v>284.39999999999998</v>
      </c>
      <c r="G187" s="71">
        <f t="shared" si="87"/>
        <v>460.1</v>
      </c>
      <c r="H187" s="71">
        <f t="shared" si="87"/>
        <v>815.1</v>
      </c>
      <c r="I187" s="71">
        <f t="shared" si="87"/>
        <v>404.7</v>
      </c>
      <c r="J187" s="71">
        <f t="shared" si="87"/>
        <v>817</v>
      </c>
      <c r="K187" s="71">
        <f t="shared" si="87"/>
        <v>817</v>
      </c>
      <c r="L187" s="71">
        <f t="shared" si="87"/>
        <v>817</v>
      </c>
      <c r="M187" s="71">
        <f t="shared" si="87"/>
        <v>0</v>
      </c>
      <c r="N187" s="71">
        <f t="shared" si="87"/>
        <v>0</v>
      </c>
      <c r="O187" s="71">
        <f t="shared" si="87"/>
        <v>0</v>
      </c>
      <c r="P187" s="71">
        <f t="shared" si="87"/>
        <v>0</v>
      </c>
    </row>
    <row r="188" spans="1:16" x14ac:dyDescent="0.25">
      <c r="A188" s="130" t="s">
        <v>243</v>
      </c>
      <c r="B188" s="130"/>
      <c r="C188" s="130"/>
      <c r="D188" s="130"/>
      <c r="E188" s="130"/>
      <c r="F188" s="130"/>
      <c r="G188" s="130"/>
      <c r="H188" s="130"/>
      <c r="I188" s="130"/>
      <c r="J188" s="130"/>
      <c r="K188" s="130"/>
      <c r="L188" s="130"/>
      <c r="M188" s="130"/>
      <c r="N188" s="130"/>
      <c r="O188" s="130"/>
      <c r="P188" s="130"/>
    </row>
    <row r="189" spans="1:16" ht="38.25" x14ac:dyDescent="0.25">
      <c r="A189" s="66" t="s">
        <v>244</v>
      </c>
      <c r="B189" s="68" t="s">
        <v>245</v>
      </c>
      <c r="C189" s="65" t="s">
        <v>176</v>
      </c>
      <c r="D189" s="103" t="s">
        <v>434</v>
      </c>
      <c r="E189" s="103"/>
      <c r="F189" s="71"/>
      <c r="G189" s="71"/>
      <c r="H189" s="71"/>
      <c r="I189" s="71"/>
      <c r="J189" s="71"/>
      <c r="K189" s="71"/>
      <c r="L189" s="71"/>
      <c r="M189" s="71"/>
      <c r="N189" s="71"/>
      <c r="O189" s="71"/>
      <c r="P189" s="71"/>
    </row>
    <row r="190" spans="1:16" ht="25.5" x14ac:dyDescent="0.25">
      <c r="A190" s="104" t="s">
        <v>247</v>
      </c>
      <c r="B190" s="68" t="s">
        <v>248</v>
      </c>
      <c r="C190" s="103" t="s">
        <v>176</v>
      </c>
      <c r="D190" s="103" t="s">
        <v>434</v>
      </c>
      <c r="E190" s="103"/>
      <c r="F190" s="131"/>
      <c r="G190" s="131"/>
      <c r="H190" s="131"/>
      <c r="I190" s="131"/>
      <c r="J190" s="131"/>
      <c r="K190" s="131"/>
      <c r="L190" s="131"/>
      <c r="M190" s="131"/>
      <c r="N190" s="131"/>
      <c r="O190" s="131"/>
      <c r="P190" s="131"/>
    </row>
    <row r="191" spans="1:16" x14ac:dyDescent="0.25">
      <c r="A191" s="104"/>
      <c r="B191" s="68" t="s">
        <v>250</v>
      </c>
      <c r="C191" s="103"/>
      <c r="D191" s="103"/>
      <c r="E191" s="103"/>
      <c r="F191" s="131"/>
      <c r="G191" s="131"/>
      <c r="H191" s="131"/>
      <c r="I191" s="131"/>
      <c r="J191" s="131"/>
      <c r="K191" s="131"/>
      <c r="L191" s="131"/>
      <c r="M191" s="131"/>
      <c r="N191" s="131"/>
      <c r="O191" s="131"/>
      <c r="P191" s="131"/>
    </row>
    <row r="192" spans="1:16" x14ac:dyDescent="0.25">
      <c r="A192" s="104"/>
      <c r="B192" s="67" t="s">
        <v>251</v>
      </c>
      <c r="C192" s="103"/>
      <c r="D192" s="103"/>
      <c r="E192" s="103"/>
      <c r="F192" s="131"/>
      <c r="G192" s="131"/>
      <c r="H192" s="131"/>
      <c r="I192" s="131"/>
      <c r="J192" s="131"/>
      <c r="K192" s="131"/>
      <c r="L192" s="131"/>
      <c r="M192" s="131"/>
      <c r="N192" s="131"/>
      <c r="O192" s="131"/>
      <c r="P192" s="131"/>
    </row>
    <row r="193" spans="1:19" x14ac:dyDescent="0.25">
      <c r="A193" s="104" t="s">
        <v>252</v>
      </c>
      <c r="B193" s="112" t="s">
        <v>253</v>
      </c>
      <c r="C193" s="103" t="s">
        <v>176</v>
      </c>
      <c r="D193" s="65" t="s">
        <v>427</v>
      </c>
      <c r="E193" s="71">
        <f>SUM(F193:P193)</f>
        <v>487.99292955647996</v>
      </c>
      <c r="F193" s="71">
        <v>0</v>
      </c>
      <c r="G193" s="71">
        <v>40</v>
      </c>
      <c r="H193" s="71">
        <v>41.9</v>
      </c>
      <c r="I193" s="71">
        <v>43.9</v>
      </c>
      <c r="J193" s="71">
        <v>45.8</v>
      </c>
      <c r="K193" s="71">
        <v>47.7</v>
      </c>
      <c r="L193" s="71">
        <f>K193+(K193/100*4)</f>
        <v>49.608000000000004</v>
      </c>
      <c r="M193" s="71">
        <f t="shared" ref="M193:P194" si="88">L193+(L193/100*4)</f>
        <v>51.592320000000001</v>
      </c>
      <c r="N193" s="71">
        <f t="shared" si="88"/>
        <v>53.656012799999999</v>
      </c>
      <c r="O193" s="71">
        <f t="shared" si="88"/>
        <v>55.802253311999998</v>
      </c>
      <c r="P193" s="71">
        <f t="shared" si="88"/>
        <v>58.034343444480001</v>
      </c>
    </row>
    <row r="194" spans="1:19" x14ac:dyDescent="0.25">
      <c r="A194" s="104"/>
      <c r="B194" s="112"/>
      <c r="C194" s="103"/>
      <c r="D194" s="65" t="s">
        <v>57</v>
      </c>
      <c r="E194" s="71">
        <f>SUM(F194:P194)</f>
        <v>487.99292955647996</v>
      </c>
      <c r="F194" s="71">
        <v>0</v>
      </c>
      <c r="G194" s="71">
        <v>40</v>
      </c>
      <c r="H194" s="71">
        <v>41.9</v>
      </c>
      <c r="I194" s="71">
        <v>43.9</v>
      </c>
      <c r="J194" s="71">
        <v>45.8</v>
      </c>
      <c r="K194" s="71">
        <v>47.7</v>
      </c>
      <c r="L194" s="71">
        <f>K194+(K194/100*4)</f>
        <v>49.608000000000004</v>
      </c>
      <c r="M194" s="71">
        <f t="shared" si="88"/>
        <v>51.592320000000001</v>
      </c>
      <c r="N194" s="71">
        <f t="shared" si="88"/>
        <v>53.656012799999999</v>
      </c>
      <c r="O194" s="71">
        <f t="shared" si="88"/>
        <v>55.802253311999998</v>
      </c>
      <c r="P194" s="71">
        <f t="shared" si="88"/>
        <v>58.034343444480001</v>
      </c>
    </row>
    <row r="195" spans="1:19" ht="25.5" x14ac:dyDescent="0.25">
      <c r="A195" s="66" t="s">
        <v>255</v>
      </c>
      <c r="B195" s="68" t="s">
        <v>256</v>
      </c>
      <c r="C195" s="65" t="s">
        <v>176</v>
      </c>
      <c r="D195" s="103" t="s">
        <v>434</v>
      </c>
      <c r="E195" s="103"/>
      <c r="F195" s="71"/>
      <c r="G195" s="71"/>
      <c r="H195" s="71"/>
      <c r="I195" s="71"/>
      <c r="J195" s="71"/>
      <c r="K195" s="71"/>
      <c r="L195" s="71"/>
      <c r="M195" s="71"/>
      <c r="N195" s="71"/>
      <c r="O195" s="71"/>
      <c r="P195" s="71"/>
    </row>
    <row r="196" spans="1:19" ht="25.5" x14ac:dyDescent="0.25">
      <c r="A196" s="66" t="s">
        <v>257</v>
      </c>
      <c r="B196" s="68" t="s">
        <v>258</v>
      </c>
      <c r="C196" s="65" t="s">
        <v>176</v>
      </c>
      <c r="D196" s="103" t="s">
        <v>434</v>
      </c>
      <c r="E196" s="103"/>
      <c r="F196" s="71"/>
      <c r="G196" s="71"/>
      <c r="H196" s="71"/>
      <c r="I196" s="71"/>
      <c r="J196" s="71"/>
      <c r="K196" s="71"/>
      <c r="L196" s="71"/>
      <c r="M196" s="71"/>
      <c r="N196" s="71"/>
      <c r="O196" s="71"/>
      <c r="P196" s="71"/>
    </row>
    <row r="197" spans="1:19" x14ac:dyDescent="0.25">
      <c r="A197" s="104" t="s">
        <v>260</v>
      </c>
      <c r="B197" s="112" t="s">
        <v>261</v>
      </c>
      <c r="C197" s="103" t="s">
        <v>101</v>
      </c>
      <c r="D197" s="65" t="s">
        <v>427</v>
      </c>
      <c r="E197" s="71">
        <f>SUM(F197:P197)</f>
        <v>236.52173318144</v>
      </c>
      <c r="F197" s="28">
        <v>0</v>
      </c>
      <c r="G197" s="71">
        <v>20</v>
      </c>
      <c r="H197" s="71">
        <v>20.100000000000001</v>
      </c>
      <c r="I197" s="71">
        <v>21.1</v>
      </c>
      <c r="J197" s="71">
        <v>22.1</v>
      </c>
      <c r="K197" s="71">
        <v>23.1</v>
      </c>
      <c r="L197" s="71">
        <f>K197+(K197/100*4)</f>
        <v>24.024000000000001</v>
      </c>
      <c r="M197" s="71">
        <f t="shared" ref="M197:P200" si="89">L197+(L197/100*4)</f>
        <v>24.984960000000001</v>
      </c>
      <c r="N197" s="71">
        <f t="shared" si="89"/>
        <v>25.984358400000001</v>
      </c>
      <c r="O197" s="71">
        <f t="shared" si="89"/>
        <v>27.023732736000003</v>
      </c>
      <c r="P197" s="71">
        <f t="shared" si="89"/>
        <v>28.104682045440004</v>
      </c>
    </row>
    <row r="198" spans="1:19" x14ac:dyDescent="0.25">
      <c r="A198" s="104"/>
      <c r="B198" s="112"/>
      <c r="C198" s="103"/>
      <c r="D198" s="65" t="s">
        <v>57</v>
      </c>
      <c r="E198" s="71">
        <f>SUM(F198:P198)</f>
        <v>236.52173318144</v>
      </c>
      <c r="F198" s="28">
        <v>0</v>
      </c>
      <c r="G198" s="71">
        <v>20</v>
      </c>
      <c r="H198" s="71">
        <v>20.100000000000001</v>
      </c>
      <c r="I198" s="71">
        <v>21.1</v>
      </c>
      <c r="J198" s="71">
        <v>22.1</v>
      </c>
      <c r="K198" s="71">
        <v>23.1</v>
      </c>
      <c r="L198" s="71">
        <f>K198+(K198/100*4)</f>
        <v>24.024000000000001</v>
      </c>
      <c r="M198" s="71">
        <f t="shared" si="89"/>
        <v>24.984960000000001</v>
      </c>
      <c r="N198" s="71">
        <f t="shared" si="89"/>
        <v>25.984358400000001</v>
      </c>
      <c r="O198" s="71">
        <f t="shared" si="89"/>
        <v>27.023732736000003</v>
      </c>
      <c r="P198" s="71">
        <f t="shared" si="89"/>
        <v>28.104682045440004</v>
      </c>
    </row>
    <row r="199" spans="1:19" x14ac:dyDescent="0.25">
      <c r="A199" s="104" t="s">
        <v>263</v>
      </c>
      <c r="B199" s="112" t="s">
        <v>264</v>
      </c>
      <c r="C199" s="103" t="s">
        <v>101</v>
      </c>
      <c r="D199" s="65" t="s">
        <v>427</v>
      </c>
      <c r="E199" s="71">
        <f>SUM(F199:P199)</f>
        <v>487.99292955647996</v>
      </c>
      <c r="F199" s="28">
        <v>0</v>
      </c>
      <c r="G199" s="71">
        <v>40</v>
      </c>
      <c r="H199" s="71">
        <v>41.9</v>
      </c>
      <c r="I199" s="71">
        <v>43.9</v>
      </c>
      <c r="J199" s="71">
        <v>45.8</v>
      </c>
      <c r="K199" s="71">
        <v>47.7</v>
      </c>
      <c r="L199" s="71">
        <f>K199+(K199/100*4)</f>
        <v>49.608000000000004</v>
      </c>
      <c r="M199" s="71">
        <f t="shared" si="89"/>
        <v>51.592320000000001</v>
      </c>
      <c r="N199" s="71">
        <f t="shared" si="89"/>
        <v>53.656012799999999</v>
      </c>
      <c r="O199" s="71">
        <f t="shared" si="89"/>
        <v>55.802253311999998</v>
      </c>
      <c r="P199" s="71">
        <f t="shared" si="89"/>
        <v>58.034343444480001</v>
      </c>
    </row>
    <row r="200" spans="1:19" x14ac:dyDescent="0.25">
      <c r="A200" s="104"/>
      <c r="B200" s="112"/>
      <c r="C200" s="103"/>
      <c r="D200" s="65" t="s">
        <v>57</v>
      </c>
      <c r="E200" s="71">
        <f>SUM(F200:P200)</f>
        <v>487.99292955647996</v>
      </c>
      <c r="F200" s="28">
        <v>0</v>
      </c>
      <c r="G200" s="71">
        <v>40</v>
      </c>
      <c r="H200" s="71">
        <v>41.9</v>
      </c>
      <c r="I200" s="71">
        <v>43.9</v>
      </c>
      <c r="J200" s="71">
        <v>45.8</v>
      </c>
      <c r="K200" s="71">
        <v>47.7</v>
      </c>
      <c r="L200" s="71">
        <f>K200+(K200/100*4)</f>
        <v>49.608000000000004</v>
      </c>
      <c r="M200" s="71">
        <f t="shared" si="89"/>
        <v>51.592320000000001</v>
      </c>
      <c r="N200" s="71">
        <f t="shared" si="89"/>
        <v>53.656012799999999</v>
      </c>
      <c r="O200" s="71">
        <f t="shared" si="89"/>
        <v>55.802253311999998</v>
      </c>
      <c r="P200" s="71">
        <f t="shared" si="89"/>
        <v>58.034343444480001</v>
      </c>
      <c r="Q200" s="37"/>
      <c r="R200" s="37"/>
      <c r="S200" s="37"/>
    </row>
    <row r="201" spans="1:19" ht="25.5" x14ac:dyDescent="0.25">
      <c r="A201" s="66" t="s">
        <v>265</v>
      </c>
      <c r="B201" s="68" t="s">
        <v>266</v>
      </c>
      <c r="C201" s="65" t="s">
        <v>176</v>
      </c>
      <c r="D201" s="103" t="s">
        <v>434</v>
      </c>
      <c r="E201" s="103"/>
      <c r="F201" s="71"/>
      <c r="G201" s="71"/>
      <c r="H201" s="71"/>
      <c r="I201" s="71"/>
      <c r="J201" s="71"/>
      <c r="K201" s="71"/>
      <c r="L201" s="71"/>
      <c r="M201" s="71"/>
      <c r="N201" s="71"/>
      <c r="O201" s="71"/>
      <c r="P201" s="71"/>
    </row>
    <row r="202" spans="1:19" x14ac:dyDescent="0.25">
      <c r="A202" s="104" t="s">
        <v>268</v>
      </c>
      <c r="B202" s="112" t="s">
        <v>269</v>
      </c>
      <c r="C202" s="103" t="s">
        <v>101</v>
      </c>
      <c r="D202" s="65" t="s">
        <v>427</v>
      </c>
      <c r="E202" s="71">
        <f>SUM(F202:P202)</f>
        <v>122.59570554880001</v>
      </c>
      <c r="F202" s="28">
        <v>0</v>
      </c>
      <c r="G202" s="71">
        <v>10</v>
      </c>
      <c r="H202" s="71">
        <v>10.5</v>
      </c>
      <c r="I202" s="71">
        <v>11</v>
      </c>
      <c r="J202" s="71">
        <v>11.5</v>
      </c>
      <c r="K202" s="71">
        <v>12</v>
      </c>
      <c r="L202" s="71">
        <f>K202+(K202/100*4)</f>
        <v>12.48</v>
      </c>
      <c r="M202" s="71">
        <f t="shared" ref="M202:P203" si="90">L202+(L202/100*4)</f>
        <v>12.979200000000001</v>
      </c>
      <c r="N202" s="71">
        <f t="shared" si="90"/>
        <v>13.498368000000001</v>
      </c>
      <c r="O202" s="71">
        <f t="shared" si="90"/>
        <v>14.038302720000001</v>
      </c>
      <c r="P202" s="71">
        <f t="shared" si="90"/>
        <v>14.599834828800001</v>
      </c>
    </row>
    <row r="203" spans="1:19" x14ac:dyDescent="0.25">
      <c r="A203" s="104"/>
      <c r="B203" s="112"/>
      <c r="C203" s="103"/>
      <c r="D203" s="65" t="s">
        <v>57</v>
      </c>
      <c r="E203" s="71">
        <f>SUM(F203:P203)</f>
        <v>122.59570554880001</v>
      </c>
      <c r="F203" s="28">
        <v>0</v>
      </c>
      <c r="G203" s="71">
        <v>10</v>
      </c>
      <c r="H203" s="71">
        <v>10.5</v>
      </c>
      <c r="I203" s="71">
        <v>11</v>
      </c>
      <c r="J203" s="71">
        <v>11.5</v>
      </c>
      <c r="K203" s="71">
        <v>12</v>
      </c>
      <c r="L203" s="71">
        <f>K203+(K203/100*4)</f>
        <v>12.48</v>
      </c>
      <c r="M203" s="71">
        <f t="shared" si="90"/>
        <v>12.979200000000001</v>
      </c>
      <c r="N203" s="71">
        <f t="shared" si="90"/>
        <v>13.498368000000001</v>
      </c>
      <c r="O203" s="71">
        <f t="shared" si="90"/>
        <v>14.038302720000001</v>
      </c>
      <c r="P203" s="71">
        <f t="shared" si="90"/>
        <v>14.599834828800001</v>
      </c>
    </row>
    <row r="204" spans="1:19" x14ac:dyDescent="0.25">
      <c r="A204" s="104" t="s">
        <v>436</v>
      </c>
      <c r="B204" s="104"/>
      <c r="C204" s="104"/>
      <c r="D204" s="65" t="s">
        <v>427</v>
      </c>
      <c r="E204" s="71">
        <f t="shared" ref="E204:E206" si="91">SUM(F204:P204)</f>
        <v>1335.1032978431999</v>
      </c>
      <c r="F204" s="71">
        <f>F205+F206</f>
        <v>0</v>
      </c>
      <c r="G204" s="71">
        <f t="shared" ref="G204:P204" si="92">G205+G206</f>
        <v>110</v>
      </c>
      <c r="H204" s="71">
        <f t="shared" si="92"/>
        <v>114.4</v>
      </c>
      <c r="I204" s="71">
        <f t="shared" si="92"/>
        <v>119.9</v>
      </c>
      <c r="J204" s="71">
        <f t="shared" si="92"/>
        <v>125.19999999999999</v>
      </c>
      <c r="K204" s="71">
        <f t="shared" si="92"/>
        <v>130.5</v>
      </c>
      <c r="L204" s="71">
        <f t="shared" si="92"/>
        <v>135.72000000000003</v>
      </c>
      <c r="M204" s="71">
        <f t="shared" si="92"/>
        <v>141.14879999999999</v>
      </c>
      <c r="N204" s="71">
        <f t="shared" si="92"/>
        <v>146.79475199999999</v>
      </c>
      <c r="O204" s="71">
        <f t="shared" si="92"/>
        <v>152.66654208</v>
      </c>
      <c r="P204" s="71">
        <f t="shared" si="92"/>
        <v>158.7732037632</v>
      </c>
    </row>
    <row r="205" spans="1:19" x14ac:dyDescent="0.25">
      <c r="A205" s="104"/>
      <c r="B205" s="104"/>
      <c r="C205" s="104"/>
      <c r="D205" s="65" t="s">
        <v>57</v>
      </c>
      <c r="E205" s="71">
        <f t="shared" si="91"/>
        <v>1335.1032978431999</v>
      </c>
      <c r="F205" s="71">
        <f>F203+F200+F194</f>
        <v>0</v>
      </c>
      <c r="G205" s="71">
        <f>G203+G200+G194+G198</f>
        <v>110</v>
      </c>
      <c r="H205" s="71">
        <f t="shared" ref="H205:P205" si="93">H203+H200+H194+H198</f>
        <v>114.4</v>
      </c>
      <c r="I205" s="71">
        <f t="shared" si="93"/>
        <v>119.9</v>
      </c>
      <c r="J205" s="71">
        <f t="shared" si="93"/>
        <v>125.19999999999999</v>
      </c>
      <c r="K205" s="71">
        <f t="shared" si="93"/>
        <v>130.5</v>
      </c>
      <c r="L205" s="71">
        <f t="shared" si="93"/>
        <v>135.72000000000003</v>
      </c>
      <c r="M205" s="71">
        <f t="shared" si="93"/>
        <v>141.14879999999999</v>
      </c>
      <c r="N205" s="71">
        <f t="shared" si="93"/>
        <v>146.79475199999999</v>
      </c>
      <c r="O205" s="71">
        <f t="shared" si="93"/>
        <v>152.66654208</v>
      </c>
      <c r="P205" s="71">
        <f t="shared" si="93"/>
        <v>158.7732037632</v>
      </c>
    </row>
    <row r="206" spans="1:19" x14ac:dyDescent="0.25">
      <c r="A206" s="104"/>
      <c r="B206" s="104"/>
      <c r="C206" s="104"/>
      <c r="D206" s="66" t="s">
        <v>59</v>
      </c>
      <c r="E206" s="71">
        <f t="shared" si="91"/>
        <v>0</v>
      </c>
      <c r="F206" s="71">
        <f>0</f>
        <v>0</v>
      </c>
      <c r="G206" s="71">
        <f>0</f>
        <v>0</v>
      </c>
      <c r="H206" s="71">
        <f>0</f>
        <v>0</v>
      </c>
      <c r="I206" s="71">
        <f>0</f>
        <v>0</v>
      </c>
      <c r="J206" s="71">
        <f>0</f>
        <v>0</v>
      </c>
      <c r="K206" s="71">
        <f>0</f>
        <v>0</v>
      </c>
      <c r="L206" s="71">
        <f>0</f>
        <v>0</v>
      </c>
      <c r="M206" s="71">
        <f>0</f>
        <v>0</v>
      </c>
      <c r="N206" s="71">
        <f>0</f>
        <v>0</v>
      </c>
      <c r="O206" s="71">
        <f>0</f>
        <v>0</v>
      </c>
      <c r="P206" s="71">
        <f>0</f>
        <v>0</v>
      </c>
    </row>
    <row r="207" spans="1:19" x14ac:dyDescent="0.25">
      <c r="A207" s="132" t="s">
        <v>270</v>
      </c>
      <c r="B207" s="133"/>
      <c r="C207" s="133"/>
      <c r="D207" s="133"/>
      <c r="E207" s="133"/>
      <c r="F207" s="133"/>
      <c r="G207" s="133"/>
      <c r="H207" s="133"/>
      <c r="I207" s="133"/>
      <c r="J207" s="133"/>
      <c r="K207" s="133"/>
      <c r="L207" s="133"/>
      <c r="M207" s="133"/>
      <c r="N207" s="133"/>
      <c r="O207" s="133"/>
      <c r="P207" s="134"/>
    </row>
    <row r="208" spans="1:19" ht="25.5" x14ac:dyDescent="0.25">
      <c r="A208" s="66" t="s">
        <v>271</v>
      </c>
      <c r="B208" s="68" t="s">
        <v>272</v>
      </c>
      <c r="C208" s="65" t="s">
        <v>176</v>
      </c>
      <c r="D208" s="103" t="s">
        <v>434</v>
      </c>
      <c r="E208" s="103"/>
      <c r="F208" s="65"/>
      <c r="G208" s="65"/>
      <c r="H208" s="65"/>
      <c r="I208" s="65"/>
      <c r="J208" s="65"/>
      <c r="K208" s="65"/>
      <c r="L208" s="65"/>
      <c r="M208" s="65"/>
      <c r="N208" s="65"/>
      <c r="O208" s="65"/>
      <c r="P208" s="65"/>
    </row>
    <row r="209" spans="1:16" ht="25.5" x14ac:dyDescent="0.25">
      <c r="A209" s="66" t="s">
        <v>274</v>
      </c>
      <c r="B209" s="68" t="s">
        <v>275</v>
      </c>
      <c r="C209" s="65" t="s">
        <v>176</v>
      </c>
      <c r="D209" s="103" t="s">
        <v>434</v>
      </c>
      <c r="E209" s="103"/>
      <c r="F209" s="65"/>
      <c r="G209" s="65"/>
      <c r="H209" s="65"/>
      <c r="I209" s="65"/>
      <c r="J209" s="65"/>
      <c r="K209" s="65"/>
      <c r="L209" s="65"/>
      <c r="M209" s="65"/>
      <c r="N209" s="65"/>
      <c r="O209" s="65"/>
      <c r="P209" s="65"/>
    </row>
    <row r="210" spans="1:16" ht="25.5" x14ac:dyDescent="0.25">
      <c r="A210" s="66" t="s">
        <v>276</v>
      </c>
      <c r="B210" s="68" t="s">
        <v>277</v>
      </c>
      <c r="C210" s="65" t="s">
        <v>176</v>
      </c>
      <c r="D210" s="103" t="s">
        <v>434</v>
      </c>
      <c r="E210" s="103"/>
      <c r="F210" s="65"/>
      <c r="G210" s="65"/>
      <c r="H210" s="65"/>
      <c r="I210" s="65"/>
      <c r="J210" s="65"/>
      <c r="K210" s="65"/>
      <c r="L210" s="65"/>
      <c r="M210" s="65"/>
      <c r="N210" s="65"/>
      <c r="O210" s="65"/>
      <c r="P210" s="65"/>
    </row>
    <row r="211" spans="1:16" x14ac:dyDescent="0.25">
      <c r="A211" s="104" t="s">
        <v>437</v>
      </c>
      <c r="B211" s="104"/>
      <c r="C211" s="103"/>
      <c r="D211" s="65" t="s">
        <v>427</v>
      </c>
      <c r="E211" s="65">
        <v>0</v>
      </c>
      <c r="F211" s="65">
        <v>0</v>
      </c>
      <c r="G211" s="65">
        <v>0</v>
      </c>
      <c r="H211" s="65">
        <v>0</v>
      </c>
      <c r="I211" s="65">
        <v>0</v>
      </c>
      <c r="J211" s="65">
        <v>0</v>
      </c>
      <c r="K211" s="65">
        <v>0</v>
      </c>
      <c r="L211" s="65">
        <v>0</v>
      </c>
      <c r="M211" s="65">
        <v>0</v>
      </c>
      <c r="N211" s="65">
        <v>0</v>
      </c>
      <c r="O211" s="65">
        <v>0</v>
      </c>
      <c r="P211" s="65">
        <v>0</v>
      </c>
    </row>
    <row r="212" spans="1:16" x14ac:dyDescent="0.25">
      <c r="A212" s="104"/>
      <c r="B212" s="104"/>
      <c r="C212" s="103"/>
      <c r="D212" s="65" t="s">
        <v>57</v>
      </c>
      <c r="E212" s="65">
        <v>0</v>
      </c>
      <c r="F212" s="65">
        <v>0</v>
      </c>
      <c r="G212" s="65">
        <v>0</v>
      </c>
      <c r="H212" s="65">
        <v>0</v>
      </c>
      <c r="I212" s="65">
        <v>0</v>
      </c>
      <c r="J212" s="65">
        <v>0</v>
      </c>
      <c r="K212" s="65">
        <v>0</v>
      </c>
      <c r="L212" s="65">
        <v>0</v>
      </c>
      <c r="M212" s="65">
        <v>0</v>
      </c>
      <c r="N212" s="65">
        <v>0</v>
      </c>
      <c r="O212" s="65">
        <v>0</v>
      </c>
      <c r="P212" s="65">
        <v>0</v>
      </c>
    </row>
    <row r="213" spans="1:16" x14ac:dyDescent="0.25">
      <c r="A213" s="104"/>
      <c r="B213" s="104"/>
      <c r="C213" s="103"/>
      <c r="D213" s="66" t="s">
        <v>59</v>
      </c>
      <c r="E213" s="65">
        <v>0</v>
      </c>
      <c r="F213" s="65">
        <v>0</v>
      </c>
      <c r="G213" s="65">
        <v>0</v>
      </c>
      <c r="H213" s="65">
        <v>0</v>
      </c>
      <c r="I213" s="65">
        <v>0</v>
      </c>
      <c r="J213" s="65">
        <v>0</v>
      </c>
      <c r="K213" s="65">
        <v>0</v>
      </c>
      <c r="L213" s="65">
        <v>0</v>
      </c>
      <c r="M213" s="65">
        <v>0</v>
      </c>
      <c r="N213" s="65">
        <v>0</v>
      </c>
      <c r="O213" s="65">
        <v>0</v>
      </c>
      <c r="P213" s="65">
        <v>0</v>
      </c>
    </row>
    <row r="214" spans="1:16" ht="15.75" customHeight="1" x14ac:dyDescent="0.25">
      <c r="A214" s="135" t="s">
        <v>438</v>
      </c>
      <c r="B214" s="136"/>
      <c r="C214" s="103"/>
      <c r="D214" s="65" t="s">
        <v>427</v>
      </c>
      <c r="E214" s="71">
        <f>SUM(F214:P214)</f>
        <v>946105.99089355778</v>
      </c>
      <c r="F214" s="71">
        <f>F215+F216</f>
        <v>43530.2</v>
      </c>
      <c r="G214" s="71">
        <f t="shared" ref="G214:H214" si="94">G215+G216</f>
        <v>85151.1</v>
      </c>
      <c r="H214" s="71">
        <f t="shared" si="94"/>
        <v>29318</v>
      </c>
      <c r="I214" s="71">
        <f>I215+I216+I217</f>
        <v>34566.1</v>
      </c>
      <c r="J214" s="77">
        <f>J215+J216+J217</f>
        <v>238716.19999999998</v>
      </c>
      <c r="K214" s="77">
        <f t="shared" ref="K214:P214" si="95">K215+K216+K217</f>
        <v>284466.09999999998</v>
      </c>
      <c r="L214" s="77">
        <f t="shared" si="95"/>
        <v>143708.49599999998</v>
      </c>
      <c r="M214" s="77">
        <f t="shared" si="95"/>
        <v>20498.027839999999</v>
      </c>
      <c r="N214" s="77">
        <f t="shared" si="95"/>
        <v>21253.9489536</v>
      </c>
      <c r="O214" s="77">
        <f t="shared" si="95"/>
        <v>22040.106911743998</v>
      </c>
      <c r="P214" s="77">
        <f t="shared" si="95"/>
        <v>22857.711188213758</v>
      </c>
    </row>
    <row r="215" spans="1:16" x14ac:dyDescent="0.25">
      <c r="A215" s="137"/>
      <c r="B215" s="138"/>
      <c r="C215" s="103"/>
      <c r="D215" s="65" t="s">
        <v>57</v>
      </c>
      <c r="E215" s="71">
        <f t="shared" ref="E215:E217" si="96">SUM(F215:P215)</f>
        <v>296559.6908935578</v>
      </c>
      <c r="F215" s="71">
        <f t="shared" ref="F215:P215" si="97">F212+F205+F186+F174+F155+F145+F109+F88</f>
        <v>14432.5</v>
      </c>
      <c r="G215" s="71">
        <f t="shared" si="97"/>
        <v>17477.7</v>
      </c>
      <c r="H215" s="71">
        <f t="shared" si="97"/>
        <v>27834.5</v>
      </c>
      <c r="I215" s="71">
        <f t="shared" si="97"/>
        <v>33060.9</v>
      </c>
      <c r="J215" s="77">
        <f>J212+J205+J186+J174+J155+J145+J109+J88</f>
        <v>33812.800000000003</v>
      </c>
      <c r="K215" s="71">
        <f t="shared" si="97"/>
        <v>50114.5</v>
      </c>
      <c r="L215" s="71">
        <f t="shared" si="97"/>
        <v>33176.995999999999</v>
      </c>
      <c r="M215" s="71">
        <f t="shared" si="97"/>
        <v>20498.027839999999</v>
      </c>
      <c r="N215" s="71">
        <f t="shared" si="97"/>
        <v>21253.9489536</v>
      </c>
      <c r="O215" s="71">
        <f t="shared" si="97"/>
        <v>22040.106911743998</v>
      </c>
      <c r="P215" s="71">
        <f t="shared" si="97"/>
        <v>22857.711188213758</v>
      </c>
    </row>
    <row r="216" spans="1:16" x14ac:dyDescent="0.25">
      <c r="A216" s="137"/>
      <c r="B216" s="138"/>
      <c r="C216" s="103"/>
      <c r="D216" s="66" t="s">
        <v>59</v>
      </c>
      <c r="E216" s="71">
        <f t="shared" si="96"/>
        <v>444491.5</v>
      </c>
      <c r="F216" s="71">
        <f t="shared" ref="F216:P216" si="98">F213+F206+F187+F175+F156+F146+F89</f>
        <v>29097.7</v>
      </c>
      <c r="G216" s="71">
        <f t="shared" si="98"/>
        <v>67673.400000000009</v>
      </c>
      <c r="H216" s="71">
        <f t="shared" si="98"/>
        <v>1483.5</v>
      </c>
      <c r="I216" s="71">
        <f t="shared" si="98"/>
        <v>405.2</v>
      </c>
      <c r="J216" s="71">
        <f t="shared" si="98"/>
        <v>948.6</v>
      </c>
      <c r="K216" s="71">
        <f t="shared" si="98"/>
        <v>234351.6</v>
      </c>
      <c r="L216" s="71">
        <f>L213+L206+L187+L175+L156+L146+L89</f>
        <v>110531.5</v>
      </c>
      <c r="M216" s="71">
        <f t="shared" si="98"/>
        <v>0</v>
      </c>
      <c r="N216" s="71">
        <f t="shared" si="98"/>
        <v>0</v>
      </c>
      <c r="O216" s="71">
        <f t="shared" si="98"/>
        <v>0</v>
      </c>
      <c r="P216" s="71">
        <f t="shared" si="98"/>
        <v>0</v>
      </c>
    </row>
    <row r="217" spans="1:16" s="16" customFormat="1" x14ac:dyDescent="0.25">
      <c r="A217" s="139"/>
      <c r="B217" s="140"/>
      <c r="C217" s="65"/>
      <c r="D217" s="65" t="s">
        <v>58</v>
      </c>
      <c r="E217" s="71">
        <f t="shared" si="96"/>
        <v>205054.8</v>
      </c>
      <c r="F217" s="71">
        <v>0</v>
      </c>
      <c r="G217" s="71">
        <v>0</v>
      </c>
      <c r="H217" s="71">
        <v>0</v>
      </c>
      <c r="I217" s="71">
        <f>I90</f>
        <v>1100</v>
      </c>
      <c r="J217" s="71">
        <f t="shared" ref="J217:P217" si="99">J90</f>
        <v>203954.8</v>
      </c>
      <c r="K217" s="71">
        <f t="shared" si="99"/>
        <v>0</v>
      </c>
      <c r="L217" s="71">
        <f t="shared" si="99"/>
        <v>0</v>
      </c>
      <c r="M217" s="71">
        <f t="shared" si="99"/>
        <v>0</v>
      </c>
      <c r="N217" s="71">
        <f t="shared" si="99"/>
        <v>0</v>
      </c>
      <c r="O217" s="71">
        <f t="shared" si="99"/>
        <v>0</v>
      </c>
      <c r="P217" s="71">
        <f t="shared" si="99"/>
        <v>0</v>
      </c>
    </row>
    <row r="218" spans="1:16" x14ac:dyDescent="0.25">
      <c r="A218" s="130" t="s">
        <v>278</v>
      </c>
      <c r="B218" s="130"/>
      <c r="C218" s="130"/>
      <c r="D218" s="130"/>
      <c r="E218" s="130"/>
      <c r="F218" s="130"/>
      <c r="G218" s="130"/>
      <c r="H218" s="130"/>
      <c r="I218" s="130"/>
      <c r="J218" s="130"/>
      <c r="K218" s="130"/>
      <c r="L218" s="130"/>
      <c r="M218" s="130"/>
      <c r="N218" s="130"/>
      <c r="O218" s="130"/>
      <c r="P218" s="130"/>
    </row>
    <row r="219" spans="1:16" x14ac:dyDescent="0.25">
      <c r="A219" s="130" t="s">
        <v>279</v>
      </c>
      <c r="B219" s="130"/>
      <c r="C219" s="130"/>
      <c r="D219" s="130"/>
      <c r="E219" s="130"/>
      <c r="F219" s="130"/>
      <c r="G219" s="130"/>
      <c r="H219" s="130"/>
      <c r="I219" s="130"/>
      <c r="J219" s="130"/>
      <c r="K219" s="130"/>
      <c r="L219" s="130"/>
      <c r="M219" s="130"/>
      <c r="N219" s="130"/>
      <c r="O219" s="130"/>
      <c r="P219" s="130"/>
    </row>
    <row r="220" spans="1:16" x14ac:dyDescent="0.25">
      <c r="A220" s="104" t="s">
        <v>60</v>
      </c>
      <c r="B220" s="112" t="s">
        <v>280</v>
      </c>
      <c r="C220" s="103" t="s">
        <v>281</v>
      </c>
      <c r="D220" s="65" t="s">
        <v>427</v>
      </c>
      <c r="E220" s="71">
        <f t="shared" ref="E220:E237" si="100">SUM(F220:P220)</f>
        <v>141.42868101120001</v>
      </c>
      <c r="F220" s="71">
        <v>10</v>
      </c>
      <c r="G220" s="71">
        <v>10.5</v>
      </c>
      <c r="H220" s="71">
        <v>11</v>
      </c>
      <c r="I220" s="71">
        <v>11.5</v>
      </c>
      <c r="J220" s="71">
        <v>12.2</v>
      </c>
      <c r="K220" s="71">
        <v>13</v>
      </c>
      <c r="L220" s="71">
        <f>K220+(K220/100*4)</f>
        <v>13.52</v>
      </c>
      <c r="M220" s="71">
        <f t="shared" ref="M220:P221" si="101">L220+(L220/100*4)</f>
        <v>14.0608</v>
      </c>
      <c r="N220" s="71">
        <f t="shared" si="101"/>
        <v>14.623232</v>
      </c>
      <c r="O220" s="71">
        <f t="shared" si="101"/>
        <v>15.208161280000001</v>
      </c>
      <c r="P220" s="71">
        <f t="shared" si="101"/>
        <v>15.816487731200001</v>
      </c>
    </row>
    <row r="221" spans="1:16" x14ac:dyDescent="0.25">
      <c r="A221" s="104"/>
      <c r="B221" s="112"/>
      <c r="C221" s="103"/>
      <c r="D221" s="65" t="s">
        <v>57</v>
      </c>
      <c r="E221" s="71">
        <f t="shared" si="100"/>
        <v>141.42868101120001</v>
      </c>
      <c r="F221" s="71">
        <v>10</v>
      </c>
      <c r="G221" s="71">
        <v>10.5</v>
      </c>
      <c r="H221" s="71">
        <v>11</v>
      </c>
      <c r="I221" s="71">
        <v>11.5</v>
      </c>
      <c r="J221" s="71">
        <v>12.2</v>
      </c>
      <c r="K221" s="71">
        <v>13</v>
      </c>
      <c r="L221" s="71">
        <f>K221+(K221/100*4)</f>
        <v>13.52</v>
      </c>
      <c r="M221" s="71">
        <f t="shared" si="101"/>
        <v>14.0608</v>
      </c>
      <c r="N221" s="71">
        <f t="shared" si="101"/>
        <v>14.623232</v>
      </c>
      <c r="O221" s="71">
        <f t="shared" si="101"/>
        <v>15.208161280000001</v>
      </c>
      <c r="P221" s="71">
        <f t="shared" si="101"/>
        <v>15.816487731200001</v>
      </c>
    </row>
    <row r="222" spans="1:16" x14ac:dyDescent="0.25">
      <c r="A222" s="104" t="s">
        <v>61</v>
      </c>
      <c r="B222" s="112" t="s">
        <v>283</v>
      </c>
      <c r="C222" s="103" t="s">
        <v>284</v>
      </c>
      <c r="D222" s="65" t="s">
        <v>427</v>
      </c>
      <c r="E222" s="71">
        <f t="shared" si="100"/>
        <v>189.45312887808001</v>
      </c>
      <c r="F222" s="71">
        <v>5</v>
      </c>
      <c r="G222" s="71">
        <v>5.2</v>
      </c>
      <c r="H222" s="71">
        <v>16.5</v>
      </c>
      <c r="I222" s="71">
        <v>17.2</v>
      </c>
      <c r="J222" s="71">
        <v>18.2</v>
      </c>
      <c r="K222" s="71">
        <v>19.2</v>
      </c>
      <c r="L222" s="71">
        <f t="shared" ref="L222:P231" si="102">K222+(K222/100*4)</f>
        <v>19.968</v>
      </c>
      <c r="M222" s="71">
        <f t="shared" si="102"/>
        <v>20.766719999999999</v>
      </c>
      <c r="N222" s="71">
        <f t="shared" si="102"/>
        <v>21.597388800000001</v>
      </c>
      <c r="O222" s="71">
        <f t="shared" si="102"/>
        <v>22.461284352</v>
      </c>
      <c r="P222" s="71">
        <f t="shared" si="102"/>
        <v>23.35973572608</v>
      </c>
    </row>
    <row r="223" spans="1:16" x14ac:dyDescent="0.25">
      <c r="A223" s="104"/>
      <c r="B223" s="112"/>
      <c r="C223" s="103"/>
      <c r="D223" s="65" t="s">
        <v>57</v>
      </c>
      <c r="E223" s="71">
        <f t="shared" si="100"/>
        <v>189.45312887808001</v>
      </c>
      <c r="F223" s="71">
        <v>5</v>
      </c>
      <c r="G223" s="71">
        <v>5.2</v>
      </c>
      <c r="H223" s="71">
        <v>16.5</v>
      </c>
      <c r="I223" s="71">
        <v>17.2</v>
      </c>
      <c r="J223" s="71">
        <v>18.2</v>
      </c>
      <c r="K223" s="71">
        <v>19.2</v>
      </c>
      <c r="L223" s="71">
        <f t="shared" si="102"/>
        <v>19.968</v>
      </c>
      <c r="M223" s="71">
        <f t="shared" si="102"/>
        <v>20.766719999999999</v>
      </c>
      <c r="N223" s="71">
        <f t="shared" si="102"/>
        <v>21.597388800000001</v>
      </c>
      <c r="O223" s="71">
        <f t="shared" si="102"/>
        <v>22.461284352</v>
      </c>
      <c r="P223" s="71">
        <f t="shared" si="102"/>
        <v>23.35973572608</v>
      </c>
    </row>
    <row r="224" spans="1:16" x14ac:dyDescent="0.25">
      <c r="A224" s="104" t="s">
        <v>62</v>
      </c>
      <c r="B224" s="112" t="s">
        <v>286</v>
      </c>
      <c r="C224" s="103" t="s">
        <v>176</v>
      </c>
      <c r="D224" s="65" t="s">
        <v>427</v>
      </c>
      <c r="E224" s="71">
        <f t="shared" si="100"/>
        <v>20.5</v>
      </c>
      <c r="F224" s="71">
        <v>10</v>
      </c>
      <c r="G224" s="71">
        <v>10.5</v>
      </c>
      <c r="H224" s="71">
        <v>0</v>
      </c>
      <c r="I224" s="71">
        <v>0</v>
      </c>
      <c r="J224" s="71">
        <v>0</v>
      </c>
      <c r="K224" s="71">
        <v>0</v>
      </c>
      <c r="L224" s="71">
        <f t="shared" si="102"/>
        <v>0</v>
      </c>
      <c r="M224" s="71">
        <f t="shared" si="102"/>
        <v>0</v>
      </c>
      <c r="N224" s="71">
        <f t="shared" si="102"/>
        <v>0</v>
      </c>
      <c r="O224" s="71">
        <f t="shared" si="102"/>
        <v>0</v>
      </c>
      <c r="P224" s="71">
        <f t="shared" si="102"/>
        <v>0</v>
      </c>
    </row>
    <row r="225" spans="1:20" x14ac:dyDescent="0.25">
      <c r="A225" s="104"/>
      <c r="B225" s="112"/>
      <c r="C225" s="103"/>
      <c r="D225" s="65" t="s">
        <v>57</v>
      </c>
      <c r="E225" s="71">
        <f t="shared" si="100"/>
        <v>20.5</v>
      </c>
      <c r="F225" s="71">
        <v>10</v>
      </c>
      <c r="G225" s="71">
        <v>10.5</v>
      </c>
      <c r="H225" s="71">
        <v>0</v>
      </c>
      <c r="I225" s="71">
        <v>0</v>
      </c>
      <c r="J225" s="71">
        <v>0</v>
      </c>
      <c r="K225" s="71">
        <v>0</v>
      </c>
      <c r="L225" s="71">
        <f t="shared" si="102"/>
        <v>0</v>
      </c>
      <c r="M225" s="71">
        <f t="shared" si="102"/>
        <v>0</v>
      </c>
      <c r="N225" s="71">
        <f t="shared" si="102"/>
        <v>0</v>
      </c>
      <c r="O225" s="71">
        <f t="shared" si="102"/>
        <v>0</v>
      </c>
      <c r="P225" s="71">
        <f t="shared" si="102"/>
        <v>0</v>
      </c>
    </row>
    <row r="226" spans="1:20" x14ac:dyDescent="0.25">
      <c r="A226" s="104" t="s">
        <v>288</v>
      </c>
      <c r="B226" s="112" t="s">
        <v>289</v>
      </c>
      <c r="C226" s="103" t="s">
        <v>176</v>
      </c>
      <c r="D226" s="65" t="s">
        <v>427</v>
      </c>
      <c r="E226" s="71">
        <f t="shared" si="100"/>
        <v>88.2</v>
      </c>
      <c r="F226" s="71">
        <v>28</v>
      </c>
      <c r="G226" s="71">
        <v>29.4</v>
      </c>
      <c r="H226" s="71">
        <v>30.8</v>
      </c>
      <c r="I226" s="71">
        <v>0</v>
      </c>
      <c r="J226" s="71">
        <v>0</v>
      </c>
      <c r="K226" s="71">
        <v>0</v>
      </c>
      <c r="L226" s="71">
        <f t="shared" si="102"/>
        <v>0</v>
      </c>
      <c r="M226" s="71">
        <f t="shared" si="102"/>
        <v>0</v>
      </c>
      <c r="N226" s="71">
        <f t="shared" si="102"/>
        <v>0</v>
      </c>
      <c r="O226" s="71">
        <f t="shared" si="102"/>
        <v>0</v>
      </c>
      <c r="P226" s="71">
        <f t="shared" si="102"/>
        <v>0</v>
      </c>
    </row>
    <row r="227" spans="1:20" x14ac:dyDescent="0.25">
      <c r="A227" s="104"/>
      <c r="B227" s="112"/>
      <c r="C227" s="103"/>
      <c r="D227" s="65" t="s">
        <v>57</v>
      </c>
      <c r="E227" s="71">
        <f t="shared" si="100"/>
        <v>88.2</v>
      </c>
      <c r="F227" s="71">
        <v>28</v>
      </c>
      <c r="G227" s="71">
        <v>29.4</v>
      </c>
      <c r="H227" s="71">
        <v>30.8</v>
      </c>
      <c r="I227" s="71">
        <v>0</v>
      </c>
      <c r="J227" s="71">
        <v>0</v>
      </c>
      <c r="K227" s="71">
        <v>0</v>
      </c>
      <c r="L227" s="71">
        <f t="shared" si="102"/>
        <v>0</v>
      </c>
      <c r="M227" s="71">
        <f t="shared" si="102"/>
        <v>0</v>
      </c>
      <c r="N227" s="71">
        <f t="shared" si="102"/>
        <v>0</v>
      </c>
      <c r="O227" s="71">
        <f t="shared" si="102"/>
        <v>0</v>
      </c>
      <c r="P227" s="71">
        <f t="shared" si="102"/>
        <v>0</v>
      </c>
    </row>
    <row r="228" spans="1:20" x14ac:dyDescent="0.25">
      <c r="A228" s="104" t="s">
        <v>291</v>
      </c>
      <c r="B228" s="112" t="s">
        <v>292</v>
      </c>
      <c r="C228" s="103" t="s">
        <v>101</v>
      </c>
      <c r="D228" s="65" t="s">
        <v>427</v>
      </c>
      <c r="E228" s="71">
        <f t="shared" si="100"/>
        <v>551.64877311999999</v>
      </c>
      <c r="F228" s="71">
        <v>40</v>
      </c>
      <c r="G228" s="71">
        <v>42</v>
      </c>
      <c r="H228" s="71">
        <v>44</v>
      </c>
      <c r="I228" s="71">
        <v>46</v>
      </c>
      <c r="J228" s="71">
        <v>48</v>
      </c>
      <c r="K228" s="71">
        <v>50</v>
      </c>
      <c r="L228" s="71">
        <f t="shared" si="102"/>
        <v>52</v>
      </c>
      <c r="M228" s="71">
        <f t="shared" si="102"/>
        <v>54.08</v>
      </c>
      <c r="N228" s="71">
        <f t="shared" si="102"/>
        <v>56.243200000000002</v>
      </c>
      <c r="O228" s="71">
        <f t="shared" si="102"/>
        <v>58.492927999999999</v>
      </c>
      <c r="P228" s="71">
        <f t="shared" si="102"/>
        <v>60.832645120000002</v>
      </c>
    </row>
    <row r="229" spans="1:20" x14ac:dyDescent="0.25">
      <c r="A229" s="104"/>
      <c r="B229" s="112"/>
      <c r="C229" s="103"/>
      <c r="D229" s="65" t="s">
        <v>57</v>
      </c>
      <c r="E229" s="71">
        <f t="shared" si="100"/>
        <v>551.64877311999999</v>
      </c>
      <c r="F229" s="71">
        <v>40</v>
      </c>
      <c r="G229" s="71">
        <v>42</v>
      </c>
      <c r="H229" s="71">
        <v>44</v>
      </c>
      <c r="I229" s="71">
        <v>46</v>
      </c>
      <c r="J229" s="71">
        <v>48</v>
      </c>
      <c r="K229" s="71">
        <v>50</v>
      </c>
      <c r="L229" s="71">
        <f t="shared" si="102"/>
        <v>52</v>
      </c>
      <c r="M229" s="71">
        <f t="shared" si="102"/>
        <v>54.08</v>
      </c>
      <c r="N229" s="71">
        <f t="shared" si="102"/>
        <v>56.243200000000002</v>
      </c>
      <c r="O229" s="71">
        <f t="shared" si="102"/>
        <v>58.492927999999999</v>
      </c>
      <c r="P229" s="71">
        <f t="shared" si="102"/>
        <v>60.832645120000002</v>
      </c>
    </row>
    <row r="230" spans="1:20" x14ac:dyDescent="0.25">
      <c r="A230" s="104" t="s">
        <v>294</v>
      </c>
      <c r="B230" s="112" t="s">
        <v>295</v>
      </c>
      <c r="C230" s="103" t="s">
        <v>176</v>
      </c>
      <c r="D230" s="65" t="s">
        <v>427</v>
      </c>
      <c r="E230" s="71">
        <f t="shared" si="100"/>
        <v>1245.4325463142402</v>
      </c>
      <c r="F230" s="71">
        <v>48</v>
      </c>
      <c r="G230" s="71">
        <v>50.4</v>
      </c>
      <c r="H230" s="71">
        <v>52.8</v>
      </c>
      <c r="I230" s="71">
        <f>55.2+32.2</f>
        <v>87.4</v>
      </c>
      <c r="J230" s="71">
        <v>127.3</v>
      </c>
      <c r="K230" s="71">
        <v>132.6</v>
      </c>
      <c r="L230" s="71">
        <f>K230+(K230/100*4)</f>
        <v>137.904</v>
      </c>
      <c r="M230" s="71">
        <f t="shared" si="102"/>
        <v>143.42016000000001</v>
      </c>
      <c r="N230" s="71">
        <f t="shared" si="102"/>
        <v>149.15696640000002</v>
      </c>
      <c r="O230" s="71">
        <f t="shared" si="102"/>
        <v>155.12324505600003</v>
      </c>
      <c r="P230" s="71">
        <f t="shared" si="102"/>
        <v>161.32817485824003</v>
      </c>
    </row>
    <row r="231" spans="1:20" x14ac:dyDescent="0.25">
      <c r="A231" s="104"/>
      <c r="B231" s="112"/>
      <c r="C231" s="103"/>
      <c r="D231" s="65" t="s">
        <v>57</v>
      </c>
      <c r="E231" s="71">
        <f t="shared" si="100"/>
        <v>1245.4325463142402</v>
      </c>
      <c r="F231" s="71">
        <v>48</v>
      </c>
      <c r="G231" s="71">
        <v>50.4</v>
      </c>
      <c r="H231" s="71">
        <v>52.8</v>
      </c>
      <c r="I231" s="71">
        <f>55.2+32.2</f>
        <v>87.4</v>
      </c>
      <c r="J231" s="71">
        <v>127.3</v>
      </c>
      <c r="K231" s="71">
        <v>132.6</v>
      </c>
      <c r="L231" s="71">
        <f>K231+(K231/100*4)</f>
        <v>137.904</v>
      </c>
      <c r="M231" s="71">
        <f t="shared" si="102"/>
        <v>143.42016000000001</v>
      </c>
      <c r="N231" s="71">
        <f t="shared" si="102"/>
        <v>149.15696640000002</v>
      </c>
      <c r="O231" s="71">
        <f t="shared" si="102"/>
        <v>155.12324505600003</v>
      </c>
      <c r="P231" s="71">
        <f t="shared" si="102"/>
        <v>161.32817485824003</v>
      </c>
    </row>
    <row r="232" spans="1:20" x14ac:dyDescent="0.25">
      <c r="A232" s="104" t="s">
        <v>297</v>
      </c>
      <c r="B232" s="112" t="s">
        <v>298</v>
      </c>
      <c r="C232" s="103" t="s">
        <v>176</v>
      </c>
      <c r="D232" s="65" t="s">
        <v>427</v>
      </c>
      <c r="E232" s="71">
        <f t="shared" si="100"/>
        <v>736.11036828672002</v>
      </c>
      <c r="F232" s="71">
        <v>25</v>
      </c>
      <c r="G232" s="71">
        <v>26.2</v>
      </c>
      <c r="H232" s="71">
        <v>27.5</v>
      </c>
      <c r="I232" s="71">
        <v>28.8</v>
      </c>
      <c r="J232" s="71">
        <v>79.400000000000006</v>
      </c>
      <c r="K232" s="71">
        <v>82.8</v>
      </c>
      <c r="L232" s="71">
        <f t="shared" ref="L232:P237" si="103">K232+(K232/100*4)</f>
        <v>86.111999999999995</v>
      </c>
      <c r="M232" s="71">
        <f t="shared" si="103"/>
        <v>89.556479999999993</v>
      </c>
      <c r="N232" s="71">
        <f t="shared" si="103"/>
        <v>93.138739199999989</v>
      </c>
      <c r="O232" s="71">
        <f t="shared" si="103"/>
        <v>96.864288767999994</v>
      </c>
      <c r="P232" s="71">
        <f t="shared" si="103"/>
        <v>100.73886031872</v>
      </c>
      <c r="R232" s="37"/>
      <c r="S232" s="37"/>
      <c r="T232" s="37"/>
    </row>
    <row r="233" spans="1:20" ht="50.25" customHeight="1" x14ac:dyDescent="0.25">
      <c r="A233" s="104"/>
      <c r="B233" s="112"/>
      <c r="C233" s="103"/>
      <c r="D233" s="65" t="s">
        <v>57</v>
      </c>
      <c r="E233" s="71">
        <f t="shared" si="100"/>
        <v>736.11036828672002</v>
      </c>
      <c r="F233" s="71">
        <v>25</v>
      </c>
      <c r="G233" s="71">
        <v>26.2</v>
      </c>
      <c r="H233" s="71">
        <v>27.5</v>
      </c>
      <c r="I233" s="71">
        <v>28.8</v>
      </c>
      <c r="J233" s="71">
        <v>79.400000000000006</v>
      </c>
      <c r="K233" s="71">
        <v>82.8</v>
      </c>
      <c r="L233" s="71">
        <f t="shared" si="103"/>
        <v>86.111999999999995</v>
      </c>
      <c r="M233" s="71">
        <f t="shared" si="103"/>
        <v>89.556479999999993</v>
      </c>
      <c r="N233" s="71">
        <f t="shared" si="103"/>
        <v>93.138739199999989</v>
      </c>
      <c r="O233" s="71">
        <f t="shared" si="103"/>
        <v>96.864288767999994</v>
      </c>
      <c r="P233" s="71">
        <f t="shared" si="103"/>
        <v>100.73886031872</v>
      </c>
      <c r="R233" s="37"/>
      <c r="S233" s="37"/>
      <c r="T233" s="37"/>
    </row>
    <row r="234" spans="1:20" x14ac:dyDescent="0.25">
      <c r="A234" s="104" t="s">
        <v>108</v>
      </c>
      <c r="B234" s="112" t="s">
        <v>299</v>
      </c>
      <c r="C234" s="103" t="s">
        <v>300</v>
      </c>
      <c r="D234" s="65" t="s">
        <v>427</v>
      </c>
      <c r="E234" s="71">
        <f t="shared" si="100"/>
        <v>107.5</v>
      </c>
      <c r="F234" s="71">
        <v>25</v>
      </c>
      <c r="G234" s="71">
        <v>26.2</v>
      </c>
      <c r="H234" s="71">
        <v>27.5</v>
      </c>
      <c r="I234" s="71">
        <v>28.8</v>
      </c>
      <c r="J234" s="71">
        <v>0</v>
      </c>
      <c r="K234" s="71">
        <v>0</v>
      </c>
      <c r="L234" s="71">
        <f t="shared" si="103"/>
        <v>0</v>
      </c>
      <c r="M234" s="71">
        <f t="shared" si="103"/>
        <v>0</v>
      </c>
      <c r="N234" s="71">
        <f t="shared" si="103"/>
        <v>0</v>
      </c>
      <c r="O234" s="71">
        <f t="shared" si="103"/>
        <v>0</v>
      </c>
      <c r="P234" s="71">
        <f t="shared" si="103"/>
        <v>0</v>
      </c>
      <c r="Q234" s="37"/>
      <c r="R234" s="37"/>
      <c r="S234" s="37"/>
    </row>
    <row r="235" spans="1:20" ht="24" customHeight="1" x14ac:dyDescent="0.25">
      <c r="A235" s="104"/>
      <c r="B235" s="112"/>
      <c r="C235" s="103"/>
      <c r="D235" s="65" t="s">
        <v>57</v>
      </c>
      <c r="E235" s="71">
        <f t="shared" si="100"/>
        <v>107.5</v>
      </c>
      <c r="F235" s="71">
        <v>25</v>
      </c>
      <c r="G235" s="71">
        <v>26.2</v>
      </c>
      <c r="H235" s="71">
        <v>27.5</v>
      </c>
      <c r="I235" s="71">
        <v>28.8</v>
      </c>
      <c r="J235" s="71">
        <v>0</v>
      </c>
      <c r="K235" s="71">
        <v>0</v>
      </c>
      <c r="L235" s="71">
        <f t="shared" si="103"/>
        <v>0</v>
      </c>
      <c r="M235" s="71">
        <f t="shared" si="103"/>
        <v>0</v>
      </c>
      <c r="N235" s="71">
        <f t="shared" si="103"/>
        <v>0</v>
      </c>
      <c r="O235" s="71">
        <f t="shared" si="103"/>
        <v>0</v>
      </c>
      <c r="P235" s="71">
        <f t="shared" si="103"/>
        <v>0</v>
      </c>
    </row>
    <row r="236" spans="1:20" x14ac:dyDescent="0.25">
      <c r="A236" s="104" t="s">
        <v>302</v>
      </c>
      <c r="B236" s="112" t="s">
        <v>303</v>
      </c>
      <c r="C236" s="103" t="s">
        <v>300</v>
      </c>
      <c r="D236" s="65" t="s">
        <v>427</v>
      </c>
      <c r="E236" s="71">
        <f t="shared" si="100"/>
        <v>714.15881917439992</v>
      </c>
      <c r="F236" s="71">
        <v>45</v>
      </c>
      <c r="G236" s="71">
        <v>47.2</v>
      </c>
      <c r="H236" s="71">
        <v>49.5</v>
      </c>
      <c r="I236" s="71">
        <v>51.9</v>
      </c>
      <c r="J236" s="71">
        <v>66.2</v>
      </c>
      <c r="K236" s="71">
        <v>68.5</v>
      </c>
      <c r="L236" s="71">
        <f t="shared" si="103"/>
        <v>71.239999999999995</v>
      </c>
      <c r="M236" s="71">
        <f t="shared" si="103"/>
        <v>74.08959999999999</v>
      </c>
      <c r="N236" s="71">
        <f t="shared" si="103"/>
        <v>77.053183999999987</v>
      </c>
      <c r="O236" s="71">
        <f t="shared" si="103"/>
        <v>80.135311359999989</v>
      </c>
      <c r="P236" s="71">
        <f t="shared" si="103"/>
        <v>83.340723814399993</v>
      </c>
      <c r="Q236" s="37"/>
      <c r="R236" s="37"/>
      <c r="S236" s="37"/>
    </row>
    <row r="237" spans="1:20" ht="41.25" customHeight="1" x14ac:dyDescent="0.25">
      <c r="A237" s="104"/>
      <c r="B237" s="112"/>
      <c r="C237" s="103"/>
      <c r="D237" s="65" t="s">
        <v>57</v>
      </c>
      <c r="E237" s="71">
        <f t="shared" si="100"/>
        <v>714.15881917439992</v>
      </c>
      <c r="F237" s="71">
        <v>45</v>
      </c>
      <c r="G237" s="71">
        <v>47.2</v>
      </c>
      <c r="H237" s="71">
        <v>49.5</v>
      </c>
      <c r="I237" s="71">
        <v>51.9</v>
      </c>
      <c r="J237" s="71">
        <v>66.2</v>
      </c>
      <c r="K237" s="71">
        <v>68.5</v>
      </c>
      <c r="L237" s="71">
        <f t="shared" si="103"/>
        <v>71.239999999999995</v>
      </c>
      <c r="M237" s="71">
        <f t="shared" si="103"/>
        <v>74.08959999999999</v>
      </c>
      <c r="N237" s="71">
        <f t="shared" si="103"/>
        <v>77.053183999999987</v>
      </c>
      <c r="O237" s="71">
        <f t="shared" si="103"/>
        <v>80.135311359999989</v>
      </c>
      <c r="P237" s="71">
        <f t="shared" si="103"/>
        <v>83.340723814399993</v>
      </c>
    </row>
    <row r="238" spans="1:20" x14ac:dyDescent="0.25">
      <c r="A238" s="104" t="s">
        <v>305</v>
      </c>
      <c r="B238" s="112" t="s">
        <v>306</v>
      </c>
      <c r="C238" s="103" t="s">
        <v>307</v>
      </c>
      <c r="D238" s="65" t="s">
        <v>427</v>
      </c>
      <c r="E238" s="71">
        <f>SUM(F238:P238)</f>
        <v>46362.49</v>
      </c>
      <c r="F238" s="71">
        <f>F239+F240</f>
        <v>0</v>
      </c>
      <c r="G238" s="71">
        <f t="shared" ref="G238:P238" si="104">G239+G240</f>
        <v>0</v>
      </c>
      <c r="H238" s="71">
        <f t="shared" si="104"/>
        <v>0</v>
      </c>
      <c r="I238" s="71">
        <f t="shared" si="104"/>
        <v>10058.49</v>
      </c>
      <c r="J238" s="71">
        <f t="shared" si="104"/>
        <v>12152</v>
      </c>
      <c r="K238" s="71">
        <f t="shared" si="104"/>
        <v>12152</v>
      </c>
      <c r="L238" s="71">
        <f t="shared" si="104"/>
        <v>12000</v>
      </c>
      <c r="M238" s="71">
        <f t="shared" si="104"/>
        <v>0</v>
      </c>
      <c r="N238" s="71">
        <f t="shared" si="104"/>
        <v>0</v>
      </c>
      <c r="O238" s="71">
        <f t="shared" si="104"/>
        <v>0</v>
      </c>
      <c r="P238" s="71">
        <f t="shared" si="104"/>
        <v>0</v>
      </c>
    </row>
    <row r="239" spans="1:20" x14ac:dyDescent="0.25">
      <c r="A239" s="104"/>
      <c r="B239" s="112"/>
      <c r="C239" s="103"/>
      <c r="D239" s="65" t="s">
        <v>57</v>
      </c>
      <c r="E239" s="71">
        <f t="shared" ref="E239:E240" si="105">SUM(F239:P239)</f>
        <v>2287.8900000000003</v>
      </c>
      <c r="F239" s="71">
        <v>0</v>
      </c>
      <c r="G239" s="71">
        <v>0</v>
      </c>
      <c r="H239" s="71">
        <v>0</v>
      </c>
      <c r="I239" s="29">
        <f>I242+I245+I248+I251+I254+I269</f>
        <v>1983.89</v>
      </c>
      <c r="J239" s="29">
        <v>152</v>
      </c>
      <c r="K239" s="29">
        <v>152</v>
      </c>
      <c r="L239" s="29">
        <f>L242+L245+L248+L251+L254+L269</f>
        <v>0</v>
      </c>
      <c r="M239" s="29">
        <f>M242+M245+M248+M251+M254+M269</f>
        <v>0</v>
      </c>
      <c r="N239" s="29">
        <f>N242+N245+N248+N251+N254+N269</f>
        <v>0</v>
      </c>
      <c r="O239" s="29">
        <f>O242+O245+O248+O251+O254+O269</f>
        <v>0</v>
      </c>
      <c r="P239" s="29">
        <f>P242+P245+P248+P251+P254+P269</f>
        <v>0</v>
      </c>
    </row>
    <row r="240" spans="1:20" x14ac:dyDescent="0.25">
      <c r="A240" s="104"/>
      <c r="B240" s="112"/>
      <c r="C240" s="103"/>
      <c r="D240" s="65" t="s">
        <v>59</v>
      </c>
      <c r="E240" s="71">
        <f t="shared" si="105"/>
        <v>44074.6</v>
      </c>
      <c r="F240" s="71">
        <v>0</v>
      </c>
      <c r="G240" s="71">
        <v>0</v>
      </c>
      <c r="H240" s="71">
        <v>0</v>
      </c>
      <c r="I240" s="29">
        <f>I243+I246+I249+I252+I255</f>
        <v>8074.6</v>
      </c>
      <c r="J240" s="29">
        <v>12000</v>
      </c>
      <c r="K240" s="29">
        <v>12000</v>
      </c>
      <c r="L240" s="29">
        <v>12000</v>
      </c>
      <c r="M240" s="29">
        <f>M270</f>
        <v>0</v>
      </c>
      <c r="N240" s="29">
        <f>N270</f>
        <v>0</v>
      </c>
      <c r="O240" s="29">
        <f>O270</f>
        <v>0</v>
      </c>
      <c r="P240" s="29">
        <f>P270</f>
        <v>0</v>
      </c>
      <c r="Q240" s="37"/>
      <c r="R240" s="37"/>
      <c r="S240" s="37"/>
    </row>
    <row r="241" spans="1:16" x14ac:dyDescent="0.25">
      <c r="A241" s="104" t="s">
        <v>309</v>
      </c>
      <c r="B241" s="112" t="s">
        <v>310</v>
      </c>
      <c r="C241" s="103" t="s">
        <v>307</v>
      </c>
      <c r="D241" s="65" t="s">
        <v>427</v>
      </c>
      <c r="E241" s="71">
        <f>SUM(F241:P241)</f>
        <v>1013.3</v>
      </c>
      <c r="F241" s="71">
        <f>F242+F243</f>
        <v>0</v>
      </c>
      <c r="G241" s="71">
        <f t="shared" ref="G241:P241" si="106">G242+G243</f>
        <v>0</v>
      </c>
      <c r="H241" s="71">
        <f t="shared" si="106"/>
        <v>0</v>
      </c>
      <c r="I241" s="71">
        <f t="shared" si="106"/>
        <v>1013.3</v>
      </c>
      <c r="J241" s="71">
        <f t="shared" si="106"/>
        <v>0</v>
      </c>
      <c r="K241" s="71">
        <f t="shared" si="106"/>
        <v>0</v>
      </c>
      <c r="L241" s="71">
        <f t="shared" si="106"/>
        <v>0</v>
      </c>
      <c r="M241" s="71">
        <f t="shared" si="106"/>
        <v>0</v>
      </c>
      <c r="N241" s="71">
        <f t="shared" si="106"/>
        <v>0</v>
      </c>
      <c r="O241" s="71">
        <f t="shared" si="106"/>
        <v>0</v>
      </c>
      <c r="P241" s="71">
        <f t="shared" si="106"/>
        <v>0</v>
      </c>
    </row>
    <row r="242" spans="1:16" x14ac:dyDescent="0.25">
      <c r="A242" s="104"/>
      <c r="B242" s="112"/>
      <c r="C242" s="103"/>
      <c r="D242" s="65" t="s">
        <v>57</v>
      </c>
      <c r="E242" s="71">
        <f t="shared" ref="E242:E273" si="107">SUM(F242:P242)</f>
        <v>122.3</v>
      </c>
      <c r="F242" s="71">
        <v>0</v>
      </c>
      <c r="G242" s="71">
        <v>0</v>
      </c>
      <c r="H242" s="71">
        <v>0</v>
      </c>
      <c r="I242" s="29">
        <v>122.3</v>
      </c>
      <c r="J242" s="71">
        <v>0</v>
      </c>
      <c r="K242" s="71">
        <v>0</v>
      </c>
      <c r="L242" s="71">
        <v>0</v>
      </c>
      <c r="M242" s="71">
        <v>0</v>
      </c>
      <c r="N242" s="71">
        <v>0</v>
      </c>
      <c r="O242" s="71">
        <v>0</v>
      </c>
      <c r="P242" s="71">
        <v>0</v>
      </c>
    </row>
    <row r="243" spans="1:16" x14ac:dyDescent="0.25">
      <c r="A243" s="104"/>
      <c r="B243" s="112"/>
      <c r="C243" s="103"/>
      <c r="D243" s="65" t="s">
        <v>59</v>
      </c>
      <c r="E243" s="71">
        <f t="shared" si="107"/>
        <v>891</v>
      </c>
      <c r="F243" s="71">
        <v>0</v>
      </c>
      <c r="G243" s="71">
        <v>0</v>
      </c>
      <c r="H243" s="71">
        <v>0</v>
      </c>
      <c r="I243" s="29">
        <v>891</v>
      </c>
      <c r="J243" s="71">
        <v>0</v>
      </c>
      <c r="K243" s="71">
        <v>0</v>
      </c>
      <c r="L243" s="71">
        <v>0</v>
      </c>
      <c r="M243" s="71">
        <v>0</v>
      </c>
      <c r="N243" s="71">
        <v>0</v>
      </c>
      <c r="O243" s="71">
        <v>0</v>
      </c>
      <c r="P243" s="71">
        <v>0</v>
      </c>
    </row>
    <row r="244" spans="1:16" x14ac:dyDescent="0.25">
      <c r="A244" s="104" t="s">
        <v>312</v>
      </c>
      <c r="B244" s="112" t="s">
        <v>313</v>
      </c>
      <c r="C244" s="103" t="s">
        <v>307</v>
      </c>
      <c r="D244" s="65" t="s">
        <v>427</v>
      </c>
      <c r="E244" s="71">
        <f t="shared" si="107"/>
        <v>299</v>
      </c>
      <c r="F244" s="71">
        <f>F245+F246</f>
        <v>0</v>
      </c>
      <c r="G244" s="71">
        <f t="shared" ref="G244:P244" si="108">G245+G246</f>
        <v>0</v>
      </c>
      <c r="H244" s="71">
        <f t="shared" si="108"/>
        <v>0</v>
      </c>
      <c r="I244" s="71">
        <f t="shared" si="108"/>
        <v>299</v>
      </c>
      <c r="J244" s="71">
        <f t="shared" si="108"/>
        <v>0</v>
      </c>
      <c r="K244" s="71">
        <f t="shared" si="108"/>
        <v>0</v>
      </c>
      <c r="L244" s="71">
        <f t="shared" si="108"/>
        <v>0</v>
      </c>
      <c r="M244" s="71">
        <f t="shared" si="108"/>
        <v>0</v>
      </c>
      <c r="N244" s="71">
        <f t="shared" si="108"/>
        <v>0</v>
      </c>
      <c r="O244" s="71">
        <f t="shared" si="108"/>
        <v>0</v>
      </c>
      <c r="P244" s="71">
        <f t="shared" si="108"/>
        <v>0</v>
      </c>
    </row>
    <row r="245" spans="1:16" x14ac:dyDescent="0.25">
      <c r="A245" s="104"/>
      <c r="B245" s="112"/>
      <c r="C245" s="103"/>
      <c r="D245" s="65" t="s">
        <v>57</v>
      </c>
      <c r="E245" s="71">
        <f t="shared" si="107"/>
        <v>299</v>
      </c>
      <c r="F245" s="71">
        <v>0</v>
      </c>
      <c r="G245" s="71">
        <v>0</v>
      </c>
      <c r="H245" s="71">
        <v>0</v>
      </c>
      <c r="I245" s="29">
        <v>299</v>
      </c>
      <c r="J245" s="71">
        <v>0</v>
      </c>
      <c r="K245" s="71">
        <v>0</v>
      </c>
      <c r="L245" s="71">
        <v>0</v>
      </c>
      <c r="M245" s="71">
        <v>0</v>
      </c>
      <c r="N245" s="71">
        <v>0</v>
      </c>
      <c r="O245" s="71">
        <v>0</v>
      </c>
      <c r="P245" s="71">
        <v>0</v>
      </c>
    </row>
    <row r="246" spans="1:16" x14ac:dyDescent="0.25">
      <c r="A246" s="104"/>
      <c r="B246" s="112"/>
      <c r="C246" s="103"/>
      <c r="D246" s="65" t="s">
        <v>59</v>
      </c>
      <c r="E246" s="71">
        <f t="shared" si="107"/>
        <v>0</v>
      </c>
      <c r="F246" s="71">
        <v>0</v>
      </c>
      <c r="G246" s="71">
        <v>0</v>
      </c>
      <c r="H246" s="71">
        <v>0</v>
      </c>
      <c r="I246" s="29">
        <v>0</v>
      </c>
      <c r="J246" s="71">
        <v>0</v>
      </c>
      <c r="K246" s="71">
        <v>0</v>
      </c>
      <c r="L246" s="71">
        <v>0</v>
      </c>
      <c r="M246" s="71">
        <v>0</v>
      </c>
      <c r="N246" s="71">
        <v>0</v>
      </c>
      <c r="O246" s="71">
        <v>0</v>
      </c>
      <c r="P246" s="71">
        <v>0</v>
      </c>
    </row>
    <row r="247" spans="1:16" x14ac:dyDescent="0.25">
      <c r="A247" s="104" t="s">
        <v>315</v>
      </c>
      <c r="B247" s="112" t="s">
        <v>316</v>
      </c>
      <c r="C247" s="103" t="s">
        <v>307</v>
      </c>
      <c r="D247" s="65" t="s">
        <v>427</v>
      </c>
      <c r="E247" s="71">
        <f t="shared" si="107"/>
        <v>4392.1900000000005</v>
      </c>
      <c r="F247" s="71">
        <f>F248+F249</f>
        <v>0</v>
      </c>
      <c r="G247" s="71">
        <f t="shared" ref="G247:P247" si="109">G248+G249</f>
        <v>0</v>
      </c>
      <c r="H247" s="71">
        <f t="shared" si="109"/>
        <v>0</v>
      </c>
      <c r="I247" s="71">
        <f t="shared" si="109"/>
        <v>4392.1900000000005</v>
      </c>
      <c r="J247" s="71">
        <f t="shared" si="109"/>
        <v>0</v>
      </c>
      <c r="K247" s="71">
        <f t="shared" si="109"/>
        <v>0</v>
      </c>
      <c r="L247" s="71">
        <f t="shared" si="109"/>
        <v>0</v>
      </c>
      <c r="M247" s="71">
        <f t="shared" si="109"/>
        <v>0</v>
      </c>
      <c r="N247" s="71">
        <f t="shared" si="109"/>
        <v>0</v>
      </c>
      <c r="O247" s="71">
        <f t="shared" si="109"/>
        <v>0</v>
      </c>
      <c r="P247" s="71">
        <f t="shared" si="109"/>
        <v>0</v>
      </c>
    </row>
    <row r="248" spans="1:16" x14ac:dyDescent="0.25">
      <c r="A248" s="104"/>
      <c r="B248" s="112"/>
      <c r="C248" s="103"/>
      <c r="D248" s="65" t="s">
        <v>57</v>
      </c>
      <c r="E248" s="71">
        <f t="shared" si="107"/>
        <v>1392.19</v>
      </c>
      <c r="F248" s="71">
        <v>0</v>
      </c>
      <c r="G248" s="71">
        <v>0</v>
      </c>
      <c r="H248" s="71">
        <v>0</v>
      </c>
      <c r="I248" s="29">
        <v>1392.19</v>
      </c>
      <c r="J248" s="71">
        <v>0</v>
      </c>
      <c r="K248" s="71">
        <v>0</v>
      </c>
      <c r="L248" s="71">
        <v>0</v>
      </c>
      <c r="M248" s="71">
        <v>0</v>
      </c>
      <c r="N248" s="71">
        <v>0</v>
      </c>
      <c r="O248" s="71">
        <v>0</v>
      </c>
      <c r="P248" s="71">
        <v>0</v>
      </c>
    </row>
    <row r="249" spans="1:16" x14ac:dyDescent="0.25">
      <c r="A249" s="104"/>
      <c r="B249" s="112"/>
      <c r="C249" s="103"/>
      <c r="D249" s="65" t="s">
        <v>59</v>
      </c>
      <c r="E249" s="71">
        <f t="shared" si="107"/>
        <v>3000</v>
      </c>
      <c r="F249" s="71">
        <v>0</v>
      </c>
      <c r="G249" s="71">
        <v>0</v>
      </c>
      <c r="H249" s="71">
        <v>0</v>
      </c>
      <c r="I249" s="29">
        <v>3000</v>
      </c>
      <c r="J249" s="71">
        <v>0</v>
      </c>
      <c r="K249" s="71">
        <v>0</v>
      </c>
      <c r="L249" s="71">
        <v>0</v>
      </c>
      <c r="M249" s="71">
        <v>0</v>
      </c>
      <c r="N249" s="71">
        <v>0</v>
      </c>
      <c r="O249" s="71">
        <v>0</v>
      </c>
      <c r="P249" s="71">
        <v>0</v>
      </c>
    </row>
    <row r="250" spans="1:16" x14ac:dyDescent="0.25">
      <c r="A250" s="104" t="s">
        <v>317</v>
      </c>
      <c r="B250" s="112" t="s">
        <v>318</v>
      </c>
      <c r="C250" s="103" t="s">
        <v>307</v>
      </c>
      <c r="D250" s="65" t="s">
        <v>427</v>
      </c>
      <c r="E250" s="71">
        <f t="shared" si="107"/>
        <v>1441.6</v>
      </c>
      <c r="F250" s="71">
        <f>F251+F252</f>
        <v>0</v>
      </c>
      <c r="G250" s="71">
        <f t="shared" ref="G250:P250" si="110">G251+G252</f>
        <v>0</v>
      </c>
      <c r="H250" s="71">
        <f t="shared" si="110"/>
        <v>0</v>
      </c>
      <c r="I250" s="71">
        <f t="shared" si="110"/>
        <v>1441.6</v>
      </c>
      <c r="J250" s="71">
        <f t="shared" si="110"/>
        <v>0</v>
      </c>
      <c r="K250" s="71">
        <f t="shared" si="110"/>
        <v>0</v>
      </c>
      <c r="L250" s="71">
        <f t="shared" si="110"/>
        <v>0</v>
      </c>
      <c r="M250" s="71">
        <f t="shared" si="110"/>
        <v>0</v>
      </c>
      <c r="N250" s="71">
        <f t="shared" si="110"/>
        <v>0</v>
      </c>
      <c r="O250" s="71">
        <f t="shared" si="110"/>
        <v>0</v>
      </c>
      <c r="P250" s="71">
        <f t="shared" si="110"/>
        <v>0</v>
      </c>
    </row>
    <row r="251" spans="1:16" x14ac:dyDescent="0.25">
      <c r="A251" s="104"/>
      <c r="B251" s="112"/>
      <c r="C251" s="103"/>
      <c r="D251" s="65" t="s">
        <v>57</v>
      </c>
      <c r="E251" s="71">
        <f t="shared" si="107"/>
        <v>14.5</v>
      </c>
      <c r="F251" s="71">
        <v>0</v>
      </c>
      <c r="G251" s="71">
        <v>0</v>
      </c>
      <c r="H251" s="71">
        <v>0</v>
      </c>
      <c r="I251" s="29">
        <v>14.5</v>
      </c>
      <c r="J251" s="71">
        <v>0</v>
      </c>
      <c r="K251" s="71">
        <v>0</v>
      </c>
      <c r="L251" s="71">
        <v>0</v>
      </c>
      <c r="M251" s="71">
        <v>0</v>
      </c>
      <c r="N251" s="71">
        <v>0</v>
      </c>
      <c r="O251" s="71">
        <v>0</v>
      </c>
      <c r="P251" s="71">
        <v>0</v>
      </c>
    </row>
    <row r="252" spans="1:16" x14ac:dyDescent="0.25">
      <c r="A252" s="104"/>
      <c r="B252" s="112"/>
      <c r="C252" s="103"/>
      <c r="D252" s="65" t="s">
        <v>59</v>
      </c>
      <c r="E252" s="71">
        <f t="shared" si="107"/>
        <v>1427.1</v>
      </c>
      <c r="F252" s="71">
        <v>0</v>
      </c>
      <c r="G252" s="71">
        <v>0</v>
      </c>
      <c r="H252" s="71">
        <v>0</v>
      </c>
      <c r="I252" s="29">
        <v>1427.1</v>
      </c>
      <c r="J252" s="71">
        <v>0</v>
      </c>
      <c r="K252" s="71">
        <v>0</v>
      </c>
      <c r="L252" s="71">
        <v>0</v>
      </c>
      <c r="M252" s="71">
        <v>0</v>
      </c>
      <c r="N252" s="71">
        <v>0</v>
      </c>
      <c r="O252" s="71">
        <v>0</v>
      </c>
      <c r="P252" s="71">
        <v>0</v>
      </c>
    </row>
    <row r="253" spans="1:16" x14ac:dyDescent="0.25">
      <c r="A253" s="104" t="s">
        <v>319</v>
      </c>
      <c r="B253" s="112" t="s">
        <v>320</v>
      </c>
      <c r="C253" s="103" t="s">
        <v>307</v>
      </c>
      <c r="D253" s="65" t="s">
        <v>427</v>
      </c>
      <c r="E253" s="71">
        <f t="shared" si="107"/>
        <v>2912.4</v>
      </c>
      <c r="F253" s="71">
        <f>F254+F255</f>
        <v>0</v>
      </c>
      <c r="G253" s="71">
        <f t="shared" ref="G253:P253" si="111">G254+G255</f>
        <v>0</v>
      </c>
      <c r="H253" s="71">
        <f t="shared" si="111"/>
        <v>0</v>
      </c>
      <c r="I253" s="71">
        <f t="shared" si="111"/>
        <v>2912.4</v>
      </c>
      <c r="J253" s="71">
        <f t="shared" si="111"/>
        <v>0</v>
      </c>
      <c r="K253" s="71">
        <f t="shared" si="111"/>
        <v>0</v>
      </c>
      <c r="L253" s="71">
        <f t="shared" si="111"/>
        <v>0</v>
      </c>
      <c r="M253" s="71">
        <f t="shared" si="111"/>
        <v>0</v>
      </c>
      <c r="N253" s="71">
        <f t="shared" si="111"/>
        <v>0</v>
      </c>
      <c r="O253" s="71">
        <f t="shared" si="111"/>
        <v>0</v>
      </c>
      <c r="P253" s="71">
        <f t="shared" si="111"/>
        <v>0</v>
      </c>
    </row>
    <row r="254" spans="1:16" x14ac:dyDescent="0.25">
      <c r="A254" s="104"/>
      <c r="B254" s="112"/>
      <c r="C254" s="103"/>
      <c r="D254" s="65" t="s">
        <v>57</v>
      </c>
      <c r="E254" s="71">
        <f t="shared" si="107"/>
        <v>155.9</v>
      </c>
      <c r="F254" s="71">
        <v>0</v>
      </c>
      <c r="G254" s="71">
        <v>0</v>
      </c>
      <c r="H254" s="71">
        <v>0</v>
      </c>
      <c r="I254" s="29">
        <v>155.9</v>
      </c>
      <c r="J254" s="71">
        <v>0</v>
      </c>
      <c r="K254" s="71">
        <v>0</v>
      </c>
      <c r="L254" s="71">
        <v>0</v>
      </c>
      <c r="M254" s="71">
        <v>0</v>
      </c>
      <c r="N254" s="71">
        <v>0</v>
      </c>
      <c r="O254" s="71">
        <v>0</v>
      </c>
      <c r="P254" s="71">
        <v>0</v>
      </c>
    </row>
    <row r="255" spans="1:16" x14ac:dyDescent="0.25">
      <c r="A255" s="104"/>
      <c r="B255" s="112"/>
      <c r="C255" s="103"/>
      <c r="D255" s="65" t="s">
        <v>59</v>
      </c>
      <c r="E255" s="71">
        <f t="shared" si="107"/>
        <v>2756.5</v>
      </c>
      <c r="F255" s="71">
        <v>0</v>
      </c>
      <c r="G255" s="71">
        <v>0</v>
      </c>
      <c r="H255" s="71">
        <v>0</v>
      </c>
      <c r="I255" s="29">
        <v>2756.5</v>
      </c>
      <c r="J255" s="71">
        <v>0</v>
      </c>
      <c r="K255" s="71">
        <v>0</v>
      </c>
      <c r="L255" s="71">
        <v>0</v>
      </c>
      <c r="M255" s="71">
        <v>0</v>
      </c>
      <c r="N255" s="71">
        <v>0</v>
      </c>
      <c r="O255" s="71">
        <v>0</v>
      </c>
      <c r="P255" s="71">
        <v>0</v>
      </c>
    </row>
    <row r="256" spans="1:16" s="46" customFormat="1" x14ac:dyDescent="0.25">
      <c r="A256" s="104" t="s">
        <v>321</v>
      </c>
      <c r="B256" s="112" t="s">
        <v>484</v>
      </c>
      <c r="C256" s="103" t="s">
        <v>518</v>
      </c>
      <c r="D256" s="65" t="s">
        <v>427</v>
      </c>
      <c r="E256" s="71">
        <f t="shared" si="107"/>
        <v>3030.4</v>
      </c>
      <c r="F256" s="71">
        <f t="shared" ref="F256:I256" si="112">F257+F258</f>
        <v>0</v>
      </c>
      <c r="G256" s="71">
        <f t="shared" si="112"/>
        <v>0</v>
      </c>
      <c r="H256" s="71">
        <f t="shared" si="112"/>
        <v>0</v>
      </c>
      <c r="I256" s="71">
        <f t="shared" si="112"/>
        <v>0</v>
      </c>
      <c r="J256" s="71">
        <f>J257+J258</f>
        <v>3030.4</v>
      </c>
      <c r="K256" s="71">
        <f t="shared" ref="K256:P256" si="113">K257+K258</f>
        <v>0</v>
      </c>
      <c r="L256" s="71">
        <f t="shared" si="113"/>
        <v>0</v>
      </c>
      <c r="M256" s="71">
        <f t="shared" si="113"/>
        <v>0</v>
      </c>
      <c r="N256" s="71">
        <f t="shared" si="113"/>
        <v>0</v>
      </c>
      <c r="O256" s="71">
        <f t="shared" si="113"/>
        <v>0</v>
      </c>
      <c r="P256" s="71">
        <f t="shared" si="113"/>
        <v>0</v>
      </c>
    </row>
    <row r="257" spans="1:16" s="46" customFormat="1" x14ac:dyDescent="0.25">
      <c r="A257" s="104"/>
      <c r="B257" s="112"/>
      <c r="C257" s="103"/>
      <c r="D257" s="65" t="s">
        <v>57</v>
      </c>
      <c r="E257" s="71">
        <f t="shared" si="107"/>
        <v>30.4</v>
      </c>
      <c r="F257" s="71">
        <v>0</v>
      </c>
      <c r="G257" s="71">
        <v>0</v>
      </c>
      <c r="H257" s="71">
        <v>0</v>
      </c>
      <c r="I257" s="71">
        <v>0</v>
      </c>
      <c r="J257" s="71">
        <v>30.4</v>
      </c>
      <c r="K257" s="71">
        <v>0</v>
      </c>
      <c r="L257" s="71">
        <v>0</v>
      </c>
      <c r="M257" s="71">
        <v>0</v>
      </c>
      <c r="N257" s="71">
        <v>0</v>
      </c>
      <c r="O257" s="71">
        <v>0</v>
      </c>
      <c r="P257" s="71">
        <v>0</v>
      </c>
    </row>
    <row r="258" spans="1:16" s="46" customFormat="1" x14ac:dyDescent="0.25">
      <c r="A258" s="104"/>
      <c r="B258" s="112"/>
      <c r="C258" s="103"/>
      <c r="D258" s="65" t="s">
        <v>59</v>
      </c>
      <c r="E258" s="71">
        <f t="shared" si="107"/>
        <v>3000</v>
      </c>
      <c r="F258" s="71">
        <v>0</v>
      </c>
      <c r="G258" s="71">
        <v>0</v>
      </c>
      <c r="H258" s="71">
        <v>0</v>
      </c>
      <c r="I258" s="71">
        <v>0</v>
      </c>
      <c r="J258" s="71">
        <v>3000</v>
      </c>
      <c r="K258" s="71">
        <v>0</v>
      </c>
      <c r="L258" s="71">
        <v>0</v>
      </c>
      <c r="M258" s="71">
        <v>0</v>
      </c>
      <c r="N258" s="71">
        <v>0</v>
      </c>
      <c r="O258" s="71">
        <v>0</v>
      </c>
      <c r="P258" s="71">
        <v>0</v>
      </c>
    </row>
    <row r="259" spans="1:16" s="46" customFormat="1" x14ac:dyDescent="0.25">
      <c r="A259" s="104" t="s">
        <v>481</v>
      </c>
      <c r="B259" s="112" t="s">
        <v>485</v>
      </c>
      <c r="C259" s="103" t="s">
        <v>176</v>
      </c>
      <c r="D259" s="65" t="s">
        <v>427</v>
      </c>
      <c r="E259" s="71">
        <f t="shared" si="107"/>
        <v>3030.4</v>
      </c>
      <c r="F259" s="71">
        <f t="shared" ref="F259:I259" si="114">F260+F261</f>
        <v>0</v>
      </c>
      <c r="G259" s="71">
        <f t="shared" si="114"/>
        <v>0</v>
      </c>
      <c r="H259" s="71">
        <f t="shared" si="114"/>
        <v>0</v>
      </c>
      <c r="I259" s="71">
        <f t="shared" si="114"/>
        <v>0</v>
      </c>
      <c r="J259" s="71">
        <f>J260+J261</f>
        <v>3030.4</v>
      </c>
      <c r="K259" s="71">
        <v>0</v>
      </c>
      <c r="L259" s="71">
        <v>0</v>
      </c>
      <c r="M259" s="71">
        <v>0</v>
      </c>
      <c r="N259" s="71">
        <v>0</v>
      </c>
      <c r="O259" s="71">
        <v>0</v>
      </c>
      <c r="P259" s="71">
        <v>0</v>
      </c>
    </row>
    <row r="260" spans="1:16" s="46" customFormat="1" x14ac:dyDescent="0.25">
      <c r="A260" s="104"/>
      <c r="B260" s="112"/>
      <c r="C260" s="103"/>
      <c r="D260" s="65" t="s">
        <v>57</v>
      </c>
      <c r="E260" s="71">
        <f t="shared" si="107"/>
        <v>30.4</v>
      </c>
      <c r="F260" s="71">
        <v>0</v>
      </c>
      <c r="G260" s="71">
        <v>0</v>
      </c>
      <c r="H260" s="71">
        <v>0</v>
      </c>
      <c r="I260" s="71">
        <v>0</v>
      </c>
      <c r="J260" s="71">
        <v>30.4</v>
      </c>
      <c r="K260" s="71">
        <v>0</v>
      </c>
      <c r="L260" s="71">
        <v>0</v>
      </c>
      <c r="M260" s="71">
        <v>0</v>
      </c>
      <c r="N260" s="71">
        <v>0</v>
      </c>
      <c r="O260" s="71">
        <v>0</v>
      </c>
      <c r="P260" s="71">
        <v>0</v>
      </c>
    </row>
    <row r="261" spans="1:16" s="46" customFormat="1" x14ac:dyDescent="0.25">
      <c r="A261" s="104"/>
      <c r="B261" s="112"/>
      <c r="C261" s="103"/>
      <c r="D261" s="65" t="s">
        <v>59</v>
      </c>
      <c r="E261" s="71">
        <f t="shared" si="107"/>
        <v>3000</v>
      </c>
      <c r="F261" s="71">
        <v>0</v>
      </c>
      <c r="G261" s="71">
        <v>0</v>
      </c>
      <c r="H261" s="71">
        <v>0</v>
      </c>
      <c r="I261" s="71">
        <v>0</v>
      </c>
      <c r="J261" s="71">
        <v>3000</v>
      </c>
      <c r="K261" s="71">
        <v>0</v>
      </c>
      <c r="L261" s="71">
        <v>0</v>
      </c>
      <c r="M261" s="71">
        <v>0</v>
      </c>
      <c r="N261" s="71">
        <v>0</v>
      </c>
      <c r="O261" s="71">
        <v>0</v>
      </c>
      <c r="P261" s="71">
        <v>0</v>
      </c>
    </row>
    <row r="262" spans="1:16" s="46" customFormat="1" x14ac:dyDescent="0.25">
      <c r="A262" s="104" t="s">
        <v>482</v>
      </c>
      <c r="B262" s="112" t="s">
        <v>486</v>
      </c>
      <c r="C262" s="103" t="s">
        <v>519</v>
      </c>
      <c r="D262" s="65" t="s">
        <v>427</v>
      </c>
      <c r="E262" s="71">
        <f t="shared" si="107"/>
        <v>3030.4</v>
      </c>
      <c r="F262" s="71">
        <f t="shared" ref="F262:I262" si="115">F263+F264</f>
        <v>0</v>
      </c>
      <c r="G262" s="71">
        <f t="shared" si="115"/>
        <v>0</v>
      </c>
      <c r="H262" s="71">
        <f t="shared" si="115"/>
        <v>0</v>
      </c>
      <c r="I262" s="71">
        <f t="shared" si="115"/>
        <v>0</v>
      </c>
      <c r="J262" s="71">
        <f>J263+J264</f>
        <v>3030.4</v>
      </c>
      <c r="K262" s="71">
        <v>0</v>
      </c>
      <c r="L262" s="71">
        <v>0</v>
      </c>
      <c r="M262" s="71">
        <v>0</v>
      </c>
      <c r="N262" s="71">
        <v>0</v>
      </c>
      <c r="O262" s="71">
        <v>0</v>
      </c>
      <c r="P262" s="71">
        <v>0</v>
      </c>
    </row>
    <row r="263" spans="1:16" s="46" customFormat="1" x14ac:dyDescent="0.25">
      <c r="A263" s="104"/>
      <c r="B263" s="112"/>
      <c r="C263" s="103"/>
      <c r="D263" s="65" t="s">
        <v>57</v>
      </c>
      <c r="E263" s="71">
        <f t="shared" si="107"/>
        <v>30.4</v>
      </c>
      <c r="F263" s="71">
        <v>0</v>
      </c>
      <c r="G263" s="71">
        <v>0</v>
      </c>
      <c r="H263" s="71">
        <v>0</v>
      </c>
      <c r="I263" s="71">
        <v>0</v>
      </c>
      <c r="J263" s="71">
        <v>30.4</v>
      </c>
      <c r="K263" s="71">
        <v>0</v>
      </c>
      <c r="L263" s="71">
        <v>0</v>
      </c>
      <c r="M263" s="71">
        <v>0</v>
      </c>
      <c r="N263" s="71">
        <v>0</v>
      </c>
      <c r="O263" s="71">
        <v>0</v>
      </c>
      <c r="P263" s="71">
        <v>0</v>
      </c>
    </row>
    <row r="264" spans="1:16" s="46" customFormat="1" x14ac:dyDescent="0.25">
      <c r="A264" s="104"/>
      <c r="B264" s="112"/>
      <c r="C264" s="103"/>
      <c r="D264" s="65" t="s">
        <v>59</v>
      </c>
      <c r="E264" s="71">
        <f t="shared" si="107"/>
        <v>3000</v>
      </c>
      <c r="F264" s="71">
        <v>0</v>
      </c>
      <c r="G264" s="71">
        <v>0</v>
      </c>
      <c r="H264" s="71">
        <v>0</v>
      </c>
      <c r="I264" s="71">
        <v>0</v>
      </c>
      <c r="J264" s="71">
        <v>3000</v>
      </c>
      <c r="K264" s="71">
        <v>0</v>
      </c>
      <c r="L264" s="71">
        <v>0</v>
      </c>
      <c r="M264" s="71">
        <v>0</v>
      </c>
      <c r="N264" s="71">
        <v>0</v>
      </c>
      <c r="O264" s="71">
        <v>0</v>
      </c>
      <c r="P264" s="71">
        <v>0</v>
      </c>
    </row>
    <row r="265" spans="1:16" s="46" customFormat="1" x14ac:dyDescent="0.25">
      <c r="A265" s="104" t="s">
        <v>483</v>
      </c>
      <c r="B265" s="112" t="s">
        <v>487</v>
      </c>
      <c r="C265" s="103" t="s">
        <v>519</v>
      </c>
      <c r="D265" s="65" t="s">
        <v>427</v>
      </c>
      <c r="E265" s="71">
        <f t="shared" si="107"/>
        <v>3030.4</v>
      </c>
      <c r="F265" s="71">
        <f t="shared" ref="F265:I265" si="116">F266+F267</f>
        <v>0</v>
      </c>
      <c r="G265" s="71">
        <f t="shared" si="116"/>
        <v>0</v>
      </c>
      <c r="H265" s="71">
        <f t="shared" si="116"/>
        <v>0</v>
      </c>
      <c r="I265" s="71">
        <f t="shared" si="116"/>
        <v>0</v>
      </c>
      <c r="J265" s="71">
        <f>J266+J267</f>
        <v>3030.4</v>
      </c>
      <c r="K265" s="71">
        <v>0</v>
      </c>
      <c r="L265" s="71">
        <v>0</v>
      </c>
      <c r="M265" s="71">
        <v>0</v>
      </c>
      <c r="N265" s="71">
        <v>0</v>
      </c>
      <c r="O265" s="71">
        <v>0</v>
      </c>
      <c r="P265" s="71">
        <v>0</v>
      </c>
    </row>
    <row r="266" spans="1:16" s="46" customFormat="1" x14ac:dyDescent="0.25">
      <c r="A266" s="104"/>
      <c r="B266" s="112"/>
      <c r="C266" s="103"/>
      <c r="D266" s="65" t="s">
        <v>57</v>
      </c>
      <c r="E266" s="71">
        <f t="shared" si="107"/>
        <v>30.4</v>
      </c>
      <c r="F266" s="71">
        <v>0</v>
      </c>
      <c r="G266" s="71">
        <v>0</v>
      </c>
      <c r="H266" s="71">
        <v>0</v>
      </c>
      <c r="I266" s="71">
        <v>0</v>
      </c>
      <c r="J266" s="71">
        <v>30.4</v>
      </c>
      <c r="K266" s="71">
        <v>0</v>
      </c>
      <c r="L266" s="71">
        <v>0</v>
      </c>
      <c r="M266" s="71">
        <v>0</v>
      </c>
      <c r="N266" s="71">
        <v>0</v>
      </c>
      <c r="O266" s="71">
        <v>0</v>
      </c>
      <c r="P266" s="71">
        <v>0</v>
      </c>
    </row>
    <row r="267" spans="1:16" s="46" customFormat="1" x14ac:dyDescent="0.25">
      <c r="A267" s="104"/>
      <c r="B267" s="112"/>
      <c r="C267" s="103"/>
      <c r="D267" s="65" t="s">
        <v>59</v>
      </c>
      <c r="E267" s="71">
        <f t="shared" si="107"/>
        <v>3000</v>
      </c>
      <c r="F267" s="71">
        <v>0</v>
      </c>
      <c r="G267" s="71">
        <v>0</v>
      </c>
      <c r="H267" s="71">
        <v>0</v>
      </c>
      <c r="I267" s="71">
        <v>0</v>
      </c>
      <c r="J267" s="71">
        <v>3000</v>
      </c>
      <c r="K267" s="71">
        <v>0</v>
      </c>
      <c r="L267" s="71">
        <v>0</v>
      </c>
      <c r="M267" s="71">
        <v>0</v>
      </c>
      <c r="N267" s="71">
        <v>0</v>
      </c>
      <c r="O267" s="71">
        <v>0</v>
      </c>
      <c r="P267" s="71">
        <v>0</v>
      </c>
    </row>
    <row r="268" spans="1:16" x14ac:dyDescent="0.25">
      <c r="A268" s="104" t="s">
        <v>489</v>
      </c>
      <c r="B268" s="112" t="s">
        <v>322</v>
      </c>
      <c r="C268" s="103" t="s">
        <v>307</v>
      </c>
      <c r="D268" s="65" t="s">
        <v>427</v>
      </c>
      <c r="E268" s="71">
        <f t="shared" si="107"/>
        <v>24182.400000000001</v>
      </c>
      <c r="F268" s="71">
        <f>F269+F270</f>
        <v>0</v>
      </c>
      <c r="G268" s="71">
        <f t="shared" ref="G268:P268" si="117">G269+G270</f>
        <v>0</v>
      </c>
      <c r="H268" s="71">
        <f t="shared" si="117"/>
        <v>0</v>
      </c>
      <c r="I268" s="71">
        <f t="shared" si="117"/>
        <v>0</v>
      </c>
      <c r="J268" s="71">
        <f t="shared" si="117"/>
        <v>30.399999999999991</v>
      </c>
      <c r="K268" s="71">
        <f t="shared" si="117"/>
        <v>12152</v>
      </c>
      <c r="L268" s="71">
        <f t="shared" si="117"/>
        <v>12000</v>
      </c>
      <c r="M268" s="71">
        <f t="shared" si="117"/>
        <v>0</v>
      </c>
      <c r="N268" s="71">
        <f t="shared" si="117"/>
        <v>0</v>
      </c>
      <c r="O268" s="71">
        <f t="shared" si="117"/>
        <v>0</v>
      </c>
      <c r="P268" s="71">
        <f t="shared" si="117"/>
        <v>0</v>
      </c>
    </row>
    <row r="269" spans="1:16" x14ac:dyDescent="0.25">
      <c r="A269" s="104"/>
      <c r="B269" s="112"/>
      <c r="C269" s="103"/>
      <c r="D269" s="65" t="s">
        <v>57</v>
      </c>
      <c r="E269" s="71">
        <f t="shared" si="107"/>
        <v>182.39999999999998</v>
      </c>
      <c r="F269" s="71">
        <v>0</v>
      </c>
      <c r="G269" s="71">
        <v>0</v>
      </c>
      <c r="H269" s="71">
        <v>0</v>
      </c>
      <c r="I269" s="29">
        <v>0</v>
      </c>
      <c r="J269" s="71">
        <f>J239-J257-J260-J263-J266</f>
        <v>30.399999999999991</v>
      </c>
      <c r="K269" s="71">
        <f>K239</f>
        <v>152</v>
      </c>
      <c r="L269" s="71">
        <v>0</v>
      </c>
      <c r="M269" s="71">
        <v>0</v>
      </c>
      <c r="N269" s="71">
        <v>0</v>
      </c>
      <c r="O269" s="71">
        <v>0</v>
      </c>
      <c r="P269" s="71">
        <v>0</v>
      </c>
    </row>
    <row r="270" spans="1:16" x14ac:dyDescent="0.25">
      <c r="A270" s="104"/>
      <c r="B270" s="112"/>
      <c r="C270" s="103"/>
      <c r="D270" s="65" t="s">
        <v>59</v>
      </c>
      <c r="E270" s="71">
        <f t="shared" si="107"/>
        <v>24000</v>
      </c>
      <c r="F270" s="71">
        <v>0</v>
      </c>
      <c r="G270" s="71">
        <v>0</v>
      </c>
      <c r="H270" s="71">
        <v>0</v>
      </c>
      <c r="I270" s="29">
        <v>0</v>
      </c>
      <c r="J270" s="71">
        <v>0</v>
      </c>
      <c r="K270" s="71">
        <v>12000</v>
      </c>
      <c r="L270" s="71">
        <v>12000</v>
      </c>
      <c r="M270" s="71">
        <v>0</v>
      </c>
      <c r="N270" s="71">
        <v>0</v>
      </c>
      <c r="O270" s="71">
        <v>0</v>
      </c>
      <c r="P270" s="71">
        <v>0</v>
      </c>
    </row>
    <row r="271" spans="1:16" x14ac:dyDescent="0.25">
      <c r="A271" s="104" t="s">
        <v>439</v>
      </c>
      <c r="B271" s="104"/>
      <c r="C271" s="104"/>
      <c r="D271" s="65" t="s">
        <v>427</v>
      </c>
      <c r="E271" s="71">
        <f t="shared" si="107"/>
        <v>50156.922316784643</v>
      </c>
      <c r="F271" s="71">
        <f>F272+F273</f>
        <v>236</v>
      </c>
      <c r="G271" s="71">
        <f t="shared" ref="G271:P271" si="118">G272+G273</f>
        <v>247.6</v>
      </c>
      <c r="H271" s="71">
        <f t="shared" si="118"/>
        <v>259.60000000000002</v>
      </c>
      <c r="I271" s="71">
        <f t="shared" si="118"/>
        <v>10330.09</v>
      </c>
      <c r="J271" s="71">
        <f t="shared" si="118"/>
        <v>12503.3</v>
      </c>
      <c r="K271" s="71">
        <f t="shared" si="118"/>
        <v>12518.1</v>
      </c>
      <c r="L271" s="71">
        <f t="shared" si="118"/>
        <v>12380.744000000001</v>
      </c>
      <c r="M271" s="71">
        <f t="shared" si="118"/>
        <v>395.97375999999997</v>
      </c>
      <c r="N271" s="71">
        <f t="shared" si="118"/>
        <v>411.81271039999996</v>
      </c>
      <c r="O271" s="71">
        <f t="shared" si="118"/>
        <v>428.28521881600005</v>
      </c>
      <c r="P271" s="71">
        <f t="shared" si="118"/>
        <v>445.41662756864002</v>
      </c>
    </row>
    <row r="272" spans="1:16" x14ac:dyDescent="0.25">
      <c r="A272" s="104"/>
      <c r="B272" s="104"/>
      <c r="C272" s="104"/>
      <c r="D272" s="65" t="s">
        <v>57</v>
      </c>
      <c r="E272" s="71">
        <f t="shared" si="107"/>
        <v>6082.3223167846409</v>
      </c>
      <c r="F272" s="71">
        <f t="shared" ref="F272:P272" si="119">F239+F237+F235+F233+F231+F229+F227+F225+F223+F221</f>
        <v>236</v>
      </c>
      <c r="G272" s="71">
        <f t="shared" si="119"/>
        <v>247.6</v>
      </c>
      <c r="H272" s="71">
        <f t="shared" si="119"/>
        <v>259.60000000000002</v>
      </c>
      <c r="I272" s="71">
        <f t="shared" si="119"/>
        <v>2255.4900000000002</v>
      </c>
      <c r="J272" s="71">
        <f t="shared" si="119"/>
        <v>503.3</v>
      </c>
      <c r="K272" s="71">
        <f t="shared" si="119"/>
        <v>518.09999999999991</v>
      </c>
      <c r="L272" s="71">
        <f t="shared" si="119"/>
        <v>380.74399999999997</v>
      </c>
      <c r="M272" s="71">
        <f t="shared" si="119"/>
        <v>395.97375999999997</v>
      </c>
      <c r="N272" s="71">
        <f t="shared" si="119"/>
        <v>411.81271039999996</v>
      </c>
      <c r="O272" s="71">
        <f t="shared" si="119"/>
        <v>428.28521881600005</v>
      </c>
      <c r="P272" s="71">
        <f t="shared" si="119"/>
        <v>445.41662756864002</v>
      </c>
    </row>
    <row r="273" spans="1:16" x14ac:dyDescent="0.25">
      <c r="A273" s="104"/>
      <c r="B273" s="104"/>
      <c r="C273" s="104"/>
      <c r="D273" s="65" t="s">
        <v>59</v>
      </c>
      <c r="E273" s="71">
        <f t="shared" si="107"/>
        <v>44074.6</v>
      </c>
      <c r="F273" s="71">
        <f>F240</f>
        <v>0</v>
      </c>
      <c r="G273" s="71">
        <f t="shared" ref="G273:P273" si="120">G240</f>
        <v>0</v>
      </c>
      <c r="H273" s="71">
        <f t="shared" si="120"/>
        <v>0</v>
      </c>
      <c r="I273" s="71">
        <f t="shared" si="120"/>
        <v>8074.6</v>
      </c>
      <c r="J273" s="71">
        <f t="shared" si="120"/>
        <v>12000</v>
      </c>
      <c r="K273" s="71">
        <f t="shared" si="120"/>
        <v>12000</v>
      </c>
      <c r="L273" s="71">
        <f t="shared" si="120"/>
        <v>12000</v>
      </c>
      <c r="M273" s="71">
        <f t="shared" si="120"/>
        <v>0</v>
      </c>
      <c r="N273" s="71">
        <f t="shared" si="120"/>
        <v>0</v>
      </c>
      <c r="O273" s="71">
        <f t="shared" si="120"/>
        <v>0</v>
      </c>
      <c r="P273" s="71">
        <f t="shared" si="120"/>
        <v>0</v>
      </c>
    </row>
    <row r="274" spans="1:16" x14ac:dyDescent="0.25">
      <c r="A274" s="130" t="s">
        <v>323</v>
      </c>
      <c r="B274" s="130"/>
      <c r="C274" s="130"/>
      <c r="D274" s="130"/>
      <c r="E274" s="130"/>
      <c r="F274" s="130"/>
      <c r="G274" s="130"/>
      <c r="H274" s="130"/>
      <c r="I274" s="130"/>
      <c r="J274" s="130"/>
      <c r="K274" s="130"/>
      <c r="L274" s="130"/>
      <c r="M274" s="130"/>
      <c r="N274" s="130"/>
      <c r="O274" s="130"/>
      <c r="P274" s="130"/>
    </row>
    <row r="275" spans="1:16" x14ac:dyDescent="0.25">
      <c r="A275" s="104" t="s">
        <v>63</v>
      </c>
      <c r="B275" s="112" t="s">
        <v>324</v>
      </c>
      <c r="C275" s="103" t="s">
        <v>180</v>
      </c>
      <c r="D275" s="65" t="s">
        <v>427</v>
      </c>
      <c r="E275" s="71">
        <f>SUM(F275:P275)</f>
        <v>20709.650343167999</v>
      </c>
      <c r="F275" s="65">
        <f>F276+F277</f>
        <v>0</v>
      </c>
      <c r="G275" s="65">
        <f t="shared" ref="G275:P275" si="121">G276+G277</f>
        <v>1318.4</v>
      </c>
      <c r="H275" s="65">
        <f t="shared" si="121"/>
        <v>1305.6999999999998</v>
      </c>
      <c r="I275" s="65">
        <f t="shared" si="121"/>
        <v>1873.2</v>
      </c>
      <c r="J275" s="65">
        <f t="shared" si="121"/>
        <v>2731.8</v>
      </c>
      <c r="K275" s="65">
        <f t="shared" si="121"/>
        <v>2731.8</v>
      </c>
      <c r="L275" s="65">
        <f t="shared" si="121"/>
        <v>2731.8</v>
      </c>
      <c r="M275" s="79">
        <f t="shared" si="121"/>
        <v>1887.912</v>
      </c>
      <c r="N275" s="79">
        <f t="shared" si="121"/>
        <v>1963.42848</v>
      </c>
      <c r="O275" s="79">
        <f t="shared" si="121"/>
        <v>2041.9656192</v>
      </c>
      <c r="P275" s="79">
        <f t="shared" si="121"/>
        <v>2123.644243968</v>
      </c>
    </row>
    <row r="276" spans="1:16" x14ac:dyDescent="0.25">
      <c r="A276" s="104"/>
      <c r="B276" s="112"/>
      <c r="C276" s="103"/>
      <c r="D276" s="65" t="s">
        <v>57</v>
      </c>
      <c r="E276" s="71">
        <f t="shared" ref="E276:E279" si="122">SUM(F276:P276)</f>
        <v>15900.050343168001</v>
      </c>
      <c r="F276" s="65">
        <v>0</v>
      </c>
      <c r="G276" s="65">
        <v>738.1</v>
      </c>
      <c r="H276" s="65">
        <v>725.4</v>
      </c>
      <c r="I276" s="65">
        <f>725.4+248.3</f>
        <v>973.7</v>
      </c>
      <c r="J276" s="65">
        <v>1815.3</v>
      </c>
      <c r="K276" s="65">
        <v>1815.3</v>
      </c>
      <c r="L276" s="71">
        <v>1815.3</v>
      </c>
      <c r="M276" s="79">
        <f t="shared" ref="M276:P276" si="123">L276+(L276/100*4)</f>
        <v>1887.912</v>
      </c>
      <c r="N276" s="79">
        <f t="shared" si="123"/>
        <v>1963.42848</v>
      </c>
      <c r="O276" s="79">
        <f t="shared" si="123"/>
        <v>2041.9656192</v>
      </c>
      <c r="P276" s="79">
        <f t="shared" si="123"/>
        <v>2123.644243968</v>
      </c>
    </row>
    <row r="277" spans="1:16" x14ac:dyDescent="0.25">
      <c r="A277" s="104"/>
      <c r="B277" s="112"/>
      <c r="C277" s="65" t="s">
        <v>180</v>
      </c>
      <c r="D277" s="65" t="s">
        <v>59</v>
      </c>
      <c r="E277" s="71">
        <f t="shared" si="122"/>
        <v>4809.6000000000004</v>
      </c>
      <c r="F277" s="65">
        <v>0</v>
      </c>
      <c r="G277" s="65">
        <v>580.29999999999995</v>
      </c>
      <c r="H277" s="65">
        <v>580.29999999999995</v>
      </c>
      <c r="I277" s="29">
        <v>899.5</v>
      </c>
      <c r="J277" s="29">
        <v>916.5</v>
      </c>
      <c r="K277" s="65">
        <v>916.5</v>
      </c>
      <c r="L277" s="71">
        <v>916.5</v>
      </c>
      <c r="M277" s="65">
        <v>0</v>
      </c>
      <c r="N277" s="65">
        <v>0</v>
      </c>
      <c r="O277" s="65">
        <v>0</v>
      </c>
      <c r="P277" s="65">
        <v>0</v>
      </c>
    </row>
    <row r="278" spans="1:16" ht="31.5" customHeight="1" x14ac:dyDescent="0.25">
      <c r="A278" s="104" t="s">
        <v>64</v>
      </c>
      <c r="B278" s="112" t="s">
        <v>326</v>
      </c>
      <c r="C278" s="103" t="s">
        <v>176</v>
      </c>
      <c r="D278" s="65" t="s">
        <v>427</v>
      </c>
      <c r="E278" s="71">
        <f t="shared" si="122"/>
        <v>127.97549082623999</v>
      </c>
      <c r="F278" s="65">
        <v>5</v>
      </c>
      <c r="G278" s="65">
        <v>5.2</v>
      </c>
      <c r="H278" s="65">
        <f>5.4+5.4</f>
        <v>10.8</v>
      </c>
      <c r="I278" s="65">
        <f>5.7+5.7</f>
        <v>11.4</v>
      </c>
      <c r="J278" s="29">
        <v>12</v>
      </c>
      <c r="K278" s="65">
        <v>12.6</v>
      </c>
      <c r="L278" s="71">
        <f t="shared" ref="L278:P279" si="124">K278+(K278/100*4)</f>
        <v>13.103999999999999</v>
      </c>
      <c r="M278" s="71">
        <f t="shared" si="124"/>
        <v>13.628159999999999</v>
      </c>
      <c r="N278" s="71">
        <f t="shared" si="124"/>
        <v>14.173286399999999</v>
      </c>
      <c r="O278" s="71">
        <f t="shared" si="124"/>
        <v>14.740217855999999</v>
      </c>
      <c r="P278" s="71">
        <f t="shared" si="124"/>
        <v>15.32982657024</v>
      </c>
    </row>
    <row r="279" spans="1:16" x14ac:dyDescent="0.25">
      <c r="A279" s="104"/>
      <c r="B279" s="112"/>
      <c r="C279" s="103"/>
      <c r="D279" s="65" t="s">
        <v>57</v>
      </c>
      <c r="E279" s="71">
        <f t="shared" si="122"/>
        <v>127.97549082623999</v>
      </c>
      <c r="F279" s="65">
        <v>5</v>
      </c>
      <c r="G279" s="65">
        <v>5.2</v>
      </c>
      <c r="H279" s="65">
        <f>5.4+5.4</f>
        <v>10.8</v>
      </c>
      <c r="I279" s="65">
        <f>5.7+5.7</f>
        <v>11.4</v>
      </c>
      <c r="J279" s="29">
        <v>12</v>
      </c>
      <c r="K279" s="65">
        <v>12.6</v>
      </c>
      <c r="L279" s="71">
        <f t="shared" si="124"/>
        <v>13.103999999999999</v>
      </c>
      <c r="M279" s="71">
        <f t="shared" si="124"/>
        <v>13.628159999999999</v>
      </c>
      <c r="N279" s="71">
        <f t="shared" si="124"/>
        <v>14.173286399999999</v>
      </c>
      <c r="O279" s="71">
        <f t="shared" si="124"/>
        <v>14.740217855999999</v>
      </c>
      <c r="P279" s="71">
        <f t="shared" si="124"/>
        <v>15.32982657024</v>
      </c>
    </row>
    <row r="280" spans="1:16" x14ac:dyDescent="0.25">
      <c r="A280" s="104" t="s">
        <v>159</v>
      </c>
      <c r="B280" s="112" t="s">
        <v>328</v>
      </c>
      <c r="C280" s="103" t="s">
        <v>176</v>
      </c>
      <c r="D280" s="65" t="s">
        <v>427</v>
      </c>
      <c r="E280" s="71">
        <f t="shared" ref="E280:E284" si="125">SUM(F280:P280)</f>
        <v>10.199999999999999</v>
      </c>
      <c r="F280" s="65">
        <v>5</v>
      </c>
      <c r="G280" s="65">
        <v>5.2</v>
      </c>
      <c r="H280" s="65">
        <v>0</v>
      </c>
      <c r="I280" s="65">
        <v>0</v>
      </c>
      <c r="J280" s="29">
        <v>0</v>
      </c>
      <c r="K280" s="65">
        <v>0</v>
      </c>
      <c r="L280" s="65">
        <v>0</v>
      </c>
      <c r="M280" s="65">
        <v>0</v>
      </c>
      <c r="N280" s="65">
        <v>0</v>
      </c>
      <c r="O280" s="65">
        <v>0</v>
      </c>
      <c r="P280" s="65">
        <v>0</v>
      </c>
    </row>
    <row r="281" spans="1:16" x14ac:dyDescent="0.25">
      <c r="A281" s="104"/>
      <c r="B281" s="112"/>
      <c r="C281" s="103"/>
      <c r="D281" s="65" t="s">
        <v>57</v>
      </c>
      <c r="E281" s="71">
        <f t="shared" si="125"/>
        <v>10.199999999999999</v>
      </c>
      <c r="F281" s="65">
        <v>5</v>
      </c>
      <c r="G281" s="65">
        <v>5.2</v>
      </c>
      <c r="H281" s="65">
        <v>0</v>
      </c>
      <c r="I281" s="65">
        <v>0</v>
      </c>
      <c r="J281" s="29">
        <v>0</v>
      </c>
      <c r="K281" s="65">
        <v>0</v>
      </c>
      <c r="L281" s="65">
        <v>0</v>
      </c>
      <c r="M281" s="65">
        <v>0</v>
      </c>
      <c r="N281" s="65">
        <v>0</v>
      </c>
      <c r="O281" s="65">
        <v>0</v>
      </c>
      <c r="P281" s="65">
        <v>0</v>
      </c>
    </row>
    <row r="282" spans="1:16" x14ac:dyDescent="0.25">
      <c r="A282" s="104" t="s">
        <v>440</v>
      </c>
      <c r="B282" s="104"/>
      <c r="C282" s="103"/>
      <c r="D282" s="65" t="s">
        <v>427</v>
      </c>
      <c r="E282" s="71">
        <f t="shared" si="125"/>
        <v>20847.82583399424</v>
      </c>
      <c r="F282" s="71">
        <f>F283+F284</f>
        <v>10</v>
      </c>
      <c r="G282" s="71">
        <f t="shared" ref="G282:P282" si="126">G283+G284</f>
        <v>1328.8</v>
      </c>
      <c r="H282" s="71">
        <f t="shared" si="126"/>
        <v>1316.5</v>
      </c>
      <c r="I282" s="71">
        <f t="shared" si="126"/>
        <v>1884.6</v>
      </c>
      <c r="J282" s="71">
        <f t="shared" si="126"/>
        <v>2743.8</v>
      </c>
      <c r="K282" s="71">
        <f t="shared" si="126"/>
        <v>2744.3999999999996</v>
      </c>
      <c r="L282" s="71">
        <f t="shared" si="126"/>
        <v>2744.904</v>
      </c>
      <c r="M282" s="71">
        <f t="shared" si="126"/>
        <v>1901.54016</v>
      </c>
      <c r="N282" s="71">
        <f t="shared" si="126"/>
        <v>1977.6017664000001</v>
      </c>
      <c r="O282" s="71">
        <f t="shared" si="126"/>
        <v>2056.7058370559998</v>
      </c>
      <c r="P282" s="71">
        <f t="shared" si="126"/>
        <v>2138.9740705382401</v>
      </c>
    </row>
    <row r="283" spans="1:16" x14ac:dyDescent="0.25">
      <c r="A283" s="104"/>
      <c r="B283" s="104"/>
      <c r="C283" s="103"/>
      <c r="D283" s="65" t="s">
        <v>57</v>
      </c>
      <c r="E283" s="71">
        <f t="shared" si="125"/>
        <v>16038.225833994238</v>
      </c>
      <c r="F283" s="71">
        <f>F281+F279+F276</f>
        <v>10</v>
      </c>
      <c r="G283" s="71">
        <f t="shared" ref="G283:P283" si="127">G281+G279+G276</f>
        <v>748.5</v>
      </c>
      <c r="H283" s="71">
        <f t="shared" si="127"/>
        <v>736.19999999999993</v>
      </c>
      <c r="I283" s="71">
        <f t="shared" si="127"/>
        <v>985.1</v>
      </c>
      <c r="J283" s="71">
        <f t="shared" si="127"/>
        <v>1827.3</v>
      </c>
      <c r="K283" s="71">
        <f t="shared" si="127"/>
        <v>1827.8999999999999</v>
      </c>
      <c r="L283" s="71">
        <f t="shared" si="127"/>
        <v>1828.404</v>
      </c>
      <c r="M283" s="71">
        <f t="shared" si="127"/>
        <v>1901.54016</v>
      </c>
      <c r="N283" s="71">
        <f t="shared" si="127"/>
        <v>1977.6017664000001</v>
      </c>
      <c r="O283" s="71">
        <f t="shared" si="127"/>
        <v>2056.7058370559998</v>
      </c>
      <c r="P283" s="71">
        <f t="shared" si="127"/>
        <v>2138.9740705382401</v>
      </c>
    </row>
    <row r="284" spans="1:16" x14ac:dyDescent="0.25">
      <c r="A284" s="104"/>
      <c r="B284" s="104"/>
      <c r="C284" s="103"/>
      <c r="D284" s="65" t="s">
        <v>59</v>
      </c>
      <c r="E284" s="71">
        <f t="shared" si="125"/>
        <v>4809.6000000000004</v>
      </c>
      <c r="F284" s="71">
        <f>F277</f>
        <v>0</v>
      </c>
      <c r="G284" s="71">
        <f t="shared" ref="G284:P284" si="128">G277</f>
        <v>580.29999999999995</v>
      </c>
      <c r="H284" s="71">
        <f t="shared" si="128"/>
        <v>580.29999999999995</v>
      </c>
      <c r="I284" s="71">
        <f t="shared" si="128"/>
        <v>899.5</v>
      </c>
      <c r="J284" s="71">
        <f t="shared" si="128"/>
        <v>916.5</v>
      </c>
      <c r="K284" s="71">
        <f t="shared" si="128"/>
        <v>916.5</v>
      </c>
      <c r="L284" s="71">
        <f t="shared" si="128"/>
        <v>916.5</v>
      </c>
      <c r="M284" s="71">
        <f t="shared" si="128"/>
        <v>0</v>
      </c>
      <c r="N284" s="71">
        <f t="shared" si="128"/>
        <v>0</v>
      </c>
      <c r="O284" s="71">
        <f t="shared" si="128"/>
        <v>0</v>
      </c>
      <c r="P284" s="71">
        <f t="shared" si="128"/>
        <v>0</v>
      </c>
    </row>
    <row r="285" spans="1:16" x14ac:dyDescent="0.25">
      <c r="A285" s="130" t="s">
        <v>330</v>
      </c>
      <c r="B285" s="130"/>
      <c r="C285" s="130"/>
      <c r="D285" s="130"/>
      <c r="E285" s="130"/>
      <c r="F285" s="130"/>
      <c r="G285" s="130"/>
      <c r="H285" s="130"/>
      <c r="I285" s="130"/>
      <c r="J285" s="130"/>
      <c r="K285" s="130"/>
      <c r="L285" s="130"/>
      <c r="M285" s="130"/>
      <c r="N285" s="130"/>
      <c r="O285" s="130"/>
      <c r="P285" s="130"/>
    </row>
    <row r="286" spans="1:16" x14ac:dyDescent="0.25">
      <c r="A286" s="104" t="s">
        <v>172</v>
      </c>
      <c r="B286" s="112" t="s">
        <v>331</v>
      </c>
      <c r="C286" s="103" t="s">
        <v>332</v>
      </c>
      <c r="D286" s="65" t="s">
        <v>427</v>
      </c>
      <c r="E286" s="71">
        <f>SUM(F286:P286)</f>
        <v>223.64194790400001</v>
      </c>
      <c r="F286" s="71">
        <v>6</v>
      </c>
      <c r="G286" s="71">
        <v>6.3</v>
      </c>
      <c r="H286" s="71">
        <f>6.6+13.2</f>
        <v>19.799999999999997</v>
      </c>
      <c r="I286" s="71">
        <f>6.9+13.8</f>
        <v>20.700000000000003</v>
      </c>
      <c r="J286" s="71">
        <f>7.2+14.4</f>
        <v>21.6</v>
      </c>
      <c r="K286" s="71">
        <f>7.5+15</f>
        <v>22.5</v>
      </c>
      <c r="L286" s="71">
        <f>K286+(K286/100*4)</f>
        <v>23.4</v>
      </c>
      <c r="M286" s="71">
        <f t="shared" ref="M286:P287" si="129">L286+(L286/100*4)</f>
        <v>24.335999999999999</v>
      </c>
      <c r="N286" s="71">
        <f t="shared" si="129"/>
        <v>25.309439999999999</v>
      </c>
      <c r="O286" s="71">
        <f t="shared" si="129"/>
        <v>26.321817599999999</v>
      </c>
      <c r="P286" s="71">
        <f t="shared" si="129"/>
        <v>27.374690303999998</v>
      </c>
    </row>
    <row r="287" spans="1:16" x14ac:dyDescent="0.25">
      <c r="A287" s="104"/>
      <c r="B287" s="112"/>
      <c r="C287" s="103"/>
      <c r="D287" s="65" t="s">
        <v>57</v>
      </c>
      <c r="E287" s="71">
        <f t="shared" ref="E287:E352" si="130">SUM(F287:P287)</f>
        <v>223.64194790400001</v>
      </c>
      <c r="F287" s="71">
        <v>6</v>
      </c>
      <c r="G287" s="71">
        <v>6.3</v>
      </c>
      <c r="H287" s="71">
        <f>6.6+13.2</f>
        <v>19.799999999999997</v>
      </c>
      <c r="I287" s="71">
        <f>6.9+13.8</f>
        <v>20.700000000000003</v>
      </c>
      <c r="J287" s="71">
        <f>7.2+14.4</f>
        <v>21.6</v>
      </c>
      <c r="K287" s="71">
        <f>7.5+15</f>
        <v>22.5</v>
      </c>
      <c r="L287" s="71">
        <f>K287+(K287/100*4)</f>
        <v>23.4</v>
      </c>
      <c r="M287" s="71">
        <f t="shared" si="129"/>
        <v>24.335999999999999</v>
      </c>
      <c r="N287" s="71">
        <f t="shared" si="129"/>
        <v>25.309439999999999</v>
      </c>
      <c r="O287" s="71">
        <f t="shared" si="129"/>
        <v>26.321817599999999</v>
      </c>
      <c r="P287" s="71">
        <f t="shared" si="129"/>
        <v>27.374690303999998</v>
      </c>
    </row>
    <row r="288" spans="1:16" ht="23.25" customHeight="1" x14ac:dyDescent="0.25">
      <c r="A288" s="106" t="s">
        <v>174</v>
      </c>
      <c r="B288" s="112" t="s">
        <v>334</v>
      </c>
      <c r="C288" s="103" t="s">
        <v>284</v>
      </c>
      <c r="D288" s="65" t="s">
        <v>427</v>
      </c>
      <c r="E288" s="71">
        <f t="shared" si="130"/>
        <v>21.3</v>
      </c>
      <c r="F288" s="71">
        <v>5</v>
      </c>
      <c r="G288" s="71">
        <v>5.2</v>
      </c>
      <c r="H288" s="71">
        <v>5.4</v>
      </c>
      <c r="I288" s="71">
        <v>5.7</v>
      </c>
      <c r="J288" s="71">
        <v>0</v>
      </c>
      <c r="K288" s="71">
        <v>0</v>
      </c>
      <c r="L288" s="71">
        <f t="shared" ref="L288:P293" si="131">K288+(K288/100*4)</f>
        <v>0</v>
      </c>
      <c r="M288" s="71">
        <f t="shared" si="131"/>
        <v>0</v>
      </c>
      <c r="N288" s="71">
        <f t="shared" si="131"/>
        <v>0</v>
      </c>
      <c r="O288" s="71">
        <f t="shared" si="131"/>
        <v>0</v>
      </c>
      <c r="P288" s="71">
        <f t="shared" si="131"/>
        <v>0</v>
      </c>
    </row>
    <row r="289" spans="1:20" ht="32.25" customHeight="1" x14ac:dyDescent="0.25">
      <c r="A289" s="108"/>
      <c r="B289" s="112"/>
      <c r="C289" s="103"/>
      <c r="D289" s="65" t="s">
        <v>57</v>
      </c>
      <c r="E289" s="71">
        <f t="shared" si="130"/>
        <v>21.3</v>
      </c>
      <c r="F289" s="71">
        <v>5</v>
      </c>
      <c r="G289" s="71">
        <v>5.2</v>
      </c>
      <c r="H289" s="71">
        <v>5.4</v>
      </c>
      <c r="I289" s="71">
        <v>5.7</v>
      </c>
      <c r="J289" s="71">
        <v>0</v>
      </c>
      <c r="K289" s="71">
        <v>0</v>
      </c>
      <c r="L289" s="71">
        <f t="shared" si="131"/>
        <v>0</v>
      </c>
      <c r="M289" s="71">
        <f t="shared" si="131"/>
        <v>0</v>
      </c>
      <c r="N289" s="71">
        <f t="shared" si="131"/>
        <v>0</v>
      </c>
      <c r="O289" s="71">
        <f t="shared" si="131"/>
        <v>0</v>
      </c>
      <c r="P289" s="71">
        <f t="shared" si="131"/>
        <v>0</v>
      </c>
    </row>
    <row r="290" spans="1:20" x14ac:dyDescent="0.25">
      <c r="A290" s="106" t="s">
        <v>446</v>
      </c>
      <c r="B290" s="112" t="s">
        <v>454</v>
      </c>
      <c r="C290" s="103" t="s">
        <v>300</v>
      </c>
      <c r="D290" s="65" t="s">
        <v>427</v>
      </c>
      <c r="E290" s="71">
        <f t="shared" si="130"/>
        <v>86.1</v>
      </c>
      <c r="F290" s="71">
        <v>20</v>
      </c>
      <c r="G290" s="71">
        <v>21</v>
      </c>
      <c r="H290" s="71">
        <v>22</v>
      </c>
      <c r="I290" s="71">
        <f>23.1</f>
        <v>23.1</v>
      </c>
      <c r="J290" s="71">
        <v>0</v>
      </c>
      <c r="K290" s="71">
        <v>0</v>
      </c>
      <c r="L290" s="71">
        <f t="shared" si="131"/>
        <v>0</v>
      </c>
      <c r="M290" s="71">
        <f t="shared" si="131"/>
        <v>0</v>
      </c>
      <c r="N290" s="71">
        <f t="shared" si="131"/>
        <v>0</v>
      </c>
      <c r="O290" s="71">
        <f t="shared" si="131"/>
        <v>0</v>
      </c>
      <c r="P290" s="71">
        <f t="shared" si="131"/>
        <v>0</v>
      </c>
    </row>
    <row r="291" spans="1:20" x14ac:dyDescent="0.25">
      <c r="A291" s="108"/>
      <c r="B291" s="112"/>
      <c r="C291" s="103"/>
      <c r="D291" s="65" t="s">
        <v>57</v>
      </c>
      <c r="E291" s="71">
        <f t="shared" si="130"/>
        <v>86.1</v>
      </c>
      <c r="F291" s="71">
        <v>20</v>
      </c>
      <c r="G291" s="71">
        <v>21</v>
      </c>
      <c r="H291" s="71">
        <v>22</v>
      </c>
      <c r="I291" s="71">
        <f>23.1</f>
        <v>23.1</v>
      </c>
      <c r="J291" s="71">
        <v>0</v>
      </c>
      <c r="K291" s="71">
        <v>0</v>
      </c>
      <c r="L291" s="71">
        <f t="shared" si="131"/>
        <v>0</v>
      </c>
      <c r="M291" s="71">
        <f t="shared" si="131"/>
        <v>0</v>
      </c>
      <c r="N291" s="71">
        <f t="shared" si="131"/>
        <v>0</v>
      </c>
      <c r="O291" s="71">
        <f t="shared" si="131"/>
        <v>0</v>
      </c>
      <c r="P291" s="71">
        <f t="shared" si="131"/>
        <v>0</v>
      </c>
    </row>
    <row r="292" spans="1:20" ht="27" customHeight="1" x14ac:dyDescent="0.25">
      <c r="A292" s="106" t="s">
        <v>447</v>
      </c>
      <c r="B292" s="112" t="s">
        <v>455</v>
      </c>
      <c r="C292" s="103" t="s">
        <v>176</v>
      </c>
      <c r="D292" s="65" t="s">
        <v>427</v>
      </c>
      <c r="E292" s="71">
        <f t="shared" si="130"/>
        <v>276.68768410624006</v>
      </c>
      <c r="F292" s="71">
        <v>20</v>
      </c>
      <c r="G292" s="71">
        <v>21</v>
      </c>
      <c r="H292" s="71">
        <v>22</v>
      </c>
      <c r="I292" s="71">
        <v>23.1</v>
      </c>
      <c r="J292" s="71">
        <v>24.1</v>
      </c>
      <c r="K292" s="71">
        <v>25.1</v>
      </c>
      <c r="L292" s="71">
        <f>K292+(K292/100*4)</f>
        <v>26.104000000000003</v>
      </c>
      <c r="M292" s="71">
        <f t="shared" si="131"/>
        <v>27.148160000000004</v>
      </c>
      <c r="N292" s="71">
        <f t="shared" si="131"/>
        <v>28.234086400000006</v>
      </c>
      <c r="O292" s="71">
        <f t="shared" si="131"/>
        <v>29.363449856000006</v>
      </c>
      <c r="P292" s="71">
        <f t="shared" si="131"/>
        <v>30.537987850240008</v>
      </c>
      <c r="R292" s="37"/>
    </row>
    <row r="293" spans="1:20" x14ac:dyDescent="0.25">
      <c r="A293" s="108"/>
      <c r="B293" s="112"/>
      <c r="C293" s="103"/>
      <c r="D293" s="65" t="s">
        <v>57</v>
      </c>
      <c r="E293" s="71">
        <f t="shared" si="130"/>
        <v>276.68768410624006</v>
      </c>
      <c r="F293" s="71">
        <v>20</v>
      </c>
      <c r="G293" s="71">
        <v>21</v>
      </c>
      <c r="H293" s="71">
        <v>22</v>
      </c>
      <c r="I293" s="71">
        <v>23.1</v>
      </c>
      <c r="J293" s="71">
        <v>24.1</v>
      </c>
      <c r="K293" s="71">
        <v>25.1</v>
      </c>
      <c r="L293" s="71">
        <f>K293+(K293/100*4)</f>
        <v>26.104000000000003</v>
      </c>
      <c r="M293" s="71">
        <f t="shared" si="131"/>
        <v>27.148160000000004</v>
      </c>
      <c r="N293" s="71">
        <f t="shared" si="131"/>
        <v>28.234086400000006</v>
      </c>
      <c r="O293" s="71">
        <f t="shared" si="131"/>
        <v>29.363449856000006</v>
      </c>
      <c r="P293" s="71">
        <f t="shared" si="131"/>
        <v>30.537987850240008</v>
      </c>
      <c r="R293" s="37"/>
      <c r="S293" s="37"/>
      <c r="T293" s="37"/>
    </row>
    <row r="294" spans="1:20" ht="34.5" customHeight="1" x14ac:dyDescent="0.25">
      <c r="A294" s="106" t="s">
        <v>448</v>
      </c>
      <c r="B294" s="112" t="s">
        <v>456</v>
      </c>
      <c r="C294" s="103" t="s">
        <v>176</v>
      </c>
      <c r="D294" s="65" t="s">
        <v>427</v>
      </c>
      <c r="E294" s="71">
        <f t="shared" si="130"/>
        <v>38.9</v>
      </c>
      <c r="F294" s="71">
        <v>19</v>
      </c>
      <c r="G294" s="71">
        <v>19.899999999999999</v>
      </c>
      <c r="H294" s="71">
        <v>0</v>
      </c>
      <c r="I294" s="71">
        <v>0</v>
      </c>
      <c r="J294" s="71">
        <v>0</v>
      </c>
      <c r="K294" s="71">
        <v>0</v>
      </c>
      <c r="L294" s="71">
        <f t="shared" ref="L294:P299" si="132">K294+(K294/100*4)</f>
        <v>0</v>
      </c>
      <c r="M294" s="71">
        <f t="shared" si="132"/>
        <v>0</v>
      </c>
      <c r="N294" s="71">
        <f t="shared" si="132"/>
        <v>0</v>
      </c>
      <c r="O294" s="71">
        <f t="shared" si="132"/>
        <v>0</v>
      </c>
      <c r="P294" s="71">
        <f t="shared" si="132"/>
        <v>0</v>
      </c>
      <c r="R294" s="37"/>
      <c r="S294" s="37"/>
      <c r="T294" s="37"/>
    </row>
    <row r="295" spans="1:20" ht="24" customHeight="1" x14ac:dyDescent="0.25">
      <c r="A295" s="108"/>
      <c r="B295" s="112"/>
      <c r="C295" s="103"/>
      <c r="D295" s="65" t="s">
        <v>57</v>
      </c>
      <c r="E295" s="71">
        <f t="shared" si="130"/>
        <v>38.9</v>
      </c>
      <c r="F295" s="71">
        <v>19</v>
      </c>
      <c r="G295" s="71">
        <v>19.899999999999999</v>
      </c>
      <c r="H295" s="71">
        <v>0</v>
      </c>
      <c r="I295" s="71">
        <v>0</v>
      </c>
      <c r="J295" s="71">
        <v>0</v>
      </c>
      <c r="K295" s="71">
        <v>0</v>
      </c>
      <c r="L295" s="71">
        <f t="shared" si="132"/>
        <v>0</v>
      </c>
      <c r="M295" s="71">
        <f t="shared" si="132"/>
        <v>0</v>
      </c>
      <c r="N295" s="71">
        <f t="shared" si="132"/>
        <v>0</v>
      </c>
      <c r="O295" s="71">
        <f t="shared" si="132"/>
        <v>0</v>
      </c>
      <c r="P295" s="71">
        <f t="shared" si="132"/>
        <v>0</v>
      </c>
    </row>
    <row r="296" spans="1:20" x14ac:dyDescent="0.25">
      <c r="A296" s="106" t="s">
        <v>449</v>
      </c>
      <c r="B296" s="112" t="s">
        <v>457</v>
      </c>
      <c r="C296" s="103" t="s">
        <v>300</v>
      </c>
      <c r="D296" s="65" t="s">
        <v>427</v>
      </c>
      <c r="E296" s="71">
        <f t="shared" si="130"/>
        <v>82.747315967999995</v>
      </c>
      <c r="F296" s="71">
        <v>6</v>
      </c>
      <c r="G296" s="71">
        <v>6.3</v>
      </c>
      <c r="H296" s="71">
        <v>6.6</v>
      </c>
      <c r="I296" s="71">
        <v>6.9</v>
      </c>
      <c r="J296" s="71">
        <v>7.2</v>
      </c>
      <c r="K296" s="71">
        <v>7.5</v>
      </c>
      <c r="L296" s="71">
        <f t="shared" si="132"/>
        <v>7.8</v>
      </c>
      <c r="M296" s="71">
        <f t="shared" si="132"/>
        <v>8.1120000000000001</v>
      </c>
      <c r="N296" s="71">
        <f t="shared" si="132"/>
        <v>8.4364799999999995</v>
      </c>
      <c r="O296" s="71">
        <f t="shared" si="132"/>
        <v>8.7739391999999992</v>
      </c>
      <c r="P296" s="71">
        <f t="shared" si="132"/>
        <v>9.1248967679999993</v>
      </c>
    </row>
    <row r="297" spans="1:20" x14ac:dyDescent="0.25">
      <c r="A297" s="108"/>
      <c r="B297" s="112"/>
      <c r="C297" s="103"/>
      <c r="D297" s="65" t="s">
        <v>57</v>
      </c>
      <c r="E297" s="71">
        <f t="shared" si="130"/>
        <v>82.747315967999995</v>
      </c>
      <c r="F297" s="71">
        <v>6</v>
      </c>
      <c r="G297" s="71">
        <v>6.3</v>
      </c>
      <c r="H297" s="71">
        <v>6.6</v>
      </c>
      <c r="I297" s="71">
        <v>6.9</v>
      </c>
      <c r="J297" s="71">
        <v>7.2</v>
      </c>
      <c r="K297" s="71">
        <v>7.5</v>
      </c>
      <c r="L297" s="71">
        <f t="shared" si="132"/>
        <v>7.8</v>
      </c>
      <c r="M297" s="71">
        <f t="shared" si="132"/>
        <v>8.1120000000000001</v>
      </c>
      <c r="N297" s="71">
        <f t="shared" si="132"/>
        <v>8.4364799999999995</v>
      </c>
      <c r="O297" s="71">
        <f t="shared" si="132"/>
        <v>8.7739391999999992</v>
      </c>
      <c r="P297" s="71">
        <f t="shared" si="132"/>
        <v>9.1248967679999993</v>
      </c>
    </row>
    <row r="298" spans="1:20" x14ac:dyDescent="0.25">
      <c r="A298" s="106" t="s">
        <v>450</v>
      </c>
      <c r="B298" s="112" t="s">
        <v>458</v>
      </c>
      <c r="C298" s="103" t="s">
        <v>101</v>
      </c>
      <c r="D298" s="65" t="s">
        <v>427</v>
      </c>
      <c r="E298" s="71">
        <f t="shared" si="130"/>
        <v>387.01743873023997</v>
      </c>
      <c r="F298" s="71">
        <v>28</v>
      </c>
      <c r="G298" s="71">
        <v>29.4</v>
      </c>
      <c r="H298" s="71">
        <v>30.8</v>
      </c>
      <c r="I298" s="71">
        <v>32.299999999999997</v>
      </c>
      <c r="J298" s="71">
        <v>33.700000000000003</v>
      </c>
      <c r="K298" s="71">
        <v>35.1</v>
      </c>
      <c r="L298" s="71">
        <f>K298+(K298/100*4)</f>
        <v>36.504000000000005</v>
      </c>
      <c r="M298" s="71">
        <f t="shared" si="132"/>
        <v>37.964160000000007</v>
      </c>
      <c r="N298" s="71">
        <f t="shared" si="132"/>
        <v>39.482726400000004</v>
      </c>
      <c r="O298" s="71">
        <f t="shared" si="132"/>
        <v>41.062035456000004</v>
      </c>
      <c r="P298" s="71">
        <f t="shared" si="132"/>
        <v>42.704516874240007</v>
      </c>
      <c r="Q298" s="37"/>
      <c r="R298" s="37"/>
      <c r="S298" s="37"/>
    </row>
    <row r="299" spans="1:20" x14ac:dyDescent="0.25">
      <c r="A299" s="108"/>
      <c r="B299" s="112"/>
      <c r="C299" s="103"/>
      <c r="D299" s="65" t="s">
        <v>57</v>
      </c>
      <c r="E299" s="71">
        <f t="shared" si="130"/>
        <v>387.01743873023997</v>
      </c>
      <c r="F299" s="71">
        <v>28</v>
      </c>
      <c r="G299" s="71">
        <v>29.4</v>
      </c>
      <c r="H299" s="71">
        <v>30.8</v>
      </c>
      <c r="I299" s="71">
        <v>32.299999999999997</v>
      </c>
      <c r="J299" s="71">
        <v>33.700000000000003</v>
      </c>
      <c r="K299" s="71">
        <v>35.1</v>
      </c>
      <c r="L299" s="71">
        <f>K299+(K299/100*4)</f>
        <v>36.504000000000005</v>
      </c>
      <c r="M299" s="71">
        <f t="shared" si="132"/>
        <v>37.964160000000007</v>
      </c>
      <c r="N299" s="71">
        <f t="shared" si="132"/>
        <v>39.482726400000004</v>
      </c>
      <c r="O299" s="71">
        <f t="shared" si="132"/>
        <v>41.062035456000004</v>
      </c>
      <c r="P299" s="71">
        <f t="shared" si="132"/>
        <v>42.704516874240007</v>
      </c>
    </row>
    <row r="300" spans="1:20" ht="22.5" customHeight="1" x14ac:dyDescent="0.25">
      <c r="A300" s="106" t="s">
        <v>451</v>
      </c>
      <c r="B300" s="112" t="s">
        <v>459</v>
      </c>
      <c r="C300" s="103" t="s">
        <v>347</v>
      </c>
      <c r="D300" s="65" t="s">
        <v>427</v>
      </c>
      <c r="E300" s="71">
        <f t="shared" si="130"/>
        <v>347.27700928512002</v>
      </c>
      <c r="F300" s="71">
        <v>14</v>
      </c>
      <c r="G300" s="71">
        <v>14.7</v>
      </c>
      <c r="H300" s="71">
        <v>15.4</v>
      </c>
      <c r="I300" s="71">
        <f>16.1+11.5</f>
        <v>27.6</v>
      </c>
      <c r="J300" s="71">
        <v>34.799999999999997</v>
      </c>
      <c r="K300" s="71">
        <v>36.299999999999997</v>
      </c>
      <c r="L300" s="71">
        <f t="shared" ref="L300:P307" si="133">K300+(K300/100*4)</f>
        <v>37.751999999999995</v>
      </c>
      <c r="M300" s="71">
        <f t="shared" si="133"/>
        <v>39.262079999999997</v>
      </c>
      <c r="N300" s="71">
        <f t="shared" si="133"/>
        <v>40.832563199999996</v>
      </c>
      <c r="O300" s="71">
        <f t="shared" si="133"/>
        <v>42.465865727999997</v>
      </c>
      <c r="P300" s="71">
        <f t="shared" si="133"/>
        <v>44.164500357119998</v>
      </c>
    </row>
    <row r="301" spans="1:20" ht="20.25" customHeight="1" x14ac:dyDescent="0.25">
      <c r="A301" s="108"/>
      <c r="B301" s="112"/>
      <c r="C301" s="103"/>
      <c r="D301" s="65" t="s">
        <v>57</v>
      </c>
      <c r="E301" s="71">
        <f t="shared" si="130"/>
        <v>347.27700928512002</v>
      </c>
      <c r="F301" s="71">
        <v>14</v>
      </c>
      <c r="G301" s="71">
        <v>14.7</v>
      </c>
      <c r="H301" s="71">
        <v>15.4</v>
      </c>
      <c r="I301" s="71">
        <f>16.1+11.5</f>
        <v>27.6</v>
      </c>
      <c r="J301" s="71">
        <v>34.799999999999997</v>
      </c>
      <c r="K301" s="71">
        <v>36.299999999999997</v>
      </c>
      <c r="L301" s="71">
        <f t="shared" si="133"/>
        <v>37.751999999999995</v>
      </c>
      <c r="M301" s="71">
        <f t="shared" si="133"/>
        <v>39.262079999999997</v>
      </c>
      <c r="N301" s="71">
        <f t="shared" si="133"/>
        <v>40.832563199999996</v>
      </c>
      <c r="O301" s="71">
        <f t="shared" si="133"/>
        <v>42.465865727999997</v>
      </c>
      <c r="P301" s="71">
        <f t="shared" si="133"/>
        <v>44.164500357119998</v>
      </c>
    </row>
    <row r="302" spans="1:20" ht="29.25" customHeight="1" x14ac:dyDescent="0.25">
      <c r="A302" s="106" t="s">
        <v>452</v>
      </c>
      <c r="B302" s="112" t="s">
        <v>460</v>
      </c>
      <c r="C302" s="103" t="s">
        <v>350</v>
      </c>
      <c r="D302" s="65" t="s">
        <v>427</v>
      </c>
      <c r="E302" s="71">
        <f t="shared" si="130"/>
        <v>414.59987738624</v>
      </c>
      <c r="F302" s="71">
        <v>30</v>
      </c>
      <c r="G302" s="71">
        <v>31.5</v>
      </c>
      <c r="H302" s="71">
        <v>33</v>
      </c>
      <c r="I302" s="71">
        <v>34.6</v>
      </c>
      <c r="J302" s="71">
        <v>36.1</v>
      </c>
      <c r="K302" s="71">
        <f>37.6</f>
        <v>37.6</v>
      </c>
      <c r="L302" s="71">
        <f t="shared" si="133"/>
        <v>39.103999999999999</v>
      </c>
      <c r="M302" s="71">
        <f t="shared" si="133"/>
        <v>40.66816</v>
      </c>
      <c r="N302" s="71">
        <f t="shared" si="133"/>
        <v>42.294886400000003</v>
      </c>
      <c r="O302" s="71">
        <f t="shared" si="133"/>
        <v>43.986681856000004</v>
      </c>
      <c r="P302" s="71">
        <f t="shared" si="133"/>
        <v>45.746149130240006</v>
      </c>
    </row>
    <row r="303" spans="1:20" x14ac:dyDescent="0.25">
      <c r="A303" s="108"/>
      <c r="B303" s="112"/>
      <c r="C303" s="103"/>
      <c r="D303" s="65" t="s">
        <v>57</v>
      </c>
      <c r="E303" s="71">
        <f t="shared" si="130"/>
        <v>414.59987738624</v>
      </c>
      <c r="F303" s="71">
        <v>30</v>
      </c>
      <c r="G303" s="71">
        <v>31.5</v>
      </c>
      <c r="H303" s="71">
        <v>33</v>
      </c>
      <c r="I303" s="71">
        <v>34.6</v>
      </c>
      <c r="J303" s="71">
        <v>36.1</v>
      </c>
      <c r="K303" s="71">
        <f>37.6</f>
        <v>37.6</v>
      </c>
      <c r="L303" s="71">
        <f t="shared" si="133"/>
        <v>39.103999999999999</v>
      </c>
      <c r="M303" s="71">
        <f t="shared" si="133"/>
        <v>40.66816</v>
      </c>
      <c r="N303" s="71">
        <f t="shared" si="133"/>
        <v>42.294886400000003</v>
      </c>
      <c r="O303" s="71">
        <f t="shared" si="133"/>
        <v>43.986681856000004</v>
      </c>
      <c r="P303" s="71">
        <f t="shared" si="133"/>
        <v>45.746149130240006</v>
      </c>
    </row>
    <row r="304" spans="1:20" x14ac:dyDescent="0.25">
      <c r="A304" s="106" t="s">
        <v>453</v>
      </c>
      <c r="B304" s="112" t="s">
        <v>461</v>
      </c>
      <c r="C304" s="103" t="s">
        <v>101</v>
      </c>
      <c r="D304" s="65" t="s">
        <v>427</v>
      </c>
      <c r="E304" s="71">
        <f t="shared" si="130"/>
        <v>276.68768410624006</v>
      </c>
      <c r="F304" s="71">
        <v>20</v>
      </c>
      <c r="G304" s="71">
        <v>21</v>
      </c>
      <c r="H304" s="71">
        <v>22</v>
      </c>
      <c r="I304" s="71">
        <v>23.1</v>
      </c>
      <c r="J304" s="71">
        <v>24.1</v>
      </c>
      <c r="K304" s="71">
        <v>25.1</v>
      </c>
      <c r="L304" s="71">
        <f>K304+(K304/100*4)</f>
        <v>26.104000000000003</v>
      </c>
      <c r="M304" s="71">
        <f t="shared" si="133"/>
        <v>27.148160000000004</v>
      </c>
      <c r="N304" s="71">
        <f t="shared" si="133"/>
        <v>28.234086400000006</v>
      </c>
      <c r="O304" s="71">
        <f t="shared" si="133"/>
        <v>29.363449856000006</v>
      </c>
      <c r="P304" s="71">
        <f t="shared" si="133"/>
        <v>30.537987850240008</v>
      </c>
    </row>
    <row r="305" spans="1:16" x14ac:dyDescent="0.25">
      <c r="A305" s="108"/>
      <c r="B305" s="112"/>
      <c r="C305" s="103"/>
      <c r="D305" s="65" t="s">
        <v>57</v>
      </c>
      <c r="E305" s="71">
        <f t="shared" si="130"/>
        <v>276.68768410624006</v>
      </c>
      <c r="F305" s="71">
        <v>20</v>
      </c>
      <c r="G305" s="71">
        <v>21</v>
      </c>
      <c r="H305" s="71">
        <v>22</v>
      </c>
      <c r="I305" s="71">
        <v>23.1</v>
      </c>
      <c r="J305" s="71">
        <v>24.1</v>
      </c>
      <c r="K305" s="71">
        <v>25.1</v>
      </c>
      <c r="L305" s="71">
        <f>K305+(K305/100*4)</f>
        <v>26.104000000000003</v>
      </c>
      <c r="M305" s="71">
        <f t="shared" si="133"/>
        <v>27.148160000000004</v>
      </c>
      <c r="N305" s="71">
        <f t="shared" si="133"/>
        <v>28.234086400000006</v>
      </c>
      <c r="O305" s="71">
        <f t="shared" si="133"/>
        <v>29.363449856000006</v>
      </c>
      <c r="P305" s="71">
        <f t="shared" si="133"/>
        <v>30.537987850240008</v>
      </c>
    </row>
    <row r="306" spans="1:16" x14ac:dyDescent="0.25">
      <c r="A306" s="106" t="s">
        <v>462</v>
      </c>
      <c r="B306" s="112" t="s">
        <v>466</v>
      </c>
      <c r="C306" s="103" t="s">
        <v>101</v>
      </c>
      <c r="D306" s="65" t="s">
        <v>427</v>
      </c>
      <c r="E306" s="71">
        <f t="shared" si="130"/>
        <v>910.88377319423989</v>
      </c>
      <c r="F306" s="71">
        <v>66</v>
      </c>
      <c r="G306" s="71">
        <v>69.2</v>
      </c>
      <c r="H306" s="71">
        <v>72.5</v>
      </c>
      <c r="I306" s="71">
        <v>76</v>
      </c>
      <c r="J306" s="71">
        <v>79.3</v>
      </c>
      <c r="K306" s="71">
        <v>82.6</v>
      </c>
      <c r="L306" s="71">
        <f>K306+(K306/100*4)</f>
        <v>85.903999999999996</v>
      </c>
      <c r="M306" s="71">
        <f t="shared" si="133"/>
        <v>89.340159999999997</v>
      </c>
      <c r="N306" s="71">
        <f t="shared" si="133"/>
        <v>92.9137664</v>
      </c>
      <c r="O306" s="71">
        <f t="shared" si="133"/>
        <v>96.630317055999996</v>
      </c>
      <c r="P306" s="71">
        <f t="shared" si="133"/>
        <v>100.49552973823999</v>
      </c>
    </row>
    <row r="307" spans="1:16" x14ac:dyDescent="0.25">
      <c r="A307" s="108"/>
      <c r="B307" s="112"/>
      <c r="C307" s="103"/>
      <c r="D307" s="65" t="s">
        <v>57</v>
      </c>
      <c r="E307" s="71">
        <f t="shared" si="130"/>
        <v>910.88377319423989</v>
      </c>
      <c r="F307" s="71">
        <v>66</v>
      </c>
      <c r="G307" s="71">
        <v>69.2</v>
      </c>
      <c r="H307" s="71">
        <v>72.5</v>
      </c>
      <c r="I307" s="71">
        <v>76</v>
      </c>
      <c r="J307" s="71">
        <v>79.3</v>
      </c>
      <c r="K307" s="71">
        <v>82.6</v>
      </c>
      <c r="L307" s="71">
        <f>K307+(K307/100*4)</f>
        <v>85.903999999999996</v>
      </c>
      <c r="M307" s="71">
        <f t="shared" si="133"/>
        <v>89.340159999999997</v>
      </c>
      <c r="N307" s="71">
        <f t="shared" si="133"/>
        <v>92.9137664</v>
      </c>
      <c r="O307" s="71">
        <f t="shared" si="133"/>
        <v>96.630317055999996</v>
      </c>
      <c r="P307" s="71">
        <f t="shared" si="133"/>
        <v>100.49552973823999</v>
      </c>
    </row>
    <row r="308" spans="1:16" x14ac:dyDescent="0.25">
      <c r="A308" s="106" t="s">
        <v>463</v>
      </c>
      <c r="B308" s="112" t="s">
        <v>467</v>
      </c>
      <c r="C308" s="103" t="s">
        <v>300</v>
      </c>
      <c r="D308" s="65" t="s">
        <v>427</v>
      </c>
      <c r="E308" s="71">
        <f t="shared" si="130"/>
        <v>31.5</v>
      </c>
      <c r="F308" s="71">
        <v>10</v>
      </c>
      <c r="G308" s="71">
        <v>10.5</v>
      </c>
      <c r="H308" s="71">
        <v>11</v>
      </c>
      <c r="I308" s="71">
        <v>0</v>
      </c>
      <c r="J308" s="71">
        <v>0</v>
      </c>
      <c r="K308" s="71">
        <v>0</v>
      </c>
      <c r="L308" s="71">
        <f t="shared" ref="L308:P313" si="134">K308+(K308/100*4)</f>
        <v>0</v>
      </c>
      <c r="M308" s="71">
        <f t="shared" si="134"/>
        <v>0</v>
      </c>
      <c r="N308" s="71">
        <f t="shared" si="134"/>
        <v>0</v>
      </c>
      <c r="O308" s="71">
        <f t="shared" si="134"/>
        <v>0</v>
      </c>
      <c r="P308" s="71">
        <f t="shared" si="134"/>
        <v>0</v>
      </c>
    </row>
    <row r="309" spans="1:16" x14ac:dyDescent="0.25">
      <c r="A309" s="108"/>
      <c r="B309" s="112"/>
      <c r="C309" s="103"/>
      <c r="D309" s="65" t="s">
        <v>57</v>
      </c>
      <c r="E309" s="71">
        <f t="shared" si="130"/>
        <v>31.5</v>
      </c>
      <c r="F309" s="71">
        <v>10</v>
      </c>
      <c r="G309" s="71">
        <v>10.5</v>
      </c>
      <c r="H309" s="71">
        <v>11</v>
      </c>
      <c r="I309" s="71">
        <v>0</v>
      </c>
      <c r="J309" s="71">
        <v>0</v>
      </c>
      <c r="K309" s="71">
        <v>0</v>
      </c>
      <c r="L309" s="71">
        <f t="shared" si="134"/>
        <v>0</v>
      </c>
      <c r="M309" s="71">
        <f t="shared" si="134"/>
        <v>0</v>
      </c>
      <c r="N309" s="71">
        <f t="shared" si="134"/>
        <v>0</v>
      </c>
      <c r="O309" s="71">
        <f t="shared" si="134"/>
        <v>0</v>
      </c>
      <c r="P309" s="71">
        <f t="shared" si="134"/>
        <v>0</v>
      </c>
    </row>
    <row r="310" spans="1:16" ht="36.75" customHeight="1" x14ac:dyDescent="0.25">
      <c r="A310" s="106" t="s">
        <v>464</v>
      </c>
      <c r="B310" s="112" t="s">
        <v>468</v>
      </c>
      <c r="C310" s="103" t="s">
        <v>350</v>
      </c>
      <c r="D310" s="65" t="s">
        <v>427</v>
      </c>
      <c r="E310" s="71">
        <f t="shared" si="130"/>
        <v>34.200000000000003</v>
      </c>
      <c r="F310" s="71">
        <v>16.7</v>
      </c>
      <c r="G310" s="71">
        <v>17.5</v>
      </c>
      <c r="H310" s="71">
        <v>0</v>
      </c>
      <c r="I310" s="71">
        <v>0</v>
      </c>
      <c r="J310" s="71">
        <v>0</v>
      </c>
      <c r="K310" s="71">
        <v>0</v>
      </c>
      <c r="L310" s="71">
        <f t="shared" si="134"/>
        <v>0</v>
      </c>
      <c r="M310" s="71">
        <f t="shared" si="134"/>
        <v>0</v>
      </c>
      <c r="N310" s="71">
        <f t="shared" si="134"/>
        <v>0</v>
      </c>
      <c r="O310" s="71">
        <f t="shared" si="134"/>
        <v>0</v>
      </c>
      <c r="P310" s="71">
        <f t="shared" si="134"/>
        <v>0</v>
      </c>
    </row>
    <row r="311" spans="1:16" x14ac:dyDescent="0.25">
      <c r="A311" s="108"/>
      <c r="B311" s="112"/>
      <c r="C311" s="103"/>
      <c r="D311" s="65" t="s">
        <v>57</v>
      </c>
      <c r="E311" s="71">
        <f t="shared" si="130"/>
        <v>34.200000000000003</v>
      </c>
      <c r="F311" s="71">
        <v>16.7</v>
      </c>
      <c r="G311" s="71">
        <v>17.5</v>
      </c>
      <c r="H311" s="71">
        <v>0</v>
      </c>
      <c r="I311" s="71">
        <v>0</v>
      </c>
      <c r="J311" s="71">
        <v>0</v>
      </c>
      <c r="K311" s="71">
        <v>0</v>
      </c>
      <c r="L311" s="71">
        <f t="shared" si="134"/>
        <v>0</v>
      </c>
      <c r="M311" s="71">
        <f t="shared" si="134"/>
        <v>0</v>
      </c>
      <c r="N311" s="71">
        <f t="shared" si="134"/>
        <v>0</v>
      </c>
      <c r="O311" s="71">
        <f t="shared" si="134"/>
        <v>0</v>
      </c>
      <c r="P311" s="71">
        <f t="shared" si="134"/>
        <v>0</v>
      </c>
    </row>
    <row r="312" spans="1:16" x14ac:dyDescent="0.25">
      <c r="A312" s="106" t="s">
        <v>465</v>
      </c>
      <c r="B312" s="141" t="s">
        <v>469</v>
      </c>
      <c r="C312" s="103" t="s">
        <v>358</v>
      </c>
      <c r="D312" s="65" t="s">
        <v>427</v>
      </c>
      <c r="E312" s="71">
        <f t="shared" si="130"/>
        <v>719.89653393407991</v>
      </c>
      <c r="F312" s="71">
        <v>0</v>
      </c>
      <c r="G312" s="71">
        <v>0</v>
      </c>
      <c r="H312" s="71">
        <v>39.200000000000003</v>
      </c>
      <c r="I312" s="71">
        <v>41.1</v>
      </c>
      <c r="J312" s="71">
        <v>81.099999999999994</v>
      </c>
      <c r="K312" s="71">
        <v>84.2</v>
      </c>
      <c r="L312" s="71">
        <f>K312+(K312/100*4)</f>
        <v>87.567999999999998</v>
      </c>
      <c r="M312" s="71">
        <f t="shared" si="134"/>
        <v>91.070719999999994</v>
      </c>
      <c r="N312" s="71">
        <f t="shared" si="134"/>
        <v>94.713548799999998</v>
      </c>
      <c r="O312" s="71">
        <f t="shared" si="134"/>
        <v>98.502090752000001</v>
      </c>
      <c r="P312" s="71">
        <f t="shared" si="134"/>
        <v>102.44217438208</v>
      </c>
    </row>
    <row r="313" spans="1:16" ht="28.5" customHeight="1" x14ac:dyDescent="0.25">
      <c r="A313" s="108"/>
      <c r="B313" s="141"/>
      <c r="C313" s="103"/>
      <c r="D313" s="65" t="s">
        <v>57</v>
      </c>
      <c r="E313" s="71">
        <f t="shared" si="130"/>
        <v>719.89653393407991</v>
      </c>
      <c r="F313" s="71">
        <v>0</v>
      </c>
      <c r="G313" s="71">
        <v>0</v>
      </c>
      <c r="H313" s="71">
        <v>39.200000000000003</v>
      </c>
      <c r="I313" s="71">
        <v>41.1</v>
      </c>
      <c r="J313" s="71">
        <v>81.099999999999994</v>
      </c>
      <c r="K313" s="71">
        <v>84.2</v>
      </c>
      <c r="L313" s="71">
        <f>K313+(K313/100*4)</f>
        <v>87.567999999999998</v>
      </c>
      <c r="M313" s="71">
        <f t="shared" si="134"/>
        <v>91.070719999999994</v>
      </c>
      <c r="N313" s="71">
        <f t="shared" si="134"/>
        <v>94.713548799999998</v>
      </c>
      <c r="O313" s="71">
        <f t="shared" si="134"/>
        <v>98.502090752000001</v>
      </c>
      <c r="P313" s="71">
        <f t="shared" si="134"/>
        <v>102.44217438208</v>
      </c>
    </row>
    <row r="314" spans="1:16" x14ac:dyDescent="0.25">
      <c r="A314" s="106" t="s">
        <v>178</v>
      </c>
      <c r="B314" s="112" t="s">
        <v>360</v>
      </c>
      <c r="C314" s="103" t="s">
        <v>350</v>
      </c>
      <c r="D314" s="65" t="s">
        <v>427</v>
      </c>
      <c r="E314" s="71">
        <f t="shared" si="130"/>
        <v>24.6</v>
      </c>
      <c r="F314" s="71">
        <v>12</v>
      </c>
      <c r="G314" s="71">
        <v>12.6</v>
      </c>
      <c r="H314" s="71">
        <v>0</v>
      </c>
      <c r="I314" s="71">
        <v>0</v>
      </c>
      <c r="J314" s="71">
        <v>0</v>
      </c>
      <c r="K314" s="71">
        <v>0</v>
      </c>
      <c r="L314" s="71">
        <f t="shared" ref="L314:P319" si="135">K314+(K314/100*4)</f>
        <v>0</v>
      </c>
      <c r="M314" s="71">
        <f t="shared" si="135"/>
        <v>0</v>
      </c>
      <c r="N314" s="71">
        <f t="shared" si="135"/>
        <v>0</v>
      </c>
      <c r="O314" s="71">
        <f t="shared" si="135"/>
        <v>0</v>
      </c>
      <c r="P314" s="71">
        <f t="shared" si="135"/>
        <v>0</v>
      </c>
    </row>
    <row r="315" spans="1:16" x14ac:dyDescent="0.25">
      <c r="A315" s="108"/>
      <c r="B315" s="112"/>
      <c r="C315" s="103"/>
      <c r="D315" s="65" t="s">
        <v>57</v>
      </c>
      <c r="E315" s="71">
        <f t="shared" si="130"/>
        <v>24.6</v>
      </c>
      <c r="F315" s="71">
        <v>12</v>
      </c>
      <c r="G315" s="71">
        <v>12.6</v>
      </c>
      <c r="H315" s="71">
        <v>0</v>
      </c>
      <c r="I315" s="71">
        <v>0</v>
      </c>
      <c r="J315" s="71">
        <v>0</v>
      </c>
      <c r="K315" s="71">
        <v>0</v>
      </c>
      <c r="L315" s="71">
        <f t="shared" si="135"/>
        <v>0</v>
      </c>
      <c r="M315" s="71">
        <f t="shared" si="135"/>
        <v>0</v>
      </c>
      <c r="N315" s="71">
        <f t="shared" si="135"/>
        <v>0</v>
      </c>
      <c r="O315" s="71">
        <f t="shared" si="135"/>
        <v>0</v>
      </c>
      <c r="P315" s="71">
        <f t="shared" si="135"/>
        <v>0</v>
      </c>
    </row>
    <row r="316" spans="1:16" x14ac:dyDescent="0.25">
      <c r="A316" s="104" t="s">
        <v>181</v>
      </c>
      <c r="B316" s="112" t="s">
        <v>362</v>
      </c>
      <c r="C316" s="103" t="s">
        <v>363</v>
      </c>
      <c r="D316" s="65" t="s">
        <v>427</v>
      </c>
      <c r="E316" s="71">
        <f t="shared" si="130"/>
        <v>385.22647247871998</v>
      </c>
      <c r="F316" s="71">
        <v>15</v>
      </c>
      <c r="G316" s="71">
        <v>15.7</v>
      </c>
      <c r="H316" s="71">
        <f>16.5+16.5</f>
        <v>33</v>
      </c>
      <c r="I316" s="71">
        <f>17.3+17.3</f>
        <v>34.6</v>
      </c>
      <c r="J316" s="71">
        <f>18.1+18.1</f>
        <v>36.200000000000003</v>
      </c>
      <c r="K316" s="71">
        <f>18.9+18.9</f>
        <v>37.799999999999997</v>
      </c>
      <c r="L316" s="71">
        <f t="shared" si="135"/>
        <v>39.311999999999998</v>
      </c>
      <c r="M316" s="71">
        <f t="shared" si="135"/>
        <v>40.884479999999996</v>
      </c>
      <c r="N316" s="71">
        <f t="shared" si="135"/>
        <v>42.519859199999999</v>
      </c>
      <c r="O316" s="71">
        <f t="shared" si="135"/>
        <v>44.220653567999996</v>
      </c>
      <c r="P316" s="71">
        <f t="shared" si="135"/>
        <v>45.989479710719998</v>
      </c>
    </row>
    <row r="317" spans="1:16" x14ac:dyDescent="0.25">
      <c r="A317" s="104"/>
      <c r="B317" s="112"/>
      <c r="C317" s="103"/>
      <c r="D317" s="65" t="s">
        <v>57</v>
      </c>
      <c r="E317" s="71">
        <f t="shared" si="130"/>
        <v>385.22647247871998</v>
      </c>
      <c r="F317" s="71">
        <v>15</v>
      </c>
      <c r="G317" s="71">
        <v>15.7</v>
      </c>
      <c r="H317" s="71">
        <f>16.5+16.5</f>
        <v>33</v>
      </c>
      <c r="I317" s="71">
        <f>17.3+17.3</f>
        <v>34.6</v>
      </c>
      <c r="J317" s="71">
        <f>18.1+18.1</f>
        <v>36.200000000000003</v>
      </c>
      <c r="K317" s="71">
        <f>18.9+18.9</f>
        <v>37.799999999999997</v>
      </c>
      <c r="L317" s="71">
        <f t="shared" si="135"/>
        <v>39.311999999999998</v>
      </c>
      <c r="M317" s="71">
        <f t="shared" si="135"/>
        <v>40.884479999999996</v>
      </c>
      <c r="N317" s="71">
        <f t="shared" si="135"/>
        <v>42.519859199999999</v>
      </c>
      <c r="O317" s="71">
        <f t="shared" si="135"/>
        <v>44.220653567999996</v>
      </c>
      <c r="P317" s="71">
        <f t="shared" si="135"/>
        <v>45.989479710719998</v>
      </c>
    </row>
    <row r="318" spans="1:16" x14ac:dyDescent="0.25">
      <c r="A318" s="104" t="s">
        <v>183</v>
      </c>
      <c r="B318" s="112" t="s">
        <v>365</v>
      </c>
      <c r="C318" s="103" t="s">
        <v>176</v>
      </c>
      <c r="D318" s="65" t="s">
        <v>427</v>
      </c>
      <c r="E318" s="71">
        <f t="shared" si="130"/>
        <v>30.7</v>
      </c>
      <c r="F318" s="71">
        <v>15</v>
      </c>
      <c r="G318" s="71">
        <v>15.7</v>
      </c>
      <c r="H318" s="71">
        <v>0</v>
      </c>
      <c r="I318" s="71">
        <v>0</v>
      </c>
      <c r="J318" s="71">
        <v>0</v>
      </c>
      <c r="K318" s="71">
        <v>0</v>
      </c>
      <c r="L318" s="71">
        <f>K318+(K318/100*4)</f>
        <v>0</v>
      </c>
      <c r="M318" s="71">
        <f t="shared" si="135"/>
        <v>0</v>
      </c>
      <c r="N318" s="71">
        <f t="shared" si="135"/>
        <v>0</v>
      </c>
      <c r="O318" s="71">
        <f t="shared" si="135"/>
        <v>0</v>
      </c>
      <c r="P318" s="71">
        <f t="shared" si="135"/>
        <v>0</v>
      </c>
    </row>
    <row r="319" spans="1:16" x14ac:dyDescent="0.25">
      <c r="A319" s="104"/>
      <c r="B319" s="112"/>
      <c r="C319" s="103"/>
      <c r="D319" s="65" t="s">
        <v>57</v>
      </c>
      <c r="E319" s="71">
        <f t="shared" si="130"/>
        <v>30.7</v>
      </c>
      <c r="F319" s="71">
        <v>15</v>
      </c>
      <c r="G319" s="71">
        <v>15.7</v>
      </c>
      <c r="H319" s="71">
        <v>0</v>
      </c>
      <c r="I319" s="71">
        <v>0</v>
      </c>
      <c r="J319" s="71">
        <v>0</v>
      </c>
      <c r="K319" s="71">
        <v>0</v>
      </c>
      <c r="L319" s="71">
        <f>K319+(K319/100*4)</f>
        <v>0</v>
      </c>
      <c r="M319" s="71">
        <f t="shared" si="135"/>
        <v>0</v>
      </c>
      <c r="N319" s="71">
        <f t="shared" si="135"/>
        <v>0</v>
      </c>
      <c r="O319" s="71">
        <f t="shared" si="135"/>
        <v>0</v>
      </c>
      <c r="P319" s="71">
        <f t="shared" si="135"/>
        <v>0</v>
      </c>
    </row>
    <row r="320" spans="1:16" x14ac:dyDescent="0.25">
      <c r="A320" s="104" t="s">
        <v>441</v>
      </c>
      <c r="B320" s="104"/>
      <c r="C320" s="103"/>
      <c r="D320" s="65" t="s">
        <v>427</v>
      </c>
      <c r="E320" s="71">
        <f t="shared" si="130"/>
        <v>4291.9657370931209</v>
      </c>
      <c r="F320" s="71">
        <f>F321+F322</f>
        <v>302.7</v>
      </c>
      <c r="G320" s="71">
        <f t="shared" ref="G320:P320" si="136">G321+G322</f>
        <v>317.5</v>
      </c>
      <c r="H320" s="71">
        <f t="shared" si="136"/>
        <v>332.7</v>
      </c>
      <c r="I320" s="71">
        <f t="shared" si="136"/>
        <v>348.79999999999995</v>
      </c>
      <c r="J320" s="71">
        <f t="shared" si="136"/>
        <v>378.20000000000005</v>
      </c>
      <c r="K320" s="71">
        <f t="shared" si="136"/>
        <v>393.80000000000007</v>
      </c>
      <c r="L320" s="71">
        <f t="shared" si="136"/>
        <v>409.55200000000002</v>
      </c>
      <c r="M320" s="71">
        <f t="shared" si="136"/>
        <v>425.93407999999999</v>
      </c>
      <c r="N320" s="71">
        <f t="shared" si="136"/>
        <v>442.97144320000001</v>
      </c>
      <c r="O320" s="71">
        <f t="shared" si="136"/>
        <v>460.69030092799994</v>
      </c>
      <c r="P320" s="71">
        <f t="shared" si="136"/>
        <v>479.11791296512007</v>
      </c>
    </row>
    <row r="321" spans="1:20" x14ac:dyDescent="0.25">
      <c r="A321" s="104"/>
      <c r="B321" s="104"/>
      <c r="C321" s="103"/>
      <c r="D321" s="65" t="s">
        <v>57</v>
      </c>
      <c r="E321" s="71">
        <f t="shared" si="130"/>
        <v>4291.9657370931209</v>
      </c>
      <c r="F321" s="71">
        <f>F319+F317+F315+F313+F311+F309+F307+F305+F303+F301+F299+F297+F295+F293+F291+F289+F287</f>
        <v>302.7</v>
      </c>
      <c r="G321" s="71">
        <f t="shared" ref="G321:P321" si="137">G319+G317+G315+G313+G311+G309+G307+G305+G303+G301+G299+G297+G295+G293+G291+G289+G287</f>
        <v>317.5</v>
      </c>
      <c r="H321" s="71">
        <f t="shared" si="137"/>
        <v>332.7</v>
      </c>
      <c r="I321" s="71">
        <f t="shared" si="137"/>
        <v>348.79999999999995</v>
      </c>
      <c r="J321" s="71">
        <f t="shared" si="137"/>
        <v>378.20000000000005</v>
      </c>
      <c r="K321" s="71">
        <f t="shared" si="137"/>
        <v>393.80000000000007</v>
      </c>
      <c r="L321" s="71">
        <f t="shared" si="137"/>
        <v>409.55200000000002</v>
      </c>
      <c r="M321" s="71">
        <f t="shared" si="137"/>
        <v>425.93407999999999</v>
      </c>
      <c r="N321" s="71">
        <f t="shared" si="137"/>
        <v>442.97144320000001</v>
      </c>
      <c r="O321" s="71">
        <f t="shared" si="137"/>
        <v>460.69030092799994</v>
      </c>
      <c r="P321" s="71">
        <f t="shared" si="137"/>
        <v>479.11791296512007</v>
      </c>
    </row>
    <row r="322" spans="1:20" x14ac:dyDescent="0.25">
      <c r="A322" s="104"/>
      <c r="B322" s="104"/>
      <c r="C322" s="103"/>
      <c r="D322" s="65" t="s">
        <v>59</v>
      </c>
      <c r="E322" s="71">
        <f t="shared" si="130"/>
        <v>0</v>
      </c>
      <c r="F322" s="71">
        <v>0</v>
      </c>
      <c r="G322" s="71">
        <v>0</v>
      </c>
      <c r="H322" s="71">
        <v>0</v>
      </c>
      <c r="I322" s="71">
        <v>0</v>
      </c>
      <c r="J322" s="71">
        <v>0</v>
      </c>
      <c r="K322" s="71">
        <v>0</v>
      </c>
      <c r="L322" s="71">
        <v>0</v>
      </c>
      <c r="M322" s="71">
        <v>0</v>
      </c>
      <c r="N322" s="71">
        <v>0</v>
      </c>
      <c r="O322" s="71">
        <v>0</v>
      </c>
      <c r="P322" s="71">
        <v>0</v>
      </c>
    </row>
    <row r="323" spans="1:20" x14ac:dyDescent="0.25">
      <c r="A323" s="130" t="s">
        <v>366</v>
      </c>
      <c r="B323" s="130"/>
      <c r="C323" s="130"/>
      <c r="D323" s="130"/>
      <c r="E323" s="130"/>
      <c r="F323" s="130"/>
      <c r="G323" s="130"/>
      <c r="H323" s="130"/>
      <c r="I323" s="130"/>
      <c r="J323" s="130"/>
      <c r="K323" s="130"/>
      <c r="L323" s="130"/>
      <c r="M323" s="130"/>
      <c r="N323" s="130"/>
      <c r="O323" s="130"/>
      <c r="P323" s="130"/>
    </row>
    <row r="324" spans="1:20" x14ac:dyDescent="0.25">
      <c r="A324" s="104" t="s">
        <v>201</v>
      </c>
      <c r="B324" s="112" t="s">
        <v>367</v>
      </c>
      <c r="C324" s="103" t="s">
        <v>368</v>
      </c>
      <c r="D324" s="65" t="s">
        <v>427</v>
      </c>
      <c r="E324" s="71">
        <f t="shared" si="130"/>
        <v>129.1</v>
      </c>
      <c r="F324" s="65">
        <v>30</v>
      </c>
      <c r="G324" s="65">
        <v>31.5</v>
      </c>
      <c r="H324" s="65">
        <v>33</v>
      </c>
      <c r="I324" s="65">
        <v>34.6</v>
      </c>
      <c r="J324" s="65">
        <v>0</v>
      </c>
      <c r="K324" s="65">
        <v>0</v>
      </c>
      <c r="L324" s="71">
        <f>L325</f>
        <v>0</v>
      </c>
      <c r="M324" s="71">
        <f t="shared" ref="M324:P325" si="138">L324+(L324/100*4)</f>
        <v>0</v>
      </c>
      <c r="N324" s="71">
        <f t="shared" si="138"/>
        <v>0</v>
      </c>
      <c r="O324" s="71">
        <f t="shared" si="138"/>
        <v>0</v>
      </c>
      <c r="P324" s="71">
        <f t="shared" si="138"/>
        <v>0</v>
      </c>
    </row>
    <row r="325" spans="1:20" x14ac:dyDescent="0.25">
      <c r="A325" s="104"/>
      <c r="B325" s="112"/>
      <c r="C325" s="103"/>
      <c r="D325" s="65" t="s">
        <v>57</v>
      </c>
      <c r="E325" s="71">
        <f t="shared" si="130"/>
        <v>129.1</v>
      </c>
      <c r="F325" s="65">
        <v>30</v>
      </c>
      <c r="G325" s="65">
        <v>31.5</v>
      </c>
      <c r="H325" s="65">
        <v>33</v>
      </c>
      <c r="I325" s="65">
        <v>34.6</v>
      </c>
      <c r="J325" s="65">
        <v>0</v>
      </c>
      <c r="K325" s="65">
        <v>0</v>
      </c>
      <c r="L325" s="71">
        <f>K325+(K325/100*4)</f>
        <v>0</v>
      </c>
      <c r="M325" s="71">
        <f t="shared" si="138"/>
        <v>0</v>
      </c>
      <c r="N325" s="71">
        <f t="shared" si="138"/>
        <v>0</v>
      </c>
      <c r="O325" s="71">
        <f t="shared" si="138"/>
        <v>0</v>
      </c>
      <c r="P325" s="71">
        <f t="shared" si="138"/>
        <v>0</v>
      </c>
    </row>
    <row r="326" spans="1:20" x14ac:dyDescent="0.25">
      <c r="A326" s="142" t="s">
        <v>42</v>
      </c>
      <c r="B326" s="112" t="s">
        <v>370</v>
      </c>
      <c r="C326" s="103" t="s">
        <v>347</v>
      </c>
      <c r="D326" s="65" t="s">
        <v>427</v>
      </c>
      <c r="E326" s="71">
        <f t="shared" si="130"/>
        <v>145.96281267199998</v>
      </c>
      <c r="F326" s="65">
        <v>15</v>
      </c>
      <c r="G326" s="65">
        <v>15.7</v>
      </c>
      <c r="H326" s="65">
        <v>16.5</v>
      </c>
      <c r="I326" s="65">
        <v>17.3</v>
      </c>
      <c r="J326" s="65">
        <v>10</v>
      </c>
      <c r="K326" s="65">
        <v>10.8</v>
      </c>
      <c r="L326" s="71">
        <f>L327</f>
        <v>11.2</v>
      </c>
      <c r="M326" s="71">
        <f t="shared" ref="M326:P337" si="139">L326+(L326/100*4)</f>
        <v>11.648</v>
      </c>
      <c r="N326" s="71">
        <f t="shared" si="139"/>
        <v>12.11392</v>
      </c>
      <c r="O326" s="71">
        <f t="shared" si="139"/>
        <v>12.5984768</v>
      </c>
      <c r="P326" s="71">
        <f t="shared" si="139"/>
        <v>13.102415872</v>
      </c>
    </row>
    <row r="327" spans="1:20" ht="23.25" customHeight="1" x14ac:dyDescent="0.25">
      <c r="A327" s="142"/>
      <c r="B327" s="112"/>
      <c r="C327" s="103"/>
      <c r="D327" s="65" t="s">
        <v>57</v>
      </c>
      <c r="E327" s="71">
        <f t="shared" si="130"/>
        <v>145.96281267199998</v>
      </c>
      <c r="F327" s="65">
        <v>15</v>
      </c>
      <c r="G327" s="65">
        <v>15.7</v>
      </c>
      <c r="H327" s="65">
        <v>16.5</v>
      </c>
      <c r="I327" s="65">
        <v>17.3</v>
      </c>
      <c r="J327" s="65">
        <v>10</v>
      </c>
      <c r="K327" s="65">
        <v>10.8</v>
      </c>
      <c r="L327" s="71">
        <v>11.2</v>
      </c>
      <c r="M327" s="71">
        <f t="shared" si="139"/>
        <v>11.648</v>
      </c>
      <c r="N327" s="71">
        <f t="shared" si="139"/>
        <v>12.11392</v>
      </c>
      <c r="O327" s="71">
        <f t="shared" si="139"/>
        <v>12.5984768</v>
      </c>
      <c r="P327" s="71">
        <f t="shared" si="139"/>
        <v>13.102415872</v>
      </c>
    </row>
    <row r="328" spans="1:20" x14ac:dyDescent="0.25">
      <c r="A328" s="103" t="s">
        <v>372</v>
      </c>
      <c r="B328" s="112" t="s">
        <v>373</v>
      </c>
      <c r="C328" s="103" t="s">
        <v>374</v>
      </c>
      <c r="D328" s="65" t="s">
        <v>427</v>
      </c>
      <c r="E328" s="71">
        <f t="shared" si="130"/>
        <v>276.66601881599996</v>
      </c>
      <c r="F328" s="65">
        <v>20</v>
      </c>
      <c r="G328" s="65">
        <v>21</v>
      </c>
      <c r="H328" s="65">
        <v>22</v>
      </c>
      <c r="I328" s="65">
        <v>23.1</v>
      </c>
      <c r="J328" s="65">
        <v>24.1</v>
      </c>
      <c r="K328" s="65">
        <v>25.1</v>
      </c>
      <c r="L328" s="71">
        <f>L329</f>
        <v>26.1</v>
      </c>
      <c r="M328" s="71">
        <f t="shared" si="139"/>
        <v>27.144000000000002</v>
      </c>
      <c r="N328" s="71">
        <f t="shared" si="139"/>
        <v>28.229760000000002</v>
      </c>
      <c r="O328" s="71">
        <f t="shared" si="139"/>
        <v>29.358950400000001</v>
      </c>
      <c r="P328" s="71">
        <f t="shared" si="139"/>
        <v>30.533308416000001</v>
      </c>
      <c r="S328" s="34"/>
      <c r="T328" s="34"/>
    </row>
    <row r="329" spans="1:20" ht="32.25" customHeight="1" x14ac:dyDescent="0.25">
      <c r="A329" s="103"/>
      <c r="B329" s="112"/>
      <c r="C329" s="103"/>
      <c r="D329" s="65" t="s">
        <v>57</v>
      </c>
      <c r="E329" s="71">
        <f t="shared" si="130"/>
        <v>276.66601881599996</v>
      </c>
      <c r="F329" s="65">
        <v>20</v>
      </c>
      <c r="G329" s="65">
        <v>21</v>
      </c>
      <c r="H329" s="65">
        <v>22</v>
      </c>
      <c r="I329" s="65">
        <v>23.1</v>
      </c>
      <c r="J329" s="65">
        <v>24.1</v>
      </c>
      <c r="K329" s="65">
        <v>25.1</v>
      </c>
      <c r="L329" s="71">
        <v>26.1</v>
      </c>
      <c r="M329" s="71">
        <f t="shared" si="139"/>
        <v>27.144000000000002</v>
      </c>
      <c r="N329" s="71">
        <f t="shared" si="139"/>
        <v>28.229760000000002</v>
      </c>
      <c r="O329" s="71">
        <f t="shared" si="139"/>
        <v>29.358950400000001</v>
      </c>
      <c r="P329" s="71">
        <f t="shared" si="139"/>
        <v>30.533308416000001</v>
      </c>
      <c r="S329" s="34"/>
      <c r="T329" s="34"/>
    </row>
    <row r="330" spans="1:20" x14ac:dyDescent="0.25">
      <c r="A330" s="103" t="s">
        <v>376</v>
      </c>
      <c r="B330" s="112" t="s">
        <v>377</v>
      </c>
      <c r="C330" s="103" t="s">
        <v>374</v>
      </c>
      <c r="D330" s="65" t="s">
        <v>427</v>
      </c>
      <c r="E330" s="71">
        <f t="shared" si="130"/>
        <v>314.61374771200002</v>
      </c>
      <c r="F330" s="65">
        <v>15</v>
      </c>
      <c r="G330" s="65">
        <v>15.7</v>
      </c>
      <c r="H330" s="65">
        <v>16.5</v>
      </c>
      <c r="I330" s="65">
        <f>17.3+11.5</f>
        <v>28.8</v>
      </c>
      <c r="J330" s="65">
        <f>18.1+12</f>
        <v>30.1</v>
      </c>
      <c r="K330" s="65">
        <f>18.9+12.5</f>
        <v>31.4</v>
      </c>
      <c r="L330" s="71">
        <f>L331</f>
        <v>32.700000000000003</v>
      </c>
      <c r="M330" s="71">
        <f t="shared" si="139"/>
        <v>34.008000000000003</v>
      </c>
      <c r="N330" s="71">
        <f t="shared" si="139"/>
        <v>35.368320000000004</v>
      </c>
      <c r="O330" s="71">
        <f t="shared" si="139"/>
        <v>36.783052800000007</v>
      </c>
      <c r="P330" s="71">
        <f t="shared" si="139"/>
        <v>38.25437491200001</v>
      </c>
    </row>
    <row r="331" spans="1:20" x14ac:dyDescent="0.25">
      <c r="A331" s="103"/>
      <c r="B331" s="112"/>
      <c r="C331" s="103"/>
      <c r="D331" s="65" t="s">
        <v>57</v>
      </c>
      <c r="E331" s="71">
        <f t="shared" si="130"/>
        <v>314.61374771200002</v>
      </c>
      <c r="F331" s="65">
        <v>15</v>
      </c>
      <c r="G331" s="65">
        <v>15.7</v>
      </c>
      <c r="H331" s="65">
        <v>16.5</v>
      </c>
      <c r="I331" s="65">
        <f>17.3+11.5</f>
        <v>28.8</v>
      </c>
      <c r="J331" s="65">
        <f>18.1+12</f>
        <v>30.1</v>
      </c>
      <c r="K331" s="65">
        <f>18.9+12.5</f>
        <v>31.4</v>
      </c>
      <c r="L331" s="71">
        <v>32.700000000000003</v>
      </c>
      <c r="M331" s="71">
        <f t="shared" si="139"/>
        <v>34.008000000000003</v>
      </c>
      <c r="N331" s="71">
        <f t="shared" si="139"/>
        <v>35.368320000000004</v>
      </c>
      <c r="O331" s="71">
        <f t="shared" si="139"/>
        <v>36.783052800000007</v>
      </c>
      <c r="P331" s="71">
        <f t="shared" si="139"/>
        <v>38.25437491200001</v>
      </c>
    </row>
    <row r="332" spans="1:20" x14ac:dyDescent="0.25">
      <c r="A332" s="103" t="s">
        <v>379</v>
      </c>
      <c r="B332" s="112" t="s">
        <v>380</v>
      </c>
      <c r="C332" s="103" t="s">
        <v>300</v>
      </c>
      <c r="D332" s="65" t="s">
        <v>427</v>
      </c>
      <c r="E332" s="71">
        <f t="shared" si="130"/>
        <v>171.66239974400003</v>
      </c>
      <c r="F332" s="65">
        <v>19</v>
      </c>
      <c r="G332" s="65">
        <v>19.899999999999999</v>
      </c>
      <c r="H332" s="65">
        <v>20.9</v>
      </c>
      <c r="I332" s="65">
        <v>21.9</v>
      </c>
      <c r="J332" s="65">
        <v>10.9</v>
      </c>
      <c r="K332" s="65">
        <v>11.9</v>
      </c>
      <c r="L332" s="71">
        <f>L333</f>
        <v>12.4</v>
      </c>
      <c r="M332" s="71">
        <f t="shared" si="139"/>
        <v>12.896000000000001</v>
      </c>
      <c r="N332" s="71">
        <f t="shared" si="139"/>
        <v>13.411840000000002</v>
      </c>
      <c r="O332" s="71">
        <f t="shared" si="139"/>
        <v>13.948313600000002</v>
      </c>
      <c r="P332" s="71">
        <f t="shared" si="139"/>
        <v>14.506246144000002</v>
      </c>
    </row>
    <row r="333" spans="1:20" ht="18" customHeight="1" x14ac:dyDescent="0.25">
      <c r="A333" s="103"/>
      <c r="B333" s="112"/>
      <c r="C333" s="103"/>
      <c r="D333" s="65" t="s">
        <v>57</v>
      </c>
      <c r="E333" s="71">
        <f t="shared" si="130"/>
        <v>171.66239974400003</v>
      </c>
      <c r="F333" s="65">
        <v>19</v>
      </c>
      <c r="G333" s="65">
        <v>19.899999999999999</v>
      </c>
      <c r="H333" s="65">
        <v>20.9</v>
      </c>
      <c r="I333" s="65">
        <v>21.9</v>
      </c>
      <c r="J333" s="65">
        <v>10.9</v>
      </c>
      <c r="K333" s="65">
        <v>11.9</v>
      </c>
      <c r="L333" s="71">
        <v>12.4</v>
      </c>
      <c r="M333" s="71">
        <f t="shared" si="139"/>
        <v>12.896000000000001</v>
      </c>
      <c r="N333" s="71">
        <f t="shared" si="139"/>
        <v>13.411840000000002</v>
      </c>
      <c r="O333" s="71">
        <f t="shared" si="139"/>
        <v>13.948313600000002</v>
      </c>
      <c r="P333" s="71">
        <f t="shared" si="139"/>
        <v>14.506246144000002</v>
      </c>
    </row>
    <row r="334" spans="1:20" x14ac:dyDescent="0.25">
      <c r="A334" s="103" t="s">
        <v>381</v>
      </c>
      <c r="B334" s="112" t="s">
        <v>382</v>
      </c>
      <c r="C334" s="103" t="s">
        <v>363</v>
      </c>
      <c r="D334" s="65" t="s">
        <v>427</v>
      </c>
      <c r="E334" s="71">
        <f t="shared" si="130"/>
        <v>159.78647065599998</v>
      </c>
      <c r="F334" s="65">
        <v>11.5</v>
      </c>
      <c r="G334" s="65">
        <v>12.1</v>
      </c>
      <c r="H334" s="65">
        <v>12.7</v>
      </c>
      <c r="I334" s="65">
        <v>13.3</v>
      </c>
      <c r="J334" s="65">
        <v>13.9</v>
      </c>
      <c r="K334" s="65">
        <v>14.5</v>
      </c>
      <c r="L334" s="71">
        <f>L335</f>
        <v>15.1</v>
      </c>
      <c r="M334" s="71">
        <f t="shared" si="139"/>
        <v>15.703999999999999</v>
      </c>
      <c r="N334" s="71">
        <f t="shared" si="139"/>
        <v>16.332159999999998</v>
      </c>
      <c r="O334" s="71">
        <f t="shared" si="139"/>
        <v>16.985446399999997</v>
      </c>
      <c r="P334" s="71">
        <f t="shared" si="139"/>
        <v>17.664864255999998</v>
      </c>
    </row>
    <row r="335" spans="1:20" x14ac:dyDescent="0.25">
      <c r="A335" s="103"/>
      <c r="B335" s="112"/>
      <c r="C335" s="103"/>
      <c r="D335" s="65" t="s">
        <v>57</v>
      </c>
      <c r="E335" s="71">
        <f t="shared" si="130"/>
        <v>159.78647065599998</v>
      </c>
      <c r="F335" s="65">
        <v>11.5</v>
      </c>
      <c r="G335" s="65">
        <v>12.1</v>
      </c>
      <c r="H335" s="65">
        <v>12.7</v>
      </c>
      <c r="I335" s="65">
        <v>13.3</v>
      </c>
      <c r="J335" s="65">
        <v>13.9</v>
      </c>
      <c r="K335" s="65">
        <v>14.5</v>
      </c>
      <c r="L335" s="71">
        <v>15.1</v>
      </c>
      <c r="M335" s="71">
        <f t="shared" si="139"/>
        <v>15.703999999999999</v>
      </c>
      <c r="N335" s="71">
        <f t="shared" si="139"/>
        <v>16.332159999999998</v>
      </c>
      <c r="O335" s="71">
        <f t="shared" si="139"/>
        <v>16.985446399999997</v>
      </c>
      <c r="P335" s="71">
        <f t="shared" si="139"/>
        <v>17.664864255999998</v>
      </c>
    </row>
    <row r="336" spans="1:20" ht="33" customHeight="1" x14ac:dyDescent="0.25">
      <c r="A336" s="103" t="s">
        <v>384</v>
      </c>
      <c r="B336" s="112" t="s">
        <v>385</v>
      </c>
      <c r="C336" s="103" t="s">
        <v>374</v>
      </c>
      <c r="D336" s="65" t="s">
        <v>427</v>
      </c>
      <c r="E336" s="71">
        <f t="shared" si="130"/>
        <v>39.840393472000002</v>
      </c>
      <c r="F336" s="65">
        <v>3</v>
      </c>
      <c r="G336" s="65">
        <v>3.1</v>
      </c>
      <c r="H336" s="65">
        <v>3.2</v>
      </c>
      <c r="I336" s="65">
        <v>3.4</v>
      </c>
      <c r="J336" s="65">
        <v>3.5</v>
      </c>
      <c r="K336" s="65">
        <v>3.6</v>
      </c>
      <c r="L336" s="71">
        <f>L337</f>
        <v>3.7</v>
      </c>
      <c r="M336" s="71">
        <f t="shared" si="139"/>
        <v>3.8480000000000003</v>
      </c>
      <c r="N336" s="71">
        <f t="shared" si="139"/>
        <v>4.0019200000000001</v>
      </c>
      <c r="O336" s="71">
        <f t="shared" si="139"/>
        <v>4.1619967999999998</v>
      </c>
      <c r="P336" s="71">
        <f t="shared" si="139"/>
        <v>4.3284766719999999</v>
      </c>
    </row>
    <row r="337" spans="1:16" x14ac:dyDescent="0.25">
      <c r="A337" s="103"/>
      <c r="B337" s="112"/>
      <c r="C337" s="103"/>
      <c r="D337" s="65" t="s">
        <v>57</v>
      </c>
      <c r="E337" s="71">
        <f t="shared" si="130"/>
        <v>39.840393472000002</v>
      </c>
      <c r="F337" s="65">
        <v>3</v>
      </c>
      <c r="G337" s="65">
        <v>3.1</v>
      </c>
      <c r="H337" s="65">
        <v>3.2</v>
      </c>
      <c r="I337" s="65">
        <v>3.4</v>
      </c>
      <c r="J337" s="65">
        <v>3.5</v>
      </c>
      <c r="K337" s="65">
        <v>3.6</v>
      </c>
      <c r="L337" s="71">
        <v>3.7</v>
      </c>
      <c r="M337" s="71">
        <f t="shared" si="139"/>
        <v>3.8480000000000003</v>
      </c>
      <c r="N337" s="71">
        <f t="shared" si="139"/>
        <v>4.0019200000000001</v>
      </c>
      <c r="O337" s="71">
        <f t="shared" si="139"/>
        <v>4.1619967999999998</v>
      </c>
      <c r="P337" s="71">
        <f t="shared" si="139"/>
        <v>4.3284766719999999</v>
      </c>
    </row>
    <row r="338" spans="1:16" ht="31.5" customHeight="1" x14ac:dyDescent="0.25">
      <c r="A338" s="103" t="s">
        <v>386</v>
      </c>
      <c r="B338" s="112" t="s">
        <v>387</v>
      </c>
      <c r="C338" s="103" t="s">
        <v>374</v>
      </c>
      <c r="D338" s="65" t="s">
        <v>427</v>
      </c>
      <c r="E338" s="71">
        <f t="shared" si="130"/>
        <v>382.45899904000004</v>
      </c>
      <c r="F338" s="65">
        <v>10</v>
      </c>
      <c r="G338" s="65">
        <v>10.5</v>
      </c>
      <c r="H338" s="65">
        <v>11</v>
      </c>
      <c r="I338" s="65">
        <v>11.5</v>
      </c>
      <c r="J338" s="65">
        <v>42.9</v>
      </c>
      <c r="K338" s="65">
        <v>44.7</v>
      </c>
      <c r="L338" s="71">
        <f>L339</f>
        <v>46.5</v>
      </c>
      <c r="M338" s="71">
        <f t="shared" ref="L338:P349" si="140">L338+(L338/100*4)</f>
        <v>48.36</v>
      </c>
      <c r="N338" s="71">
        <f t="shared" si="140"/>
        <v>50.294399999999996</v>
      </c>
      <c r="O338" s="71">
        <f t="shared" si="140"/>
        <v>52.306175999999994</v>
      </c>
      <c r="P338" s="71">
        <f t="shared" si="140"/>
        <v>54.39842303999999</v>
      </c>
    </row>
    <row r="339" spans="1:16" x14ac:dyDescent="0.25">
      <c r="A339" s="103"/>
      <c r="B339" s="112"/>
      <c r="C339" s="103"/>
      <c r="D339" s="65" t="s">
        <v>57</v>
      </c>
      <c r="E339" s="71">
        <f t="shared" si="130"/>
        <v>382.45899904000004</v>
      </c>
      <c r="F339" s="65">
        <v>10</v>
      </c>
      <c r="G339" s="65">
        <v>10.5</v>
      </c>
      <c r="H339" s="65">
        <v>11</v>
      </c>
      <c r="I339" s="65">
        <v>11.5</v>
      </c>
      <c r="J339" s="65">
        <v>42.9</v>
      </c>
      <c r="K339" s="65">
        <v>44.7</v>
      </c>
      <c r="L339" s="71">
        <v>46.5</v>
      </c>
      <c r="M339" s="71">
        <f t="shared" si="140"/>
        <v>48.36</v>
      </c>
      <c r="N339" s="71">
        <f t="shared" si="140"/>
        <v>50.294399999999996</v>
      </c>
      <c r="O339" s="71">
        <f t="shared" si="140"/>
        <v>52.306175999999994</v>
      </c>
      <c r="P339" s="71">
        <f t="shared" si="140"/>
        <v>54.39842303999999</v>
      </c>
    </row>
    <row r="340" spans="1:16" x14ac:dyDescent="0.25">
      <c r="A340" s="103" t="s">
        <v>389</v>
      </c>
      <c r="B340" s="112" t="s">
        <v>390</v>
      </c>
      <c r="C340" s="103" t="s">
        <v>374</v>
      </c>
      <c r="D340" s="65" t="s">
        <v>427</v>
      </c>
      <c r="E340" s="71">
        <f t="shared" si="130"/>
        <v>137.91219328</v>
      </c>
      <c r="F340" s="65">
        <v>10</v>
      </c>
      <c r="G340" s="65">
        <v>10.5</v>
      </c>
      <c r="H340" s="65">
        <v>11</v>
      </c>
      <c r="I340" s="65">
        <v>11.5</v>
      </c>
      <c r="J340" s="65">
        <v>12</v>
      </c>
      <c r="K340" s="65">
        <v>12.5</v>
      </c>
      <c r="L340" s="71">
        <f>L341</f>
        <v>13</v>
      </c>
      <c r="M340" s="71">
        <f t="shared" si="140"/>
        <v>13.52</v>
      </c>
      <c r="N340" s="71">
        <f t="shared" si="140"/>
        <v>14.0608</v>
      </c>
      <c r="O340" s="71">
        <f t="shared" si="140"/>
        <v>14.623232</v>
      </c>
      <c r="P340" s="71">
        <f t="shared" si="140"/>
        <v>15.208161280000001</v>
      </c>
    </row>
    <row r="341" spans="1:16" x14ac:dyDescent="0.25">
      <c r="A341" s="103"/>
      <c r="B341" s="112"/>
      <c r="C341" s="103"/>
      <c r="D341" s="65" t="s">
        <v>57</v>
      </c>
      <c r="E341" s="71">
        <f t="shared" si="130"/>
        <v>137.91219328</v>
      </c>
      <c r="F341" s="65">
        <v>10</v>
      </c>
      <c r="G341" s="65">
        <v>10.5</v>
      </c>
      <c r="H341" s="65">
        <v>11</v>
      </c>
      <c r="I341" s="65">
        <v>11.5</v>
      </c>
      <c r="J341" s="65">
        <v>12</v>
      </c>
      <c r="K341" s="65">
        <v>12.5</v>
      </c>
      <c r="L341" s="71">
        <v>13</v>
      </c>
      <c r="M341" s="71">
        <f t="shared" si="140"/>
        <v>13.52</v>
      </c>
      <c r="N341" s="71">
        <f t="shared" si="140"/>
        <v>14.0608</v>
      </c>
      <c r="O341" s="71">
        <f t="shared" si="140"/>
        <v>14.623232</v>
      </c>
      <c r="P341" s="71">
        <f t="shared" si="140"/>
        <v>15.208161280000001</v>
      </c>
    </row>
    <row r="342" spans="1:16" x14ac:dyDescent="0.25">
      <c r="A342" s="103" t="s">
        <v>392</v>
      </c>
      <c r="B342" s="112" t="s">
        <v>393</v>
      </c>
      <c r="C342" s="103" t="s">
        <v>284</v>
      </c>
      <c r="D342" s="65" t="s">
        <v>427</v>
      </c>
      <c r="E342" s="71">
        <f t="shared" si="130"/>
        <v>69.347728896000007</v>
      </c>
      <c r="F342" s="65">
        <v>5</v>
      </c>
      <c r="G342" s="65">
        <v>5.2</v>
      </c>
      <c r="H342" s="65">
        <v>5.4</v>
      </c>
      <c r="I342" s="65">
        <v>5.7</v>
      </c>
      <c r="J342" s="65">
        <v>6</v>
      </c>
      <c r="K342" s="65">
        <v>6.3</v>
      </c>
      <c r="L342" s="71">
        <f>L343</f>
        <v>6.6</v>
      </c>
      <c r="M342" s="71">
        <f t="shared" si="140"/>
        <v>6.8639999999999999</v>
      </c>
      <c r="N342" s="71">
        <f t="shared" si="140"/>
        <v>7.13856</v>
      </c>
      <c r="O342" s="71">
        <f t="shared" si="140"/>
        <v>7.4241023999999998</v>
      </c>
      <c r="P342" s="71">
        <f t="shared" si="140"/>
        <v>7.7210664959999997</v>
      </c>
    </row>
    <row r="343" spans="1:16" ht="12.75" customHeight="1" x14ac:dyDescent="0.25">
      <c r="A343" s="103"/>
      <c r="B343" s="112"/>
      <c r="C343" s="103"/>
      <c r="D343" s="65" t="s">
        <v>57</v>
      </c>
      <c r="E343" s="71">
        <f t="shared" si="130"/>
        <v>69.347728896000007</v>
      </c>
      <c r="F343" s="65">
        <v>5</v>
      </c>
      <c r="G343" s="65">
        <v>5.2</v>
      </c>
      <c r="H343" s="65">
        <v>5.4</v>
      </c>
      <c r="I343" s="65">
        <v>5.7</v>
      </c>
      <c r="J343" s="65">
        <v>6</v>
      </c>
      <c r="K343" s="65">
        <v>6.3</v>
      </c>
      <c r="L343" s="71">
        <v>6.6</v>
      </c>
      <c r="M343" s="71">
        <f t="shared" si="140"/>
        <v>6.8639999999999999</v>
      </c>
      <c r="N343" s="71">
        <f t="shared" si="140"/>
        <v>7.13856</v>
      </c>
      <c r="O343" s="71">
        <f t="shared" si="140"/>
        <v>7.4241023999999998</v>
      </c>
      <c r="P343" s="71">
        <f t="shared" si="140"/>
        <v>7.7210664959999997</v>
      </c>
    </row>
    <row r="344" spans="1:16" x14ac:dyDescent="0.25">
      <c r="A344" s="103" t="s">
        <v>395</v>
      </c>
      <c r="B344" s="112" t="s">
        <v>396</v>
      </c>
      <c r="C344" s="103" t="s">
        <v>363</v>
      </c>
      <c r="D344" s="65" t="s">
        <v>427</v>
      </c>
      <c r="E344" s="71">
        <f t="shared" si="130"/>
        <v>276.66601881599996</v>
      </c>
      <c r="F344" s="65">
        <v>20</v>
      </c>
      <c r="G344" s="65">
        <v>21</v>
      </c>
      <c r="H344" s="65">
        <v>22</v>
      </c>
      <c r="I344" s="65">
        <v>23.1</v>
      </c>
      <c r="J344" s="65">
        <v>24.1</v>
      </c>
      <c r="K344" s="65">
        <v>25.1</v>
      </c>
      <c r="L344" s="71">
        <f>L345</f>
        <v>26.1</v>
      </c>
      <c r="M344" s="71">
        <f t="shared" si="140"/>
        <v>27.144000000000002</v>
      </c>
      <c r="N344" s="71">
        <f t="shared" si="140"/>
        <v>28.229760000000002</v>
      </c>
      <c r="O344" s="71">
        <f t="shared" si="140"/>
        <v>29.358950400000001</v>
      </c>
      <c r="P344" s="71">
        <f t="shared" si="140"/>
        <v>30.533308416000001</v>
      </c>
    </row>
    <row r="345" spans="1:16" x14ac:dyDescent="0.25">
      <c r="A345" s="103"/>
      <c r="B345" s="112"/>
      <c r="C345" s="103"/>
      <c r="D345" s="65" t="s">
        <v>57</v>
      </c>
      <c r="E345" s="71">
        <f t="shared" si="130"/>
        <v>276.66601881599996</v>
      </c>
      <c r="F345" s="65">
        <v>20</v>
      </c>
      <c r="G345" s="65">
        <v>21</v>
      </c>
      <c r="H345" s="65">
        <v>22</v>
      </c>
      <c r="I345" s="65">
        <v>23.1</v>
      </c>
      <c r="J345" s="65">
        <v>24.1</v>
      </c>
      <c r="K345" s="65">
        <v>25.1</v>
      </c>
      <c r="L345" s="71">
        <v>26.1</v>
      </c>
      <c r="M345" s="71">
        <f t="shared" si="140"/>
        <v>27.144000000000002</v>
      </c>
      <c r="N345" s="71">
        <f t="shared" si="140"/>
        <v>28.229760000000002</v>
      </c>
      <c r="O345" s="71">
        <f t="shared" si="140"/>
        <v>29.358950400000001</v>
      </c>
      <c r="P345" s="71">
        <f t="shared" si="140"/>
        <v>30.533308416000001</v>
      </c>
    </row>
    <row r="346" spans="1:16" x14ac:dyDescent="0.25">
      <c r="A346" s="103" t="s">
        <v>398</v>
      </c>
      <c r="B346" s="112" t="s">
        <v>399</v>
      </c>
      <c r="C346" s="103" t="s">
        <v>400</v>
      </c>
      <c r="D346" s="65" t="s">
        <v>427</v>
      </c>
      <c r="E346" s="71">
        <f t="shared" si="130"/>
        <v>31.5</v>
      </c>
      <c r="F346" s="65">
        <v>10</v>
      </c>
      <c r="G346" s="65">
        <v>10.5</v>
      </c>
      <c r="H346" s="65">
        <v>11</v>
      </c>
      <c r="I346" s="65">
        <v>0</v>
      </c>
      <c r="J346" s="65">
        <v>0</v>
      </c>
      <c r="K346" s="65">
        <v>0</v>
      </c>
      <c r="L346" s="71">
        <f t="shared" si="140"/>
        <v>0</v>
      </c>
      <c r="M346" s="71">
        <f t="shared" si="140"/>
        <v>0</v>
      </c>
      <c r="N346" s="71">
        <f t="shared" si="140"/>
        <v>0</v>
      </c>
      <c r="O346" s="71">
        <f t="shared" si="140"/>
        <v>0</v>
      </c>
      <c r="P346" s="71">
        <f t="shared" si="140"/>
        <v>0</v>
      </c>
    </row>
    <row r="347" spans="1:16" x14ac:dyDescent="0.25">
      <c r="A347" s="103"/>
      <c r="B347" s="112"/>
      <c r="C347" s="103"/>
      <c r="D347" s="65" t="s">
        <v>57</v>
      </c>
      <c r="E347" s="71">
        <f t="shared" si="130"/>
        <v>31.5</v>
      </c>
      <c r="F347" s="65">
        <v>10</v>
      </c>
      <c r="G347" s="65">
        <v>10.5</v>
      </c>
      <c r="H347" s="65">
        <v>11</v>
      </c>
      <c r="I347" s="65">
        <v>0</v>
      </c>
      <c r="J347" s="65">
        <v>0</v>
      </c>
      <c r="K347" s="65">
        <v>0</v>
      </c>
      <c r="L347" s="71">
        <f t="shared" si="140"/>
        <v>0</v>
      </c>
      <c r="M347" s="71">
        <f t="shared" si="140"/>
        <v>0</v>
      </c>
      <c r="N347" s="71">
        <f t="shared" si="140"/>
        <v>0</v>
      </c>
      <c r="O347" s="71">
        <f t="shared" si="140"/>
        <v>0</v>
      </c>
      <c r="P347" s="71">
        <f t="shared" si="140"/>
        <v>0</v>
      </c>
    </row>
    <row r="348" spans="1:16" x14ac:dyDescent="0.25">
      <c r="A348" s="103" t="s">
        <v>402</v>
      </c>
      <c r="B348" s="112" t="s">
        <v>403</v>
      </c>
      <c r="C348" s="103" t="s">
        <v>176</v>
      </c>
      <c r="D348" s="65" t="s">
        <v>427</v>
      </c>
      <c r="E348" s="71">
        <f t="shared" si="130"/>
        <v>116.6</v>
      </c>
      <c r="F348" s="65">
        <v>0</v>
      </c>
      <c r="G348" s="65">
        <v>0</v>
      </c>
      <c r="H348" s="65">
        <v>0</v>
      </c>
      <c r="I348" s="65">
        <f>I349</f>
        <v>0</v>
      </c>
      <c r="J348" s="65">
        <v>116.6</v>
      </c>
      <c r="K348" s="65">
        <v>0</v>
      </c>
      <c r="L348" s="71">
        <f t="shared" si="140"/>
        <v>0</v>
      </c>
      <c r="M348" s="71">
        <f t="shared" si="140"/>
        <v>0</v>
      </c>
      <c r="N348" s="71">
        <f t="shared" si="140"/>
        <v>0</v>
      </c>
      <c r="O348" s="71">
        <f t="shared" si="140"/>
        <v>0</v>
      </c>
      <c r="P348" s="71">
        <f t="shared" si="140"/>
        <v>0</v>
      </c>
    </row>
    <row r="349" spans="1:16" x14ac:dyDescent="0.25">
      <c r="A349" s="103"/>
      <c r="B349" s="112"/>
      <c r="C349" s="103"/>
      <c r="D349" s="65" t="s">
        <v>57</v>
      </c>
      <c r="E349" s="71">
        <f t="shared" si="130"/>
        <v>116.6</v>
      </c>
      <c r="F349" s="65">
        <v>0</v>
      </c>
      <c r="G349" s="65">
        <v>0</v>
      </c>
      <c r="H349" s="65">
        <v>0</v>
      </c>
      <c r="I349" s="65">
        <v>0</v>
      </c>
      <c r="J349" s="65">
        <v>116.6</v>
      </c>
      <c r="K349" s="65">
        <v>0</v>
      </c>
      <c r="L349" s="71">
        <f t="shared" si="140"/>
        <v>0</v>
      </c>
      <c r="M349" s="71">
        <f t="shared" si="140"/>
        <v>0</v>
      </c>
      <c r="N349" s="71">
        <f t="shared" si="140"/>
        <v>0</v>
      </c>
      <c r="O349" s="71">
        <f t="shared" si="140"/>
        <v>0</v>
      </c>
      <c r="P349" s="71">
        <f t="shared" si="140"/>
        <v>0</v>
      </c>
    </row>
    <row r="350" spans="1:16" s="34" customFormat="1" x14ac:dyDescent="0.25">
      <c r="A350" s="103" t="s">
        <v>405</v>
      </c>
      <c r="B350" s="112" t="s">
        <v>406</v>
      </c>
      <c r="C350" s="103" t="s">
        <v>407</v>
      </c>
      <c r="D350" s="65" t="s">
        <v>427</v>
      </c>
      <c r="E350" s="71">
        <f t="shared" ref="E350:E351" si="141">SUM(F350:P350)</f>
        <v>98.6</v>
      </c>
      <c r="F350" s="65">
        <v>0</v>
      </c>
      <c r="G350" s="65">
        <v>0</v>
      </c>
      <c r="H350" s="65">
        <v>0</v>
      </c>
      <c r="I350" s="65">
        <v>0</v>
      </c>
      <c r="J350" s="65">
        <v>98.6</v>
      </c>
      <c r="K350" s="65">
        <v>0</v>
      </c>
      <c r="L350" s="71">
        <v>0</v>
      </c>
      <c r="M350" s="71">
        <v>0</v>
      </c>
      <c r="N350" s="71">
        <v>0</v>
      </c>
      <c r="O350" s="71">
        <v>0</v>
      </c>
      <c r="P350" s="71">
        <v>0</v>
      </c>
    </row>
    <row r="351" spans="1:16" s="34" customFormat="1" x14ac:dyDescent="0.25">
      <c r="A351" s="103"/>
      <c r="B351" s="112"/>
      <c r="C351" s="103"/>
      <c r="D351" s="65" t="s">
        <v>57</v>
      </c>
      <c r="E351" s="71">
        <f t="shared" si="141"/>
        <v>98.6</v>
      </c>
      <c r="F351" s="65">
        <v>0</v>
      </c>
      <c r="G351" s="65">
        <v>0</v>
      </c>
      <c r="H351" s="65">
        <v>0</v>
      </c>
      <c r="I351" s="65">
        <v>0</v>
      </c>
      <c r="J351" s="65">
        <v>98.6</v>
      </c>
      <c r="K351" s="65">
        <v>0</v>
      </c>
      <c r="L351" s="71">
        <v>0</v>
      </c>
      <c r="M351" s="71">
        <v>0</v>
      </c>
      <c r="N351" s="71">
        <v>0</v>
      </c>
      <c r="O351" s="71">
        <v>0</v>
      </c>
      <c r="P351" s="71">
        <v>0</v>
      </c>
    </row>
    <row r="352" spans="1:16" x14ac:dyDescent="0.25">
      <c r="A352" s="103" t="s">
        <v>473</v>
      </c>
      <c r="B352" s="112" t="s">
        <v>406</v>
      </c>
      <c r="C352" s="103" t="s">
        <v>474</v>
      </c>
      <c r="D352" s="65" t="s">
        <v>427</v>
      </c>
      <c r="E352" s="71">
        <f t="shared" si="130"/>
        <v>97.4</v>
      </c>
      <c r="F352" s="65">
        <v>0</v>
      </c>
      <c r="G352" s="65">
        <v>0</v>
      </c>
      <c r="H352" s="65">
        <v>0</v>
      </c>
      <c r="I352" s="65">
        <f>I353</f>
        <v>97.4</v>
      </c>
      <c r="J352" s="65">
        <f t="shared" ref="J352:P352" si="142">J353</f>
        <v>0</v>
      </c>
      <c r="K352" s="65">
        <f t="shared" si="142"/>
        <v>0</v>
      </c>
      <c r="L352" s="65">
        <f t="shared" si="142"/>
        <v>0</v>
      </c>
      <c r="M352" s="65">
        <f t="shared" si="142"/>
        <v>0</v>
      </c>
      <c r="N352" s="65">
        <f t="shared" si="142"/>
        <v>0</v>
      </c>
      <c r="O352" s="65">
        <f t="shared" si="142"/>
        <v>0</v>
      </c>
      <c r="P352" s="65">
        <f t="shared" si="142"/>
        <v>0</v>
      </c>
    </row>
    <row r="353" spans="1:20" x14ac:dyDescent="0.25">
      <c r="A353" s="103"/>
      <c r="B353" s="112"/>
      <c r="C353" s="103"/>
      <c r="D353" s="65" t="s">
        <v>57</v>
      </c>
      <c r="E353" s="71">
        <f t="shared" ref="E353:E356" si="143">SUM(F353:P353)</f>
        <v>97.4</v>
      </c>
      <c r="F353" s="65">
        <v>0</v>
      </c>
      <c r="G353" s="65">
        <v>0</v>
      </c>
      <c r="H353" s="65">
        <v>0</v>
      </c>
      <c r="I353" s="65">
        <v>97.4</v>
      </c>
      <c r="J353" s="65">
        <v>0</v>
      </c>
      <c r="K353" s="65">
        <v>0</v>
      </c>
      <c r="L353" s="71">
        <v>0</v>
      </c>
      <c r="M353" s="71">
        <v>0</v>
      </c>
      <c r="N353" s="71">
        <v>0</v>
      </c>
      <c r="O353" s="71">
        <v>0</v>
      </c>
      <c r="P353" s="71">
        <v>0</v>
      </c>
    </row>
    <row r="354" spans="1:20" x14ac:dyDescent="0.25">
      <c r="A354" s="124" t="s">
        <v>442</v>
      </c>
      <c r="B354" s="125"/>
      <c r="C354" s="103"/>
      <c r="D354" s="65" t="s">
        <v>427</v>
      </c>
      <c r="E354" s="71">
        <f t="shared" si="143"/>
        <v>2448.1167831040002</v>
      </c>
      <c r="F354" s="71">
        <f>F355+F356</f>
        <v>168.5</v>
      </c>
      <c r="G354" s="71">
        <f t="shared" ref="G354:P354" si="144">G355+G356</f>
        <v>176.7</v>
      </c>
      <c r="H354" s="71">
        <f t="shared" si="144"/>
        <v>185.2</v>
      </c>
      <c r="I354" s="71">
        <f t="shared" si="144"/>
        <v>291.60000000000002</v>
      </c>
      <c r="J354" s="71">
        <f t="shared" si="144"/>
        <v>392.70000000000005</v>
      </c>
      <c r="K354" s="71">
        <f t="shared" si="144"/>
        <v>185.9</v>
      </c>
      <c r="L354" s="71">
        <f t="shared" si="144"/>
        <v>193.4</v>
      </c>
      <c r="M354" s="71">
        <f t="shared" si="144"/>
        <v>201.13600000000002</v>
      </c>
      <c r="N354" s="71">
        <f t="shared" si="144"/>
        <v>209.18144000000004</v>
      </c>
      <c r="O354" s="71">
        <f t="shared" si="144"/>
        <v>217.54869760000003</v>
      </c>
      <c r="P354" s="71">
        <f t="shared" si="144"/>
        <v>226.25064550399998</v>
      </c>
    </row>
    <row r="355" spans="1:20" x14ac:dyDescent="0.25">
      <c r="A355" s="126"/>
      <c r="B355" s="127"/>
      <c r="C355" s="103"/>
      <c r="D355" s="65" t="s">
        <v>57</v>
      </c>
      <c r="E355" s="71">
        <f t="shared" si="143"/>
        <v>2448.1167831040002</v>
      </c>
      <c r="F355" s="71">
        <f>F353+F349+F347+F345+F343+F341+F339+F337+F335+F333+F331+F329+F327+F325+F351</f>
        <v>168.5</v>
      </c>
      <c r="G355" s="71">
        <f t="shared" ref="G355:P355" si="145">G353+G349+G347+G345+G343+G341+G339+G337+G335+G333+G331+G329+G327+G325+G351</f>
        <v>176.7</v>
      </c>
      <c r="H355" s="71">
        <f t="shared" si="145"/>
        <v>185.2</v>
      </c>
      <c r="I355" s="71">
        <f t="shared" si="145"/>
        <v>291.60000000000002</v>
      </c>
      <c r="J355" s="71">
        <f t="shared" si="145"/>
        <v>392.70000000000005</v>
      </c>
      <c r="K355" s="71">
        <f t="shared" si="145"/>
        <v>185.9</v>
      </c>
      <c r="L355" s="71">
        <f t="shared" si="145"/>
        <v>193.4</v>
      </c>
      <c r="M355" s="71">
        <f t="shared" si="145"/>
        <v>201.13600000000002</v>
      </c>
      <c r="N355" s="71">
        <f t="shared" si="145"/>
        <v>209.18144000000004</v>
      </c>
      <c r="O355" s="71">
        <f t="shared" si="145"/>
        <v>217.54869760000003</v>
      </c>
      <c r="P355" s="71">
        <f t="shared" si="145"/>
        <v>226.25064550399998</v>
      </c>
    </row>
    <row r="356" spans="1:20" x14ac:dyDescent="0.25">
      <c r="A356" s="128"/>
      <c r="B356" s="129"/>
      <c r="C356" s="103"/>
      <c r="D356" s="65" t="s">
        <v>59</v>
      </c>
      <c r="E356" s="71">
        <f t="shared" si="143"/>
        <v>0</v>
      </c>
      <c r="F356" s="71">
        <f>0</f>
        <v>0</v>
      </c>
      <c r="G356" s="71">
        <f>0</f>
        <v>0</v>
      </c>
      <c r="H356" s="71">
        <f>0</f>
        <v>0</v>
      </c>
      <c r="I356" s="71">
        <f>0</f>
        <v>0</v>
      </c>
      <c r="J356" s="71">
        <f>0</f>
        <v>0</v>
      </c>
      <c r="K356" s="71">
        <f>0</f>
        <v>0</v>
      </c>
      <c r="L356" s="71">
        <f>0</f>
        <v>0</v>
      </c>
      <c r="M356" s="71">
        <f>0</f>
        <v>0</v>
      </c>
      <c r="N356" s="71">
        <f>0</f>
        <v>0</v>
      </c>
      <c r="O356" s="71">
        <f>0</f>
        <v>0</v>
      </c>
      <c r="P356" s="71">
        <f>0</f>
        <v>0</v>
      </c>
    </row>
    <row r="357" spans="1:20" x14ac:dyDescent="0.25">
      <c r="A357" s="130" t="s">
        <v>408</v>
      </c>
      <c r="B357" s="130"/>
      <c r="C357" s="130"/>
      <c r="D357" s="130"/>
      <c r="E357" s="130"/>
      <c r="F357" s="130"/>
      <c r="G357" s="130"/>
      <c r="H357" s="130"/>
      <c r="I357" s="130"/>
      <c r="J357" s="130"/>
      <c r="K357" s="130"/>
      <c r="L357" s="130"/>
      <c r="M357" s="130"/>
      <c r="N357" s="130"/>
      <c r="O357" s="130"/>
      <c r="P357" s="130"/>
    </row>
    <row r="358" spans="1:20" ht="34.5" customHeight="1" x14ac:dyDescent="0.25">
      <c r="A358" s="115" t="s">
        <v>211</v>
      </c>
      <c r="B358" s="112" t="s">
        <v>409</v>
      </c>
      <c r="C358" s="103" t="s">
        <v>176</v>
      </c>
      <c r="D358" s="65" t="s">
        <v>427</v>
      </c>
      <c r="E358" s="71">
        <f t="shared" ref="E358:E381" si="146">SUM(F358:P358)</f>
        <v>98.3</v>
      </c>
      <c r="F358" s="65">
        <v>3</v>
      </c>
      <c r="G358" s="65">
        <v>3.1</v>
      </c>
      <c r="H358" s="65">
        <f>3.2+20.9+20.9</f>
        <v>45</v>
      </c>
      <c r="I358" s="65">
        <f>3.4+21.9+21.9</f>
        <v>47.199999999999996</v>
      </c>
      <c r="J358" s="65">
        <v>0</v>
      </c>
      <c r="K358" s="65">
        <v>0</v>
      </c>
      <c r="L358" s="71">
        <f>K358+(K358/100*4)</f>
        <v>0</v>
      </c>
      <c r="M358" s="71">
        <f t="shared" ref="M358:P359" si="147">L358+(L358/100*4)</f>
        <v>0</v>
      </c>
      <c r="N358" s="71">
        <f t="shared" si="147"/>
        <v>0</v>
      </c>
      <c r="O358" s="71">
        <f t="shared" si="147"/>
        <v>0</v>
      </c>
      <c r="P358" s="71">
        <f t="shared" si="147"/>
        <v>0</v>
      </c>
      <c r="S358" s="34"/>
      <c r="T358" s="34"/>
    </row>
    <row r="359" spans="1:20" ht="22.5" customHeight="1" x14ac:dyDescent="0.25">
      <c r="A359" s="117"/>
      <c r="B359" s="112"/>
      <c r="C359" s="103"/>
      <c r="D359" s="65" t="s">
        <v>57</v>
      </c>
      <c r="E359" s="71">
        <f t="shared" si="146"/>
        <v>98.3</v>
      </c>
      <c r="F359" s="65">
        <v>3</v>
      </c>
      <c r="G359" s="65">
        <v>3.1</v>
      </c>
      <c r="H359" s="65">
        <f>3.2+20.9+20.9</f>
        <v>45</v>
      </c>
      <c r="I359" s="65">
        <f>3.4+21.9+21.9</f>
        <v>47.199999999999996</v>
      </c>
      <c r="J359" s="65">
        <v>0</v>
      </c>
      <c r="K359" s="65">
        <v>0</v>
      </c>
      <c r="L359" s="71">
        <f>K359+(K359/100*4)</f>
        <v>0</v>
      </c>
      <c r="M359" s="71">
        <f t="shared" si="147"/>
        <v>0</v>
      </c>
      <c r="N359" s="71">
        <f t="shared" si="147"/>
        <v>0</v>
      </c>
      <c r="O359" s="71">
        <f t="shared" si="147"/>
        <v>0</v>
      </c>
      <c r="P359" s="71">
        <f t="shared" si="147"/>
        <v>0</v>
      </c>
    </row>
    <row r="360" spans="1:20" x14ac:dyDescent="0.25">
      <c r="A360" s="115" t="s">
        <v>215</v>
      </c>
      <c r="B360" s="112" t="s">
        <v>411</v>
      </c>
      <c r="C360" s="103" t="s">
        <v>350</v>
      </c>
      <c r="D360" s="65" t="s">
        <v>427</v>
      </c>
      <c r="E360" s="71">
        <f t="shared" si="146"/>
        <v>30</v>
      </c>
      <c r="F360" s="65">
        <v>30</v>
      </c>
      <c r="G360" s="65">
        <v>0</v>
      </c>
      <c r="H360" s="65">
        <v>0</v>
      </c>
      <c r="I360" s="65">
        <v>0</v>
      </c>
      <c r="J360" s="65">
        <v>0</v>
      </c>
      <c r="K360" s="65">
        <v>0</v>
      </c>
      <c r="L360" s="71">
        <f t="shared" ref="L360:P371" si="148">K360+(K360/100*4)</f>
        <v>0</v>
      </c>
      <c r="M360" s="71">
        <f t="shared" si="148"/>
        <v>0</v>
      </c>
      <c r="N360" s="71">
        <f t="shared" si="148"/>
        <v>0</v>
      </c>
      <c r="O360" s="71">
        <f t="shared" si="148"/>
        <v>0</v>
      </c>
      <c r="P360" s="71">
        <f t="shared" si="148"/>
        <v>0</v>
      </c>
    </row>
    <row r="361" spans="1:20" x14ac:dyDescent="0.25">
      <c r="A361" s="117"/>
      <c r="B361" s="112"/>
      <c r="C361" s="103"/>
      <c r="D361" s="65" t="s">
        <v>57</v>
      </c>
      <c r="E361" s="71">
        <f t="shared" si="146"/>
        <v>30</v>
      </c>
      <c r="F361" s="65">
        <v>30</v>
      </c>
      <c r="G361" s="65">
        <v>0</v>
      </c>
      <c r="H361" s="65">
        <v>0</v>
      </c>
      <c r="I361" s="65">
        <v>0</v>
      </c>
      <c r="J361" s="65">
        <v>0</v>
      </c>
      <c r="K361" s="65">
        <v>0</v>
      </c>
      <c r="L361" s="71">
        <f t="shared" si="148"/>
        <v>0</v>
      </c>
      <c r="M361" s="71">
        <f t="shared" si="148"/>
        <v>0</v>
      </c>
      <c r="N361" s="71">
        <f t="shared" si="148"/>
        <v>0</v>
      </c>
      <c r="O361" s="71">
        <f t="shared" si="148"/>
        <v>0</v>
      </c>
      <c r="P361" s="71">
        <f t="shared" si="148"/>
        <v>0</v>
      </c>
    </row>
    <row r="362" spans="1:20" ht="36" customHeight="1" x14ac:dyDescent="0.25">
      <c r="A362" s="115" t="s">
        <v>217</v>
      </c>
      <c r="B362" s="112" t="s">
        <v>413</v>
      </c>
      <c r="C362" s="103" t="s">
        <v>300</v>
      </c>
      <c r="D362" s="65" t="s">
        <v>427</v>
      </c>
      <c r="E362" s="71">
        <f t="shared" si="146"/>
        <v>24.2</v>
      </c>
      <c r="F362" s="65">
        <v>5.6</v>
      </c>
      <c r="G362" s="65">
        <v>5.9</v>
      </c>
      <c r="H362" s="65">
        <v>6.2</v>
      </c>
      <c r="I362" s="65">
        <v>6.5</v>
      </c>
      <c r="J362" s="65">
        <v>0</v>
      </c>
      <c r="K362" s="65">
        <v>0</v>
      </c>
      <c r="L362" s="71">
        <f t="shared" si="148"/>
        <v>0</v>
      </c>
      <c r="M362" s="71">
        <f t="shared" si="148"/>
        <v>0</v>
      </c>
      <c r="N362" s="71">
        <f t="shared" si="148"/>
        <v>0</v>
      </c>
      <c r="O362" s="71">
        <f t="shared" si="148"/>
        <v>0</v>
      </c>
      <c r="P362" s="71">
        <f t="shared" si="148"/>
        <v>0</v>
      </c>
    </row>
    <row r="363" spans="1:20" x14ac:dyDescent="0.25">
      <c r="A363" s="117"/>
      <c r="B363" s="112"/>
      <c r="C363" s="103"/>
      <c r="D363" s="65" t="s">
        <v>57</v>
      </c>
      <c r="E363" s="71">
        <f t="shared" si="146"/>
        <v>24.2</v>
      </c>
      <c r="F363" s="65">
        <v>5.6</v>
      </c>
      <c r="G363" s="65">
        <v>5.9</v>
      </c>
      <c r="H363" s="65">
        <v>6.2</v>
      </c>
      <c r="I363" s="65">
        <v>6.5</v>
      </c>
      <c r="J363" s="65">
        <v>0</v>
      </c>
      <c r="K363" s="65">
        <v>0</v>
      </c>
      <c r="L363" s="71">
        <f t="shared" si="148"/>
        <v>0</v>
      </c>
      <c r="M363" s="71">
        <f t="shared" si="148"/>
        <v>0</v>
      </c>
      <c r="N363" s="71">
        <f t="shared" si="148"/>
        <v>0</v>
      </c>
      <c r="O363" s="71">
        <f t="shared" si="148"/>
        <v>0</v>
      </c>
      <c r="P363" s="71">
        <f t="shared" si="148"/>
        <v>0</v>
      </c>
    </row>
    <row r="364" spans="1:20" ht="29.25" customHeight="1" x14ac:dyDescent="0.25">
      <c r="A364" s="115" t="s">
        <v>415</v>
      </c>
      <c r="B364" s="112" t="s">
        <v>416</v>
      </c>
      <c r="C364" s="103" t="s">
        <v>417</v>
      </c>
      <c r="D364" s="65" t="s">
        <v>427</v>
      </c>
      <c r="E364" s="71">
        <f t="shared" si="146"/>
        <v>38.9</v>
      </c>
      <c r="F364" s="65">
        <v>19</v>
      </c>
      <c r="G364" s="65">
        <v>19.899999999999999</v>
      </c>
      <c r="H364" s="65">
        <v>0</v>
      </c>
      <c r="I364" s="65">
        <v>0</v>
      </c>
      <c r="J364" s="65">
        <v>0</v>
      </c>
      <c r="K364" s="65">
        <v>0</v>
      </c>
      <c r="L364" s="71">
        <f t="shared" si="148"/>
        <v>0</v>
      </c>
      <c r="M364" s="71">
        <f t="shared" si="148"/>
        <v>0</v>
      </c>
      <c r="N364" s="71">
        <f t="shared" si="148"/>
        <v>0</v>
      </c>
      <c r="O364" s="71">
        <f t="shared" si="148"/>
        <v>0</v>
      </c>
      <c r="P364" s="71">
        <f t="shared" si="148"/>
        <v>0</v>
      </c>
    </row>
    <row r="365" spans="1:20" x14ac:dyDescent="0.25">
      <c r="A365" s="117"/>
      <c r="B365" s="112"/>
      <c r="C365" s="103"/>
      <c r="D365" s="65" t="s">
        <v>57</v>
      </c>
      <c r="E365" s="71">
        <f t="shared" si="146"/>
        <v>38.9</v>
      </c>
      <c r="F365" s="65">
        <v>19</v>
      </c>
      <c r="G365" s="65">
        <v>19.899999999999999</v>
      </c>
      <c r="H365" s="65">
        <v>0</v>
      </c>
      <c r="I365" s="65">
        <v>0</v>
      </c>
      <c r="J365" s="65">
        <v>0</v>
      </c>
      <c r="K365" s="65">
        <v>0</v>
      </c>
      <c r="L365" s="71">
        <f t="shared" si="148"/>
        <v>0</v>
      </c>
      <c r="M365" s="71">
        <f t="shared" si="148"/>
        <v>0</v>
      </c>
      <c r="N365" s="71">
        <f t="shared" si="148"/>
        <v>0</v>
      </c>
      <c r="O365" s="71">
        <f t="shared" si="148"/>
        <v>0</v>
      </c>
      <c r="P365" s="71">
        <f t="shared" si="148"/>
        <v>0</v>
      </c>
    </row>
    <row r="366" spans="1:20" ht="27.75" customHeight="1" x14ac:dyDescent="0.25">
      <c r="A366" s="115" t="s">
        <v>222</v>
      </c>
      <c r="B366" s="112" t="s">
        <v>419</v>
      </c>
      <c r="C366" s="103" t="s">
        <v>176</v>
      </c>
      <c r="D366" s="65" t="s">
        <v>427</v>
      </c>
      <c r="E366" s="71">
        <f t="shared" si="146"/>
        <v>137.91219328</v>
      </c>
      <c r="F366" s="65">
        <v>10</v>
      </c>
      <c r="G366" s="65">
        <v>10.5</v>
      </c>
      <c r="H366" s="65">
        <v>11</v>
      </c>
      <c r="I366" s="65">
        <v>11.5</v>
      </c>
      <c r="J366" s="65">
        <v>12</v>
      </c>
      <c r="K366" s="65">
        <v>12.5</v>
      </c>
      <c r="L366" s="71">
        <f>L367</f>
        <v>13</v>
      </c>
      <c r="M366" s="71">
        <f t="shared" si="148"/>
        <v>13.52</v>
      </c>
      <c r="N366" s="71">
        <f t="shared" si="148"/>
        <v>14.0608</v>
      </c>
      <c r="O366" s="71">
        <f t="shared" si="148"/>
        <v>14.623232</v>
      </c>
      <c r="P366" s="71">
        <f t="shared" si="148"/>
        <v>15.208161280000001</v>
      </c>
    </row>
    <row r="367" spans="1:20" ht="20.25" customHeight="1" x14ac:dyDescent="0.25">
      <c r="A367" s="117"/>
      <c r="B367" s="112"/>
      <c r="C367" s="103"/>
      <c r="D367" s="65" t="s">
        <v>57</v>
      </c>
      <c r="E367" s="71">
        <f t="shared" si="146"/>
        <v>137.91219328</v>
      </c>
      <c r="F367" s="65">
        <v>10</v>
      </c>
      <c r="G367" s="65">
        <v>10.5</v>
      </c>
      <c r="H367" s="65">
        <v>11</v>
      </c>
      <c r="I367" s="65">
        <v>11.5</v>
      </c>
      <c r="J367" s="65">
        <v>12</v>
      </c>
      <c r="K367" s="65">
        <v>12.5</v>
      </c>
      <c r="L367" s="71">
        <v>13</v>
      </c>
      <c r="M367" s="71">
        <f t="shared" si="148"/>
        <v>13.52</v>
      </c>
      <c r="N367" s="71">
        <f t="shared" si="148"/>
        <v>14.0608</v>
      </c>
      <c r="O367" s="71">
        <f t="shared" si="148"/>
        <v>14.623232</v>
      </c>
      <c r="P367" s="71">
        <f t="shared" si="148"/>
        <v>15.208161280000001</v>
      </c>
    </row>
    <row r="368" spans="1:20" ht="30.75" customHeight="1" x14ac:dyDescent="0.25">
      <c r="A368" s="115" t="s">
        <v>225</v>
      </c>
      <c r="B368" s="112" t="s">
        <v>421</v>
      </c>
      <c r="C368" s="103" t="s">
        <v>422</v>
      </c>
      <c r="D368" s="65" t="s">
        <v>427</v>
      </c>
      <c r="E368" s="71">
        <f t="shared" si="146"/>
        <v>38.9</v>
      </c>
      <c r="F368" s="65">
        <v>19</v>
      </c>
      <c r="G368" s="65">
        <v>19.899999999999999</v>
      </c>
      <c r="H368" s="65">
        <v>0</v>
      </c>
      <c r="I368" s="65">
        <v>0</v>
      </c>
      <c r="J368" s="65">
        <v>0</v>
      </c>
      <c r="K368" s="65">
        <v>0</v>
      </c>
      <c r="L368" s="71">
        <f t="shared" si="148"/>
        <v>0</v>
      </c>
      <c r="M368" s="71">
        <f t="shared" si="148"/>
        <v>0</v>
      </c>
      <c r="N368" s="71">
        <f t="shared" si="148"/>
        <v>0</v>
      </c>
      <c r="O368" s="71">
        <f t="shared" si="148"/>
        <v>0</v>
      </c>
      <c r="P368" s="71">
        <f t="shared" si="148"/>
        <v>0</v>
      </c>
    </row>
    <row r="369" spans="1:16" ht="18.75" customHeight="1" x14ac:dyDescent="0.25">
      <c r="A369" s="117"/>
      <c r="B369" s="112"/>
      <c r="C369" s="103"/>
      <c r="D369" s="65" t="s">
        <v>57</v>
      </c>
      <c r="E369" s="71">
        <f t="shared" si="146"/>
        <v>38.9</v>
      </c>
      <c r="F369" s="65">
        <v>19</v>
      </c>
      <c r="G369" s="65">
        <v>19.899999999999999</v>
      </c>
      <c r="H369" s="65">
        <v>0</v>
      </c>
      <c r="I369" s="65">
        <v>0</v>
      </c>
      <c r="J369" s="65">
        <v>0</v>
      </c>
      <c r="K369" s="65">
        <v>0</v>
      </c>
      <c r="L369" s="71">
        <f t="shared" si="148"/>
        <v>0</v>
      </c>
      <c r="M369" s="71">
        <f t="shared" si="148"/>
        <v>0</v>
      </c>
      <c r="N369" s="71">
        <f t="shared" si="148"/>
        <v>0</v>
      </c>
      <c r="O369" s="71">
        <f t="shared" si="148"/>
        <v>0</v>
      </c>
      <c r="P369" s="71">
        <f t="shared" si="148"/>
        <v>0</v>
      </c>
    </row>
    <row r="370" spans="1:16" ht="51.75" customHeight="1" x14ac:dyDescent="0.25">
      <c r="A370" s="103" t="s">
        <v>228</v>
      </c>
      <c r="B370" s="112" t="s">
        <v>424</v>
      </c>
      <c r="C370" s="103" t="s">
        <v>176</v>
      </c>
      <c r="D370" s="65" t="s">
        <v>427</v>
      </c>
      <c r="E370" s="71">
        <f t="shared" si="146"/>
        <v>552.49040537600013</v>
      </c>
      <c r="F370" s="65">
        <v>40</v>
      </c>
      <c r="G370" s="65">
        <v>42</v>
      </c>
      <c r="H370" s="65">
        <v>44</v>
      </c>
      <c r="I370" s="65">
        <v>46.1</v>
      </c>
      <c r="J370" s="65">
        <v>48.1</v>
      </c>
      <c r="K370" s="65">
        <v>50.1</v>
      </c>
      <c r="L370" s="71">
        <f>L371</f>
        <v>52.1</v>
      </c>
      <c r="M370" s="71">
        <f t="shared" si="148"/>
        <v>54.184000000000005</v>
      </c>
      <c r="N370" s="71">
        <f t="shared" si="148"/>
        <v>56.351360000000007</v>
      </c>
      <c r="O370" s="71">
        <f t="shared" si="148"/>
        <v>58.605414400000008</v>
      </c>
      <c r="P370" s="71">
        <f t="shared" si="148"/>
        <v>60.949630976000009</v>
      </c>
    </row>
    <row r="371" spans="1:16" ht="54" customHeight="1" x14ac:dyDescent="0.25">
      <c r="A371" s="103"/>
      <c r="B371" s="112"/>
      <c r="C371" s="103"/>
      <c r="D371" s="65" t="s">
        <v>57</v>
      </c>
      <c r="E371" s="71">
        <f t="shared" si="146"/>
        <v>552.49040537600013</v>
      </c>
      <c r="F371" s="65">
        <v>40</v>
      </c>
      <c r="G371" s="65">
        <v>42</v>
      </c>
      <c r="H371" s="65">
        <v>44</v>
      </c>
      <c r="I371" s="65">
        <v>46.1</v>
      </c>
      <c r="J371" s="65">
        <v>48.1</v>
      </c>
      <c r="K371" s="65">
        <v>50.1</v>
      </c>
      <c r="L371" s="71">
        <v>52.1</v>
      </c>
      <c r="M371" s="71">
        <f t="shared" si="148"/>
        <v>54.184000000000005</v>
      </c>
      <c r="N371" s="71">
        <f t="shared" si="148"/>
        <v>56.351360000000007</v>
      </c>
      <c r="O371" s="71">
        <f t="shared" si="148"/>
        <v>58.605414400000008</v>
      </c>
      <c r="P371" s="71">
        <f t="shared" si="148"/>
        <v>60.949630976000009</v>
      </c>
    </row>
    <row r="372" spans="1:16" x14ac:dyDescent="0.25">
      <c r="A372" s="111" t="s">
        <v>443</v>
      </c>
      <c r="B372" s="111"/>
      <c r="C372" s="66"/>
      <c r="D372" s="65" t="s">
        <v>427</v>
      </c>
      <c r="E372" s="71">
        <f t="shared" si="146"/>
        <v>920.70259865599996</v>
      </c>
      <c r="F372" s="71">
        <f>F373+F374</f>
        <v>126.6</v>
      </c>
      <c r="G372" s="71">
        <f t="shared" ref="G372:P372" si="149">G373+G374</f>
        <v>101.30000000000001</v>
      </c>
      <c r="H372" s="71">
        <f t="shared" si="149"/>
        <v>106.2</v>
      </c>
      <c r="I372" s="71">
        <f t="shared" si="149"/>
        <v>111.29999999999998</v>
      </c>
      <c r="J372" s="71">
        <f t="shared" si="149"/>
        <v>60.1</v>
      </c>
      <c r="K372" s="71">
        <f t="shared" si="149"/>
        <v>62.6</v>
      </c>
      <c r="L372" s="71">
        <f t="shared" si="149"/>
        <v>65.099999999999994</v>
      </c>
      <c r="M372" s="71">
        <f t="shared" si="149"/>
        <v>67.704000000000008</v>
      </c>
      <c r="N372" s="71">
        <f t="shared" si="149"/>
        <v>70.41216</v>
      </c>
      <c r="O372" s="71">
        <f t="shared" si="149"/>
        <v>73.228646400000002</v>
      </c>
      <c r="P372" s="71">
        <f t="shared" si="149"/>
        <v>76.157792256000008</v>
      </c>
    </row>
    <row r="373" spans="1:16" x14ac:dyDescent="0.25">
      <c r="A373" s="111"/>
      <c r="B373" s="111"/>
      <c r="C373" s="66"/>
      <c r="D373" s="65" t="s">
        <v>57</v>
      </c>
      <c r="E373" s="71">
        <f t="shared" si="146"/>
        <v>920.70259865599996</v>
      </c>
      <c r="F373" s="71">
        <f>F371+F369+F367+F365+F363+F361+F359</f>
        <v>126.6</v>
      </c>
      <c r="G373" s="71">
        <f t="shared" ref="G373:P373" si="150">G371+G369+G367+G365+G363+G361+G359</f>
        <v>101.30000000000001</v>
      </c>
      <c r="H373" s="71">
        <f t="shared" si="150"/>
        <v>106.2</v>
      </c>
      <c r="I373" s="71">
        <f t="shared" si="150"/>
        <v>111.29999999999998</v>
      </c>
      <c r="J373" s="71">
        <f t="shared" si="150"/>
        <v>60.1</v>
      </c>
      <c r="K373" s="71">
        <f t="shared" si="150"/>
        <v>62.6</v>
      </c>
      <c r="L373" s="71">
        <f t="shared" si="150"/>
        <v>65.099999999999994</v>
      </c>
      <c r="M373" s="71">
        <f t="shared" si="150"/>
        <v>67.704000000000008</v>
      </c>
      <c r="N373" s="71">
        <f t="shared" si="150"/>
        <v>70.41216</v>
      </c>
      <c r="O373" s="71">
        <f t="shared" si="150"/>
        <v>73.228646400000002</v>
      </c>
      <c r="P373" s="71">
        <f t="shared" si="150"/>
        <v>76.157792256000008</v>
      </c>
    </row>
    <row r="374" spans="1:16" x14ac:dyDescent="0.25">
      <c r="A374" s="111"/>
      <c r="B374" s="111"/>
      <c r="C374" s="66"/>
      <c r="D374" s="66" t="s">
        <v>59</v>
      </c>
      <c r="E374" s="71">
        <f t="shared" si="146"/>
        <v>0</v>
      </c>
      <c r="F374" s="71">
        <f>0</f>
        <v>0</v>
      </c>
      <c r="G374" s="71">
        <f>0</f>
        <v>0</v>
      </c>
      <c r="H374" s="71">
        <f>0</f>
        <v>0</v>
      </c>
      <c r="I374" s="71">
        <f>0</f>
        <v>0</v>
      </c>
      <c r="J374" s="71">
        <f>0</f>
        <v>0</v>
      </c>
      <c r="K374" s="71">
        <f>0</f>
        <v>0</v>
      </c>
      <c r="L374" s="71">
        <f>0</f>
        <v>0</v>
      </c>
      <c r="M374" s="71">
        <f>0</f>
        <v>0</v>
      </c>
      <c r="N374" s="71">
        <f>0</f>
        <v>0</v>
      </c>
      <c r="O374" s="71">
        <f>0</f>
        <v>0</v>
      </c>
      <c r="P374" s="71">
        <f>0</f>
        <v>0</v>
      </c>
    </row>
    <row r="375" spans="1:16" x14ac:dyDescent="0.25">
      <c r="A375" s="112" t="s">
        <v>444</v>
      </c>
      <c r="B375" s="112"/>
      <c r="C375" s="65"/>
      <c r="D375" s="65" t="s">
        <v>427</v>
      </c>
      <c r="E375" s="71">
        <f t="shared" si="146"/>
        <v>78439.282624127984</v>
      </c>
      <c r="F375" s="71">
        <f>F376+F377</f>
        <v>843.8</v>
      </c>
      <c r="G375" s="71">
        <f t="shared" ref="G375:P375" si="151">G376+G377</f>
        <v>2171.8999999999996</v>
      </c>
      <c r="H375" s="71">
        <f t="shared" si="151"/>
        <v>2200.1999999999998</v>
      </c>
      <c r="I375" s="71">
        <f t="shared" si="151"/>
        <v>12966.39</v>
      </c>
      <c r="J375" s="71">
        <f t="shared" si="151"/>
        <v>16078.1</v>
      </c>
      <c r="K375" s="71">
        <f t="shared" si="151"/>
        <v>15904.8</v>
      </c>
      <c r="L375" s="71">
        <f t="shared" si="151"/>
        <v>15793.7</v>
      </c>
      <c r="M375" s="71">
        <f t="shared" si="151"/>
        <v>2992.288</v>
      </c>
      <c r="N375" s="71">
        <f t="shared" si="151"/>
        <v>3111.9795199999999</v>
      </c>
      <c r="O375" s="71">
        <f t="shared" si="151"/>
        <v>3236.4587007999999</v>
      </c>
      <c r="P375" s="71">
        <f t="shared" si="151"/>
        <v>3139.6664033280003</v>
      </c>
    </row>
    <row r="376" spans="1:16" x14ac:dyDescent="0.25">
      <c r="A376" s="112"/>
      <c r="B376" s="112"/>
      <c r="C376" s="65"/>
      <c r="D376" s="65" t="s">
        <v>57</v>
      </c>
      <c r="E376" s="71">
        <f t="shared" si="146"/>
        <v>29555.082624127997</v>
      </c>
      <c r="F376" s="71">
        <f>F373+F321+F283+F272+F355</f>
        <v>843.8</v>
      </c>
      <c r="G376" s="71">
        <f t="shared" ref="G376:O376" si="152">G373+G321+G283+G272+G355</f>
        <v>1591.6</v>
      </c>
      <c r="H376" s="71">
        <f t="shared" si="152"/>
        <v>1619.8999999999999</v>
      </c>
      <c r="I376" s="71">
        <f t="shared" si="152"/>
        <v>3992.29</v>
      </c>
      <c r="J376" s="71">
        <f t="shared" si="152"/>
        <v>3161.6000000000004</v>
      </c>
      <c r="K376" s="71">
        <f t="shared" si="152"/>
        <v>2988.3</v>
      </c>
      <c r="L376" s="71">
        <f t="shared" si="152"/>
        <v>2877.2000000000003</v>
      </c>
      <c r="M376" s="71">
        <f t="shared" si="152"/>
        <v>2992.288</v>
      </c>
      <c r="N376" s="71">
        <f t="shared" si="152"/>
        <v>3111.9795199999999</v>
      </c>
      <c r="O376" s="71">
        <f t="shared" si="152"/>
        <v>3236.4587007999999</v>
      </c>
      <c r="P376" s="71">
        <f t="shared" ref="P376" si="153">P373+P353+P321+P283+P272</f>
        <v>3139.6664033280003</v>
      </c>
    </row>
    <row r="377" spans="1:16" x14ac:dyDescent="0.25">
      <c r="A377" s="112"/>
      <c r="B377" s="112"/>
      <c r="C377" s="65"/>
      <c r="D377" s="66" t="s">
        <v>59</v>
      </c>
      <c r="E377" s="71">
        <f t="shared" si="146"/>
        <v>48884.2</v>
      </c>
      <c r="F377" s="71">
        <f>F374+F356+F322+F284+F273</f>
        <v>0</v>
      </c>
      <c r="G377" s="71">
        <f t="shared" ref="G377:P377" si="154">G374+G356+G322+G284+G273</f>
        <v>580.29999999999995</v>
      </c>
      <c r="H377" s="71">
        <f t="shared" si="154"/>
        <v>580.29999999999995</v>
      </c>
      <c r="I377" s="71">
        <f t="shared" si="154"/>
        <v>8974.1</v>
      </c>
      <c r="J377" s="71">
        <f t="shared" si="154"/>
        <v>12916.5</v>
      </c>
      <c r="K377" s="71">
        <f t="shared" si="154"/>
        <v>12916.5</v>
      </c>
      <c r="L377" s="71">
        <f t="shared" si="154"/>
        <v>12916.5</v>
      </c>
      <c r="M377" s="71">
        <f t="shared" si="154"/>
        <v>0</v>
      </c>
      <c r="N377" s="71">
        <f t="shared" si="154"/>
        <v>0</v>
      </c>
      <c r="O377" s="71">
        <f t="shared" si="154"/>
        <v>0</v>
      </c>
      <c r="P377" s="71">
        <f t="shared" si="154"/>
        <v>0</v>
      </c>
    </row>
    <row r="378" spans="1:16" s="15" customFormat="1" ht="15.75" customHeight="1" x14ac:dyDescent="0.25">
      <c r="A378" s="130" t="s">
        <v>445</v>
      </c>
      <c r="B378" s="130"/>
      <c r="C378" s="130"/>
      <c r="D378" s="70" t="s">
        <v>427</v>
      </c>
      <c r="E378" s="30">
        <f t="shared" si="146"/>
        <v>1024545.2735176857</v>
      </c>
      <c r="F378" s="30">
        <f>F379+F380</f>
        <v>44374</v>
      </c>
      <c r="G378" s="30">
        <f t="shared" ref="G378:H378" si="155">G379+G380</f>
        <v>87323.000000000015</v>
      </c>
      <c r="H378" s="30">
        <f t="shared" si="155"/>
        <v>31518.2</v>
      </c>
      <c r="I378" s="30">
        <f>I379+I380+I381</f>
        <v>47532.490000000005</v>
      </c>
      <c r="J378" s="30">
        <f>J379+J380+J381</f>
        <v>254794.3</v>
      </c>
      <c r="K378" s="78">
        <f t="shared" ref="K378:P378" si="156">K379+K380+K381</f>
        <v>300370.90000000002</v>
      </c>
      <c r="L378" s="78">
        <f t="shared" si="156"/>
        <v>159502.196</v>
      </c>
      <c r="M378" s="30">
        <f t="shared" si="156"/>
        <v>23490.315839999999</v>
      </c>
      <c r="N378" s="30">
        <f t="shared" si="156"/>
        <v>24365.928473600001</v>
      </c>
      <c r="O378" s="30">
        <f t="shared" si="156"/>
        <v>25276.565612544</v>
      </c>
      <c r="P378" s="30">
        <f t="shared" si="156"/>
        <v>25997.377591541757</v>
      </c>
    </row>
    <row r="379" spans="1:16" s="15" customFormat="1" x14ac:dyDescent="0.25">
      <c r="A379" s="130"/>
      <c r="B379" s="130"/>
      <c r="C379" s="130"/>
      <c r="D379" s="70" t="s">
        <v>57</v>
      </c>
      <c r="E379" s="30">
        <f t="shared" si="146"/>
        <v>326114.77351768577</v>
      </c>
      <c r="F379" s="30">
        <f t="shared" ref="F379:P379" si="157">F376+F215</f>
        <v>15276.3</v>
      </c>
      <c r="G379" s="30">
        <f t="shared" si="157"/>
        <v>19069.3</v>
      </c>
      <c r="H379" s="30">
        <f t="shared" si="157"/>
        <v>29454.400000000001</v>
      </c>
      <c r="I379" s="30">
        <f>I376+I215</f>
        <v>37053.19</v>
      </c>
      <c r="J379" s="78">
        <f t="shared" si="157"/>
        <v>36974.400000000001</v>
      </c>
      <c r="K379" s="78">
        <f>K376+K215</f>
        <v>53102.8</v>
      </c>
      <c r="L379" s="78">
        <f t="shared" si="157"/>
        <v>36054.195999999996</v>
      </c>
      <c r="M379" s="30">
        <f t="shared" si="157"/>
        <v>23490.315839999999</v>
      </c>
      <c r="N379" s="30">
        <f t="shared" si="157"/>
        <v>24365.928473600001</v>
      </c>
      <c r="O379" s="30">
        <f t="shared" si="157"/>
        <v>25276.565612544</v>
      </c>
      <c r="P379" s="30">
        <f t="shared" si="157"/>
        <v>25997.377591541757</v>
      </c>
    </row>
    <row r="380" spans="1:16" s="15" customFormat="1" x14ac:dyDescent="0.25">
      <c r="A380" s="130"/>
      <c r="B380" s="130"/>
      <c r="C380" s="130"/>
      <c r="D380" s="31" t="s">
        <v>59</v>
      </c>
      <c r="E380" s="30">
        <f t="shared" si="146"/>
        <v>493375.7</v>
      </c>
      <c r="F380" s="30">
        <f t="shared" ref="F380:P380" si="158">F377+F216</f>
        <v>29097.7</v>
      </c>
      <c r="G380" s="30">
        <f t="shared" si="158"/>
        <v>68253.700000000012</v>
      </c>
      <c r="H380" s="30">
        <f t="shared" si="158"/>
        <v>2063.8000000000002</v>
      </c>
      <c r="I380" s="30">
        <f t="shared" si="158"/>
        <v>9379.3000000000011</v>
      </c>
      <c r="J380" s="30">
        <f t="shared" si="158"/>
        <v>13865.1</v>
      </c>
      <c r="K380" s="30">
        <f t="shared" si="158"/>
        <v>247268.1</v>
      </c>
      <c r="L380" s="78">
        <f>L377+L216</f>
        <v>123448</v>
      </c>
      <c r="M380" s="30">
        <f t="shared" si="158"/>
        <v>0</v>
      </c>
      <c r="N380" s="30">
        <f t="shared" si="158"/>
        <v>0</v>
      </c>
      <c r="O380" s="30">
        <f t="shared" si="158"/>
        <v>0</v>
      </c>
      <c r="P380" s="30">
        <f t="shared" si="158"/>
        <v>0</v>
      </c>
    </row>
    <row r="381" spans="1:16" s="33" customFormat="1" ht="12.75" x14ac:dyDescent="0.25">
      <c r="A381" s="130"/>
      <c r="B381" s="130"/>
      <c r="C381" s="130"/>
      <c r="D381" s="70" t="s">
        <v>58</v>
      </c>
      <c r="E381" s="30">
        <f t="shared" si="146"/>
        <v>205054.8</v>
      </c>
      <c r="F381" s="70">
        <v>0</v>
      </c>
      <c r="G381" s="70">
        <v>0</v>
      </c>
      <c r="H381" s="70">
        <v>0</v>
      </c>
      <c r="I381" s="30">
        <f>I217</f>
        <v>1100</v>
      </c>
      <c r="J381" s="30">
        <f t="shared" ref="J381:P381" si="159">J217</f>
        <v>203954.8</v>
      </c>
      <c r="K381" s="30">
        <f t="shared" si="159"/>
        <v>0</v>
      </c>
      <c r="L381" s="78">
        <f t="shared" si="159"/>
        <v>0</v>
      </c>
      <c r="M381" s="30">
        <f t="shared" si="159"/>
        <v>0</v>
      </c>
      <c r="N381" s="30">
        <f t="shared" si="159"/>
        <v>0</v>
      </c>
      <c r="O381" s="30">
        <f t="shared" si="159"/>
        <v>0</v>
      </c>
      <c r="P381" s="30">
        <f t="shared" si="159"/>
        <v>0</v>
      </c>
    </row>
    <row r="382" spans="1:16" x14ac:dyDescent="0.25">
      <c r="A382" s="52"/>
      <c r="B382" s="52"/>
      <c r="C382" s="52"/>
      <c r="D382" s="52"/>
      <c r="E382" s="52"/>
      <c r="F382" s="52"/>
      <c r="G382" s="52"/>
      <c r="H382" s="52"/>
      <c r="I382" s="52"/>
      <c r="M382" s="52"/>
      <c r="N382" s="52"/>
      <c r="O382" s="52"/>
      <c r="P382" s="52"/>
    </row>
    <row r="383" spans="1:16" ht="31.5" x14ac:dyDescent="0.25">
      <c r="A383" s="52"/>
      <c r="B383" s="52"/>
      <c r="C383" s="52"/>
      <c r="D383" s="52"/>
      <c r="E383" s="52"/>
      <c r="F383" s="52"/>
      <c r="G383" s="52"/>
      <c r="H383" s="52" t="s">
        <v>516</v>
      </c>
      <c r="I383" s="52" t="s">
        <v>517</v>
      </c>
      <c r="J383" s="73">
        <v>50631.3</v>
      </c>
      <c r="K383" s="73">
        <v>300370.90000000002</v>
      </c>
      <c r="L383" s="73">
        <v>159502.20000000001</v>
      </c>
      <c r="M383" s="52"/>
      <c r="N383" s="52"/>
      <c r="O383" s="52"/>
      <c r="P383" s="52"/>
    </row>
    <row r="386" spans="9:12" x14ac:dyDescent="0.25">
      <c r="I386" s="75">
        <f>J378+184466.9+208.2+19487.9</f>
        <v>458957.3</v>
      </c>
      <c r="J386" s="76">
        <f>K378+233403</f>
        <v>533773.9</v>
      </c>
      <c r="L386" s="76">
        <f>L378+109582.9</f>
        <v>269085.09600000002</v>
      </c>
    </row>
  </sheetData>
  <mergeCells count="447">
    <mergeCell ref="A135:A143"/>
    <mergeCell ref="B135:B143"/>
    <mergeCell ref="C135:C137"/>
    <mergeCell ref="C141:C143"/>
    <mergeCell ref="C138:C140"/>
    <mergeCell ref="A2:P2"/>
    <mergeCell ref="A3:P3"/>
    <mergeCell ref="A296:A297"/>
    <mergeCell ref="A298:A299"/>
    <mergeCell ref="A280:A281"/>
    <mergeCell ref="B280:B281"/>
    <mergeCell ref="C280:C281"/>
    <mergeCell ref="A282:B284"/>
    <mergeCell ref="C282:C284"/>
    <mergeCell ref="A274:P274"/>
    <mergeCell ref="A275:A277"/>
    <mergeCell ref="B275:B277"/>
    <mergeCell ref="C275:C276"/>
    <mergeCell ref="A278:A279"/>
    <mergeCell ref="B278:B279"/>
    <mergeCell ref="C278:C279"/>
    <mergeCell ref="A268:A270"/>
    <mergeCell ref="B268:B270"/>
    <mergeCell ref="C268:C270"/>
    <mergeCell ref="A300:A301"/>
    <mergeCell ref="B290:B291"/>
    <mergeCell ref="C290:C291"/>
    <mergeCell ref="B292:B293"/>
    <mergeCell ref="C292:C293"/>
    <mergeCell ref="B294:B295"/>
    <mergeCell ref="C294:C295"/>
    <mergeCell ref="A285:P285"/>
    <mergeCell ref="A286:A287"/>
    <mergeCell ref="B286:B287"/>
    <mergeCell ref="C286:C287"/>
    <mergeCell ref="B288:B289"/>
    <mergeCell ref="C288:C289"/>
    <mergeCell ref="A288:A289"/>
    <mergeCell ref="A290:A291"/>
    <mergeCell ref="A292:A293"/>
    <mergeCell ref="A294:A295"/>
    <mergeCell ref="A302:A303"/>
    <mergeCell ref="A304:A305"/>
    <mergeCell ref="A306:A307"/>
    <mergeCell ref="A308:A309"/>
    <mergeCell ref="A310:A311"/>
    <mergeCell ref="B360:B361"/>
    <mergeCell ref="A348:A349"/>
    <mergeCell ref="B348:B349"/>
    <mergeCell ref="A340:A341"/>
    <mergeCell ref="B340:B341"/>
    <mergeCell ref="A332:A333"/>
    <mergeCell ref="B332:B333"/>
    <mergeCell ref="A323:P323"/>
    <mergeCell ref="A324:A325"/>
    <mergeCell ref="B324:B325"/>
    <mergeCell ref="C324:C325"/>
    <mergeCell ref="A326:A327"/>
    <mergeCell ref="B326:B327"/>
    <mergeCell ref="C326:C327"/>
    <mergeCell ref="A318:A319"/>
    <mergeCell ref="B318:B319"/>
    <mergeCell ref="C360:C361"/>
    <mergeCell ref="C348:C349"/>
    <mergeCell ref="A352:A353"/>
    <mergeCell ref="A372:B374"/>
    <mergeCell ref="A375:B377"/>
    <mergeCell ref="A378:B381"/>
    <mergeCell ref="C378:C381"/>
    <mergeCell ref="B366:B367"/>
    <mergeCell ref="C366:C367"/>
    <mergeCell ref="B368:B369"/>
    <mergeCell ref="C368:C369"/>
    <mergeCell ref="A370:A371"/>
    <mergeCell ref="B370:B371"/>
    <mergeCell ref="C370:C371"/>
    <mergeCell ref="A368:A369"/>
    <mergeCell ref="A366:A367"/>
    <mergeCell ref="B362:B363"/>
    <mergeCell ref="C362:C363"/>
    <mergeCell ref="B364:B365"/>
    <mergeCell ref="C364:C365"/>
    <mergeCell ref="A354:B356"/>
    <mergeCell ref="C354:C356"/>
    <mergeCell ref="A357:P357"/>
    <mergeCell ref="B358:B359"/>
    <mergeCell ref="C358:C359"/>
    <mergeCell ref="A364:A365"/>
    <mergeCell ref="A362:A363"/>
    <mergeCell ref="A360:A361"/>
    <mergeCell ref="A358:A359"/>
    <mergeCell ref="B352:B353"/>
    <mergeCell ref="C352:C353"/>
    <mergeCell ref="A344:A345"/>
    <mergeCell ref="B344:B345"/>
    <mergeCell ref="C344:C345"/>
    <mergeCell ref="A346:A347"/>
    <mergeCell ref="B346:B347"/>
    <mergeCell ref="C346:C347"/>
    <mergeCell ref="A350:A351"/>
    <mergeCell ref="B350:B351"/>
    <mergeCell ref="C350:C351"/>
    <mergeCell ref="C340:C341"/>
    <mergeCell ref="A342:A343"/>
    <mergeCell ref="B342:B343"/>
    <mergeCell ref="C342:C343"/>
    <mergeCell ref="A336:A337"/>
    <mergeCell ref="B336:B337"/>
    <mergeCell ref="C336:C337"/>
    <mergeCell ref="A338:A339"/>
    <mergeCell ref="B338:B339"/>
    <mergeCell ref="C338:C339"/>
    <mergeCell ref="C332:C333"/>
    <mergeCell ref="A334:A335"/>
    <mergeCell ref="B334:B335"/>
    <mergeCell ref="C334:C335"/>
    <mergeCell ref="A328:A329"/>
    <mergeCell ref="B328:B329"/>
    <mergeCell ref="C328:C329"/>
    <mergeCell ref="A330:A331"/>
    <mergeCell ref="B330:B331"/>
    <mergeCell ref="C330:C331"/>
    <mergeCell ref="C318:C319"/>
    <mergeCell ref="A320:B322"/>
    <mergeCell ref="C320:C322"/>
    <mergeCell ref="B314:B315"/>
    <mergeCell ref="C314:C315"/>
    <mergeCell ref="A316:A317"/>
    <mergeCell ref="B316:B317"/>
    <mergeCell ref="C316:C317"/>
    <mergeCell ref="B308:B309"/>
    <mergeCell ref="C308:C309"/>
    <mergeCell ref="B310:B311"/>
    <mergeCell ref="C310:C311"/>
    <mergeCell ref="B312:B313"/>
    <mergeCell ref="C312:C313"/>
    <mergeCell ref="A312:A313"/>
    <mergeCell ref="A314:A315"/>
    <mergeCell ref="B302:B303"/>
    <mergeCell ref="C302:C303"/>
    <mergeCell ref="B304:B305"/>
    <mergeCell ref="C304:C305"/>
    <mergeCell ref="B306:B307"/>
    <mergeCell ref="C306:C307"/>
    <mergeCell ref="B296:B297"/>
    <mergeCell ref="C296:C297"/>
    <mergeCell ref="B298:B299"/>
    <mergeCell ref="C298:C299"/>
    <mergeCell ref="B300:B301"/>
    <mergeCell ref="C300:C301"/>
    <mergeCell ref="A271:B273"/>
    <mergeCell ref="C271:C273"/>
    <mergeCell ref="A250:A252"/>
    <mergeCell ref="B250:B252"/>
    <mergeCell ref="C250:C252"/>
    <mergeCell ref="A253:A255"/>
    <mergeCell ref="B253:B255"/>
    <mergeCell ref="C253:C255"/>
    <mergeCell ref="A256:A258"/>
    <mergeCell ref="B256:B258"/>
    <mergeCell ref="C256:C258"/>
    <mergeCell ref="A259:A261"/>
    <mergeCell ref="B259:B261"/>
    <mergeCell ref="C259:C261"/>
    <mergeCell ref="A262:A264"/>
    <mergeCell ref="B262:B264"/>
    <mergeCell ref="C262:C264"/>
    <mergeCell ref="A265:A267"/>
    <mergeCell ref="B265:B267"/>
    <mergeCell ref="C265:C267"/>
    <mergeCell ref="A244:A246"/>
    <mergeCell ref="B244:B246"/>
    <mergeCell ref="C244:C246"/>
    <mergeCell ref="A247:A249"/>
    <mergeCell ref="B247:B249"/>
    <mergeCell ref="C247:C249"/>
    <mergeCell ref="A238:A240"/>
    <mergeCell ref="B238:B240"/>
    <mergeCell ref="C238:C240"/>
    <mergeCell ref="A241:A243"/>
    <mergeCell ref="B241:B243"/>
    <mergeCell ref="C241:C243"/>
    <mergeCell ref="A234:A235"/>
    <mergeCell ref="B234:B235"/>
    <mergeCell ref="C234:C235"/>
    <mergeCell ref="A236:A237"/>
    <mergeCell ref="B236:B237"/>
    <mergeCell ref="C236:C237"/>
    <mergeCell ref="A230:A231"/>
    <mergeCell ref="B230:B231"/>
    <mergeCell ref="C230:C231"/>
    <mergeCell ref="A232:A233"/>
    <mergeCell ref="B232:B233"/>
    <mergeCell ref="C232:C233"/>
    <mergeCell ref="A226:A227"/>
    <mergeCell ref="B226:B227"/>
    <mergeCell ref="C226:C227"/>
    <mergeCell ref="A228:A229"/>
    <mergeCell ref="B228:B229"/>
    <mergeCell ref="C228:C229"/>
    <mergeCell ref="A222:A223"/>
    <mergeCell ref="B222:B223"/>
    <mergeCell ref="C222:C223"/>
    <mergeCell ref="A224:A225"/>
    <mergeCell ref="B224:B225"/>
    <mergeCell ref="C224:C225"/>
    <mergeCell ref="C214:C216"/>
    <mergeCell ref="A218:P218"/>
    <mergeCell ref="A219:P219"/>
    <mergeCell ref="A220:A221"/>
    <mergeCell ref="B220:B221"/>
    <mergeCell ref="C220:C221"/>
    <mergeCell ref="A207:P207"/>
    <mergeCell ref="D208:E208"/>
    <mergeCell ref="D209:E209"/>
    <mergeCell ref="D210:E210"/>
    <mergeCell ref="A211:B213"/>
    <mergeCell ref="C211:C213"/>
    <mergeCell ref="A214:B217"/>
    <mergeCell ref="D201:E201"/>
    <mergeCell ref="A202:A203"/>
    <mergeCell ref="B202:B203"/>
    <mergeCell ref="C202:C203"/>
    <mergeCell ref="A204:B206"/>
    <mergeCell ref="C204:C206"/>
    <mergeCell ref="A197:A198"/>
    <mergeCell ref="B197:B198"/>
    <mergeCell ref="C197:C198"/>
    <mergeCell ref="A199:A200"/>
    <mergeCell ref="B199:B200"/>
    <mergeCell ref="C199:C200"/>
    <mergeCell ref="A193:A194"/>
    <mergeCell ref="B193:B194"/>
    <mergeCell ref="C193:C194"/>
    <mergeCell ref="D195:E195"/>
    <mergeCell ref="D196:E196"/>
    <mergeCell ref="A188:P188"/>
    <mergeCell ref="D189:E189"/>
    <mergeCell ref="A190:A192"/>
    <mergeCell ref="C190:C192"/>
    <mergeCell ref="D190:E192"/>
    <mergeCell ref="F190:F192"/>
    <mergeCell ref="G190:G192"/>
    <mergeCell ref="H190:H192"/>
    <mergeCell ref="I190:I192"/>
    <mergeCell ref="J190:J192"/>
    <mergeCell ref="K190:K192"/>
    <mergeCell ref="L190:L192"/>
    <mergeCell ref="M190:M192"/>
    <mergeCell ref="N190:N192"/>
    <mergeCell ref="O190:O192"/>
    <mergeCell ref="P190:P192"/>
    <mergeCell ref="D179:P179"/>
    <mergeCell ref="A183:A184"/>
    <mergeCell ref="B183:B184"/>
    <mergeCell ref="C183:C184"/>
    <mergeCell ref="A185:B187"/>
    <mergeCell ref="C185:C187"/>
    <mergeCell ref="A173:B175"/>
    <mergeCell ref="C173:C175"/>
    <mergeCell ref="A176:P176"/>
    <mergeCell ref="D177:P177"/>
    <mergeCell ref="D178:P178"/>
    <mergeCell ref="A180:A182"/>
    <mergeCell ref="B180:B182"/>
    <mergeCell ref="C180:C182"/>
    <mergeCell ref="A169:A170"/>
    <mergeCell ref="B169:B170"/>
    <mergeCell ref="C169:C170"/>
    <mergeCell ref="A171:A172"/>
    <mergeCell ref="B171:B172"/>
    <mergeCell ref="C171:C172"/>
    <mergeCell ref="A164:A166"/>
    <mergeCell ref="B164:B166"/>
    <mergeCell ref="C164:C166"/>
    <mergeCell ref="A167:A168"/>
    <mergeCell ref="B167:B168"/>
    <mergeCell ref="C167:C168"/>
    <mergeCell ref="A160:A161"/>
    <mergeCell ref="B160:B161"/>
    <mergeCell ref="C160:C161"/>
    <mergeCell ref="A162:A163"/>
    <mergeCell ref="B162:B163"/>
    <mergeCell ref="C162:C163"/>
    <mergeCell ref="A154:B156"/>
    <mergeCell ref="C154:C156"/>
    <mergeCell ref="A157:P157"/>
    <mergeCell ref="A158:A159"/>
    <mergeCell ref="B158:B159"/>
    <mergeCell ref="C158:C159"/>
    <mergeCell ref="A150:A151"/>
    <mergeCell ref="B150:B151"/>
    <mergeCell ref="C150:C151"/>
    <mergeCell ref="A152:A153"/>
    <mergeCell ref="B152:B153"/>
    <mergeCell ref="C152:C153"/>
    <mergeCell ref="A144:B146"/>
    <mergeCell ref="C144:C146"/>
    <mergeCell ref="A147:P147"/>
    <mergeCell ref="A148:A149"/>
    <mergeCell ref="B148:B149"/>
    <mergeCell ref="C148:C149"/>
    <mergeCell ref="A130:A132"/>
    <mergeCell ref="B130:B132"/>
    <mergeCell ref="C130:C132"/>
    <mergeCell ref="A133:A134"/>
    <mergeCell ref="B133:B134"/>
    <mergeCell ref="C133:C134"/>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08:B110"/>
    <mergeCell ref="C108:C110"/>
    <mergeCell ref="A111:P111"/>
    <mergeCell ref="A112:A113"/>
    <mergeCell ref="B112:B113"/>
    <mergeCell ref="C112:C113"/>
    <mergeCell ref="A91:P91"/>
    <mergeCell ref="A92:A93"/>
    <mergeCell ref="B92:B93"/>
    <mergeCell ref="C92:C93"/>
    <mergeCell ref="A94:A95"/>
    <mergeCell ref="B94:B95"/>
    <mergeCell ref="C94:C95"/>
    <mergeCell ref="A106:A107"/>
    <mergeCell ref="B106:B107"/>
    <mergeCell ref="C106:C107"/>
    <mergeCell ref="A100:A101"/>
    <mergeCell ref="B100:B101"/>
    <mergeCell ref="C100:C101"/>
    <mergeCell ref="A102:A103"/>
    <mergeCell ref="B102:B103"/>
    <mergeCell ref="C102:C103"/>
    <mergeCell ref="A104:A105"/>
    <mergeCell ref="B104:B105"/>
    <mergeCell ref="C104:C105"/>
    <mergeCell ref="A96:A97"/>
    <mergeCell ref="B96:B97"/>
    <mergeCell ref="C96:C97"/>
    <mergeCell ref="A98:A99"/>
    <mergeCell ref="B98:B99"/>
    <mergeCell ref="C98:C99"/>
    <mergeCell ref="B67:B70"/>
    <mergeCell ref="C67:C70"/>
    <mergeCell ref="B81:B83"/>
    <mergeCell ref="C81:C83"/>
    <mergeCell ref="A87:B90"/>
    <mergeCell ref="C87:C90"/>
    <mergeCell ref="A84:A86"/>
    <mergeCell ref="B84:B86"/>
    <mergeCell ref="C84:C86"/>
    <mergeCell ref="A77:A80"/>
    <mergeCell ref="B77:B80"/>
    <mergeCell ref="C77:C80"/>
    <mergeCell ref="B41:B43"/>
    <mergeCell ref="C41:C43"/>
    <mergeCell ref="A6:P6"/>
    <mergeCell ref="A7:P7"/>
    <mergeCell ref="A81:A83"/>
    <mergeCell ref="A54:A56"/>
    <mergeCell ref="B54:B56"/>
    <mergeCell ref="C54:C56"/>
    <mergeCell ref="A57:A59"/>
    <mergeCell ref="B57:B59"/>
    <mergeCell ref="C57:C59"/>
    <mergeCell ref="A71:A73"/>
    <mergeCell ref="B71:B73"/>
    <mergeCell ref="C71:C73"/>
    <mergeCell ref="A74:A76"/>
    <mergeCell ref="B74:B76"/>
    <mergeCell ref="C74:C76"/>
    <mergeCell ref="A60:A62"/>
    <mergeCell ref="B60:B62"/>
    <mergeCell ref="C60:C62"/>
    <mergeCell ref="C63:C66"/>
    <mergeCell ref="B63:B66"/>
    <mergeCell ref="A63:A66"/>
    <mergeCell ref="A67:A70"/>
    <mergeCell ref="A4:A5"/>
    <mergeCell ref="B4:B5"/>
    <mergeCell ref="A11:A13"/>
    <mergeCell ref="B11:B13"/>
    <mergeCell ref="C11:C13"/>
    <mergeCell ref="A48:A50"/>
    <mergeCell ref="B48:B50"/>
    <mergeCell ref="C48:C50"/>
    <mergeCell ref="A51:A53"/>
    <mergeCell ref="B51:B53"/>
    <mergeCell ref="C51:C53"/>
    <mergeCell ref="A44:A47"/>
    <mergeCell ref="B44:B47"/>
    <mergeCell ref="C44:C47"/>
    <mergeCell ref="C32:C34"/>
    <mergeCell ref="A35:A37"/>
    <mergeCell ref="B35:B37"/>
    <mergeCell ref="C35:C37"/>
    <mergeCell ref="A38:A40"/>
    <mergeCell ref="B38:B40"/>
    <mergeCell ref="C38:C40"/>
    <mergeCell ref="A32:A34"/>
    <mergeCell ref="B32:B34"/>
    <mergeCell ref="A41:A43"/>
    <mergeCell ref="J1:P1"/>
    <mergeCell ref="C26:C28"/>
    <mergeCell ref="C29:C31"/>
    <mergeCell ref="A20:A22"/>
    <mergeCell ref="A26:A28"/>
    <mergeCell ref="B26:B28"/>
    <mergeCell ref="A29:A31"/>
    <mergeCell ref="B29:B31"/>
    <mergeCell ref="B20:B22"/>
    <mergeCell ref="C20:C22"/>
    <mergeCell ref="A14:A16"/>
    <mergeCell ref="B14:B16"/>
    <mergeCell ref="C14:C16"/>
    <mergeCell ref="A17:A19"/>
    <mergeCell ref="B17:B19"/>
    <mergeCell ref="C17:C19"/>
    <mergeCell ref="A23:A25"/>
    <mergeCell ref="B23:B25"/>
    <mergeCell ref="C23:C25"/>
    <mergeCell ref="A8:A10"/>
    <mergeCell ref="B8:B10"/>
    <mergeCell ref="C8:C10"/>
    <mergeCell ref="C4:C5"/>
    <mergeCell ref="D4:P4"/>
  </mergeCells>
  <printOptions horizontalCentered="1"/>
  <pageMargins left="0.23622047244094491" right="0.23622047244094491" top="0.74803149606299213" bottom="0.74803149606299213" header="0.31496062992125984" footer="0.31496062992125984"/>
  <pageSetup paperSize="9" scale="54" fitToWidth="0" fitToHeight="0" orientation="landscape" r:id="rId1"/>
  <headerFooter>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Паспорт</vt:lpstr>
      <vt:lpstr>Индикаторы</vt:lpstr>
      <vt:lpstr>Перечень мероприятий</vt:lpstr>
      <vt:lpstr>Ресурсное обеспечение</vt:lpstr>
      <vt:lpstr>'Ресурсное обеспечение'!Заголовки_для_печати</vt:lpstr>
      <vt:lpstr>Индикаторы!Область_печати</vt:lpstr>
      <vt:lpstr>Паспорт!Область_печати</vt:lpstr>
      <vt:lpstr>'Перечень мероприятий'!Область_печати</vt:lpstr>
      <vt:lpstr>'Ресурсное обеспечение'!Область_печати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2019-05-24T01:48:30Z</dcterms:modified>
</cp:coreProperties>
</file>