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035" yWindow="-195" windowWidth="15045" windowHeight="11760"/>
  </bookViews>
  <sheets>
    <sheet name="Лист1 (кор.)" sheetId="6" r:id="rId1"/>
  </sheets>
  <definedNames>
    <definedName name="_xlnm._FilterDatabase" localSheetId="0" hidden="1">'Лист1 (кор.)'!$D$6:$J$6</definedName>
    <definedName name="_xlnm.Print_Titles" localSheetId="0">'Лист1 (кор.)'!$5:$7</definedName>
    <definedName name="_xlnm.Print_Area" localSheetId="0">'Лист1 (кор.)'!$A$1:$J$449</definedName>
  </definedNames>
  <calcPr calcId="114210" fullCalcOnLoad="1" fullPrecision="0"/>
</workbook>
</file>

<file path=xl/calcChain.xml><?xml version="1.0" encoding="utf-8"?>
<calcChain xmlns="http://schemas.openxmlformats.org/spreadsheetml/2006/main">
  <c r="G219" i="6"/>
  <c r="G216"/>
  <c r="G228"/>
  <c r="G236"/>
  <c r="G244"/>
  <c r="G251"/>
  <c r="G248"/>
  <c r="G252"/>
  <c r="G259"/>
  <c r="G256"/>
  <c r="G260"/>
  <c r="G224"/>
  <c r="G220"/>
  <c r="G266"/>
  <c r="G267"/>
  <c r="G264"/>
  <c r="G268"/>
  <c r="G212"/>
  <c r="G221"/>
  <c r="G213"/>
  <c r="G222"/>
  <c r="G214"/>
  <c r="G223"/>
  <c r="G215"/>
  <c r="G135"/>
  <c r="D117"/>
  <c r="D118"/>
  <c r="D119"/>
  <c r="D113"/>
  <c r="D114"/>
  <c r="D115"/>
  <c r="D116"/>
  <c r="D112"/>
  <c r="G327"/>
  <c r="G328"/>
  <c r="G279"/>
  <c r="G280"/>
  <c r="G163"/>
  <c r="G159"/>
  <c r="G122"/>
  <c r="G435"/>
  <c r="G434"/>
  <c r="G47"/>
  <c r="G123"/>
  <c r="G99"/>
  <c r="G95"/>
  <c r="G79"/>
  <c r="G91"/>
  <c r="G158"/>
  <c r="G157"/>
  <c r="D205"/>
  <c r="D206"/>
  <c r="G207"/>
  <c r="D207"/>
  <c r="G59"/>
  <c r="G43"/>
  <c r="G204"/>
  <c r="D204"/>
  <c r="G156"/>
  <c r="D268"/>
  <c r="D269"/>
  <c r="D270"/>
  <c r="D271"/>
  <c r="E444"/>
  <c r="F444"/>
  <c r="H444"/>
  <c r="I444"/>
  <c r="J444"/>
  <c r="E428"/>
  <c r="F428"/>
  <c r="H428"/>
  <c r="I428"/>
  <c r="J428"/>
  <c r="E424"/>
  <c r="F424"/>
  <c r="H424"/>
  <c r="I424"/>
  <c r="J424"/>
  <c r="E420"/>
  <c r="F420"/>
  <c r="H420"/>
  <c r="I420"/>
  <c r="J420"/>
  <c r="D425"/>
  <c r="D426"/>
  <c r="D427"/>
  <c r="D429"/>
  <c r="D430"/>
  <c r="D431"/>
  <c r="D423"/>
  <c r="D422"/>
  <c r="D421"/>
  <c r="I416"/>
  <c r="J144"/>
  <c r="E144"/>
  <c r="F144"/>
  <c r="G144"/>
  <c r="G195"/>
  <c r="G151"/>
  <c r="F195"/>
  <c r="E195"/>
  <c r="G211"/>
  <c r="D445"/>
  <c r="D446"/>
  <c r="D447"/>
  <c r="G444"/>
  <c r="D444"/>
  <c r="F440"/>
  <c r="F438"/>
  <c r="E438"/>
  <c r="E439"/>
  <c r="D437"/>
  <c r="H438"/>
  <c r="I438"/>
  <c r="J438"/>
  <c r="H439"/>
  <c r="I439"/>
  <c r="J439"/>
  <c r="G438"/>
  <c r="G439"/>
  <c r="F439"/>
  <c r="F436"/>
  <c r="G378"/>
  <c r="G428"/>
  <c r="D428"/>
  <c r="G436"/>
  <c r="J436"/>
  <c r="H436"/>
  <c r="I436"/>
  <c r="E436"/>
  <c r="G424"/>
  <c r="D424"/>
  <c r="G379"/>
  <c r="H121"/>
  <c r="I121"/>
  <c r="J121"/>
  <c r="H122"/>
  <c r="I122"/>
  <c r="J122"/>
  <c r="H123"/>
  <c r="I123"/>
  <c r="J123"/>
  <c r="G121"/>
  <c r="G120"/>
  <c r="H59"/>
  <c r="I59"/>
  <c r="J59"/>
  <c r="G420"/>
  <c r="D420"/>
  <c r="G376"/>
  <c r="E440"/>
  <c r="G440"/>
  <c r="H440"/>
  <c r="I440"/>
  <c r="J440"/>
  <c r="D441"/>
  <c r="D442"/>
  <c r="D443"/>
  <c r="H57"/>
  <c r="H58"/>
  <c r="I57"/>
  <c r="J57"/>
  <c r="I58"/>
  <c r="J58"/>
  <c r="G58"/>
  <c r="F58"/>
  <c r="E58"/>
  <c r="G57"/>
  <c r="F57"/>
  <c r="E57"/>
  <c r="F59"/>
  <c r="E88"/>
  <c r="F88"/>
  <c r="G88"/>
  <c r="H88"/>
  <c r="I88"/>
  <c r="J88"/>
  <c r="D90"/>
  <c r="D91"/>
  <c r="D89"/>
  <c r="E132"/>
  <c r="G132"/>
  <c r="H132"/>
  <c r="I132"/>
  <c r="J132"/>
  <c r="D133"/>
  <c r="D134"/>
  <c r="D135"/>
  <c r="D88"/>
  <c r="D440"/>
  <c r="D132"/>
  <c r="F132"/>
  <c r="H17"/>
  <c r="I17"/>
  <c r="J17"/>
  <c r="H18"/>
  <c r="I18"/>
  <c r="J18"/>
  <c r="H19"/>
  <c r="I19"/>
  <c r="G17"/>
  <c r="G18"/>
  <c r="F17"/>
  <c r="F18"/>
  <c r="F19"/>
  <c r="F47"/>
  <c r="F56"/>
  <c r="F93"/>
  <c r="F94"/>
  <c r="F157"/>
  <c r="F158"/>
  <c r="F221"/>
  <c r="F222"/>
  <c r="F223"/>
  <c r="F215"/>
  <c r="G278"/>
  <c r="G277"/>
  <c r="H293"/>
  <c r="I293"/>
  <c r="J293"/>
  <c r="H294"/>
  <c r="I294"/>
  <c r="J294"/>
  <c r="H295"/>
  <c r="I295"/>
  <c r="J295"/>
  <c r="G294"/>
  <c r="G293"/>
  <c r="H325"/>
  <c r="I325"/>
  <c r="H326"/>
  <c r="I326"/>
  <c r="H327"/>
  <c r="I327"/>
  <c r="G325"/>
  <c r="G326"/>
  <c r="F325"/>
  <c r="F326"/>
  <c r="F327"/>
  <c r="G365"/>
  <c r="H365"/>
  <c r="I365"/>
  <c r="J365"/>
  <c r="G366"/>
  <c r="H366"/>
  <c r="I366"/>
  <c r="J366"/>
  <c r="G367"/>
  <c r="H367"/>
  <c r="I367"/>
  <c r="J367"/>
  <c r="F366"/>
  <c r="F367"/>
  <c r="F365"/>
  <c r="E379"/>
  <c r="D419"/>
  <c r="D415"/>
  <c r="D407"/>
  <c r="F400"/>
  <c r="F404"/>
  <c r="G344"/>
  <c r="H279"/>
  <c r="I36"/>
  <c r="F364"/>
  <c r="F16"/>
  <c r="I147"/>
  <c r="I100"/>
  <c r="H100"/>
  <c r="D291"/>
  <c r="D290"/>
  <c r="D289"/>
  <c r="E288"/>
  <c r="F288"/>
  <c r="H288"/>
  <c r="I288"/>
  <c r="J288"/>
  <c r="G288"/>
  <c r="G96"/>
  <c r="F435"/>
  <c r="F432"/>
  <c r="H277"/>
  <c r="I277"/>
  <c r="J277"/>
  <c r="H278"/>
  <c r="I278"/>
  <c r="J278"/>
  <c r="I279"/>
  <c r="J279"/>
  <c r="F278"/>
  <c r="F279"/>
  <c r="F277"/>
  <c r="F131"/>
  <c r="F123"/>
  <c r="F99"/>
  <c r="F95"/>
  <c r="F300"/>
  <c r="F43"/>
  <c r="D288"/>
  <c r="F411"/>
  <c r="F122"/>
  <c r="F121"/>
  <c r="E122"/>
  <c r="E123"/>
  <c r="E121"/>
  <c r="F136"/>
  <c r="D111"/>
  <c r="D107"/>
  <c r="D106"/>
  <c r="D103"/>
  <c r="D102"/>
  <c r="G31"/>
  <c r="G19"/>
  <c r="G15"/>
  <c r="E32"/>
  <c r="F32"/>
  <c r="G32"/>
  <c r="H32"/>
  <c r="I32"/>
  <c r="J32"/>
  <c r="D33"/>
  <c r="D34"/>
  <c r="D35"/>
  <c r="E120"/>
  <c r="F408"/>
  <c r="F379"/>
  <c r="D379"/>
  <c r="D411"/>
  <c r="D31"/>
  <c r="D32"/>
  <c r="H95"/>
  <c r="I95"/>
  <c r="J95"/>
  <c r="H160"/>
  <c r="G432"/>
  <c r="K212"/>
  <c r="G140"/>
  <c r="H140"/>
  <c r="I140"/>
  <c r="J140"/>
  <c r="F378"/>
  <c r="F295"/>
  <c r="G94"/>
  <c r="J39"/>
  <c r="J19"/>
  <c r="H152"/>
  <c r="I368"/>
  <c r="E372"/>
  <c r="F372"/>
  <c r="G372"/>
  <c r="H372"/>
  <c r="I372"/>
  <c r="J372"/>
  <c r="D373"/>
  <c r="D374"/>
  <c r="E364"/>
  <c r="G364"/>
  <c r="J364"/>
  <c r="D365"/>
  <c r="E368"/>
  <c r="F368"/>
  <c r="G368"/>
  <c r="H368"/>
  <c r="J368"/>
  <c r="D369"/>
  <c r="D370"/>
  <c r="I144"/>
  <c r="H144"/>
  <c r="D145"/>
  <c r="D146"/>
  <c r="D375"/>
  <c r="I364"/>
  <c r="D367"/>
  <c r="H364"/>
  <c r="D366"/>
  <c r="D371"/>
  <c r="D368"/>
  <c r="D372"/>
  <c r="D147"/>
  <c r="D144"/>
  <c r="E416"/>
  <c r="F416"/>
  <c r="G416"/>
  <c r="H416"/>
  <c r="J416"/>
  <c r="D417"/>
  <c r="D418"/>
  <c r="H360"/>
  <c r="D364"/>
  <c r="D416"/>
  <c r="H376"/>
  <c r="I376"/>
  <c r="J376"/>
  <c r="F377"/>
  <c r="E377"/>
  <c r="E378"/>
  <c r="D438"/>
  <c r="E18"/>
  <c r="D110"/>
  <c r="D109"/>
  <c r="D98"/>
  <c r="D108"/>
  <c r="D377"/>
  <c r="D94"/>
  <c r="D378"/>
  <c r="F175"/>
  <c r="F159"/>
  <c r="F140"/>
  <c r="E432"/>
  <c r="F151"/>
  <c r="F15"/>
  <c r="F156"/>
  <c r="F224"/>
  <c r="H223"/>
  <c r="H215"/>
  <c r="I223"/>
  <c r="I215"/>
  <c r="J223"/>
  <c r="J215"/>
  <c r="E224"/>
  <c r="E228"/>
  <c r="E232"/>
  <c r="E236"/>
  <c r="E240"/>
  <c r="E248"/>
  <c r="E252"/>
  <c r="E256"/>
  <c r="E260"/>
  <c r="E264"/>
  <c r="E277"/>
  <c r="E278"/>
  <c r="J240"/>
  <c r="I240"/>
  <c r="H240"/>
  <c r="G240"/>
  <c r="F240"/>
  <c r="H221"/>
  <c r="I221"/>
  <c r="J221"/>
  <c r="H222"/>
  <c r="I222"/>
  <c r="J222"/>
  <c r="F228"/>
  <c r="F232"/>
  <c r="F236"/>
  <c r="F244"/>
  <c r="F248"/>
  <c r="F252"/>
  <c r="F256"/>
  <c r="F260"/>
  <c r="F264"/>
  <c r="F280"/>
  <c r="J232"/>
  <c r="I232"/>
  <c r="H232"/>
  <c r="G232"/>
  <c r="F220"/>
  <c r="D414"/>
  <c r="D413"/>
  <c r="J412"/>
  <c r="I412"/>
  <c r="H412"/>
  <c r="G412"/>
  <c r="F412"/>
  <c r="E412"/>
  <c r="D410"/>
  <c r="D409"/>
  <c r="J408"/>
  <c r="I408"/>
  <c r="H408"/>
  <c r="G408"/>
  <c r="E408"/>
  <c r="E295"/>
  <c r="E51"/>
  <c r="E344"/>
  <c r="F293"/>
  <c r="F294"/>
  <c r="F275"/>
  <c r="H275"/>
  <c r="D315"/>
  <c r="D314"/>
  <c r="D313"/>
  <c r="J312"/>
  <c r="I312"/>
  <c r="H312"/>
  <c r="G312"/>
  <c r="F312"/>
  <c r="E312"/>
  <c r="E294"/>
  <c r="E293"/>
  <c r="D355"/>
  <c r="D354"/>
  <c r="D353"/>
  <c r="J352"/>
  <c r="I352"/>
  <c r="H352"/>
  <c r="G352"/>
  <c r="F352"/>
  <c r="E352"/>
  <c r="D174"/>
  <c r="D173"/>
  <c r="J172"/>
  <c r="I172"/>
  <c r="H172"/>
  <c r="G172"/>
  <c r="E172"/>
  <c r="F176"/>
  <c r="E47"/>
  <c r="D51"/>
  <c r="D412"/>
  <c r="D175"/>
  <c r="D172"/>
  <c r="D352"/>
  <c r="D408"/>
  <c r="D312"/>
  <c r="F172"/>
  <c r="D179"/>
  <c r="D178"/>
  <c r="D177"/>
  <c r="J176"/>
  <c r="I176"/>
  <c r="H176"/>
  <c r="G176"/>
  <c r="E176"/>
  <c r="D176"/>
  <c r="E94"/>
  <c r="D242"/>
  <c r="E325"/>
  <c r="E273"/>
  <c r="E326"/>
  <c r="E274"/>
  <c r="D243"/>
  <c r="D241"/>
  <c r="J224"/>
  <c r="I224"/>
  <c r="H224"/>
  <c r="G209"/>
  <c r="H213"/>
  <c r="H209"/>
  <c r="I213"/>
  <c r="J213"/>
  <c r="J209"/>
  <c r="H214"/>
  <c r="H210"/>
  <c r="I214"/>
  <c r="I210"/>
  <c r="J214"/>
  <c r="I211"/>
  <c r="J211"/>
  <c r="J236"/>
  <c r="I236"/>
  <c r="H236"/>
  <c r="D439"/>
  <c r="D436"/>
  <c r="D435"/>
  <c r="D432"/>
  <c r="D406"/>
  <c r="D405"/>
  <c r="J404"/>
  <c r="I404"/>
  <c r="H404"/>
  <c r="E404"/>
  <c r="D403"/>
  <c r="D402"/>
  <c r="D401"/>
  <c r="J400"/>
  <c r="I400"/>
  <c r="H400"/>
  <c r="G400"/>
  <c r="E400"/>
  <c r="D399"/>
  <c r="D398"/>
  <c r="D397"/>
  <c r="J396"/>
  <c r="I396"/>
  <c r="H396"/>
  <c r="G396"/>
  <c r="F396"/>
  <c r="E396"/>
  <c r="D395"/>
  <c r="D394"/>
  <c r="D393"/>
  <c r="J392"/>
  <c r="I392"/>
  <c r="H392"/>
  <c r="G392"/>
  <c r="F392"/>
  <c r="E392"/>
  <c r="D391"/>
  <c r="D390"/>
  <c r="D389"/>
  <c r="J388"/>
  <c r="I388"/>
  <c r="H388"/>
  <c r="G388"/>
  <c r="F388"/>
  <c r="E388"/>
  <c r="D387"/>
  <c r="D386"/>
  <c r="D385"/>
  <c r="J384"/>
  <c r="I384"/>
  <c r="H384"/>
  <c r="G384"/>
  <c r="F384"/>
  <c r="E384"/>
  <c r="D383"/>
  <c r="D382"/>
  <c r="D381"/>
  <c r="J380"/>
  <c r="I380"/>
  <c r="H380"/>
  <c r="G380"/>
  <c r="F380"/>
  <c r="E380"/>
  <c r="D363"/>
  <c r="D362"/>
  <c r="D361"/>
  <c r="J360"/>
  <c r="I360"/>
  <c r="G360"/>
  <c r="F360"/>
  <c r="E360"/>
  <c r="D359"/>
  <c r="D358"/>
  <c r="D357"/>
  <c r="J356"/>
  <c r="I356"/>
  <c r="H356"/>
  <c r="G356"/>
  <c r="F356"/>
  <c r="E356"/>
  <c r="D351"/>
  <c r="D350"/>
  <c r="D349"/>
  <c r="J348"/>
  <c r="I348"/>
  <c r="H348"/>
  <c r="G348"/>
  <c r="F348"/>
  <c r="E348"/>
  <c r="D347"/>
  <c r="D346"/>
  <c r="D345"/>
  <c r="J344"/>
  <c r="I344"/>
  <c r="H344"/>
  <c r="F344"/>
  <c r="D342"/>
  <c r="D341"/>
  <c r="J340"/>
  <c r="I340"/>
  <c r="H340"/>
  <c r="G340"/>
  <c r="F340"/>
  <c r="D339"/>
  <c r="D338"/>
  <c r="D337"/>
  <c r="J336"/>
  <c r="I336"/>
  <c r="H336"/>
  <c r="G336"/>
  <c r="F336"/>
  <c r="E336"/>
  <c r="E335"/>
  <c r="E327"/>
  <c r="D334"/>
  <c r="D333"/>
  <c r="J332"/>
  <c r="I332"/>
  <c r="H332"/>
  <c r="G332"/>
  <c r="F332"/>
  <c r="E332"/>
  <c r="D331"/>
  <c r="D330"/>
  <c r="D329"/>
  <c r="J328"/>
  <c r="I328"/>
  <c r="H328"/>
  <c r="F328"/>
  <c r="E328"/>
  <c r="J327"/>
  <c r="J275"/>
  <c r="I275"/>
  <c r="J326"/>
  <c r="J274"/>
  <c r="H274"/>
  <c r="G274"/>
  <c r="F274"/>
  <c r="J325"/>
  <c r="J273"/>
  <c r="G273"/>
  <c r="F273"/>
  <c r="G323"/>
  <c r="G295"/>
  <c r="G275"/>
  <c r="G11"/>
  <c r="E320"/>
  <c r="D322"/>
  <c r="D321"/>
  <c r="J320"/>
  <c r="I320"/>
  <c r="H320"/>
  <c r="F320"/>
  <c r="D319"/>
  <c r="D318"/>
  <c r="D317"/>
  <c r="J316"/>
  <c r="I316"/>
  <c r="H316"/>
  <c r="G316"/>
  <c r="F316"/>
  <c r="E316"/>
  <c r="D311"/>
  <c r="D310"/>
  <c r="D309"/>
  <c r="J308"/>
  <c r="I308"/>
  <c r="H308"/>
  <c r="G308"/>
  <c r="F308"/>
  <c r="E308"/>
  <c r="D307"/>
  <c r="D306"/>
  <c r="D305"/>
  <c r="J304"/>
  <c r="I304"/>
  <c r="H304"/>
  <c r="G304"/>
  <c r="F304"/>
  <c r="E304"/>
  <c r="D303"/>
  <c r="D302"/>
  <c r="D301"/>
  <c r="J300"/>
  <c r="I300"/>
  <c r="H300"/>
  <c r="G300"/>
  <c r="E300"/>
  <c r="D298"/>
  <c r="D297"/>
  <c r="J296"/>
  <c r="I296"/>
  <c r="H296"/>
  <c r="G296"/>
  <c r="F296"/>
  <c r="I292"/>
  <c r="J292"/>
  <c r="H292"/>
  <c r="D287"/>
  <c r="D286"/>
  <c r="D285"/>
  <c r="J284"/>
  <c r="I284"/>
  <c r="H284"/>
  <c r="G284"/>
  <c r="F284"/>
  <c r="F276"/>
  <c r="E284"/>
  <c r="E283"/>
  <c r="D282"/>
  <c r="D281"/>
  <c r="J280"/>
  <c r="I280"/>
  <c r="H280"/>
  <c r="I274"/>
  <c r="I273"/>
  <c r="H273"/>
  <c r="D267"/>
  <c r="D266"/>
  <c r="D265"/>
  <c r="J264"/>
  <c r="I264"/>
  <c r="H264"/>
  <c r="D263"/>
  <c r="D262"/>
  <c r="D261"/>
  <c r="J260"/>
  <c r="I260"/>
  <c r="H260"/>
  <c r="D259"/>
  <c r="D258"/>
  <c r="D257"/>
  <c r="J256"/>
  <c r="I256"/>
  <c r="H256"/>
  <c r="D255"/>
  <c r="D254"/>
  <c r="D253"/>
  <c r="J252"/>
  <c r="I252"/>
  <c r="H252"/>
  <c r="D251"/>
  <c r="D250"/>
  <c r="D249"/>
  <c r="J248"/>
  <c r="I248"/>
  <c r="H248"/>
  <c r="J244"/>
  <c r="I244"/>
  <c r="H244"/>
  <c r="J228"/>
  <c r="I228"/>
  <c r="H228"/>
  <c r="E219"/>
  <c r="E247"/>
  <c r="E244"/>
  <c r="D218"/>
  <c r="D217"/>
  <c r="J216"/>
  <c r="I216"/>
  <c r="H216"/>
  <c r="F216"/>
  <c r="H211"/>
  <c r="G210"/>
  <c r="D203"/>
  <c r="D202"/>
  <c r="D201"/>
  <c r="J200"/>
  <c r="I200"/>
  <c r="H200"/>
  <c r="G200"/>
  <c r="F200"/>
  <c r="E200"/>
  <c r="D199"/>
  <c r="D198"/>
  <c r="D197"/>
  <c r="J196"/>
  <c r="I196"/>
  <c r="H196"/>
  <c r="G196"/>
  <c r="F196"/>
  <c r="E196"/>
  <c r="J195"/>
  <c r="J159"/>
  <c r="J151"/>
  <c r="I195"/>
  <c r="H195"/>
  <c r="H159"/>
  <c r="H151"/>
  <c r="J194"/>
  <c r="J158"/>
  <c r="J150"/>
  <c r="I194"/>
  <c r="I158"/>
  <c r="I150"/>
  <c r="H194"/>
  <c r="H158"/>
  <c r="H150"/>
  <c r="G194"/>
  <c r="G150"/>
  <c r="F194"/>
  <c r="F150"/>
  <c r="E194"/>
  <c r="E158"/>
  <c r="J193"/>
  <c r="I193"/>
  <c r="H193"/>
  <c r="G193"/>
  <c r="G192"/>
  <c r="F193"/>
  <c r="E193"/>
  <c r="E157"/>
  <c r="D191"/>
  <c r="D190"/>
  <c r="D189"/>
  <c r="J188"/>
  <c r="I188"/>
  <c r="H188"/>
  <c r="G188"/>
  <c r="F188"/>
  <c r="E188"/>
  <c r="D187"/>
  <c r="D186"/>
  <c r="D185"/>
  <c r="J184"/>
  <c r="I184"/>
  <c r="H184"/>
  <c r="G184"/>
  <c r="F184"/>
  <c r="E184"/>
  <c r="D183"/>
  <c r="D182"/>
  <c r="D181"/>
  <c r="J180"/>
  <c r="I180"/>
  <c r="H180"/>
  <c r="G180"/>
  <c r="F180"/>
  <c r="E180"/>
  <c r="D171"/>
  <c r="D170"/>
  <c r="D169"/>
  <c r="J168"/>
  <c r="I168"/>
  <c r="H168"/>
  <c r="G168"/>
  <c r="F168"/>
  <c r="E168"/>
  <c r="E167"/>
  <c r="D167"/>
  <c r="D166"/>
  <c r="D165"/>
  <c r="J164"/>
  <c r="I164"/>
  <c r="H164"/>
  <c r="G164"/>
  <c r="F164"/>
  <c r="E163"/>
  <c r="D162"/>
  <c r="D161"/>
  <c r="J160"/>
  <c r="I160"/>
  <c r="F160"/>
  <c r="E155"/>
  <c r="D155"/>
  <c r="E154"/>
  <c r="D154"/>
  <c r="G153"/>
  <c r="F153"/>
  <c r="E153"/>
  <c r="J152"/>
  <c r="I152"/>
  <c r="D143"/>
  <c r="D142"/>
  <c r="D141"/>
  <c r="D139"/>
  <c r="D138"/>
  <c r="D137"/>
  <c r="J136"/>
  <c r="I136"/>
  <c r="H136"/>
  <c r="G136"/>
  <c r="E136"/>
  <c r="D131"/>
  <c r="D130"/>
  <c r="D129"/>
  <c r="J128"/>
  <c r="I128"/>
  <c r="H128"/>
  <c r="G128"/>
  <c r="E128"/>
  <c r="D127"/>
  <c r="D126"/>
  <c r="D125"/>
  <c r="J124"/>
  <c r="I124"/>
  <c r="H124"/>
  <c r="G124"/>
  <c r="F124"/>
  <c r="E124"/>
  <c r="J108"/>
  <c r="I108"/>
  <c r="H108"/>
  <c r="G108"/>
  <c r="F108"/>
  <c r="E108"/>
  <c r="D105"/>
  <c r="J104"/>
  <c r="I104"/>
  <c r="H104"/>
  <c r="G104"/>
  <c r="F104"/>
  <c r="E104"/>
  <c r="D101"/>
  <c r="J100"/>
  <c r="G100"/>
  <c r="F100"/>
  <c r="E100"/>
  <c r="E99"/>
  <c r="E95"/>
  <c r="D97"/>
  <c r="J96"/>
  <c r="I96"/>
  <c r="H96"/>
  <c r="J94"/>
  <c r="I94"/>
  <c r="H94"/>
  <c r="J93"/>
  <c r="I93"/>
  <c r="H93"/>
  <c r="G93"/>
  <c r="E93"/>
  <c r="F84"/>
  <c r="D86"/>
  <c r="D85"/>
  <c r="J84"/>
  <c r="I84"/>
  <c r="H84"/>
  <c r="G84"/>
  <c r="E84"/>
  <c r="E83"/>
  <c r="E59"/>
  <c r="D82"/>
  <c r="D81"/>
  <c r="J80"/>
  <c r="I80"/>
  <c r="H80"/>
  <c r="G80"/>
  <c r="F80"/>
  <c r="D79"/>
  <c r="D78"/>
  <c r="D77"/>
  <c r="J76"/>
  <c r="I76"/>
  <c r="H76"/>
  <c r="G76"/>
  <c r="F76"/>
  <c r="E76"/>
  <c r="D75"/>
  <c r="D74"/>
  <c r="D73"/>
  <c r="J72"/>
  <c r="I72"/>
  <c r="H72"/>
  <c r="G72"/>
  <c r="F72"/>
  <c r="E72"/>
  <c r="D71"/>
  <c r="D70"/>
  <c r="D69"/>
  <c r="J68"/>
  <c r="I68"/>
  <c r="H68"/>
  <c r="G68"/>
  <c r="F68"/>
  <c r="E68"/>
  <c r="D67"/>
  <c r="D66"/>
  <c r="D65"/>
  <c r="J64"/>
  <c r="I64"/>
  <c r="H64"/>
  <c r="G64"/>
  <c r="F64"/>
  <c r="E64"/>
  <c r="D63"/>
  <c r="D62"/>
  <c r="D61"/>
  <c r="J60"/>
  <c r="I60"/>
  <c r="H60"/>
  <c r="G60"/>
  <c r="F60"/>
  <c r="E60"/>
  <c r="D58"/>
  <c r="D57"/>
  <c r="D55"/>
  <c r="D54"/>
  <c r="D53"/>
  <c r="J52"/>
  <c r="I52"/>
  <c r="H52"/>
  <c r="G52"/>
  <c r="F52"/>
  <c r="E52"/>
  <c r="D50"/>
  <c r="D46"/>
  <c r="D49"/>
  <c r="J48"/>
  <c r="J44"/>
  <c r="I48"/>
  <c r="I44"/>
  <c r="H48"/>
  <c r="H44"/>
  <c r="G48"/>
  <c r="G44"/>
  <c r="F48"/>
  <c r="F44"/>
  <c r="J47"/>
  <c r="J43"/>
  <c r="I47"/>
  <c r="I43"/>
  <c r="H47"/>
  <c r="H43"/>
  <c r="J46"/>
  <c r="I46"/>
  <c r="H46"/>
  <c r="G46"/>
  <c r="G42"/>
  <c r="G14"/>
  <c r="G10"/>
  <c r="F46"/>
  <c r="F42"/>
  <c r="F14"/>
  <c r="E46"/>
  <c r="J45"/>
  <c r="I45"/>
  <c r="H45"/>
  <c r="G45"/>
  <c r="F45"/>
  <c r="F41"/>
  <c r="E45"/>
  <c r="D39"/>
  <c r="D38"/>
  <c r="D37"/>
  <c r="J36"/>
  <c r="H36"/>
  <c r="G36"/>
  <c r="F36"/>
  <c r="E36"/>
  <c r="D30"/>
  <c r="D29"/>
  <c r="J28"/>
  <c r="I28"/>
  <c r="H28"/>
  <c r="G28"/>
  <c r="F28"/>
  <c r="E28"/>
  <c r="D27"/>
  <c r="D26"/>
  <c r="D25"/>
  <c r="J24"/>
  <c r="I24"/>
  <c r="H24"/>
  <c r="G24"/>
  <c r="F24"/>
  <c r="E24"/>
  <c r="D23"/>
  <c r="D22"/>
  <c r="D21"/>
  <c r="J20"/>
  <c r="I20"/>
  <c r="H20"/>
  <c r="G20"/>
  <c r="F20"/>
  <c r="E20"/>
  <c r="E19"/>
  <c r="E17"/>
  <c r="H276"/>
  <c r="G152"/>
  <c r="G148"/>
  <c r="G149"/>
  <c r="G272"/>
  <c r="G41"/>
  <c r="G40"/>
  <c r="J276"/>
  <c r="F324"/>
  <c r="E216"/>
  <c r="D216"/>
  <c r="G276"/>
  <c r="I56"/>
  <c r="G324"/>
  <c r="J56"/>
  <c r="H324"/>
  <c r="I276"/>
  <c r="I324"/>
  <c r="F376"/>
  <c r="J41"/>
  <c r="H42"/>
  <c r="H15"/>
  <c r="H11"/>
  <c r="D404"/>
  <c r="J42"/>
  <c r="J14"/>
  <c r="I41"/>
  <c r="E41"/>
  <c r="F192"/>
  <c r="I42"/>
  <c r="I14"/>
  <c r="I10"/>
  <c r="E56"/>
  <c r="E43"/>
  <c r="G292"/>
  <c r="F40"/>
  <c r="H120"/>
  <c r="H41"/>
  <c r="D52"/>
  <c r="H212"/>
  <c r="H208"/>
  <c r="F272"/>
  <c r="D45"/>
  <c r="D48"/>
  <c r="D93"/>
  <c r="D59"/>
  <c r="D56"/>
  <c r="E376"/>
  <c r="G16"/>
  <c r="D68"/>
  <c r="D28"/>
  <c r="D60"/>
  <c r="I159"/>
  <c r="E16"/>
  <c r="D121"/>
  <c r="D122"/>
  <c r="E42"/>
  <c r="J220"/>
  <c r="J324"/>
  <c r="D123"/>
  <c r="J212"/>
  <c r="J208"/>
  <c r="I212"/>
  <c r="I208"/>
  <c r="F152"/>
  <c r="J210"/>
  <c r="I220"/>
  <c r="I209"/>
  <c r="H220"/>
  <c r="E280"/>
  <c r="E276"/>
  <c r="E279"/>
  <c r="E275"/>
  <c r="G208"/>
  <c r="E223"/>
  <c r="E215"/>
  <c r="E222"/>
  <c r="E214"/>
  <c r="E210"/>
  <c r="G92"/>
  <c r="E159"/>
  <c r="E156"/>
  <c r="D245"/>
  <c r="G320"/>
  <c r="D320"/>
  <c r="D47"/>
  <c r="G160"/>
  <c r="F149"/>
  <c r="F13"/>
  <c r="H192"/>
  <c r="H157"/>
  <c r="H149"/>
  <c r="J192"/>
  <c r="J157"/>
  <c r="J149"/>
  <c r="I192"/>
  <c r="I157"/>
  <c r="I149"/>
  <c r="F292"/>
  <c r="D325"/>
  <c r="E149"/>
  <c r="D348"/>
  <c r="D400"/>
  <c r="E160"/>
  <c r="D283"/>
  <c r="D326"/>
  <c r="D336"/>
  <c r="D380"/>
  <c r="I92"/>
  <c r="D99"/>
  <c r="D95"/>
  <c r="D104"/>
  <c r="J120"/>
  <c r="E152"/>
  <c r="F96"/>
  <c r="F92"/>
  <c r="D76"/>
  <c r="E96"/>
  <c r="E92"/>
  <c r="D87"/>
  <c r="D84"/>
  <c r="D100"/>
  <c r="D83"/>
  <c r="D80"/>
  <c r="D335"/>
  <c r="D200"/>
  <c r="G56"/>
  <c r="H56"/>
  <c r="H92"/>
  <c r="J92"/>
  <c r="D124"/>
  <c r="F128"/>
  <c r="D273"/>
  <c r="D344"/>
  <c r="I120"/>
  <c r="E150"/>
  <c r="D332"/>
  <c r="D153"/>
  <c r="D152"/>
  <c r="D158"/>
  <c r="D193"/>
  <c r="D194"/>
  <c r="D195"/>
  <c r="D196"/>
  <c r="D388"/>
  <c r="D136"/>
  <c r="D163"/>
  <c r="D160"/>
  <c r="D168"/>
  <c r="D180"/>
  <c r="D396"/>
  <c r="D277"/>
  <c r="D284"/>
  <c r="D260"/>
  <c r="D316"/>
  <c r="D24"/>
  <c r="D36"/>
  <c r="E192"/>
  <c r="D294"/>
  <c r="D300"/>
  <c r="D308"/>
  <c r="D328"/>
  <c r="D17"/>
  <c r="D18"/>
  <c r="D188"/>
  <c r="D219"/>
  <c r="D274"/>
  <c r="D304"/>
  <c r="D323"/>
  <c r="D19"/>
  <c r="I16"/>
  <c r="D356"/>
  <c r="D384"/>
  <c r="D392"/>
  <c r="D299"/>
  <c r="E296"/>
  <c r="D296"/>
  <c r="E292"/>
  <c r="H16"/>
  <c r="J16"/>
  <c r="D20"/>
  <c r="E48"/>
  <c r="E44"/>
  <c r="D64"/>
  <c r="D72"/>
  <c r="E80"/>
  <c r="D140"/>
  <c r="D164"/>
  <c r="D184"/>
  <c r="D252"/>
  <c r="D256"/>
  <c r="D264"/>
  <c r="D278"/>
  <c r="D293"/>
  <c r="D360"/>
  <c r="D128"/>
  <c r="D247"/>
  <c r="E164"/>
  <c r="I151"/>
  <c r="I15"/>
  <c r="I11"/>
  <c r="E151"/>
  <c r="G12"/>
  <c r="K40"/>
  <c r="J10"/>
  <c r="J272"/>
  <c r="D44"/>
  <c r="D279"/>
  <c r="I272"/>
  <c r="H40"/>
  <c r="J40"/>
  <c r="D150"/>
  <c r="D376"/>
  <c r="D192"/>
  <c r="H14"/>
  <c r="H10"/>
  <c r="I13"/>
  <c r="I9"/>
  <c r="I40"/>
  <c r="D159"/>
  <c r="I156"/>
  <c r="I148"/>
  <c r="D41"/>
  <c r="J15"/>
  <c r="J11"/>
  <c r="J156"/>
  <c r="J148"/>
  <c r="D96"/>
  <c r="D92"/>
  <c r="H156"/>
  <c r="H148"/>
  <c r="E14"/>
  <c r="E10"/>
  <c r="D157"/>
  <c r="G13"/>
  <c r="G9"/>
  <c r="H272"/>
  <c r="J13"/>
  <c r="J9"/>
  <c r="D120"/>
  <c r="F120"/>
  <c r="D16"/>
  <c r="H13"/>
  <c r="H9"/>
  <c r="F148"/>
  <c r="F12"/>
  <c r="D240"/>
  <c r="D246"/>
  <c r="D237"/>
  <c r="E40"/>
  <c r="E15"/>
  <c r="E13"/>
  <c r="D151"/>
  <c r="D42"/>
  <c r="D280"/>
  <c r="D276"/>
  <c r="D239"/>
  <c r="D343"/>
  <c r="E340"/>
  <c r="D340"/>
  <c r="D295"/>
  <c r="E148"/>
  <c r="E211"/>
  <c r="G8"/>
  <c r="D14"/>
  <c r="H12"/>
  <c r="H8"/>
  <c r="D40"/>
  <c r="I12"/>
  <c r="I8"/>
  <c r="D149"/>
  <c r="E11"/>
  <c r="D275"/>
  <c r="J12"/>
  <c r="J8"/>
  <c r="E12"/>
  <c r="D15"/>
  <c r="D43"/>
  <c r="D292"/>
  <c r="D13"/>
  <c r="D156"/>
  <c r="D148"/>
  <c r="E221"/>
  <c r="E213"/>
  <c r="D229"/>
  <c r="D248"/>
  <c r="D238"/>
  <c r="D225"/>
  <c r="D233"/>
  <c r="D327"/>
  <c r="E324"/>
  <c r="E272"/>
  <c r="L8"/>
  <c r="D12"/>
  <c r="E209"/>
  <c r="E9"/>
  <c r="E212"/>
  <c r="E208"/>
  <c r="E8"/>
  <c r="D244"/>
  <c r="D234"/>
  <c r="D324"/>
  <c r="D272"/>
  <c r="E220"/>
  <c r="D220"/>
  <c r="D231"/>
  <c r="D230"/>
  <c r="D236"/>
  <c r="F213"/>
  <c r="D221"/>
  <c r="D227"/>
  <c r="D235"/>
  <c r="D226"/>
  <c r="F209"/>
  <c r="F9"/>
  <c r="D213"/>
  <c r="D223"/>
  <c r="D232"/>
  <c r="D228"/>
  <c r="D209"/>
  <c r="D9"/>
  <c r="F214"/>
  <c r="D222"/>
  <c r="F212"/>
  <c r="F211"/>
  <c r="F11"/>
  <c r="D215"/>
  <c r="D224"/>
  <c r="F210"/>
  <c r="F10"/>
  <c r="D214"/>
  <c r="D212"/>
  <c r="F208"/>
  <c r="F8"/>
  <c r="D8"/>
  <c r="D10"/>
  <c r="D211"/>
  <c r="D210"/>
  <c r="D208"/>
  <c r="D11"/>
</calcChain>
</file>

<file path=xl/sharedStrings.xml><?xml version="1.0" encoding="utf-8"?>
<sst xmlns="http://schemas.openxmlformats.org/spreadsheetml/2006/main" count="681" uniqueCount="241">
  <si>
    <t>№ п/п</t>
  </si>
  <si>
    <t>Наименование муниципальной программы, подпрограммы, мероприятия</t>
  </si>
  <si>
    <t>Источники  финансирования</t>
  </si>
  <si>
    <t>Оценка расходов, годы (тыс. рублей)</t>
  </si>
  <si>
    <t>всего по программе</t>
  </si>
  <si>
    <t>2015 год</t>
  </si>
  <si>
    <t>2016 год</t>
  </si>
  <si>
    <t>2017 год</t>
  </si>
  <si>
    <t>2018 год</t>
  </si>
  <si>
    <t>2019 год</t>
  </si>
  <si>
    <t>2020 год</t>
  </si>
  <si>
    <t xml:space="preserve">Муниципальная программа «Обеспечение населения муниципального образования «Городской округ Ногликский» качественным жильем на 2015 – 2020 годы" </t>
  </si>
  <si>
    <t>Всего</t>
  </si>
  <si>
    <t>федеральный бюджет</t>
  </si>
  <si>
    <t xml:space="preserve">областной бюджет </t>
  </si>
  <si>
    <t>местный бюджет</t>
  </si>
  <si>
    <t>1.</t>
  </si>
  <si>
    <t>Подпрограмма 1: "Развитие жилищного строительства"</t>
  </si>
  <si>
    <t>Развитие системы градостроительного планирования</t>
  </si>
  <si>
    <t>областной бюджет</t>
  </si>
  <si>
    <t>1.2.</t>
  </si>
  <si>
    <t>Строительство инженерной и транспортной инфраструктуры</t>
  </si>
  <si>
    <t>Выполнение инженерных изысканий для строительства, реконструкции инженерной и транспортной инфраструктуры</t>
  </si>
  <si>
    <t>1.2.1.1</t>
  </si>
  <si>
    <t>Проведение инженерных изыскания части территории муниципального образования "Горосдкой округ Ногликский"</t>
  </si>
  <si>
    <t>Подготовка проектной документации для строительства, реконструкции инженерной и транспортной инфраструктуры</t>
  </si>
  <si>
    <t>1.2.2.1</t>
  </si>
  <si>
    <t>1.2.2.2</t>
  </si>
  <si>
    <t>1.2.2.3</t>
  </si>
  <si>
    <t>1.2.2.4</t>
  </si>
  <si>
    <t>1.2.2.5</t>
  </si>
  <si>
    <t>1.2.2.6</t>
  </si>
  <si>
    <t>Разработка проекта "Строительство сетей газоснабжения  в квартале № 13 пгт. Ноглики"</t>
  </si>
  <si>
    <t>Разработка проекта "Строительство линий электропередач  в кваратале № 13 пгт. Ноглики"</t>
  </si>
  <si>
    <t>Разработка проекта "Строительство сетей газоснабжения в квартале № 15 пгт. Ноглики"</t>
  </si>
  <si>
    <t>Разработка проекта "Строительство объектов энергоснабжения и энергообеспечения в с. Вал"</t>
  </si>
  <si>
    <t>Обеспечение (строительство, реконструкция, приобретение) земельных участков инженерной и транспортной инфраструктурой</t>
  </si>
  <si>
    <t>Строительство напорного коллектора  и самотечных внутриквартальных сетей канализации микорайона № 3 пгт. Ноглики</t>
  </si>
  <si>
    <t>Строительство тепловых сетей в микрорайоне № 3 пгт. Ноглики в двухтрубном исполнении протяженностью 1,9 км, диаметром 377 мм</t>
  </si>
  <si>
    <t>Строительство сетей газоснабжения из полиэтиленовых труб низкого давления в микрорайоне № 3 пгт. Ноглики</t>
  </si>
  <si>
    <t>1.3.</t>
  </si>
  <si>
    <t>Строительство (приобретение на первичном рынке) жилья</t>
  </si>
  <si>
    <t>1.3.1.</t>
  </si>
  <si>
    <t>Строительство (приобретение на первичном рынке) служебного жилья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</si>
  <si>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</si>
  <si>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1.3.2.1.</t>
  </si>
  <si>
    <t>Строительство квартир в пгт. Ноглики</t>
  </si>
  <si>
    <t>2.</t>
  </si>
  <si>
    <t>2.1.</t>
  </si>
  <si>
    <t>3.</t>
  </si>
  <si>
    <t>Подпрограмма 3: «Повышение сейсмо-устойчивости жилых домов, основных объек-тов и систем жизнеобеспечения»</t>
  </si>
  <si>
    <t>3.1.</t>
  </si>
  <si>
    <t>Инженерно-сейсмическое обследование жилых домов, основных объектов и систем жизнеобеспечения</t>
  </si>
  <si>
    <t>Инженерно-сейсмическое обследование жилых домов</t>
  </si>
  <si>
    <t>Инженерно-сейсмическое обследование объектов образования</t>
  </si>
  <si>
    <t>Инженерно-сейсмическое обследование объектов и систем жизнеобеспечения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</si>
  <si>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</si>
  <si>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</si>
  <si>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Разработка проекта на строительство (сейсмоусиление) многоквартирных жилых домов</t>
  </si>
  <si>
    <t>Разработка проекта на строительство (сейсмоусиление) объектов образования</t>
  </si>
  <si>
    <t>Разработка проекта на строительство (сейсмоусиление) объектов и систем жизнеобеспечения</t>
  </si>
  <si>
    <t>3.3.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</si>
  <si>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</si>
  <si>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Сейсмоусиление здания администрации расположенной по адресу: пгт. Ноглики, ул. Советская, 15</t>
  </si>
  <si>
    <t>Проведение первоочередных работ по сейсмоусилению (строительству) объектов и систем жизнеобеспечения</t>
  </si>
  <si>
    <t>4.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</si>
  <si>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</si>
  <si>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</si>
  <si>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5.</t>
  </si>
  <si>
    <t>6.</t>
  </si>
  <si>
    <t>1.1.</t>
  </si>
  <si>
    <t>1.2.1</t>
  </si>
  <si>
    <t>1.2.2</t>
  </si>
  <si>
    <t>Разработка проекта "Обеспечение (строительство, реконтрукция) транпортной инфраструктурой пгт. Ноглики"
(участок ул. Советская - Поликлинника, участок ул. Советская - колхоз "Восток")</t>
  </si>
  <si>
    <t>1.2.3</t>
  </si>
  <si>
    <t>1.2.3.1</t>
  </si>
  <si>
    <t>1.2.4</t>
  </si>
  <si>
    <t>"Строительство линий электропередач ЛЭП-0,4 кВ в квартале № 15 пгт. Ноглики"</t>
  </si>
  <si>
    <t>1.3.2.</t>
  </si>
  <si>
    <t>2.1.1.</t>
  </si>
  <si>
    <t>1.2.5</t>
  </si>
  <si>
    <t>1.2.6</t>
  </si>
  <si>
    <t>Строительство хозяйственно-питьевого водопровода  и внутриквартальных водопроводных сетей микрорайона № 3  пгт. Ноглики</t>
  </si>
  <si>
    <t>Строительство 18 квартирного жилого дома №7 (участок №7) в пгт. Ноглики</t>
  </si>
  <si>
    <t>3.1.1</t>
  </si>
  <si>
    <t>3.1.2</t>
  </si>
  <si>
    <t>3.1.3</t>
  </si>
  <si>
    <t>3.2.1</t>
  </si>
  <si>
    <t>3.2.2</t>
  </si>
  <si>
    <t>3.3.1</t>
  </si>
  <si>
    <t>3.3.2</t>
  </si>
  <si>
    <t>3.3.3</t>
  </si>
  <si>
    <t>3.3.4</t>
  </si>
  <si>
    <t>3.3.5</t>
  </si>
  <si>
    <t>3.2.4</t>
  </si>
  <si>
    <t>3.2.3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</si>
  <si>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</si>
  <si>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Строительство24 квартритных жилых домов в пгт. Ноглики</t>
  </si>
  <si>
    <t>Проведение первоочередных работ по сейсмоусилению (строительству) объектов образования
«Сейсмоусиление здания средней общеобразовательной школы №1 пгт. Ноглики»</t>
  </si>
  <si>
    <t>Проведение первоочередных работ по сейсмоусилению (строительству) объектов образования</t>
  </si>
  <si>
    <t>3.3.6</t>
  </si>
  <si>
    <t>1.2.3.2.</t>
  </si>
  <si>
    <t>1.2.3.3.</t>
  </si>
  <si>
    <t>Проект планировки микрорайона УЖД пгт. Ноглики муниципального образования "Городской округ Ногликский", совмещенный с проектом межевания</t>
  </si>
  <si>
    <t>ПЕРЕЧЕНЬ ПОДПРОГРАММ, ПРОГРАММНЫХ МЕРОПРИЯТИЙ И ИСТОЧНИКОВ ФИНАНСИРОВАНИЯ</t>
  </si>
  <si>
    <t>Мероприятие 1. 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назначения.</t>
  </si>
  <si>
    <t>Мероприятие 2. Поддержка на улучшение жилищных условий молодых семей</t>
  </si>
  <si>
    <t>1.3.2.2.</t>
  </si>
  <si>
    <t>Строительство квартир в с. Вал</t>
  </si>
  <si>
    <t>Подпрограмма  2: «Переселение граждан из аварийного жилищного фонда »</t>
  </si>
  <si>
    <t>1.1.1.</t>
  </si>
  <si>
    <t>1.1.2.</t>
  </si>
  <si>
    <t>1.1.3.</t>
  </si>
  <si>
    <t>Строительство 24 квартирного жилого дома с инженерными коммуникациями</t>
  </si>
  <si>
    <t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</t>
  </si>
  <si>
    <t>1.1.4.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</si>
  <si>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</si>
  <si>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1.3.2.3.</t>
  </si>
  <si>
    <t xml:space="preserve">*переселение граждан с. Катангли  с рамках программы ООО «РН – Сахалинморнефтегаз» и Правительства Сахалинской области </t>
  </si>
  <si>
    <t>1.2.1.2.</t>
  </si>
  <si>
    <t>Проведение инженерных изыскания части территории муниципального образования "Горосдкой округ Ногликский" (Квартал№13)</t>
  </si>
  <si>
    <t>Строительство сетей газоснабжения низкого давления в квартале № 12 пгт. Ноглики</t>
  </si>
  <si>
    <t>1.2.4.1.</t>
  </si>
  <si>
    <t>1.2.4.2.</t>
  </si>
  <si>
    <t>1.2.2.7**</t>
  </si>
  <si>
    <t>**Корректировка проектной документации в связи с Приказом министерства строительства Сахалинской области от 15.06.2015 № 32, а также новым порядком составления сметной документации и полученных замечаний гос.экспертизы.</t>
  </si>
  <si>
    <t>2.1.2.</t>
  </si>
  <si>
    <t>Разработка проекта "72 квартирный жилой дом в пгт. Ноглики, участок №16а"</t>
  </si>
  <si>
    <t xml:space="preserve">72 квартирный жилой дом в
пгт. Ноглики, участок №16а </t>
  </si>
  <si>
    <t>24 квартирный жилой дом в пгт. Ноглики, ул. Невельского, участок №19</t>
  </si>
  <si>
    <t>2.1.3.</t>
  </si>
  <si>
    <t>Экспертиза достоверности сметной строимости работ «Сейсмоусиление здания администрации муниципального образования «Городской округ Ногликский»</t>
  </si>
  <si>
    <t>3.2.5</t>
  </si>
  <si>
    <t>3.2.6</t>
  </si>
  <si>
    <t>Экспертиза достоверности сметной строимости работ «Сейсмоусиление здания средней общеобразовательной школы №1 пгт. Ноглики»</t>
  </si>
  <si>
    <t>3.3.7</t>
  </si>
  <si>
    <t>1.2.3.5</t>
  </si>
  <si>
    <t>1.3.2.4.</t>
  </si>
  <si>
    <t>1.3.2.5.</t>
  </si>
  <si>
    <t>Строительство жилых домов</t>
  </si>
  <si>
    <t>2.1.2.1.</t>
  </si>
  <si>
    <t>2.1.2.2.</t>
  </si>
  <si>
    <t>2.1.2.3.</t>
  </si>
  <si>
    <t>2.1.2.4.</t>
  </si>
  <si>
    <t>2.1.2.5.</t>
  </si>
  <si>
    <t>2.1.2.6.</t>
  </si>
  <si>
    <t>2.1.2.7.</t>
  </si>
  <si>
    <t>2.1.2.8.</t>
  </si>
  <si>
    <t>2.1.2.9.</t>
  </si>
  <si>
    <t>2.1.2.10.</t>
  </si>
  <si>
    <t>Мероприятие 3. Приобретение служебного жилья для врачей-специалистов ГБУЗ "Ногликская ЦРБ"</t>
  </si>
  <si>
    <t>Проведение работ по устранению выявленных недостатков многоквартирных жилых домов</t>
  </si>
  <si>
    <t>1.3.3.</t>
  </si>
  <si>
    <t xml:space="preserve">Строительство объектов жилищного назначения совместно ООО "РН - Сахалинморнефтегаз" и Правительства Сахалинской области  </t>
  </si>
  <si>
    <t>1.3.3.1*</t>
  </si>
  <si>
    <t>1.3.3.2*</t>
  </si>
  <si>
    <t>1.3.2.6.</t>
  </si>
  <si>
    <t>Ремон квартиры, расположенной по адресу: пгт. Ноглики, ул. Лесная, 6а</t>
  </si>
  <si>
    <t>1.3.2.7.</t>
  </si>
  <si>
    <t>Оказание услуги по выдаче технических условий на телефонизацию многоквартирного жилого дома</t>
  </si>
  <si>
    <t>Исследование образца стекломагниевого листа на предмет его соответствия требованиям для отделочных материалов</t>
  </si>
  <si>
    <t>Строительство 18 квартирного жилого дома №7 (участок №7) в пгт. Ноглики, благоустройство</t>
  </si>
  <si>
    <t>3.3.8</t>
  </si>
  <si>
    <t>3.3.9</t>
  </si>
  <si>
    <t>Снос жилого дома пгт. Ноглики, ул. Петрова,  д.7</t>
  </si>
  <si>
    <t>Снос жилого дома пгт. Ноглики, ул. Репина, д.8</t>
  </si>
  <si>
    <t>Снос жилого дома пгт. Ноглики, ул. Строительстная д. 22а</t>
  </si>
  <si>
    <t>Снос жилого дома пгт. Ноглики, ул. Строительстная д. 44</t>
  </si>
  <si>
    <t>Снос жилого дома пгт. Ноглики,                                   ул. Петрова,  д.5</t>
  </si>
  <si>
    <t>Ликвидация котельной № 4 пгт. Ноглики</t>
  </si>
  <si>
    <t>Осуществление функций технического заказчика, включая осуществление строительного контроля за строительством объектов</t>
  </si>
  <si>
    <t>"24 квартирный жилой дом в пгт. Ноглики, участок № 13"</t>
  </si>
  <si>
    <t>1.2.3.4</t>
  </si>
  <si>
    <t>Разработка проекта "Строительство жилых домов для переселения совхоза «Оленевод» с. Вал"</t>
  </si>
  <si>
    <t>1.3.2.8.</t>
  </si>
  <si>
    <t>3.2.7</t>
  </si>
  <si>
    <t>Консервация аварийного и непригодного для проживания подъезда № 1 дома № 6 по ул. Петрова в пгт. Ноглики</t>
  </si>
  <si>
    <t>Выполнение инженерных изысканий для разработки документации по планировке территории</t>
  </si>
  <si>
    <t>Проведение инженерных изысканий по объекту 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</si>
  <si>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11"</t>
  </si>
  <si>
    <t>Проведение инженерных изысканий по объекту "72 квартирный жилой дом в пгт. Ноглики, участок №16а"</t>
  </si>
  <si>
    <t>Проведение инженерных изысканий по объекту "24 квартирный жилой дом в пгт. Ноглики, участок № 19"</t>
  </si>
  <si>
    <t>Проведение инженерных изысканий по объекту "Строительство квартир в с. Вал, участок 12б"</t>
  </si>
  <si>
    <t>Снос аварийных домов по адресу: 
пгт. Ноглики, ул. Депутатская, д. 26; пгт. Ноглики, ул. Депутатская, д.28 ; пгт. Ног-лики, ул. Строительная, д.19 А; пгт. Ног-лики, ул. Лесная, д. 4; пгт.Ноглики,ул. Лесная, д. 6; пгт. Ноглики, ул. Физкуль-турная, д. 42; пгт. Ноглики, ул. Физкуль-турная, д. 49 А; с. Катангли, пер. Сквоз-ной, д. 5; с. Катангли, ул. Советская, д. 1 Б; с. Катангли, ул. Советская, д. 7, в том числе разработка проектно-сметной документации.</t>
  </si>
  <si>
    <t xml:space="preserve">Экспертиза достоверности сметной строимости объектов капитального строительства инженерной и транспорной инфраструктуры
</t>
  </si>
  <si>
    <t>Проведение работ по сносу административного здания  расположенного по адресу: ул. Штенберга, 4б</t>
  </si>
  <si>
    <t>1.2.7</t>
  </si>
  <si>
    <t>4.1</t>
  </si>
  <si>
    <t>4.2</t>
  </si>
  <si>
    <t>5.1.</t>
  </si>
  <si>
    <t>5.2.</t>
  </si>
  <si>
    <t>5.3.</t>
  </si>
  <si>
    <t>5.4</t>
  </si>
  <si>
    <t>5.5</t>
  </si>
  <si>
    <t>5.6</t>
  </si>
  <si>
    <t>5.7</t>
  </si>
  <si>
    <t>5.8</t>
  </si>
  <si>
    <t>5.9</t>
  </si>
  <si>
    <t>5.10</t>
  </si>
  <si>
    <t>7.</t>
  </si>
  <si>
    <t>1.1.3.1</t>
  </si>
  <si>
    <t>Разработка градостроительной документации</t>
  </si>
  <si>
    <t>Обеспечение земельных участков, подлежащих предоставлению семьям, имеющим трех и более детей</t>
  </si>
  <si>
    <t>1.2.4.3.</t>
  </si>
  <si>
    <t>"Устройство грунтовой дороги для обеспечения земельных участков, подлежащих предоставлению семьям, имеющим трех и более детей в пгт. Ноглики"</t>
  </si>
  <si>
    <t>1.2.2.8.</t>
  </si>
  <si>
    <t xml:space="preserve"> "Станция обезжелезивания. Общестроительные работы" разработка проекта</t>
  </si>
  <si>
    <t>Строительство квартир в пгт. Ноглики (участок № 20)</t>
  </si>
  <si>
    <t>Ликвидация неиспользуемых и бесхозяйных объектов производствен-ного и непроизводственного назначения:</t>
  </si>
  <si>
    <t>5.11</t>
  </si>
  <si>
    <t>5.12</t>
  </si>
  <si>
    <t>5.13</t>
  </si>
  <si>
    <t>Снос аварийных домов муниципального образования "Городской округ Ногликский"</t>
  </si>
  <si>
    <t>7.1</t>
  </si>
  <si>
    <t>Приобретение  жилья специалистам - участникам подпрограммы "Кадровое обеспечение системы здравоохранения"  государственной программы Сахалинской области "Развитие здравоохранения в Сахалинской области на  2014-2020 годы"</t>
  </si>
  <si>
    <t>ЗАМЕНИТЬ ???? На основании 39 ППСО Снос ветхого и аварийного жилья, производственных и непроизводственных зданий</t>
  </si>
  <si>
    <t xml:space="preserve"> </t>
  </si>
  <si>
    <r>
      <t xml:space="preserve">гос программма № 665 п 3.3.16.1. МЕНЯЕМ???
Софинансирование расходов муниципальных образований Сахалинской области на </t>
    </r>
    <r>
      <rPr>
        <sz val="12"/>
        <color indexed="8"/>
        <rFont val="Times New Roman"/>
        <family val="1"/>
        <charset val="204"/>
      </rPr>
      <t>строительство (приобретение на первичном и вторичном рынке) жилья для различных категорий граждан</t>
    </r>
    <r>
      <rPr>
        <sz val="8"/>
        <color indexed="8"/>
        <rFont val="Times New Roman"/>
        <family val="1"/>
        <charset val="204"/>
      </rPr>
      <t xml:space="preserve">
</t>
    </r>
  </si>
  <si>
    <t>Строительство инженерной и транспортной инфраструктуры, включая благоустройство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</si>
  <si>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</si>
  <si>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Подпрограмма 4. "Инфраструктурное развитие территории муниципального образования "Городской округ Ногликский" </t>
  </si>
  <si>
    <t>Демонтаж водонапорной башни "Ватунг"</t>
  </si>
  <si>
    <t>Демонтаж здания бани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</si>
  <si>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 строительства муниципального образования "Городской округ Ногликский"</t>
  </si>
  <si>
    <t>Строительство инженерной и транспортной инфраструктуры к вновь застраиваевым территориям в соответствии с потребностями жилищного строительства муниципального образования "Городской округ Ногликский"</t>
  </si>
  <si>
    <t>проверка:</t>
  </si>
  <si>
    <t>Мероприятие 5. Приобретение жилых помещений для специализированного муниципального жилого фонда</t>
  </si>
  <si>
    <t>8.</t>
  </si>
  <si>
    <t>2.1.4.</t>
  </si>
  <si>
    <t xml:space="preserve"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
</t>
  </si>
  <si>
    <t>1.3.4.</t>
  </si>
  <si>
    <t>Строительство (приобретение на первичном и вторичном рынке) жилья для различных категорий граждан</t>
  </si>
  <si>
    <t>без 196 000,0</t>
  </si>
  <si>
    <t xml:space="preserve">Приложение 1
к муниципальной программе
«Обеспечение населения муниципального образования
«Городской округ Ногликский» качественным жильем
на 2015 – 2020 годы»
(в редакции от 05.03.2015 № 165, от 08.04.2015 № 246,
от 26.05.2015 №348, от 14.10.2015 № 707,
от 08.12.2015 № 825, от 10.03.2016 № 210,
от 28.04.2016 № 343, от 06.05.2016 № 362, от 15.08.2016 № 630, от 15.08.2016 №634, 24.10.2016 № 759, от 15.06.2017 № 383)
</t>
  </si>
  <si>
    <t>qwer1234ASD</t>
  </si>
  <si>
    <t>1.3. формулу перепроверить</t>
  </si>
  <si>
    <t>Строительство канализационного коллектора  микрорайона УЖД пгт. Ноглики</t>
  </si>
  <si>
    <t>1.2.3.6</t>
  </si>
  <si>
    <t xml:space="preserve">«Ремонтно-восстановительные работы по объектам введенным в эксплуатацию» ("Капитальный ремонт памятникам Воинам - землякам "Скульптурная композиция Тыл - фронту" (закупка комплектующих), ремонт газовой горелки "Вечный огонь"
</t>
  </si>
  <si>
    <t>Приобретение жилых помещений</t>
  </si>
  <si>
    <r>
      <t xml:space="preserve">Разработка проектной документа-ции (корректировка), проведение экспертизы достоверности сметной стоимости строительства
 по объектам:
"Строительство сетей газоснабжения из полиэтиленовых труб низкого давления в микрорайоне № 3 пгт. Ноглики"
"Строительство распределительных электрических сетей 0,4 кВ микрорайона №3 в пгт. Ноглики"
"Строительство линий электропередач ЛЭП - 0,4 кВ в квартале № 15 пгт. Ноглики"
"Строительство сетей газоснабжения низкого давления в квартале № 12 пгт. Ноглики"
</t>
    </r>
    <r>
      <rPr>
        <u/>
        <sz val="10"/>
        <rFont val="Times New Roman"/>
        <family val="1"/>
        <charset val="204"/>
      </rPr>
      <t xml:space="preserve"> "Строительство канализационного коллектора микрорайона УЖД пгт. Ноглики"</t>
    </r>
    <r>
      <rPr>
        <sz val="10"/>
        <rFont val="Times New Roman"/>
        <family val="1"/>
        <charset val="204"/>
      </rPr>
      <t xml:space="preserve">
"Строительство сетей газоснабжения в квартале № 15 пгт. Ноглики"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</si>
</sst>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1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/>
    <xf numFmtId="165" fontId="3" fillId="2" borderId="0" xfId="0" applyNumberFormat="1" applyFont="1" applyFill="1"/>
    <xf numFmtId="165" fontId="4" fillId="2" borderId="0" xfId="0" applyNumberFormat="1" applyFont="1" applyFill="1"/>
    <xf numFmtId="0" fontId="4" fillId="3" borderId="0" xfId="0" applyFont="1" applyFill="1"/>
    <xf numFmtId="165" fontId="4" fillId="3" borderId="0" xfId="0" applyNumberFormat="1" applyFont="1" applyFill="1"/>
    <xf numFmtId="0" fontId="3" fillId="2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right"/>
    </xf>
    <xf numFmtId="0" fontId="3" fillId="3" borderId="0" xfId="0" applyFont="1" applyFill="1"/>
    <xf numFmtId="16" fontId="3" fillId="2" borderId="0" xfId="0" applyNumberFormat="1" applyFont="1" applyFill="1"/>
    <xf numFmtId="0" fontId="4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horizontal="right" vertical="top" wrapText="1"/>
    </xf>
    <xf numFmtId="166" fontId="1" fillId="0" borderId="3" xfId="1" applyNumberFormat="1" applyFont="1" applyFill="1" applyBorder="1" applyAlignment="1">
      <alignment horizontal="right" vertical="top" wrapText="1"/>
    </xf>
    <xf numFmtId="165" fontId="1" fillId="0" borderId="3" xfId="0" applyNumberFormat="1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horizontal="right" wrapText="1"/>
    </xf>
    <xf numFmtId="4" fontId="1" fillId="0" borderId="3" xfId="0" applyNumberFormat="1" applyFont="1" applyFill="1" applyBorder="1" applyAlignment="1">
      <alignment horizontal="right" wrapText="1"/>
    </xf>
    <xf numFmtId="4" fontId="1" fillId="0" borderId="3" xfId="0" applyNumberFormat="1" applyFont="1" applyFill="1" applyBorder="1" applyAlignment="1">
      <alignment horizontal="right" vertical="top" wrapText="1"/>
    </xf>
    <xf numFmtId="49" fontId="1" fillId="0" borderId="3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4" fillId="2" borderId="0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449"/>
  <sheetViews>
    <sheetView tabSelected="1" view="pageBreakPreview" topLeftCell="A4" zoomScaleNormal="115" zoomScaleSheetLayoutView="100" zoomScalePageLayoutView="55" workbookViewId="0">
      <pane xSplit="6" ySplit="3" topLeftCell="G7" activePane="bottomRight" state="frozen"/>
      <selection activeCell="A4" sqref="A4"/>
      <selection pane="topRight" activeCell="G4" sqref="G4"/>
      <selection pane="bottomLeft" activeCell="A6" sqref="A6"/>
      <selection pane="bottomRight" activeCell="C15" sqref="C15"/>
    </sheetView>
  </sheetViews>
  <sheetFormatPr defaultRowHeight="15"/>
  <cols>
    <col min="1" max="1" width="9.28515625" style="9" bestFit="1" customWidth="1"/>
    <col min="2" max="2" width="31.7109375" style="1" customWidth="1"/>
    <col min="3" max="3" width="23" style="1" customWidth="1"/>
    <col min="4" max="4" width="13.7109375" style="1" customWidth="1"/>
    <col min="5" max="5" width="10.5703125" style="1" bestFit="1" customWidth="1"/>
    <col min="6" max="6" width="9.42578125" style="1" customWidth="1"/>
    <col min="7" max="7" width="13" style="1" customWidth="1"/>
    <col min="8" max="8" width="13.5703125" style="1" customWidth="1"/>
    <col min="9" max="9" width="14.7109375" style="1" customWidth="1"/>
    <col min="10" max="10" width="14.28515625" style="1" customWidth="1"/>
    <col min="11" max="11" width="14.85546875" style="1" customWidth="1"/>
    <col min="12" max="12" width="22" style="1" customWidth="1"/>
    <col min="13" max="13" width="10.140625" style="1" bestFit="1" customWidth="1"/>
    <col min="14" max="14" width="15" style="1" bestFit="1" customWidth="1"/>
    <col min="15" max="16384" width="9.140625" style="1"/>
  </cols>
  <sheetData>
    <row r="1" spans="1:14" ht="142.5" customHeight="1">
      <c r="A1" s="43" t="s">
        <v>233</v>
      </c>
      <c r="B1" s="44"/>
      <c r="C1" s="44"/>
      <c r="D1" s="44"/>
      <c r="E1" s="44"/>
      <c r="F1" s="44"/>
      <c r="G1" s="44"/>
      <c r="H1" s="44"/>
      <c r="I1" s="44"/>
      <c r="J1" s="44"/>
    </row>
    <row r="2" spans="1:14" s="2" customFormat="1" ht="14.25">
      <c r="A2" s="45" t="s">
        <v>104</v>
      </c>
      <c r="B2" s="45"/>
      <c r="C2" s="45"/>
      <c r="D2" s="45"/>
      <c r="E2" s="45"/>
      <c r="F2" s="45"/>
      <c r="G2" s="45"/>
      <c r="H2" s="45"/>
      <c r="I2" s="45"/>
      <c r="J2" s="45"/>
    </row>
    <row r="3" spans="1:14" s="4" customFormat="1">
      <c r="A3" s="12"/>
      <c r="B3" s="12"/>
      <c r="C3" s="12"/>
      <c r="D3" s="12"/>
      <c r="E3" s="12"/>
      <c r="F3" s="3"/>
      <c r="G3" s="12"/>
      <c r="H3" s="12"/>
      <c r="I3" s="12"/>
      <c r="J3" s="12"/>
    </row>
    <row r="4" spans="1:14" s="4" customFormat="1">
      <c r="A4" s="16"/>
      <c r="B4" s="16"/>
      <c r="C4" s="16"/>
      <c r="D4" s="16"/>
      <c r="E4" s="16"/>
      <c r="F4" s="17"/>
      <c r="G4" s="17"/>
      <c r="H4" s="17"/>
      <c r="I4" s="17"/>
      <c r="J4" s="17"/>
    </row>
    <row r="5" spans="1:14" ht="15.75" customHeight="1">
      <c r="A5" s="46" t="s">
        <v>0</v>
      </c>
      <c r="B5" s="46" t="s">
        <v>1</v>
      </c>
      <c r="C5" s="46" t="s">
        <v>2</v>
      </c>
      <c r="D5" s="46" t="s">
        <v>3</v>
      </c>
      <c r="E5" s="46"/>
      <c r="F5" s="46"/>
      <c r="G5" s="46"/>
      <c r="H5" s="46"/>
      <c r="I5" s="46"/>
      <c r="J5" s="46"/>
    </row>
    <row r="6" spans="1:14" ht="25.5">
      <c r="A6" s="47"/>
      <c r="B6" s="47"/>
      <c r="C6" s="47"/>
      <c r="D6" s="18" t="s">
        <v>4</v>
      </c>
      <c r="E6" s="18" t="s">
        <v>5</v>
      </c>
      <c r="F6" s="18" t="s">
        <v>6</v>
      </c>
      <c r="G6" s="18" t="s">
        <v>7</v>
      </c>
      <c r="H6" s="18" t="s">
        <v>8</v>
      </c>
      <c r="I6" s="18" t="s">
        <v>9</v>
      </c>
      <c r="J6" s="18" t="s">
        <v>10</v>
      </c>
      <c r="K6" s="5"/>
    </row>
    <row r="7" spans="1:14" ht="15.75" customHeight="1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9</v>
      </c>
      <c r="J7" s="20">
        <v>10</v>
      </c>
      <c r="K7" s="5"/>
      <c r="L7" s="13" t="s">
        <v>225</v>
      </c>
    </row>
    <row r="8" spans="1:14" s="7" customFormat="1" ht="15.75" customHeight="1">
      <c r="A8" s="28"/>
      <c r="B8" s="29" t="s">
        <v>11</v>
      </c>
      <c r="C8" s="21" t="s">
        <v>12</v>
      </c>
      <c r="D8" s="22">
        <f t="shared" ref="D8:D15" si="0">SUM(E8:J8)</f>
        <v>2005097.9</v>
      </c>
      <c r="E8" s="22">
        <f t="shared" ref="E8:F11" si="1">E12+E208+E272+E376+E432+E436+E364</f>
        <v>303538.2</v>
      </c>
      <c r="F8" s="22">
        <f t="shared" si="1"/>
        <v>206489.7</v>
      </c>
      <c r="G8" s="23">
        <f>G12+G208+G272+G376+G432+G436+G364+G444</f>
        <v>658724</v>
      </c>
      <c r="H8" s="22">
        <f t="shared" ref="H8:J11" si="2">H12+H208+H272+H376+H432+H436+H364</f>
        <v>142697.20000000001</v>
      </c>
      <c r="I8" s="22">
        <f t="shared" si="2"/>
        <v>124888.3</v>
      </c>
      <c r="J8" s="22">
        <f t="shared" si="2"/>
        <v>568760.5</v>
      </c>
      <c r="K8" s="8"/>
      <c r="L8" s="8">
        <f>G8-4000-1680</f>
        <v>653044</v>
      </c>
      <c r="M8" s="8"/>
      <c r="N8" s="8"/>
    </row>
    <row r="9" spans="1:14" s="7" customFormat="1" ht="15.75" customHeight="1">
      <c r="A9" s="28"/>
      <c r="B9" s="29"/>
      <c r="C9" s="21" t="s">
        <v>13</v>
      </c>
      <c r="D9" s="22">
        <f t="shared" si="0"/>
        <v>75020.7</v>
      </c>
      <c r="E9" s="22">
        <f t="shared" si="1"/>
        <v>11336.7</v>
      </c>
      <c r="F9" s="22">
        <f t="shared" si="1"/>
        <v>63684</v>
      </c>
      <c r="G9" s="22">
        <f>G13+G209+G273+G377+G433+G437+G365+G445</f>
        <v>0</v>
      </c>
      <c r="H9" s="22">
        <f t="shared" si="2"/>
        <v>0</v>
      </c>
      <c r="I9" s="22">
        <f t="shared" si="2"/>
        <v>0</v>
      </c>
      <c r="J9" s="22">
        <f t="shared" si="2"/>
        <v>0</v>
      </c>
      <c r="L9" s="8"/>
    </row>
    <row r="10" spans="1:14" s="7" customFormat="1" ht="15.75" customHeight="1">
      <c r="A10" s="28"/>
      <c r="B10" s="29"/>
      <c r="C10" s="21" t="s">
        <v>14</v>
      </c>
      <c r="D10" s="22">
        <f t="shared" si="0"/>
        <v>1432443.5</v>
      </c>
      <c r="E10" s="22">
        <f t="shared" si="1"/>
        <v>135838.5</v>
      </c>
      <c r="F10" s="22">
        <f t="shared" si="1"/>
        <v>64687.9</v>
      </c>
      <c r="G10" s="22">
        <f>G14+G210+G274+G378+G434+G438+G366+G446</f>
        <v>554106</v>
      </c>
      <c r="H10" s="22">
        <f t="shared" si="2"/>
        <v>99570.9</v>
      </c>
      <c r="I10" s="22">
        <f t="shared" si="2"/>
        <v>100158.9</v>
      </c>
      <c r="J10" s="22">
        <f t="shared" si="2"/>
        <v>478081.3</v>
      </c>
      <c r="K10" s="8"/>
      <c r="L10" s="8"/>
    </row>
    <row r="11" spans="1:14" s="7" customFormat="1" ht="35.25" customHeight="1">
      <c r="A11" s="28"/>
      <c r="B11" s="29"/>
      <c r="C11" s="21" t="s">
        <v>15</v>
      </c>
      <c r="D11" s="22">
        <f t="shared" si="0"/>
        <v>497633.7</v>
      </c>
      <c r="E11" s="22">
        <f t="shared" si="1"/>
        <v>156363</v>
      </c>
      <c r="F11" s="22">
        <f t="shared" si="1"/>
        <v>78117.8</v>
      </c>
      <c r="G11" s="22">
        <f>G15+G211+G275+G379+G435+G439+G367+G447</f>
        <v>104618</v>
      </c>
      <c r="H11" s="22">
        <f t="shared" si="2"/>
        <v>43126.3</v>
      </c>
      <c r="I11" s="22">
        <f t="shared" si="2"/>
        <v>24729.4</v>
      </c>
      <c r="J11" s="22">
        <f t="shared" si="2"/>
        <v>90679.2</v>
      </c>
      <c r="K11" s="8"/>
    </row>
    <row r="12" spans="1:14" s="7" customFormat="1" ht="12.75" customHeight="1">
      <c r="A12" s="28" t="s">
        <v>16</v>
      </c>
      <c r="B12" s="29" t="s">
        <v>17</v>
      </c>
      <c r="C12" s="21" t="s">
        <v>12</v>
      </c>
      <c r="D12" s="22">
        <f t="shared" si="0"/>
        <v>1238497.1000000001</v>
      </c>
      <c r="E12" s="22">
        <f t="shared" ref="E12:F15" si="3">E16+E40+E148</f>
        <v>207311.4</v>
      </c>
      <c r="F12" s="22">
        <f t="shared" si="3"/>
        <v>121528.3</v>
      </c>
      <c r="G12" s="22">
        <f t="shared" ref="G12:J15" si="4">G16+G40+G148</f>
        <v>172513.9</v>
      </c>
      <c r="H12" s="22">
        <f t="shared" si="4"/>
        <v>132083.20000000001</v>
      </c>
      <c r="I12" s="22">
        <f t="shared" si="4"/>
        <v>114437</v>
      </c>
      <c r="J12" s="22">
        <f t="shared" si="4"/>
        <v>490623.3</v>
      </c>
    </row>
    <row r="13" spans="1:14" s="7" customFormat="1" ht="12.75" customHeight="1">
      <c r="A13" s="28"/>
      <c r="B13" s="29"/>
      <c r="C13" s="21" t="s">
        <v>13</v>
      </c>
      <c r="D13" s="22">
        <f t="shared" si="0"/>
        <v>0</v>
      </c>
      <c r="E13" s="22">
        <f t="shared" si="3"/>
        <v>0</v>
      </c>
      <c r="F13" s="22">
        <f t="shared" si="3"/>
        <v>0</v>
      </c>
      <c r="G13" s="22">
        <f t="shared" si="4"/>
        <v>0</v>
      </c>
      <c r="H13" s="22">
        <f t="shared" si="4"/>
        <v>0</v>
      </c>
      <c r="I13" s="22">
        <f t="shared" si="4"/>
        <v>0</v>
      </c>
      <c r="J13" s="22">
        <f t="shared" si="4"/>
        <v>0</v>
      </c>
    </row>
    <row r="14" spans="1:14" s="7" customFormat="1" ht="12.75" customHeight="1">
      <c r="A14" s="28"/>
      <c r="B14" s="29"/>
      <c r="C14" s="21" t="s">
        <v>14</v>
      </c>
      <c r="D14" s="22">
        <f t="shared" si="0"/>
        <v>855594.6</v>
      </c>
      <c r="E14" s="22">
        <f t="shared" si="3"/>
        <v>60623.6</v>
      </c>
      <c r="F14" s="22">
        <f t="shared" si="3"/>
        <v>57721.9</v>
      </c>
      <c r="G14" s="22">
        <f t="shared" si="4"/>
        <v>97858</v>
      </c>
      <c r="H14" s="22">
        <f t="shared" si="4"/>
        <v>94320.9</v>
      </c>
      <c r="I14" s="22">
        <f t="shared" si="4"/>
        <v>92908.9</v>
      </c>
      <c r="J14" s="22">
        <f t="shared" si="4"/>
        <v>452161.3</v>
      </c>
    </row>
    <row r="15" spans="1:14" s="7" customFormat="1" ht="12.75" customHeight="1">
      <c r="A15" s="28"/>
      <c r="B15" s="29"/>
      <c r="C15" s="21" t="s">
        <v>15</v>
      </c>
      <c r="D15" s="22">
        <f t="shared" si="0"/>
        <v>382902.5</v>
      </c>
      <c r="E15" s="22">
        <f t="shared" si="3"/>
        <v>146687.79999999999</v>
      </c>
      <c r="F15" s="22">
        <f t="shared" si="3"/>
        <v>63806.400000000001</v>
      </c>
      <c r="G15" s="22">
        <f t="shared" si="4"/>
        <v>74655.899999999994</v>
      </c>
      <c r="H15" s="22">
        <f t="shared" si="4"/>
        <v>37762.300000000003</v>
      </c>
      <c r="I15" s="22">
        <f t="shared" si="4"/>
        <v>21528.1</v>
      </c>
      <c r="J15" s="22">
        <f t="shared" si="4"/>
        <v>38462</v>
      </c>
    </row>
    <row r="16" spans="1:14" s="2" customFormat="1" ht="12.75" customHeight="1">
      <c r="A16" s="28" t="s">
        <v>70</v>
      </c>
      <c r="B16" s="29" t="s">
        <v>18</v>
      </c>
      <c r="C16" s="21" t="s">
        <v>12</v>
      </c>
      <c r="D16" s="22">
        <f>SUM(D17:D19)</f>
        <v>21235.7</v>
      </c>
      <c r="E16" s="22">
        <f t="shared" ref="E16:J16" si="5">SUM(E17:E19)</f>
        <v>3000</v>
      </c>
      <c r="F16" s="22">
        <f>SUM(F17:F19)</f>
        <v>686</v>
      </c>
      <c r="G16" s="22">
        <f>SUM(G17:G19)</f>
        <v>4835.6000000000004</v>
      </c>
      <c r="H16" s="22">
        <f t="shared" si="5"/>
        <v>4196.6000000000004</v>
      </c>
      <c r="I16" s="22">
        <f t="shared" si="5"/>
        <v>0</v>
      </c>
      <c r="J16" s="22">
        <f t="shared" si="5"/>
        <v>8517.5</v>
      </c>
      <c r="K16" s="6"/>
    </row>
    <row r="17" spans="1:10" s="2" customFormat="1" ht="12.75" customHeight="1">
      <c r="A17" s="28"/>
      <c r="B17" s="29"/>
      <c r="C17" s="21" t="s">
        <v>13</v>
      </c>
      <c r="D17" s="22">
        <f>SUM(E17:J17)</f>
        <v>0</v>
      </c>
      <c r="E17" s="22">
        <f t="shared" ref="E17:F19" si="6">E21+E25+E29+E37</f>
        <v>0</v>
      </c>
      <c r="F17" s="22">
        <f t="shared" si="6"/>
        <v>0</v>
      </c>
      <c r="G17" s="22">
        <f t="shared" ref="G17:J19" si="7">G21+G25+G29+G37</f>
        <v>0</v>
      </c>
      <c r="H17" s="22">
        <f t="shared" si="7"/>
        <v>0</v>
      </c>
      <c r="I17" s="22">
        <f t="shared" si="7"/>
        <v>0</v>
      </c>
      <c r="J17" s="22">
        <f t="shared" si="7"/>
        <v>0</v>
      </c>
    </row>
    <row r="18" spans="1:10" s="2" customFormat="1" ht="12.75" customHeight="1">
      <c r="A18" s="28"/>
      <c r="B18" s="29"/>
      <c r="C18" s="21" t="s">
        <v>14</v>
      </c>
      <c r="D18" s="22">
        <f>SUM(E18:J18)</f>
        <v>2750</v>
      </c>
      <c r="E18" s="22">
        <f t="shared" si="6"/>
        <v>1000</v>
      </c>
      <c r="F18" s="22">
        <f t="shared" si="6"/>
        <v>0</v>
      </c>
      <c r="G18" s="22">
        <f t="shared" si="7"/>
        <v>0</v>
      </c>
      <c r="H18" s="22">
        <f t="shared" si="7"/>
        <v>0</v>
      </c>
      <c r="I18" s="22">
        <f t="shared" si="7"/>
        <v>0</v>
      </c>
      <c r="J18" s="22">
        <f t="shared" si="7"/>
        <v>1750</v>
      </c>
    </row>
    <row r="19" spans="1:10" s="2" customFormat="1" ht="12.75" customHeight="1">
      <c r="A19" s="28"/>
      <c r="B19" s="29"/>
      <c r="C19" s="21" t="s">
        <v>15</v>
      </c>
      <c r="D19" s="22">
        <f>SUM(E19:J19)</f>
        <v>18485.7</v>
      </c>
      <c r="E19" s="22">
        <f t="shared" si="6"/>
        <v>2000</v>
      </c>
      <c r="F19" s="22">
        <f>F23+F27+F31+F39</f>
        <v>686</v>
      </c>
      <c r="G19" s="22">
        <f t="shared" si="7"/>
        <v>4835.6000000000004</v>
      </c>
      <c r="H19" s="22">
        <f t="shared" si="7"/>
        <v>4196.6000000000004</v>
      </c>
      <c r="I19" s="22">
        <f t="shared" si="7"/>
        <v>0</v>
      </c>
      <c r="J19" s="22">
        <f t="shared" si="7"/>
        <v>6767.5</v>
      </c>
    </row>
    <row r="20" spans="1:10" ht="12.75" customHeight="1">
      <c r="A20" s="28" t="s">
        <v>110</v>
      </c>
      <c r="B20" s="29" t="s">
        <v>103</v>
      </c>
      <c r="C20" s="21" t="s">
        <v>12</v>
      </c>
      <c r="D20" s="22">
        <f t="shared" ref="D20:J20" si="8">SUM(D21:D23)</f>
        <v>1688.9</v>
      </c>
      <c r="E20" s="22">
        <f t="shared" si="8"/>
        <v>1002.9</v>
      </c>
      <c r="F20" s="22">
        <f t="shared" si="8"/>
        <v>686</v>
      </c>
      <c r="G20" s="22">
        <f t="shared" si="8"/>
        <v>0</v>
      </c>
      <c r="H20" s="22">
        <f t="shared" si="8"/>
        <v>0</v>
      </c>
      <c r="I20" s="22">
        <f t="shared" si="8"/>
        <v>0</v>
      </c>
      <c r="J20" s="22">
        <f t="shared" si="8"/>
        <v>0</v>
      </c>
    </row>
    <row r="21" spans="1:10" ht="12.75" customHeight="1">
      <c r="A21" s="28"/>
      <c r="B21" s="29"/>
      <c r="C21" s="21" t="s">
        <v>13</v>
      </c>
      <c r="D21" s="22">
        <f>SUM(E21:J21)</f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</row>
    <row r="22" spans="1:10" ht="12.75" customHeight="1">
      <c r="A22" s="28"/>
      <c r="B22" s="29"/>
      <c r="C22" s="21" t="s">
        <v>14</v>
      </c>
      <c r="D22" s="22">
        <f>SUM(E22:J22)</f>
        <v>1000</v>
      </c>
      <c r="E22" s="22">
        <v>1000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</row>
    <row r="23" spans="1:10" ht="12.75" customHeight="1">
      <c r="A23" s="28"/>
      <c r="B23" s="29"/>
      <c r="C23" s="21" t="s">
        <v>15</v>
      </c>
      <c r="D23" s="22">
        <f>SUM(E23:J23)</f>
        <v>688.9</v>
      </c>
      <c r="E23" s="22">
        <v>2.9</v>
      </c>
      <c r="F23" s="22">
        <v>686</v>
      </c>
      <c r="G23" s="22">
        <v>0</v>
      </c>
      <c r="H23" s="22">
        <v>0</v>
      </c>
      <c r="I23" s="22">
        <v>0</v>
      </c>
      <c r="J23" s="22">
        <v>0</v>
      </c>
    </row>
    <row r="24" spans="1:10" ht="12.75" customHeight="1">
      <c r="A24" s="28" t="s">
        <v>111</v>
      </c>
      <c r="B24" s="29" t="s">
        <v>177</v>
      </c>
      <c r="C24" s="21" t="s">
        <v>12</v>
      </c>
      <c r="D24" s="22">
        <f t="shared" ref="D24:J24" si="9">SUM(D25:D27)</f>
        <v>890</v>
      </c>
      <c r="E24" s="22">
        <f t="shared" si="9"/>
        <v>890</v>
      </c>
      <c r="F24" s="22">
        <f t="shared" si="9"/>
        <v>0</v>
      </c>
      <c r="G24" s="22">
        <f t="shared" si="9"/>
        <v>0</v>
      </c>
      <c r="H24" s="22">
        <f t="shared" si="9"/>
        <v>0</v>
      </c>
      <c r="I24" s="22">
        <f t="shared" si="9"/>
        <v>0</v>
      </c>
      <c r="J24" s="22">
        <f t="shared" si="9"/>
        <v>0</v>
      </c>
    </row>
    <row r="25" spans="1:10" ht="12.75" customHeight="1">
      <c r="A25" s="28"/>
      <c r="B25" s="29"/>
      <c r="C25" s="21" t="s">
        <v>13</v>
      </c>
      <c r="D25" s="22">
        <f>SUM(E25:J25)</f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</row>
    <row r="26" spans="1:10" ht="12.75" customHeight="1">
      <c r="A26" s="28"/>
      <c r="B26" s="29"/>
      <c r="C26" s="21" t="s">
        <v>14</v>
      </c>
      <c r="D26" s="22">
        <f>SUM(E26:J26)</f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</row>
    <row r="27" spans="1:10" ht="12.75" customHeight="1">
      <c r="A27" s="28"/>
      <c r="B27" s="29"/>
      <c r="C27" s="21" t="s">
        <v>15</v>
      </c>
      <c r="D27" s="22">
        <f>SUM(E27:J27)</f>
        <v>890</v>
      </c>
      <c r="E27" s="22">
        <v>890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</row>
    <row r="28" spans="1:10" ht="13.5" customHeight="1">
      <c r="A28" s="28" t="s">
        <v>112</v>
      </c>
      <c r="B28" s="29" t="s">
        <v>116</v>
      </c>
      <c r="C28" s="21" t="s">
        <v>12</v>
      </c>
      <c r="D28" s="22">
        <f>SUM(D29:D31)</f>
        <v>15892.2</v>
      </c>
      <c r="E28" s="22">
        <f t="shared" ref="E28:J28" si="10">SUM(E29:E31)</f>
        <v>110</v>
      </c>
      <c r="F28" s="22">
        <f t="shared" si="10"/>
        <v>0</v>
      </c>
      <c r="G28" s="22">
        <f t="shared" si="10"/>
        <v>4835.6000000000004</v>
      </c>
      <c r="H28" s="22">
        <f t="shared" si="10"/>
        <v>4196.6000000000004</v>
      </c>
      <c r="I28" s="22">
        <f t="shared" si="10"/>
        <v>0</v>
      </c>
      <c r="J28" s="22">
        <f t="shared" si="10"/>
        <v>6750</v>
      </c>
    </row>
    <row r="29" spans="1:10" ht="13.5" customHeight="1">
      <c r="A29" s="28"/>
      <c r="B29" s="29"/>
      <c r="C29" s="21" t="s">
        <v>13</v>
      </c>
      <c r="D29" s="22">
        <f>SUM(E29:J29)</f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</row>
    <row r="30" spans="1:10" ht="13.5" customHeight="1">
      <c r="A30" s="28"/>
      <c r="B30" s="29"/>
      <c r="C30" s="21" t="s">
        <v>14</v>
      </c>
      <c r="D30" s="22">
        <f>SUM(E30:J30)</f>
        <v>0</v>
      </c>
      <c r="E30" s="22">
        <v>0</v>
      </c>
      <c r="F30" s="22">
        <v>0</v>
      </c>
      <c r="G30" s="22"/>
      <c r="H30" s="22">
        <v>0</v>
      </c>
      <c r="I30" s="22">
        <v>0</v>
      </c>
      <c r="J30" s="22">
        <v>0</v>
      </c>
    </row>
    <row r="31" spans="1:10" ht="13.5" customHeight="1">
      <c r="A31" s="28"/>
      <c r="B31" s="29"/>
      <c r="C31" s="21" t="s">
        <v>15</v>
      </c>
      <c r="D31" s="22">
        <f>SUM(E31:J31)</f>
        <v>15892.2</v>
      </c>
      <c r="E31" s="22">
        <v>110</v>
      </c>
      <c r="F31" s="22">
        <v>0</v>
      </c>
      <c r="G31" s="22">
        <f>G35</f>
        <v>4835.6000000000004</v>
      </c>
      <c r="H31" s="22">
        <v>4196.6000000000004</v>
      </c>
      <c r="I31" s="22">
        <v>0</v>
      </c>
      <c r="J31" s="22">
        <v>6750</v>
      </c>
    </row>
    <row r="32" spans="1:10" ht="13.5" customHeight="1">
      <c r="A32" s="28" t="s">
        <v>200</v>
      </c>
      <c r="B32" s="29" t="s">
        <v>201</v>
      </c>
      <c r="C32" s="21" t="s">
        <v>12</v>
      </c>
      <c r="D32" s="22">
        <f>SUM(D33:D35)</f>
        <v>4835.6000000000004</v>
      </c>
      <c r="E32" s="22">
        <f t="shared" ref="E32:J32" si="11">SUM(E33:E35)</f>
        <v>0</v>
      </c>
      <c r="F32" s="22">
        <f t="shared" si="11"/>
        <v>0</v>
      </c>
      <c r="G32" s="22">
        <f t="shared" si="11"/>
        <v>4835.6000000000004</v>
      </c>
      <c r="H32" s="22">
        <f t="shared" si="11"/>
        <v>0</v>
      </c>
      <c r="I32" s="22">
        <f t="shared" si="11"/>
        <v>0</v>
      </c>
      <c r="J32" s="22">
        <f t="shared" si="11"/>
        <v>0</v>
      </c>
    </row>
    <row r="33" spans="1:12" ht="13.5" customHeight="1">
      <c r="A33" s="28"/>
      <c r="B33" s="29"/>
      <c r="C33" s="21" t="s">
        <v>13</v>
      </c>
      <c r="D33" s="22">
        <f>SUM(E33:J33)</f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</row>
    <row r="34" spans="1:12" ht="13.5" customHeight="1">
      <c r="A34" s="28"/>
      <c r="B34" s="29"/>
      <c r="C34" s="21" t="s">
        <v>14</v>
      </c>
      <c r="D34" s="22">
        <f>SUM(E34:J34)</f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</row>
    <row r="35" spans="1:12" ht="13.5" customHeight="1">
      <c r="A35" s="28"/>
      <c r="B35" s="29"/>
      <c r="C35" s="21" t="s">
        <v>15</v>
      </c>
      <c r="D35" s="22">
        <f>SUM(E35:J35)</f>
        <v>4835.6000000000004</v>
      </c>
      <c r="E35" s="22">
        <v>0</v>
      </c>
      <c r="F35" s="22">
        <v>0</v>
      </c>
      <c r="G35" s="22">
        <v>4835.6000000000004</v>
      </c>
      <c r="H35" s="22">
        <v>0</v>
      </c>
      <c r="I35" s="22">
        <v>0</v>
      </c>
      <c r="J35" s="22">
        <v>0</v>
      </c>
    </row>
    <row r="36" spans="1:12" ht="12.75" customHeight="1">
      <c r="A36" s="28" t="s">
        <v>115</v>
      </c>
      <c r="B36" s="29" t="s">
        <v>114</v>
      </c>
      <c r="C36" s="21" t="s">
        <v>12</v>
      </c>
      <c r="D36" s="22">
        <f t="shared" ref="D36:J36" si="12">SUM(D37:D39)</f>
        <v>2764.6</v>
      </c>
      <c r="E36" s="22">
        <f t="shared" si="12"/>
        <v>997.1</v>
      </c>
      <c r="F36" s="22">
        <f t="shared" si="12"/>
        <v>0</v>
      </c>
      <c r="G36" s="22">
        <f t="shared" si="12"/>
        <v>0</v>
      </c>
      <c r="H36" s="22">
        <f t="shared" si="12"/>
        <v>0</v>
      </c>
      <c r="I36" s="22">
        <f>SUM(I37:I39)</f>
        <v>0</v>
      </c>
      <c r="J36" s="22">
        <f t="shared" si="12"/>
        <v>1767.5</v>
      </c>
    </row>
    <row r="37" spans="1:12" ht="12.75" customHeight="1">
      <c r="A37" s="28"/>
      <c r="B37" s="29"/>
      <c r="C37" s="21" t="s">
        <v>13</v>
      </c>
      <c r="D37" s="22">
        <f t="shared" ref="D37:D43" si="13">SUM(E37:J37)</f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</row>
    <row r="38" spans="1:12" ht="12.75" customHeight="1">
      <c r="A38" s="28"/>
      <c r="B38" s="29"/>
      <c r="C38" s="21" t="s">
        <v>14</v>
      </c>
      <c r="D38" s="22">
        <f t="shared" si="13"/>
        <v>1750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1750</v>
      </c>
    </row>
    <row r="39" spans="1:12" ht="51" customHeight="1">
      <c r="A39" s="28"/>
      <c r="B39" s="29"/>
      <c r="C39" s="21" t="s">
        <v>15</v>
      </c>
      <c r="D39" s="22">
        <f t="shared" si="13"/>
        <v>1014.6</v>
      </c>
      <c r="E39" s="22">
        <v>997.1</v>
      </c>
      <c r="F39" s="22">
        <v>0</v>
      </c>
      <c r="G39" s="22">
        <v>0</v>
      </c>
      <c r="H39" s="22">
        <v>0</v>
      </c>
      <c r="I39" s="22"/>
      <c r="J39" s="22">
        <f>J38*0.01</f>
        <v>17.5</v>
      </c>
    </row>
    <row r="40" spans="1:12" s="2" customFormat="1" ht="12.75" customHeight="1">
      <c r="A40" s="28" t="s">
        <v>20</v>
      </c>
      <c r="B40" s="40" t="s">
        <v>21</v>
      </c>
      <c r="C40" s="21" t="s">
        <v>12</v>
      </c>
      <c r="D40" s="22">
        <f t="shared" si="13"/>
        <v>213207.7</v>
      </c>
      <c r="E40" s="22">
        <f>E44+E56+E92+E120+E136+E140</f>
        <v>17140.7</v>
      </c>
      <c r="F40" s="22">
        <f>F41+F42+F43</f>
        <v>33860.9</v>
      </c>
      <c r="G40" s="22">
        <f>G41+G42+G43</f>
        <v>34119.9</v>
      </c>
      <c r="H40" s="22">
        <f>H41+H42+H43</f>
        <v>28269.3</v>
      </c>
      <c r="I40" s="22">
        <f>I41+I42+I43</f>
        <v>15196.1</v>
      </c>
      <c r="J40" s="22">
        <f>J41+J42+J43</f>
        <v>84620.800000000003</v>
      </c>
      <c r="K40" s="6">
        <f>G40-34119.9</f>
        <v>0</v>
      </c>
    </row>
    <row r="41" spans="1:12" s="2" customFormat="1" ht="12.75" customHeight="1">
      <c r="A41" s="28"/>
      <c r="B41" s="41"/>
      <c r="C41" s="21" t="s">
        <v>13</v>
      </c>
      <c r="D41" s="22">
        <f t="shared" si="13"/>
        <v>0</v>
      </c>
      <c r="E41" s="22">
        <f>E45+E57+E93+E121+E137+E141</f>
        <v>0</v>
      </c>
      <c r="F41" s="22">
        <f t="shared" ref="F41:J43" si="14">F45+F57+F93+F121+F137+F141+F145</f>
        <v>0</v>
      </c>
      <c r="G41" s="22">
        <f t="shared" si="14"/>
        <v>0</v>
      </c>
      <c r="H41" s="22">
        <f t="shared" si="14"/>
        <v>0</v>
      </c>
      <c r="I41" s="22">
        <f t="shared" si="14"/>
        <v>0</v>
      </c>
      <c r="J41" s="22">
        <f t="shared" si="14"/>
        <v>0</v>
      </c>
    </row>
    <row r="42" spans="1:12" s="2" customFormat="1" ht="12.75" customHeight="1">
      <c r="A42" s="28"/>
      <c r="B42" s="41"/>
      <c r="C42" s="21" t="s">
        <v>14</v>
      </c>
      <c r="D42" s="22">
        <f t="shared" si="13"/>
        <v>162714</v>
      </c>
      <c r="E42" s="22">
        <f>E46+E58+E94+E122+E138+E142</f>
        <v>9800</v>
      </c>
      <c r="F42" s="22">
        <f t="shared" si="14"/>
        <v>28856.6</v>
      </c>
      <c r="G42" s="22">
        <f t="shared" si="14"/>
        <v>22858</v>
      </c>
      <c r="H42" s="22">
        <f t="shared" si="14"/>
        <v>14320.9</v>
      </c>
      <c r="I42" s="22">
        <f t="shared" si="14"/>
        <v>12908.9</v>
      </c>
      <c r="J42" s="22">
        <f t="shared" si="14"/>
        <v>73969.600000000006</v>
      </c>
    </row>
    <row r="43" spans="1:12" s="2" customFormat="1" ht="12.75" customHeight="1">
      <c r="A43" s="28"/>
      <c r="B43" s="42"/>
      <c r="C43" s="21" t="s">
        <v>15</v>
      </c>
      <c r="D43" s="22">
        <f t="shared" si="13"/>
        <v>50493.7</v>
      </c>
      <c r="E43" s="22">
        <f>E47+E59+E95+E123+E139+E143+E147</f>
        <v>7340.7</v>
      </c>
      <c r="F43" s="22">
        <f t="shared" si="14"/>
        <v>5004.3</v>
      </c>
      <c r="G43" s="22">
        <f t="shared" si="14"/>
        <v>11261.9</v>
      </c>
      <c r="H43" s="22">
        <f t="shared" si="14"/>
        <v>13948.4</v>
      </c>
      <c r="I43" s="22">
        <f t="shared" si="14"/>
        <v>2287.1999999999998</v>
      </c>
      <c r="J43" s="22">
        <f t="shared" si="14"/>
        <v>10651.2</v>
      </c>
      <c r="K43" s="6"/>
    </row>
    <row r="44" spans="1:12" ht="12.75" customHeight="1">
      <c r="A44" s="28" t="s">
        <v>71</v>
      </c>
      <c r="B44" s="29" t="s">
        <v>22</v>
      </c>
      <c r="C44" s="21" t="s">
        <v>12</v>
      </c>
      <c r="D44" s="22">
        <f t="shared" ref="D44:J44" si="15">D48+D52</f>
        <v>4071.9</v>
      </c>
      <c r="E44" s="22">
        <f t="shared" si="15"/>
        <v>1904</v>
      </c>
      <c r="F44" s="22">
        <f t="shared" si="15"/>
        <v>1111.9000000000001</v>
      </c>
      <c r="G44" s="22">
        <f t="shared" si="15"/>
        <v>56</v>
      </c>
      <c r="H44" s="22">
        <f t="shared" si="15"/>
        <v>1000</v>
      </c>
      <c r="I44" s="22">
        <f t="shared" si="15"/>
        <v>0</v>
      </c>
      <c r="J44" s="22">
        <f t="shared" si="15"/>
        <v>0</v>
      </c>
    </row>
    <row r="45" spans="1:12" ht="12.75" customHeight="1">
      <c r="A45" s="28"/>
      <c r="B45" s="29"/>
      <c r="C45" s="21" t="s">
        <v>13</v>
      </c>
      <c r="D45" s="22">
        <f t="shared" ref="D45:E47" si="16">D49</f>
        <v>0</v>
      </c>
      <c r="E45" s="22">
        <f t="shared" si="16"/>
        <v>0</v>
      </c>
      <c r="F45" s="22">
        <f>F49+F53</f>
        <v>0</v>
      </c>
      <c r="G45" s="22">
        <f t="shared" ref="G45:J47" si="17">G49</f>
        <v>0</v>
      </c>
      <c r="H45" s="22">
        <f t="shared" si="17"/>
        <v>0</v>
      </c>
      <c r="I45" s="22">
        <f t="shared" si="17"/>
        <v>0</v>
      </c>
      <c r="J45" s="22">
        <f t="shared" si="17"/>
        <v>0</v>
      </c>
    </row>
    <row r="46" spans="1:12" ht="12.75" customHeight="1">
      <c r="A46" s="28"/>
      <c r="B46" s="29"/>
      <c r="C46" s="21" t="s">
        <v>19</v>
      </c>
      <c r="D46" s="22">
        <f t="shared" si="16"/>
        <v>0</v>
      </c>
      <c r="E46" s="22">
        <f t="shared" si="16"/>
        <v>0</v>
      </c>
      <c r="F46" s="22">
        <f>F50+F54</f>
        <v>0</v>
      </c>
      <c r="G46" s="22">
        <f t="shared" si="17"/>
        <v>0</v>
      </c>
      <c r="H46" s="22">
        <f t="shared" si="17"/>
        <v>0</v>
      </c>
      <c r="I46" s="22">
        <f t="shared" si="17"/>
        <v>0</v>
      </c>
      <c r="J46" s="22">
        <f t="shared" si="17"/>
        <v>0</v>
      </c>
      <c r="L46" s="5"/>
    </row>
    <row r="47" spans="1:12" ht="12.75" customHeight="1">
      <c r="A47" s="28"/>
      <c r="B47" s="29"/>
      <c r="C47" s="21" t="s">
        <v>15</v>
      </c>
      <c r="D47" s="22">
        <f t="shared" si="16"/>
        <v>2960</v>
      </c>
      <c r="E47" s="22">
        <f>E51</f>
        <v>1904</v>
      </c>
      <c r="F47" s="22">
        <f>F51+F55</f>
        <v>1111.9000000000001</v>
      </c>
      <c r="G47" s="22">
        <f>G51</f>
        <v>56</v>
      </c>
      <c r="H47" s="22">
        <f t="shared" si="17"/>
        <v>1000</v>
      </c>
      <c r="I47" s="22">
        <f t="shared" si="17"/>
        <v>0</v>
      </c>
      <c r="J47" s="22">
        <f t="shared" si="17"/>
        <v>0</v>
      </c>
    </row>
    <row r="48" spans="1:12" ht="12.75" customHeight="1">
      <c r="A48" s="28" t="s">
        <v>23</v>
      </c>
      <c r="B48" s="29" t="s">
        <v>24</v>
      </c>
      <c r="C48" s="21" t="s">
        <v>12</v>
      </c>
      <c r="D48" s="22">
        <f t="shared" ref="D48:J48" si="18">D49+D50+D51</f>
        <v>2960</v>
      </c>
      <c r="E48" s="22">
        <f t="shared" si="18"/>
        <v>1904</v>
      </c>
      <c r="F48" s="22">
        <f t="shared" si="18"/>
        <v>0</v>
      </c>
      <c r="G48" s="22">
        <f t="shared" si="18"/>
        <v>56</v>
      </c>
      <c r="H48" s="22">
        <f t="shared" si="18"/>
        <v>1000</v>
      </c>
      <c r="I48" s="22">
        <f t="shared" si="18"/>
        <v>0</v>
      </c>
      <c r="J48" s="22">
        <f t="shared" si="18"/>
        <v>0</v>
      </c>
    </row>
    <row r="49" spans="1:10" ht="12.75" customHeight="1">
      <c r="A49" s="28"/>
      <c r="B49" s="29"/>
      <c r="C49" s="21" t="s">
        <v>13</v>
      </c>
      <c r="D49" s="22">
        <f>SUM(E49:J49)</f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</row>
    <row r="50" spans="1:10" ht="12.75" customHeight="1">
      <c r="A50" s="28"/>
      <c r="B50" s="29"/>
      <c r="C50" s="21" t="s">
        <v>14</v>
      </c>
      <c r="D50" s="22">
        <f>SUM(E50:J50)</f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</row>
    <row r="51" spans="1:10" ht="12.75" customHeight="1">
      <c r="A51" s="28"/>
      <c r="B51" s="29"/>
      <c r="C51" s="21" t="s">
        <v>15</v>
      </c>
      <c r="D51" s="22">
        <f>SUM(E51:J51)</f>
        <v>2960</v>
      </c>
      <c r="E51" s="22">
        <f>388+500+240+388+388</f>
        <v>1904</v>
      </c>
      <c r="F51" s="22">
        <v>0</v>
      </c>
      <c r="G51" s="22">
        <v>56</v>
      </c>
      <c r="H51" s="22">
        <v>1000</v>
      </c>
      <c r="I51" s="22">
        <v>0</v>
      </c>
      <c r="J51" s="22">
        <v>0</v>
      </c>
    </row>
    <row r="52" spans="1:10" ht="12.75" customHeight="1">
      <c r="A52" s="33" t="s">
        <v>119</v>
      </c>
      <c r="B52" s="30" t="s">
        <v>120</v>
      </c>
      <c r="C52" s="21" t="s">
        <v>12</v>
      </c>
      <c r="D52" s="22">
        <f t="shared" ref="D52:J52" si="19">D53+D54+D55</f>
        <v>1111.9000000000001</v>
      </c>
      <c r="E52" s="22">
        <f t="shared" si="19"/>
        <v>0</v>
      </c>
      <c r="F52" s="22">
        <f t="shared" si="19"/>
        <v>1111.9000000000001</v>
      </c>
      <c r="G52" s="22">
        <f t="shared" si="19"/>
        <v>0</v>
      </c>
      <c r="H52" s="22">
        <f t="shared" si="19"/>
        <v>0</v>
      </c>
      <c r="I52" s="22">
        <f t="shared" si="19"/>
        <v>0</v>
      </c>
      <c r="J52" s="22">
        <f t="shared" si="19"/>
        <v>0</v>
      </c>
    </row>
    <row r="53" spans="1:10" ht="12.75" customHeight="1">
      <c r="A53" s="34"/>
      <c r="B53" s="31"/>
      <c r="C53" s="21" t="s">
        <v>13</v>
      </c>
      <c r="D53" s="22">
        <f>SUM(E53:J53)</f>
        <v>0</v>
      </c>
      <c r="E53" s="24"/>
      <c r="F53" s="24"/>
      <c r="G53" s="24"/>
      <c r="H53" s="24"/>
      <c r="I53" s="24"/>
      <c r="J53" s="24"/>
    </row>
    <row r="54" spans="1:10" ht="12.75" customHeight="1">
      <c r="A54" s="34"/>
      <c r="B54" s="31"/>
      <c r="C54" s="21" t="s">
        <v>14</v>
      </c>
      <c r="D54" s="22">
        <f>SUM(E54:J54)</f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</row>
    <row r="55" spans="1:10" ht="12.75" customHeight="1">
      <c r="A55" s="35"/>
      <c r="B55" s="32"/>
      <c r="C55" s="21" t="s">
        <v>15</v>
      </c>
      <c r="D55" s="22">
        <f>SUM(E55:J55)</f>
        <v>1111.9000000000001</v>
      </c>
      <c r="E55" s="22">
        <v>0</v>
      </c>
      <c r="F55" s="22">
        <v>1111.9000000000001</v>
      </c>
      <c r="G55" s="22">
        <v>0</v>
      </c>
      <c r="H55" s="22">
        <v>0</v>
      </c>
      <c r="I55" s="22">
        <v>0</v>
      </c>
      <c r="J55" s="22">
        <v>0</v>
      </c>
    </row>
    <row r="56" spans="1:10" ht="12.75" customHeight="1">
      <c r="A56" s="28" t="s">
        <v>72</v>
      </c>
      <c r="B56" s="29" t="s">
        <v>25</v>
      </c>
      <c r="C56" s="21" t="s">
        <v>12</v>
      </c>
      <c r="D56" s="22">
        <f>D57+D58+D59</f>
        <v>5002.2</v>
      </c>
      <c r="E56" s="22">
        <f>E57+E58+E59</f>
        <v>1421.8</v>
      </c>
      <c r="F56" s="22">
        <f>F57+F58+F59</f>
        <v>1968.4</v>
      </c>
      <c r="G56" s="22">
        <f>G57+G58+G59</f>
        <v>556</v>
      </c>
      <c r="H56" s="22">
        <f>H57+H58+H59</f>
        <v>1056</v>
      </c>
      <c r="I56" s="22">
        <f t="shared" ref="I56:J58" si="20">I60+I64+I68+I72+I76+I80+I84+I88</f>
        <v>0</v>
      </c>
      <c r="J56" s="22">
        <f t="shared" si="20"/>
        <v>0</v>
      </c>
    </row>
    <row r="57" spans="1:10" ht="12.75" customHeight="1">
      <c r="A57" s="28"/>
      <c r="B57" s="29"/>
      <c r="C57" s="21" t="s">
        <v>13</v>
      </c>
      <c r="D57" s="22">
        <f>SUM(E57:J57)</f>
        <v>0</v>
      </c>
      <c r="E57" s="22">
        <f t="shared" ref="E57:H58" si="21">E61+E65+E69+E73+E77+E81+E85+E89</f>
        <v>0</v>
      </c>
      <c r="F57" s="22">
        <f t="shared" si="21"/>
        <v>0</v>
      </c>
      <c r="G57" s="22">
        <f t="shared" si="21"/>
        <v>0</v>
      </c>
      <c r="H57" s="22">
        <f t="shared" si="21"/>
        <v>0</v>
      </c>
      <c r="I57" s="22">
        <f t="shared" si="20"/>
        <v>0</v>
      </c>
      <c r="J57" s="22">
        <f t="shared" si="20"/>
        <v>0</v>
      </c>
    </row>
    <row r="58" spans="1:10" ht="12.75" customHeight="1">
      <c r="A58" s="28"/>
      <c r="B58" s="29"/>
      <c r="C58" s="21" t="s">
        <v>19</v>
      </c>
      <c r="D58" s="22">
        <f>SUM(E58:J58)</f>
        <v>0</v>
      </c>
      <c r="E58" s="22">
        <f t="shared" si="21"/>
        <v>0</v>
      </c>
      <c r="F58" s="22">
        <f t="shared" si="21"/>
        <v>0</v>
      </c>
      <c r="G58" s="22">
        <f t="shared" si="21"/>
        <v>0</v>
      </c>
      <c r="H58" s="22">
        <f t="shared" si="21"/>
        <v>0</v>
      </c>
      <c r="I58" s="22">
        <f t="shared" si="20"/>
        <v>0</v>
      </c>
      <c r="J58" s="22">
        <f t="shared" si="20"/>
        <v>0</v>
      </c>
    </row>
    <row r="59" spans="1:10" ht="12.75" customHeight="1">
      <c r="A59" s="28"/>
      <c r="B59" s="29"/>
      <c r="C59" s="21" t="s">
        <v>15</v>
      </c>
      <c r="D59" s="22">
        <f>SUM(E59:J59)</f>
        <v>5002.2</v>
      </c>
      <c r="E59" s="22">
        <f t="shared" ref="E59:J59" si="22">E63+E67+E71+E75+E79+E83+E87+E91</f>
        <v>1421.8</v>
      </c>
      <c r="F59" s="22">
        <f t="shared" si="22"/>
        <v>1968.4</v>
      </c>
      <c r="G59" s="22">
        <f>G63+G67+G71+G75+G79+G83+G87+G91</f>
        <v>556</v>
      </c>
      <c r="H59" s="22">
        <f t="shared" si="22"/>
        <v>1056</v>
      </c>
      <c r="I59" s="22">
        <f t="shared" si="22"/>
        <v>0</v>
      </c>
      <c r="J59" s="22">
        <f t="shared" si="22"/>
        <v>0</v>
      </c>
    </row>
    <row r="60" spans="1:10" ht="40.5" customHeight="1">
      <c r="A60" s="33" t="s">
        <v>26</v>
      </c>
      <c r="B60" s="40" t="s">
        <v>73</v>
      </c>
      <c r="C60" s="21" t="s">
        <v>12</v>
      </c>
      <c r="D60" s="22">
        <f t="shared" ref="D60:J60" si="23">D61+D62+D63</f>
        <v>211.3</v>
      </c>
      <c r="E60" s="22">
        <f t="shared" si="23"/>
        <v>211.3</v>
      </c>
      <c r="F60" s="22">
        <f t="shared" si="23"/>
        <v>0</v>
      </c>
      <c r="G60" s="22">
        <f t="shared" si="23"/>
        <v>0</v>
      </c>
      <c r="H60" s="22">
        <f t="shared" si="23"/>
        <v>0</v>
      </c>
      <c r="I60" s="22">
        <f t="shared" si="23"/>
        <v>0</v>
      </c>
      <c r="J60" s="22">
        <f t="shared" si="23"/>
        <v>0</v>
      </c>
    </row>
    <row r="61" spans="1:10" ht="12.75" customHeight="1">
      <c r="A61" s="34"/>
      <c r="B61" s="41"/>
      <c r="C61" s="21" t="s">
        <v>13</v>
      </c>
      <c r="D61" s="22">
        <f>SUM(E61:J61)</f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</row>
    <row r="62" spans="1:10" ht="12.75" customHeight="1">
      <c r="A62" s="34"/>
      <c r="B62" s="41"/>
      <c r="C62" s="21" t="s">
        <v>14</v>
      </c>
      <c r="D62" s="22">
        <f>SUM(E62:J62)</f>
        <v>0</v>
      </c>
      <c r="E62" s="22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</row>
    <row r="63" spans="1:10" ht="24.75" customHeight="1">
      <c r="A63" s="34"/>
      <c r="B63" s="41"/>
      <c r="C63" s="21" t="s">
        <v>15</v>
      </c>
      <c r="D63" s="22">
        <f>SUM(E63:J63)</f>
        <v>211.3</v>
      </c>
      <c r="E63" s="22">
        <v>211.3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</row>
    <row r="64" spans="1:10" ht="12.75" customHeight="1">
      <c r="A64" s="33" t="s">
        <v>27</v>
      </c>
      <c r="B64" s="29" t="s">
        <v>32</v>
      </c>
      <c r="C64" s="21" t="s">
        <v>12</v>
      </c>
      <c r="D64" s="22">
        <f t="shared" ref="D64:J64" si="24">D65+D66+D67</f>
        <v>0</v>
      </c>
      <c r="E64" s="22">
        <f t="shared" si="24"/>
        <v>0</v>
      </c>
      <c r="F64" s="22">
        <f t="shared" si="24"/>
        <v>0</v>
      </c>
      <c r="G64" s="22">
        <f t="shared" si="24"/>
        <v>0</v>
      </c>
      <c r="H64" s="22">
        <f t="shared" si="24"/>
        <v>0</v>
      </c>
      <c r="I64" s="22">
        <f t="shared" si="24"/>
        <v>0</v>
      </c>
      <c r="J64" s="22">
        <f t="shared" si="24"/>
        <v>0</v>
      </c>
    </row>
    <row r="65" spans="1:10" ht="12.75" customHeight="1">
      <c r="A65" s="34"/>
      <c r="B65" s="29"/>
      <c r="C65" s="21" t="s">
        <v>13</v>
      </c>
      <c r="D65" s="22">
        <f>SUM(E65:J65)</f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</row>
    <row r="66" spans="1:10" ht="12.75" customHeight="1">
      <c r="A66" s="34"/>
      <c r="B66" s="29"/>
      <c r="C66" s="21" t="s">
        <v>14</v>
      </c>
      <c r="D66" s="22">
        <f>SUM(E66:J66)</f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</row>
    <row r="67" spans="1:10" ht="24" customHeight="1">
      <c r="A67" s="34"/>
      <c r="B67" s="29"/>
      <c r="C67" s="21" t="s">
        <v>15</v>
      </c>
      <c r="D67" s="22">
        <f>SUM(E67:J67)</f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</row>
    <row r="68" spans="1:10" ht="12.75" customHeight="1">
      <c r="A68" s="33" t="s">
        <v>28</v>
      </c>
      <c r="B68" s="29" t="s">
        <v>33</v>
      </c>
      <c r="C68" s="21" t="s">
        <v>12</v>
      </c>
      <c r="D68" s="22">
        <f t="shared" ref="D68:J68" si="25">D69+D70+D71</f>
        <v>490</v>
      </c>
      <c r="E68" s="22">
        <f t="shared" si="25"/>
        <v>0</v>
      </c>
      <c r="F68" s="22">
        <f t="shared" si="25"/>
        <v>490</v>
      </c>
      <c r="G68" s="22">
        <f t="shared" si="25"/>
        <v>0</v>
      </c>
      <c r="H68" s="22">
        <f t="shared" si="25"/>
        <v>0</v>
      </c>
      <c r="I68" s="22">
        <f t="shared" si="25"/>
        <v>0</v>
      </c>
      <c r="J68" s="22">
        <f t="shared" si="25"/>
        <v>0</v>
      </c>
    </row>
    <row r="69" spans="1:10" ht="12.75" customHeight="1">
      <c r="A69" s="34"/>
      <c r="B69" s="29"/>
      <c r="C69" s="21" t="s">
        <v>13</v>
      </c>
      <c r="D69" s="22">
        <f>SUM(E69:J69)</f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</row>
    <row r="70" spans="1:10" ht="12.75" customHeight="1">
      <c r="A70" s="34"/>
      <c r="B70" s="29"/>
      <c r="C70" s="21" t="s">
        <v>14</v>
      </c>
      <c r="D70" s="22">
        <f>SUM(E70:J70)</f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</row>
    <row r="71" spans="1:10" ht="12.75" customHeight="1">
      <c r="A71" s="34"/>
      <c r="B71" s="29"/>
      <c r="C71" s="21" t="s">
        <v>15</v>
      </c>
      <c r="D71" s="22">
        <f>SUM(E71:J71)</f>
        <v>490</v>
      </c>
      <c r="E71" s="24">
        <v>0</v>
      </c>
      <c r="F71" s="24">
        <v>490</v>
      </c>
      <c r="G71" s="24">
        <v>0</v>
      </c>
      <c r="H71" s="24">
        <v>0</v>
      </c>
      <c r="I71" s="24">
        <v>0</v>
      </c>
      <c r="J71" s="24">
        <v>0</v>
      </c>
    </row>
    <row r="72" spans="1:10" ht="12.75" customHeight="1">
      <c r="A72" s="33" t="s">
        <v>29</v>
      </c>
      <c r="B72" s="29" t="s">
        <v>34</v>
      </c>
      <c r="C72" s="21" t="s">
        <v>12</v>
      </c>
      <c r="D72" s="22">
        <f t="shared" ref="D72:J72" si="26">D73+D74+D75</f>
        <v>1375.6</v>
      </c>
      <c r="E72" s="22">
        <f t="shared" si="26"/>
        <v>687.8</v>
      </c>
      <c r="F72" s="22">
        <f t="shared" si="26"/>
        <v>687.8</v>
      </c>
      <c r="G72" s="22">
        <f t="shared" si="26"/>
        <v>0</v>
      </c>
      <c r="H72" s="22">
        <f t="shared" si="26"/>
        <v>0</v>
      </c>
      <c r="I72" s="22">
        <f t="shared" si="26"/>
        <v>0</v>
      </c>
      <c r="J72" s="22">
        <f t="shared" si="26"/>
        <v>0</v>
      </c>
    </row>
    <row r="73" spans="1:10" ht="12.75" customHeight="1">
      <c r="A73" s="34"/>
      <c r="B73" s="29"/>
      <c r="C73" s="21" t="s">
        <v>13</v>
      </c>
      <c r="D73" s="22">
        <f>SUM(E73:J73)</f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</row>
    <row r="74" spans="1:10" ht="12.75" customHeight="1">
      <c r="A74" s="34"/>
      <c r="B74" s="29"/>
      <c r="C74" s="21" t="s">
        <v>14</v>
      </c>
      <c r="D74" s="22">
        <f>SUM(E74:J74)</f>
        <v>0</v>
      </c>
      <c r="E74" s="22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</row>
    <row r="75" spans="1:10" ht="12.75" customHeight="1">
      <c r="A75" s="34"/>
      <c r="B75" s="29"/>
      <c r="C75" s="21" t="s">
        <v>15</v>
      </c>
      <c r="D75" s="22">
        <f>SUM(E75:J75)</f>
        <v>1375.6</v>
      </c>
      <c r="E75" s="22">
        <v>687.8</v>
      </c>
      <c r="F75" s="24">
        <v>687.8</v>
      </c>
      <c r="G75" s="24">
        <v>0</v>
      </c>
      <c r="H75" s="24">
        <v>0</v>
      </c>
      <c r="I75" s="24">
        <v>0</v>
      </c>
      <c r="J75" s="24">
        <v>0</v>
      </c>
    </row>
    <row r="76" spans="1:10" ht="12.75" customHeight="1">
      <c r="A76" s="33" t="s">
        <v>30</v>
      </c>
      <c r="B76" s="29" t="s">
        <v>35</v>
      </c>
      <c r="C76" s="21" t="s">
        <v>12</v>
      </c>
      <c r="D76" s="22">
        <f t="shared" ref="D76:J76" si="27">D77+D78+D79</f>
        <v>44</v>
      </c>
      <c r="E76" s="22">
        <f t="shared" si="27"/>
        <v>0</v>
      </c>
      <c r="F76" s="22">
        <f t="shared" si="27"/>
        <v>0</v>
      </c>
      <c r="G76" s="22">
        <f t="shared" si="27"/>
        <v>44</v>
      </c>
      <c r="H76" s="22">
        <f t="shared" si="27"/>
        <v>0</v>
      </c>
      <c r="I76" s="22">
        <f t="shared" si="27"/>
        <v>0</v>
      </c>
      <c r="J76" s="22">
        <f t="shared" si="27"/>
        <v>0</v>
      </c>
    </row>
    <row r="77" spans="1:10" ht="12.75" customHeight="1">
      <c r="A77" s="34"/>
      <c r="B77" s="29"/>
      <c r="C77" s="21" t="s">
        <v>13</v>
      </c>
      <c r="D77" s="22">
        <f>SUM(E77:J77)</f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</row>
    <row r="78" spans="1:10" ht="12.75" customHeight="1">
      <c r="A78" s="34"/>
      <c r="B78" s="29"/>
      <c r="C78" s="21" t="s">
        <v>14</v>
      </c>
      <c r="D78" s="22">
        <f>SUM(E78:J78)</f>
        <v>0</v>
      </c>
      <c r="E78" s="22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</row>
    <row r="79" spans="1:10" ht="12.75" customHeight="1">
      <c r="A79" s="34"/>
      <c r="B79" s="29"/>
      <c r="C79" s="21" t="s">
        <v>15</v>
      </c>
      <c r="D79" s="22">
        <f>SUM(E79:J79)</f>
        <v>44</v>
      </c>
      <c r="E79" s="22">
        <v>0</v>
      </c>
      <c r="F79" s="24">
        <v>0</v>
      </c>
      <c r="G79" s="24">
        <f>556-12.98-499</f>
        <v>44</v>
      </c>
      <c r="H79" s="24">
        <v>0</v>
      </c>
      <c r="I79" s="24">
        <v>0</v>
      </c>
      <c r="J79" s="24">
        <v>0</v>
      </c>
    </row>
    <row r="80" spans="1:10" ht="12.75" customHeight="1">
      <c r="A80" s="33" t="s">
        <v>31</v>
      </c>
      <c r="B80" s="29" t="s">
        <v>184</v>
      </c>
      <c r="C80" s="21" t="s">
        <v>12</v>
      </c>
      <c r="D80" s="22">
        <f t="shared" ref="D80:J80" si="28">D81+D82+D83</f>
        <v>522.70000000000005</v>
      </c>
      <c r="E80" s="22">
        <f t="shared" si="28"/>
        <v>522.70000000000005</v>
      </c>
      <c r="F80" s="22">
        <f t="shared" si="28"/>
        <v>0</v>
      </c>
      <c r="G80" s="22">
        <f t="shared" si="28"/>
        <v>0</v>
      </c>
      <c r="H80" s="22">
        <f t="shared" si="28"/>
        <v>0</v>
      </c>
      <c r="I80" s="22">
        <f t="shared" si="28"/>
        <v>0</v>
      </c>
      <c r="J80" s="22">
        <f t="shared" si="28"/>
        <v>0</v>
      </c>
    </row>
    <row r="81" spans="1:11" ht="12.75" customHeight="1">
      <c r="A81" s="34"/>
      <c r="B81" s="29"/>
      <c r="C81" s="21" t="s">
        <v>13</v>
      </c>
      <c r="D81" s="22">
        <f>SUM(E81:J81)</f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</row>
    <row r="82" spans="1:11" ht="12.75" customHeight="1">
      <c r="A82" s="34"/>
      <c r="B82" s="29"/>
      <c r="C82" s="21" t="s">
        <v>14</v>
      </c>
      <c r="D82" s="22">
        <f>SUM(E82:J82)</f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</row>
    <row r="83" spans="1:11" ht="17.25" customHeight="1">
      <c r="A83" s="34"/>
      <c r="B83" s="29"/>
      <c r="C83" s="21" t="s">
        <v>15</v>
      </c>
      <c r="D83" s="22">
        <f>SUM(E83:J83)</f>
        <v>522.70000000000005</v>
      </c>
      <c r="E83" s="22">
        <f>(69432+95044+76895+92860+88485+100000)/1000</f>
        <v>522.70000000000005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</row>
    <row r="84" spans="1:11" ht="12.75" customHeight="1">
      <c r="A84" s="33" t="s">
        <v>124</v>
      </c>
      <c r="B84" s="29" t="s">
        <v>240</v>
      </c>
      <c r="C84" s="21" t="s">
        <v>12</v>
      </c>
      <c r="D84" s="22">
        <f t="shared" ref="D84:J84" si="29">D85+D86+D87</f>
        <v>1846.6</v>
      </c>
      <c r="E84" s="22">
        <f t="shared" si="29"/>
        <v>0</v>
      </c>
      <c r="F84" s="22">
        <f t="shared" si="29"/>
        <v>790.6</v>
      </c>
      <c r="G84" s="22">
        <f t="shared" si="29"/>
        <v>0</v>
      </c>
      <c r="H84" s="22">
        <f t="shared" si="29"/>
        <v>1056</v>
      </c>
      <c r="I84" s="22">
        <f t="shared" si="29"/>
        <v>0</v>
      </c>
      <c r="J84" s="22">
        <f t="shared" si="29"/>
        <v>0</v>
      </c>
    </row>
    <row r="85" spans="1:11" ht="12.75" customHeight="1">
      <c r="A85" s="34"/>
      <c r="B85" s="29"/>
      <c r="C85" s="21" t="s">
        <v>13</v>
      </c>
      <c r="D85" s="22">
        <f>SUM(E85:J85)</f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</row>
    <row r="86" spans="1:11" ht="12.75" customHeight="1">
      <c r="A86" s="34"/>
      <c r="B86" s="29"/>
      <c r="C86" s="21" t="s">
        <v>14</v>
      </c>
      <c r="D86" s="22">
        <f>SUM(E86:J86)</f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</row>
    <row r="87" spans="1:11" ht="278.25" customHeight="1">
      <c r="A87" s="34"/>
      <c r="B87" s="29"/>
      <c r="C87" s="21" t="s">
        <v>15</v>
      </c>
      <c r="D87" s="22">
        <f>SUM(E87:J87)</f>
        <v>1846.6</v>
      </c>
      <c r="E87" s="22">
        <v>0</v>
      </c>
      <c r="F87" s="24">
        <v>790.6</v>
      </c>
      <c r="G87" s="24"/>
      <c r="H87" s="24">
        <v>1056</v>
      </c>
      <c r="I87" s="24">
        <v>0</v>
      </c>
      <c r="J87" s="24">
        <v>0</v>
      </c>
    </row>
    <row r="88" spans="1:11" ht="12.75" customHeight="1">
      <c r="A88" s="28" t="s">
        <v>205</v>
      </c>
      <c r="B88" s="29" t="s">
        <v>206</v>
      </c>
      <c r="C88" s="21" t="s">
        <v>12</v>
      </c>
      <c r="D88" s="22">
        <f t="shared" ref="D88:J88" si="30">D89+D90+D91</f>
        <v>512</v>
      </c>
      <c r="E88" s="22">
        <f t="shared" si="30"/>
        <v>0</v>
      </c>
      <c r="F88" s="22">
        <f t="shared" si="30"/>
        <v>0</v>
      </c>
      <c r="G88" s="22">
        <f t="shared" si="30"/>
        <v>512</v>
      </c>
      <c r="H88" s="22">
        <f t="shared" si="30"/>
        <v>0</v>
      </c>
      <c r="I88" s="22">
        <f t="shared" si="30"/>
        <v>0</v>
      </c>
      <c r="J88" s="22">
        <f t="shared" si="30"/>
        <v>0</v>
      </c>
    </row>
    <row r="89" spans="1:11" ht="12.75" customHeight="1">
      <c r="A89" s="28"/>
      <c r="B89" s="29"/>
      <c r="C89" s="21" t="s">
        <v>13</v>
      </c>
      <c r="D89" s="22">
        <f>SUM(E89:J89)</f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5"/>
    </row>
    <row r="90" spans="1:11" ht="12.75" customHeight="1">
      <c r="A90" s="28"/>
      <c r="B90" s="29"/>
      <c r="C90" s="21" t="s">
        <v>19</v>
      </c>
      <c r="D90" s="22">
        <f>SUM(E90:J90)</f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</row>
    <row r="91" spans="1:11" ht="12.75" customHeight="1">
      <c r="A91" s="28"/>
      <c r="B91" s="29"/>
      <c r="C91" s="21" t="s">
        <v>15</v>
      </c>
      <c r="D91" s="22">
        <f>SUM(E91:J91)</f>
        <v>512</v>
      </c>
      <c r="E91" s="22">
        <v>0</v>
      </c>
      <c r="F91" s="22">
        <v>0</v>
      </c>
      <c r="G91" s="22">
        <f>12.98+499</f>
        <v>512</v>
      </c>
      <c r="H91" s="22">
        <v>0</v>
      </c>
      <c r="I91" s="22">
        <v>0</v>
      </c>
      <c r="J91" s="22">
        <v>0</v>
      </c>
    </row>
    <row r="92" spans="1:11" ht="12.75" customHeight="1">
      <c r="A92" s="28" t="s">
        <v>74</v>
      </c>
      <c r="B92" s="29" t="s">
        <v>36</v>
      </c>
      <c r="C92" s="21" t="s">
        <v>12</v>
      </c>
      <c r="D92" s="22">
        <f>D96+D100+D104+D108</f>
        <v>144145.79999999999</v>
      </c>
      <c r="E92" s="22">
        <f t="shared" ref="E92:J95" si="31">E96+E108+E100+E104</f>
        <v>10314.9</v>
      </c>
      <c r="F92" s="22">
        <f t="shared" si="31"/>
        <v>22086.799999999999</v>
      </c>
      <c r="G92" s="22">
        <f t="shared" si="31"/>
        <v>23850</v>
      </c>
      <c r="H92" s="22">
        <f t="shared" si="31"/>
        <v>7740.3</v>
      </c>
      <c r="I92" s="22">
        <f t="shared" si="31"/>
        <v>0</v>
      </c>
      <c r="J92" s="22">
        <f t="shared" si="31"/>
        <v>80153.8</v>
      </c>
    </row>
    <row r="93" spans="1:11" ht="12.75" customHeight="1">
      <c r="A93" s="28"/>
      <c r="B93" s="29"/>
      <c r="C93" s="21" t="s">
        <v>13</v>
      </c>
      <c r="D93" s="22">
        <f>D97+D101+D105+D109</f>
        <v>0</v>
      </c>
      <c r="E93" s="22">
        <f t="shared" si="31"/>
        <v>0</v>
      </c>
      <c r="F93" s="22">
        <f t="shared" si="31"/>
        <v>0</v>
      </c>
      <c r="G93" s="22">
        <f t="shared" si="31"/>
        <v>0</v>
      </c>
      <c r="H93" s="22">
        <f t="shared" si="31"/>
        <v>0</v>
      </c>
      <c r="I93" s="22">
        <f t="shared" si="31"/>
        <v>0</v>
      </c>
      <c r="J93" s="22">
        <f t="shared" si="31"/>
        <v>0</v>
      </c>
    </row>
    <row r="94" spans="1:11" ht="12.75" customHeight="1">
      <c r="A94" s="28"/>
      <c r="B94" s="29"/>
      <c r="C94" s="21" t="s">
        <v>19</v>
      </c>
      <c r="D94" s="22">
        <f>D98+D102+D106+D110</f>
        <v>124326.2</v>
      </c>
      <c r="E94" s="22">
        <f t="shared" si="31"/>
        <v>9800</v>
      </c>
      <c r="F94" s="22">
        <f t="shared" si="31"/>
        <v>21856.6</v>
      </c>
      <c r="G94" s="22">
        <f t="shared" si="31"/>
        <v>18700</v>
      </c>
      <c r="H94" s="22">
        <f t="shared" si="31"/>
        <v>0</v>
      </c>
      <c r="I94" s="22">
        <f t="shared" si="31"/>
        <v>0</v>
      </c>
      <c r="J94" s="22">
        <f t="shared" si="31"/>
        <v>73969.600000000006</v>
      </c>
    </row>
    <row r="95" spans="1:11" ht="12.75" customHeight="1">
      <c r="A95" s="28"/>
      <c r="B95" s="29"/>
      <c r="C95" s="21" t="s">
        <v>15</v>
      </c>
      <c r="D95" s="22">
        <f>D99+D103+D107+D111</f>
        <v>19819.599999999999</v>
      </c>
      <c r="E95" s="22">
        <f t="shared" si="31"/>
        <v>514.9</v>
      </c>
      <c r="F95" s="22">
        <f>F99+F111+F103+F107</f>
        <v>230.2</v>
      </c>
      <c r="G95" s="22">
        <f>G99+G111+G103+G107</f>
        <v>5150</v>
      </c>
      <c r="H95" s="22">
        <f t="shared" si="31"/>
        <v>7740.3</v>
      </c>
      <c r="I95" s="22">
        <f t="shared" si="31"/>
        <v>0</v>
      </c>
      <c r="J95" s="22">
        <f t="shared" si="31"/>
        <v>6184.2</v>
      </c>
    </row>
    <row r="96" spans="1:11" ht="12.75" customHeight="1">
      <c r="A96" s="28" t="s">
        <v>75</v>
      </c>
      <c r="B96" s="29" t="s">
        <v>37</v>
      </c>
      <c r="C96" s="21" t="s">
        <v>12</v>
      </c>
      <c r="D96" s="22">
        <f t="shared" ref="D96:J96" si="32">D97+D98+D99</f>
        <v>50977</v>
      </c>
      <c r="E96" s="22">
        <f t="shared" si="32"/>
        <v>9899</v>
      </c>
      <c r="F96" s="22">
        <f t="shared" si="32"/>
        <v>22086.799999999999</v>
      </c>
      <c r="G96" s="22">
        <f t="shared" si="32"/>
        <v>18991.2</v>
      </c>
      <c r="H96" s="22">
        <f t="shared" si="32"/>
        <v>0</v>
      </c>
      <c r="I96" s="22">
        <f t="shared" si="32"/>
        <v>0</v>
      </c>
      <c r="J96" s="22">
        <f t="shared" si="32"/>
        <v>0</v>
      </c>
    </row>
    <row r="97" spans="1:10" ht="12.75" customHeight="1">
      <c r="A97" s="28"/>
      <c r="B97" s="29"/>
      <c r="C97" s="21" t="s">
        <v>13</v>
      </c>
      <c r="D97" s="22">
        <f>SUM(E97:J97)</f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</row>
    <row r="98" spans="1:10" ht="12.75" customHeight="1">
      <c r="A98" s="28"/>
      <c r="B98" s="29"/>
      <c r="C98" s="21" t="s">
        <v>14</v>
      </c>
      <c r="D98" s="22">
        <f>SUM(E98:J98)</f>
        <v>50356.6</v>
      </c>
      <c r="E98" s="22">
        <v>9800</v>
      </c>
      <c r="F98" s="24">
        <v>21856.6</v>
      </c>
      <c r="G98" s="24">
        <v>18700</v>
      </c>
      <c r="H98" s="24">
        <v>0</v>
      </c>
      <c r="I98" s="24">
        <v>0</v>
      </c>
      <c r="J98" s="24">
        <v>0</v>
      </c>
    </row>
    <row r="99" spans="1:10" ht="12.75" customHeight="1">
      <c r="A99" s="28"/>
      <c r="B99" s="29"/>
      <c r="C99" s="21" t="s">
        <v>15</v>
      </c>
      <c r="D99" s="22">
        <f>SUM(E99:J99)</f>
        <v>620.4</v>
      </c>
      <c r="E99" s="22">
        <f>E98/99*1</f>
        <v>99</v>
      </c>
      <c r="F99" s="24">
        <f>9.4+220.8</f>
        <v>230.2</v>
      </c>
      <c r="G99" s="24">
        <f>102.2+189</f>
        <v>291.2</v>
      </c>
      <c r="H99" s="24">
        <v>0</v>
      </c>
      <c r="I99" s="24">
        <v>0</v>
      </c>
      <c r="J99" s="24">
        <v>0</v>
      </c>
    </row>
    <row r="100" spans="1:10" ht="12.75" customHeight="1">
      <c r="A100" s="28" t="s">
        <v>101</v>
      </c>
      <c r="B100" s="29" t="s">
        <v>38</v>
      </c>
      <c r="C100" s="21" t="s">
        <v>12</v>
      </c>
      <c r="D100" s="22">
        <f t="shared" ref="D100:J100" si="33">D101+D102+D103</f>
        <v>12599.1</v>
      </c>
      <c r="E100" s="22">
        <f t="shared" si="33"/>
        <v>0</v>
      </c>
      <c r="F100" s="22">
        <f t="shared" si="33"/>
        <v>0</v>
      </c>
      <c r="G100" s="22">
        <f t="shared" si="33"/>
        <v>4858.8</v>
      </c>
      <c r="H100" s="22">
        <f t="shared" si="33"/>
        <v>7740.3</v>
      </c>
      <c r="I100" s="22">
        <f t="shared" si="33"/>
        <v>0</v>
      </c>
      <c r="J100" s="22">
        <f t="shared" si="33"/>
        <v>0</v>
      </c>
    </row>
    <row r="101" spans="1:10" ht="12.75" customHeight="1">
      <c r="A101" s="28"/>
      <c r="B101" s="29"/>
      <c r="C101" s="21" t="s">
        <v>13</v>
      </c>
      <c r="D101" s="22">
        <f>SUM(E101:J101)</f>
        <v>0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</row>
    <row r="102" spans="1:10" ht="12.75" customHeight="1">
      <c r="A102" s="28"/>
      <c r="B102" s="29"/>
      <c r="C102" s="21" t="s">
        <v>14</v>
      </c>
      <c r="D102" s="22">
        <f>SUM(E102:J102)</f>
        <v>0</v>
      </c>
      <c r="E102" s="22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</row>
    <row r="103" spans="1:10" ht="12.75" customHeight="1">
      <c r="A103" s="28"/>
      <c r="B103" s="29"/>
      <c r="C103" s="21" t="s">
        <v>15</v>
      </c>
      <c r="D103" s="22">
        <f>SUM(E103:J103)</f>
        <v>12599.1</v>
      </c>
      <c r="E103" s="22">
        <v>0</v>
      </c>
      <c r="F103" s="24">
        <v>0</v>
      </c>
      <c r="G103" s="24">
        <v>4858.8</v>
      </c>
      <c r="H103" s="24">
        <v>7740.3</v>
      </c>
      <c r="I103" s="24">
        <v>0</v>
      </c>
      <c r="J103" s="24">
        <v>0</v>
      </c>
    </row>
    <row r="104" spans="1:10" ht="12.75" customHeight="1">
      <c r="A104" s="28" t="s">
        <v>102</v>
      </c>
      <c r="B104" s="29" t="s">
        <v>39</v>
      </c>
      <c r="C104" s="21" t="s">
        <v>12</v>
      </c>
      <c r="D104" s="22">
        <f t="shared" ref="D104:J104" si="34">D105+D106+D107</f>
        <v>80153.8</v>
      </c>
      <c r="E104" s="22">
        <f t="shared" si="34"/>
        <v>0</v>
      </c>
      <c r="F104" s="22">
        <f t="shared" si="34"/>
        <v>0</v>
      </c>
      <c r="G104" s="22">
        <f t="shared" si="34"/>
        <v>0</v>
      </c>
      <c r="H104" s="22">
        <f t="shared" si="34"/>
        <v>0</v>
      </c>
      <c r="I104" s="22">
        <f t="shared" si="34"/>
        <v>0</v>
      </c>
      <c r="J104" s="22">
        <f t="shared" si="34"/>
        <v>80153.8</v>
      </c>
    </row>
    <row r="105" spans="1:10" ht="12.75" customHeight="1">
      <c r="A105" s="28"/>
      <c r="B105" s="29"/>
      <c r="C105" s="21" t="s">
        <v>13</v>
      </c>
      <c r="D105" s="22">
        <f>SUM(E105:J105)</f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</row>
    <row r="106" spans="1:10" ht="12.75" customHeight="1">
      <c r="A106" s="28"/>
      <c r="B106" s="29"/>
      <c r="C106" s="21" t="s">
        <v>14</v>
      </c>
      <c r="D106" s="22">
        <f>SUM(E106:J106)</f>
        <v>73969.600000000006</v>
      </c>
      <c r="E106" s="22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73969.600000000006</v>
      </c>
    </row>
    <row r="107" spans="1:10" ht="12.75" customHeight="1">
      <c r="A107" s="28"/>
      <c r="B107" s="29"/>
      <c r="C107" s="21" t="s">
        <v>15</v>
      </c>
      <c r="D107" s="22">
        <f>SUM(E107:J107)</f>
        <v>6184.2</v>
      </c>
      <c r="E107" s="22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6184.2</v>
      </c>
    </row>
    <row r="108" spans="1:10" ht="12.75" customHeight="1">
      <c r="A108" s="28" t="s">
        <v>172</v>
      </c>
      <c r="B108" s="29" t="s">
        <v>82</v>
      </c>
      <c r="C108" s="21" t="s">
        <v>12</v>
      </c>
      <c r="D108" s="22">
        <f t="shared" ref="D108:J108" si="35">D109+D110+D111</f>
        <v>415.9</v>
      </c>
      <c r="E108" s="22">
        <f t="shared" si="35"/>
        <v>415.9</v>
      </c>
      <c r="F108" s="22">
        <f t="shared" si="35"/>
        <v>0</v>
      </c>
      <c r="G108" s="22">
        <f t="shared" si="35"/>
        <v>0</v>
      </c>
      <c r="H108" s="22">
        <f t="shared" si="35"/>
        <v>0</v>
      </c>
      <c r="I108" s="22">
        <f t="shared" si="35"/>
        <v>0</v>
      </c>
      <c r="J108" s="22">
        <f t="shared" si="35"/>
        <v>0</v>
      </c>
    </row>
    <row r="109" spans="1:10" ht="12.75" customHeight="1">
      <c r="A109" s="28"/>
      <c r="B109" s="29"/>
      <c r="C109" s="21" t="s">
        <v>13</v>
      </c>
      <c r="D109" s="22">
        <f>SUM(E109:J109)</f>
        <v>0</v>
      </c>
      <c r="E109" s="24"/>
      <c r="F109" s="24">
        <v>0</v>
      </c>
      <c r="G109" s="24">
        <v>0</v>
      </c>
      <c r="H109" s="24">
        <v>0</v>
      </c>
      <c r="I109" s="24">
        <v>0</v>
      </c>
      <c r="J109" s="24">
        <v>0</v>
      </c>
    </row>
    <row r="110" spans="1:10" ht="12.75" customHeight="1">
      <c r="A110" s="28"/>
      <c r="B110" s="29"/>
      <c r="C110" s="21" t="s">
        <v>14</v>
      </c>
      <c r="D110" s="22">
        <f>SUM(E110:J110)</f>
        <v>0</v>
      </c>
      <c r="E110" s="22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</row>
    <row r="111" spans="1:10" ht="12.75" customHeight="1">
      <c r="A111" s="28"/>
      <c r="B111" s="29"/>
      <c r="C111" s="21" t="s">
        <v>15</v>
      </c>
      <c r="D111" s="22">
        <f>SUM(E111:J111)</f>
        <v>415.9</v>
      </c>
      <c r="E111" s="22">
        <v>415.9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</row>
    <row r="112" spans="1:10" s="14" customFormat="1" ht="12.75" customHeight="1">
      <c r="A112" s="28" t="s">
        <v>136</v>
      </c>
      <c r="B112" s="29" t="s">
        <v>236</v>
      </c>
      <c r="C112" s="21" t="s">
        <v>12</v>
      </c>
      <c r="D112" s="22">
        <f>D113+D114+D115</f>
        <v>0</v>
      </c>
      <c r="E112" s="22"/>
      <c r="F112" s="24"/>
      <c r="G112" s="24"/>
      <c r="H112" s="24"/>
      <c r="I112" s="24"/>
      <c r="J112" s="24"/>
    </row>
    <row r="113" spans="1:10" s="14" customFormat="1" ht="12.75" customHeight="1">
      <c r="A113" s="28"/>
      <c r="B113" s="29"/>
      <c r="C113" s="21" t="s">
        <v>13</v>
      </c>
      <c r="D113" s="22">
        <f>SUM(E113:J113)</f>
        <v>0</v>
      </c>
      <c r="E113" s="22"/>
      <c r="F113" s="24"/>
      <c r="G113" s="24"/>
      <c r="H113" s="24"/>
      <c r="I113" s="24"/>
      <c r="J113" s="24"/>
    </row>
    <row r="114" spans="1:10" s="14" customFormat="1" ht="12.75" customHeight="1">
      <c r="A114" s="28"/>
      <c r="B114" s="29"/>
      <c r="C114" s="21" t="s">
        <v>14</v>
      </c>
      <c r="D114" s="22">
        <f>SUM(E114:J114)</f>
        <v>0</v>
      </c>
      <c r="E114" s="22"/>
      <c r="F114" s="24"/>
      <c r="G114" s="24"/>
      <c r="H114" s="24"/>
      <c r="I114" s="24"/>
      <c r="J114" s="24"/>
    </row>
    <row r="115" spans="1:10" s="14" customFormat="1" ht="12.75" customHeight="1">
      <c r="A115" s="28"/>
      <c r="B115" s="29"/>
      <c r="C115" s="21" t="s">
        <v>15</v>
      </c>
      <c r="D115" s="22">
        <f>SUM(E115:J115)</f>
        <v>0</v>
      </c>
      <c r="E115" s="22"/>
      <c r="F115" s="24"/>
      <c r="G115" s="24"/>
      <c r="H115" s="24"/>
      <c r="I115" s="24"/>
      <c r="J115" s="24"/>
    </row>
    <row r="116" spans="1:10" s="14" customFormat="1" ht="12.75" customHeight="1">
      <c r="A116" s="28" t="s">
        <v>237</v>
      </c>
      <c r="B116" s="29" t="s">
        <v>238</v>
      </c>
      <c r="C116" s="21" t="s">
        <v>12</v>
      </c>
      <c r="D116" s="22">
        <f>D117+D118+D119</f>
        <v>0</v>
      </c>
      <c r="E116" s="22"/>
      <c r="F116" s="24"/>
      <c r="G116" s="24"/>
      <c r="H116" s="24"/>
      <c r="I116" s="24"/>
      <c r="J116" s="24"/>
    </row>
    <row r="117" spans="1:10" s="14" customFormat="1" ht="12.75" customHeight="1">
      <c r="A117" s="28"/>
      <c r="B117" s="29"/>
      <c r="C117" s="21" t="s">
        <v>13</v>
      </c>
      <c r="D117" s="22">
        <f>SUM(E117:J117)</f>
        <v>0</v>
      </c>
      <c r="E117" s="22"/>
      <c r="F117" s="24"/>
      <c r="G117" s="24"/>
      <c r="H117" s="24"/>
      <c r="I117" s="24"/>
      <c r="J117" s="24"/>
    </row>
    <row r="118" spans="1:10" s="14" customFormat="1" ht="12.75" customHeight="1">
      <c r="A118" s="28"/>
      <c r="B118" s="29"/>
      <c r="C118" s="21" t="s">
        <v>14</v>
      </c>
      <c r="D118" s="22">
        <f>SUM(E118:J118)</f>
        <v>0</v>
      </c>
      <c r="E118" s="22"/>
      <c r="F118" s="24"/>
      <c r="G118" s="24"/>
      <c r="H118" s="24"/>
      <c r="I118" s="24"/>
      <c r="J118" s="24"/>
    </row>
    <row r="119" spans="1:10" s="14" customFormat="1" ht="67.5" customHeight="1">
      <c r="A119" s="28"/>
      <c r="B119" s="29"/>
      <c r="C119" s="21" t="s">
        <v>15</v>
      </c>
      <c r="D119" s="22">
        <f>SUM(E119:J119)</f>
        <v>0</v>
      </c>
      <c r="E119" s="22"/>
      <c r="F119" s="24"/>
      <c r="G119" s="24"/>
      <c r="H119" s="24"/>
      <c r="I119" s="24"/>
      <c r="J119" s="24"/>
    </row>
    <row r="120" spans="1:10" ht="12.75" customHeight="1">
      <c r="A120" s="28" t="s">
        <v>76</v>
      </c>
      <c r="B120" s="29" t="s">
        <v>202</v>
      </c>
      <c r="C120" s="21" t="s">
        <v>12</v>
      </c>
      <c r="D120" s="22">
        <f t="shared" ref="D120:J120" si="36">D121+D122+D123</f>
        <v>22557.7</v>
      </c>
      <c r="E120" s="22">
        <f t="shared" si="36"/>
        <v>0</v>
      </c>
      <c r="F120" s="22">
        <f t="shared" si="36"/>
        <v>7793.8</v>
      </c>
      <c r="G120" s="22">
        <f t="shared" si="36"/>
        <v>5988.1</v>
      </c>
      <c r="H120" s="22">
        <f t="shared" si="36"/>
        <v>4387.8999999999996</v>
      </c>
      <c r="I120" s="22">
        <f t="shared" si="36"/>
        <v>4387.8999999999996</v>
      </c>
      <c r="J120" s="22">
        <f t="shared" si="36"/>
        <v>0</v>
      </c>
    </row>
    <row r="121" spans="1:10" ht="12.75" customHeight="1">
      <c r="A121" s="28"/>
      <c r="B121" s="29"/>
      <c r="C121" s="21" t="s">
        <v>13</v>
      </c>
      <c r="D121" s="22">
        <f>SUM(E121:J121)</f>
        <v>0</v>
      </c>
      <c r="E121" s="22">
        <f t="shared" ref="E121:F123" si="37">E129+E125</f>
        <v>0</v>
      </c>
      <c r="F121" s="22">
        <f t="shared" si="37"/>
        <v>0</v>
      </c>
      <c r="G121" s="22">
        <f>G125+G129+G133</f>
        <v>0</v>
      </c>
      <c r="H121" s="22">
        <f>H125+H129+H133</f>
        <v>0</v>
      </c>
      <c r="I121" s="22">
        <f>I125+I129+I133</f>
        <v>0</v>
      </c>
      <c r="J121" s="22">
        <f>J125+J129+J133</f>
        <v>0</v>
      </c>
    </row>
    <row r="122" spans="1:10" ht="12.75" customHeight="1">
      <c r="A122" s="28"/>
      <c r="B122" s="29"/>
      <c r="C122" s="21" t="s">
        <v>19</v>
      </c>
      <c r="D122" s="22">
        <f>SUM(E122:J122)</f>
        <v>19933.8</v>
      </c>
      <c r="E122" s="22">
        <f t="shared" si="37"/>
        <v>0</v>
      </c>
      <c r="F122" s="22">
        <f t="shared" si="37"/>
        <v>7000</v>
      </c>
      <c r="G122" s="22">
        <f>G126+G130+G134</f>
        <v>4158</v>
      </c>
      <c r="H122" s="22">
        <f t="shared" ref="H122:J123" si="38">H126+H130+H134</f>
        <v>4387.8999999999996</v>
      </c>
      <c r="I122" s="22">
        <f t="shared" si="38"/>
        <v>4387.8999999999996</v>
      </c>
      <c r="J122" s="22">
        <f t="shared" si="38"/>
        <v>0</v>
      </c>
    </row>
    <row r="123" spans="1:10" ht="12.75" customHeight="1">
      <c r="A123" s="28"/>
      <c r="B123" s="29"/>
      <c r="C123" s="21" t="s">
        <v>15</v>
      </c>
      <c r="D123" s="22">
        <f>SUM(E123:J123)</f>
        <v>2623.9</v>
      </c>
      <c r="E123" s="22">
        <f t="shared" si="37"/>
        <v>0</v>
      </c>
      <c r="F123" s="22">
        <f t="shared" si="37"/>
        <v>793.8</v>
      </c>
      <c r="G123" s="22">
        <f>G127+G131+G135</f>
        <v>1830.1</v>
      </c>
      <c r="H123" s="22">
        <f t="shared" si="38"/>
        <v>0</v>
      </c>
      <c r="I123" s="22">
        <f t="shared" si="38"/>
        <v>0</v>
      </c>
      <c r="J123" s="22">
        <f t="shared" si="38"/>
        <v>0</v>
      </c>
    </row>
    <row r="124" spans="1:10" ht="12.75" customHeight="1">
      <c r="A124" s="28" t="s">
        <v>122</v>
      </c>
      <c r="B124" s="30" t="s">
        <v>121</v>
      </c>
      <c r="C124" s="21" t="s">
        <v>12</v>
      </c>
      <c r="D124" s="22">
        <f t="shared" ref="D124:J124" si="39">D125+D126+D127</f>
        <v>234.5</v>
      </c>
      <c r="E124" s="22">
        <f t="shared" si="39"/>
        <v>0</v>
      </c>
      <c r="F124" s="22">
        <f t="shared" si="39"/>
        <v>234.5</v>
      </c>
      <c r="G124" s="22">
        <f t="shared" si="39"/>
        <v>0</v>
      </c>
      <c r="H124" s="22">
        <f t="shared" si="39"/>
        <v>0</v>
      </c>
      <c r="I124" s="22">
        <f t="shared" si="39"/>
        <v>0</v>
      </c>
      <c r="J124" s="22">
        <f t="shared" si="39"/>
        <v>0</v>
      </c>
    </row>
    <row r="125" spans="1:10" ht="12.75" customHeight="1">
      <c r="A125" s="28"/>
      <c r="B125" s="31"/>
      <c r="C125" s="21" t="s">
        <v>13</v>
      </c>
      <c r="D125" s="22">
        <f>SUM(E125:J125)</f>
        <v>0</v>
      </c>
      <c r="E125" s="24">
        <v>0</v>
      </c>
      <c r="F125" s="24">
        <v>0</v>
      </c>
      <c r="G125" s="24">
        <v>0</v>
      </c>
      <c r="H125" s="24">
        <v>0</v>
      </c>
      <c r="I125" s="24">
        <v>0</v>
      </c>
      <c r="J125" s="24">
        <v>0</v>
      </c>
    </row>
    <row r="126" spans="1:10" ht="12.75" customHeight="1">
      <c r="A126" s="28"/>
      <c r="B126" s="31"/>
      <c r="C126" s="21" t="s">
        <v>14</v>
      </c>
      <c r="D126" s="22">
        <f>SUM(E126:J126)</f>
        <v>0</v>
      </c>
      <c r="E126" s="22">
        <v>0</v>
      </c>
      <c r="F126" s="24">
        <v>0</v>
      </c>
      <c r="G126" s="24">
        <v>0</v>
      </c>
      <c r="H126" s="24">
        <v>0</v>
      </c>
      <c r="I126" s="24">
        <v>0</v>
      </c>
      <c r="J126" s="24">
        <v>0</v>
      </c>
    </row>
    <row r="127" spans="1:10" ht="12.75" customHeight="1">
      <c r="A127" s="28"/>
      <c r="B127" s="32"/>
      <c r="C127" s="21" t="s">
        <v>15</v>
      </c>
      <c r="D127" s="22">
        <f>SUM(E127:J127)</f>
        <v>234.5</v>
      </c>
      <c r="E127" s="22">
        <v>0</v>
      </c>
      <c r="F127" s="24">
        <v>234.5</v>
      </c>
      <c r="G127" s="24">
        <v>0</v>
      </c>
      <c r="H127" s="24">
        <v>0</v>
      </c>
      <c r="I127" s="24">
        <v>0</v>
      </c>
      <c r="J127" s="24">
        <v>0</v>
      </c>
    </row>
    <row r="128" spans="1:10" ht="12.75" customHeight="1">
      <c r="A128" s="33" t="s">
        <v>123</v>
      </c>
      <c r="B128" s="29" t="s">
        <v>77</v>
      </c>
      <c r="C128" s="21" t="s">
        <v>12</v>
      </c>
      <c r="D128" s="22">
        <f t="shared" ref="D128:J128" si="40">D129+D130+D131</f>
        <v>7559.3</v>
      </c>
      <c r="E128" s="22">
        <f t="shared" si="40"/>
        <v>0</v>
      </c>
      <c r="F128" s="22">
        <f t="shared" si="40"/>
        <v>7559.3</v>
      </c>
      <c r="G128" s="22">
        <f t="shared" si="40"/>
        <v>0</v>
      </c>
      <c r="H128" s="22">
        <f t="shared" si="40"/>
        <v>0</v>
      </c>
      <c r="I128" s="22">
        <f t="shared" si="40"/>
        <v>0</v>
      </c>
      <c r="J128" s="22">
        <f t="shared" si="40"/>
        <v>0</v>
      </c>
    </row>
    <row r="129" spans="1:10" ht="12.75" customHeight="1">
      <c r="A129" s="34"/>
      <c r="B129" s="29"/>
      <c r="C129" s="21" t="s">
        <v>13</v>
      </c>
      <c r="D129" s="22">
        <f>SUM(E129:J129)</f>
        <v>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</row>
    <row r="130" spans="1:10" ht="12.75" customHeight="1">
      <c r="A130" s="34"/>
      <c r="B130" s="29"/>
      <c r="C130" s="21" t="s">
        <v>14</v>
      </c>
      <c r="D130" s="22">
        <f>SUM(E130:J130)</f>
        <v>7000</v>
      </c>
      <c r="E130" s="22">
        <v>0</v>
      </c>
      <c r="F130" s="24">
        <v>7000</v>
      </c>
      <c r="G130" s="24">
        <v>0</v>
      </c>
      <c r="H130" s="24">
        <v>0</v>
      </c>
      <c r="I130" s="24">
        <v>0</v>
      </c>
      <c r="J130" s="24">
        <v>0</v>
      </c>
    </row>
    <row r="131" spans="1:10" ht="12.75" customHeight="1">
      <c r="A131" s="35"/>
      <c r="B131" s="29"/>
      <c r="C131" s="21" t="s">
        <v>15</v>
      </c>
      <c r="D131" s="22">
        <f>SUM(E131:J131)</f>
        <v>559.29999999999995</v>
      </c>
      <c r="E131" s="22">
        <v>0</v>
      </c>
      <c r="F131" s="24">
        <f>426.8+132.5-70.7+70.7</f>
        <v>559.29999999999995</v>
      </c>
      <c r="G131" s="24">
        <v>0</v>
      </c>
      <c r="H131" s="24">
        <v>0</v>
      </c>
      <c r="I131" s="24">
        <v>0</v>
      </c>
      <c r="J131" s="24">
        <v>0</v>
      </c>
    </row>
    <row r="132" spans="1:10" ht="12.75" customHeight="1">
      <c r="A132" s="33" t="s">
        <v>203</v>
      </c>
      <c r="B132" s="29" t="s">
        <v>204</v>
      </c>
      <c r="C132" s="21" t="s">
        <v>12</v>
      </c>
      <c r="D132" s="22">
        <f t="shared" ref="D132:J132" si="41">D133+D134+D135</f>
        <v>14763.9</v>
      </c>
      <c r="E132" s="22">
        <f t="shared" si="41"/>
        <v>0</v>
      </c>
      <c r="F132" s="22">
        <f t="shared" si="41"/>
        <v>0</v>
      </c>
      <c r="G132" s="22">
        <f t="shared" si="41"/>
        <v>5988.1</v>
      </c>
      <c r="H132" s="22">
        <f t="shared" si="41"/>
        <v>4387.8999999999996</v>
      </c>
      <c r="I132" s="22">
        <f t="shared" si="41"/>
        <v>4387.8999999999996</v>
      </c>
      <c r="J132" s="22">
        <f t="shared" si="41"/>
        <v>0</v>
      </c>
    </row>
    <row r="133" spans="1:10" ht="12.75" customHeight="1">
      <c r="A133" s="34"/>
      <c r="B133" s="29"/>
      <c r="C133" s="21" t="s">
        <v>13</v>
      </c>
      <c r="D133" s="22">
        <f>SUM(E133:J133)</f>
        <v>0</v>
      </c>
      <c r="E133" s="24">
        <v>0</v>
      </c>
      <c r="F133" s="24">
        <v>0</v>
      </c>
      <c r="G133" s="24">
        <v>0</v>
      </c>
      <c r="H133" s="24">
        <v>0</v>
      </c>
      <c r="I133" s="24">
        <v>0</v>
      </c>
      <c r="J133" s="24">
        <v>0</v>
      </c>
    </row>
    <row r="134" spans="1:10" ht="12.75" customHeight="1">
      <c r="A134" s="34"/>
      <c r="B134" s="29"/>
      <c r="C134" s="21" t="s">
        <v>14</v>
      </c>
      <c r="D134" s="22">
        <f>SUM(E134:J134)</f>
        <v>12933.8</v>
      </c>
      <c r="E134" s="22">
        <v>0</v>
      </c>
      <c r="F134" s="24"/>
      <c r="G134" s="24">
        <v>4158</v>
      </c>
      <c r="H134" s="24">
        <v>4387.8999999999996</v>
      </c>
      <c r="I134" s="24">
        <v>4387.8999999999996</v>
      </c>
      <c r="J134" s="24">
        <v>0</v>
      </c>
    </row>
    <row r="135" spans="1:10" ht="31.5" customHeight="1">
      <c r="A135" s="35"/>
      <c r="B135" s="29"/>
      <c r="C135" s="21" t="s">
        <v>15</v>
      </c>
      <c r="D135" s="22">
        <f>SUM(E135:J135)</f>
        <v>1830.1</v>
      </c>
      <c r="E135" s="22">
        <v>0</v>
      </c>
      <c r="F135" s="24">
        <v>0</v>
      </c>
      <c r="G135" s="22">
        <f>1785.7+44.4</f>
        <v>1830.1</v>
      </c>
      <c r="H135" s="24">
        <v>0</v>
      </c>
      <c r="I135" s="24">
        <v>0</v>
      </c>
      <c r="J135" s="24">
        <v>0</v>
      </c>
    </row>
    <row r="136" spans="1:10" ht="12.75" customHeight="1">
      <c r="A136" s="28" t="s">
        <v>80</v>
      </c>
      <c r="B136" s="29" t="s">
        <v>66</v>
      </c>
      <c r="C136" s="21" t="s">
        <v>12</v>
      </c>
      <c r="D136" s="22">
        <f t="shared" ref="D136:J136" si="42">D137+D138+D139</f>
        <v>14153.2</v>
      </c>
      <c r="E136" s="22">
        <f t="shared" si="42"/>
        <v>2500</v>
      </c>
      <c r="F136" s="22">
        <f t="shared" si="42"/>
        <v>800</v>
      </c>
      <c r="G136" s="22">
        <f t="shared" si="42"/>
        <v>2567.3000000000002</v>
      </c>
      <c r="H136" s="22">
        <f t="shared" si="42"/>
        <v>2894.1</v>
      </c>
      <c r="I136" s="22">
        <f t="shared" si="42"/>
        <v>2201.1</v>
      </c>
      <c r="J136" s="22">
        <f t="shared" si="42"/>
        <v>3190.7</v>
      </c>
    </row>
    <row r="137" spans="1:10" ht="12.75" customHeight="1">
      <c r="A137" s="28"/>
      <c r="B137" s="29"/>
      <c r="C137" s="21" t="s">
        <v>13</v>
      </c>
      <c r="D137" s="22">
        <f>SUM(E137:J137)</f>
        <v>0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24">
        <v>0</v>
      </c>
    </row>
    <row r="138" spans="1:10" ht="12.75" customHeight="1">
      <c r="A138" s="28"/>
      <c r="B138" s="29"/>
      <c r="C138" s="21" t="s">
        <v>19</v>
      </c>
      <c r="D138" s="22">
        <f>SUM(E138:J138)</f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0</v>
      </c>
    </row>
    <row r="139" spans="1:10" ht="12.75" customHeight="1">
      <c r="A139" s="28"/>
      <c r="B139" s="29"/>
      <c r="C139" s="21" t="s">
        <v>15</v>
      </c>
      <c r="D139" s="22">
        <f>SUM(E139:J139)</f>
        <v>14153.2</v>
      </c>
      <c r="E139" s="22">
        <v>2500</v>
      </c>
      <c r="F139" s="22">
        <v>800</v>
      </c>
      <c r="G139" s="22">
        <v>2567.3000000000002</v>
      </c>
      <c r="H139" s="22">
        <v>2894.1</v>
      </c>
      <c r="I139" s="22">
        <v>2201.1</v>
      </c>
      <c r="J139" s="22">
        <v>3190.7</v>
      </c>
    </row>
    <row r="140" spans="1:10" ht="12.75" customHeight="1">
      <c r="A140" s="28" t="s">
        <v>81</v>
      </c>
      <c r="B140" s="29" t="s">
        <v>67</v>
      </c>
      <c r="C140" s="21" t="s">
        <v>12</v>
      </c>
      <c r="D140" s="22">
        <f>D141+D142+D143</f>
        <v>4636.3999999999996</v>
      </c>
      <c r="E140" s="22">
        <v>1000</v>
      </c>
      <c r="F140" s="22">
        <f>F143</f>
        <v>100</v>
      </c>
      <c r="G140" s="22">
        <f>G143</f>
        <v>1102.5</v>
      </c>
      <c r="H140" s="22">
        <f>H143</f>
        <v>1157.5999999999999</v>
      </c>
      <c r="I140" s="22">
        <f>I143</f>
        <v>0</v>
      </c>
      <c r="J140" s="22">
        <f>J143</f>
        <v>1276.3</v>
      </c>
    </row>
    <row r="141" spans="1:10" ht="12.75" customHeight="1">
      <c r="A141" s="28"/>
      <c r="B141" s="29"/>
      <c r="C141" s="21" t="s">
        <v>13</v>
      </c>
      <c r="D141" s="22">
        <f>SUM(E141:J141)</f>
        <v>0</v>
      </c>
      <c r="E141" s="24">
        <v>0</v>
      </c>
      <c r="F141" s="24">
        <v>0</v>
      </c>
      <c r="G141" s="24">
        <v>0</v>
      </c>
      <c r="H141" s="24">
        <v>0</v>
      </c>
      <c r="I141" s="24">
        <v>0</v>
      </c>
      <c r="J141" s="24">
        <v>0</v>
      </c>
    </row>
    <row r="142" spans="1:10" ht="12.75" customHeight="1">
      <c r="A142" s="28"/>
      <c r="B142" s="29"/>
      <c r="C142" s="21" t="s">
        <v>19</v>
      </c>
      <c r="D142" s="22">
        <f>SUM(E142:J142)</f>
        <v>0</v>
      </c>
      <c r="E142" s="24">
        <v>0</v>
      </c>
      <c r="F142" s="24">
        <v>0</v>
      </c>
      <c r="G142" s="24">
        <v>0</v>
      </c>
      <c r="H142" s="24">
        <v>0</v>
      </c>
      <c r="I142" s="24">
        <v>0</v>
      </c>
      <c r="J142" s="24">
        <v>0</v>
      </c>
    </row>
    <row r="143" spans="1:10" ht="12.75" customHeight="1">
      <c r="A143" s="28"/>
      <c r="B143" s="29"/>
      <c r="C143" s="21" t="s">
        <v>15</v>
      </c>
      <c r="D143" s="22">
        <f>SUM(E143:J143)</f>
        <v>4636.3999999999996</v>
      </c>
      <c r="E143" s="22">
        <v>1000</v>
      </c>
      <c r="F143" s="22">
        <v>100</v>
      </c>
      <c r="G143" s="22">
        <v>1102.5</v>
      </c>
      <c r="H143" s="22">
        <v>1157.5999999999999</v>
      </c>
      <c r="I143" s="22">
        <v>0</v>
      </c>
      <c r="J143" s="22">
        <v>1276.3</v>
      </c>
    </row>
    <row r="144" spans="1:10" ht="16.5" customHeight="1">
      <c r="A144" s="28" t="s">
        <v>186</v>
      </c>
      <c r="B144" s="29" t="s">
        <v>218</v>
      </c>
      <c r="C144" s="21" t="s">
        <v>12</v>
      </c>
      <c r="D144" s="22">
        <f t="shared" ref="D144:J144" si="43">D145+D146+D147</f>
        <v>18640.5</v>
      </c>
      <c r="E144" s="22">
        <f t="shared" si="43"/>
        <v>0</v>
      </c>
      <c r="F144" s="22">
        <f t="shared" si="43"/>
        <v>0</v>
      </c>
      <c r="G144" s="22">
        <f t="shared" si="43"/>
        <v>0</v>
      </c>
      <c r="H144" s="22">
        <f t="shared" si="43"/>
        <v>10033.4</v>
      </c>
      <c r="I144" s="22">
        <f t="shared" si="43"/>
        <v>8607.1</v>
      </c>
      <c r="J144" s="22">
        <f t="shared" si="43"/>
        <v>0</v>
      </c>
    </row>
    <row r="145" spans="1:14" ht="12.75" customHeight="1">
      <c r="A145" s="28"/>
      <c r="B145" s="29"/>
      <c r="C145" s="21" t="s">
        <v>13</v>
      </c>
      <c r="D145" s="22">
        <f t="shared" ref="D145:D151" si="44">SUM(E145:J145)</f>
        <v>0</v>
      </c>
      <c r="E145" s="24">
        <v>0</v>
      </c>
      <c r="F145" s="24">
        <v>0</v>
      </c>
      <c r="G145" s="24">
        <v>0</v>
      </c>
      <c r="H145" s="22">
        <v>0</v>
      </c>
      <c r="I145" s="22">
        <v>0</v>
      </c>
      <c r="J145" s="24">
        <v>0</v>
      </c>
    </row>
    <row r="146" spans="1:14" ht="12.75" customHeight="1">
      <c r="A146" s="28"/>
      <c r="B146" s="29"/>
      <c r="C146" s="21" t="s">
        <v>19</v>
      </c>
      <c r="D146" s="22">
        <f t="shared" si="44"/>
        <v>18454</v>
      </c>
      <c r="E146" s="24">
        <v>0</v>
      </c>
      <c r="F146" s="24">
        <v>0</v>
      </c>
      <c r="G146" s="24">
        <v>0</v>
      </c>
      <c r="H146" s="22">
        <v>9933</v>
      </c>
      <c r="I146" s="22">
        <v>8521</v>
      </c>
      <c r="J146" s="24">
        <v>0</v>
      </c>
    </row>
    <row r="147" spans="1:14" ht="12.75" customHeight="1">
      <c r="A147" s="28"/>
      <c r="B147" s="29"/>
      <c r="C147" s="21" t="s">
        <v>15</v>
      </c>
      <c r="D147" s="22">
        <f t="shared" si="44"/>
        <v>186.5</v>
      </c>
      <c r="E147" s="22">
        <v>0</v>
      </c>
      <c r="F147" s="22">
        <v>0</v>
      </c>
      <c r="G147" s="22">
        <v>0</v>
      </c>
      <c r="H147" s="22">
        <v>100.4</v>
      </c>
      <c r="I147" s="22">
        <f>I146*1/99</f>
        <v>86.1</v>
      </c>
      <c r="J147" s="22">
        <v>0</v>
      </c>
    </row>
    <row r="148" spans="1:14" s="2" customFormat="1" ht="12.75" customHeight="1">
      <c r="A148" s="28" t="s">
        <v>40</v>
      </c>
      <c r="B148" s="29" t="s">
        <v>41</v>
      </c>
      <c r="C148" s="21" t="s">
        <v>12</v>
      </c>
      <c r="D148" s="22">
        <f t="shared" si="44"/>
        <v>1004053.7</v>
      </c>
      <c r="E148" s="22">
        <f>E152+E156</f>
        <v>187170.7</v>
      </c>
      <c r="F148" s="22">
        <f>F152+F156+F192</f>
        <v>86981.4</v>
      </c>
      <c r="G148" s="22">
        <f t="shared" ref="G148:J149" si="45">G152+G156+G192+G204</f>
        <v>133558.39999999999</v>
      </c>
      <c r="H148" s="22">
        <f t="shared" si="45"/>
        <v>99617.3</v>
      </c>
      <c r="I148" s="22">
        <f t="shared" si="45"/>
        <v>99240.9</v>
      </c>
      <c r="J148" s="22">
        <f t="shared" si="45"/>
        <v>397485</v>
      </c>
      <c r="K148" s="10" t="s">
        <v>216</v>
      </c>
      <c r="L148" s="11"/>
      <c r="M148" s="11"/>
    </row>
    <row r="149" spans="1:14" s="2" customFormat="1" ht="12.75" customHeight="1">
      <c r="A149" s="28"/>
      <c r="B149" s="29"/>
      <c r="C149" s="21" t="s">
        <v>13</v>
      </c>
      <c r="D149" s="22">
        <f t="shared" si="44"/>
        <v>0</v>
      </c>
      <c r="E149" s="22">
        <f>E153+E157</f>
        <v>0</v>
      </c>
      <c r="F149" s="22">
        <f>F153+F157+F193</f>
        <v>0</v>
      </c>
      <c r="G149" s="22">
        <f t="shared" si="45"/>
        <v>0</v>
      </c>
      <c r="H149" s="22">
        <f t="shared" si="45"/>
        <v>0</v>
      </c>
      <c r="I149" s="22">
        <f t="shared" si="45"/>
        <v>0</v>
      </c>
      <c r="J149" s="22">
        <f t="shared" si="45"/>
        <v>0</v>
      </c>
      <c r="K149" s="10"/>
      <c r="L149" s="11"/>
      <c r="M149" s="11"/>
    </row>
    <row r="150" spans="1:14" s="2" customFormat="1" ht="12.75" customHeight="1">
      <c r="A150" s="28"/>
      <c r="B150" s="29"/>
      <c r="C150" s="21" t="s">
        <v>14</v>
      </c>
      <c r="D150" s="22">
        <f t="shared" si="44"/>
        <v>690130.6</v>
      </c>
      <c r="E150" s="22">
        <f>E154+E158</f>
        <v>49823.6</v>
      </c>
      <c r="F150" s="22">
        <f>F154+F158+F194</f>
        <v>28865.3</v>
      </c>
      <c r="G150" s="22">
        <f t="shared" ref="G150:J151" si="46">G154+G158+G194+G206</f>
        <v>75000</v>
      </c>
      <c r="H150" s="22">
        <f t="shared" si="46"/>
        <v>80000</v>
      </c>
      <c r="I150" s="22">
        <f t="shared" si="46"/>
        <v>80000</v>
      </c>
      <c r="J150" s="22">
        <f t="shared" si="46"/>
        <v>376441.7</v>
      </c>
      <c r="K150" s="10"/>
      <c r="L150" s="11"/>
      <c r="M150" s="11"/>
    </row>
    <row r="151" spans="1:14" s="2" customFormat="1" ht="12.75" customHeight="1">
      <c r="A151" s="28"/>
      <c r="B151" s="29"/>
      <c r="C151" s="21" t="s">
        <v>15</v>
      </c>
      <c r="D151" s="22">
        <f t="shared" si="44"/>
        <v>313923.09999999998</v>
      </c>
      <c r="E151" s="22">
        <f>E155+E159</f>
        <v>137347.1</v>
      </c>
      <c r="F151" s="22">
        <f>F155+F159+F195</f>
        <v>58116.1</v>
      </c>
      <c r="G151" s="22">
        <f t="shared" si="46"/>
        <v>58558.400000000001</v>
      </c>
      <c r="H151" s="22">
        <f t="shared" si="46"/>
        <v>19617.3</v>
      </c>
      <c r="I151" s="22">
        <f t="shared" si="46"/>
        <v>19240.900000000001</v>
      </c>
      <c r="J151" s="22">
        <f t="shared" si="46"/>
        <v>21043.3</v>
      </c>
      <c r="K151" s="10"/>
      <c r="L151" s="11"/>
      <c r="M151" s="11"/>
    </row>
    <row r="152" spans="1:14" ht="12.75" customHeight="1">
      <c r="A152" s="28" t="s">
        <v>42</v>
      </c>
      <c r="B152" s="29" t="s">
        <v>43</v>
      </c>
      <c r="C152" s="21" t="s">
        <v>12</v>
      </c>
      <c r="D152" s="22">
        <f t="shared" ref="D152:J152" si="47">D153+D154+D155</f>
        <v>161616.20000000001</v>
      </c>
      <c r="E152" s="22">
        <f t="shared" si="47"/>
        <v>0</v>
      </c>
      <c r="F152" s="22">
        <f t="shared" si="47"/>
        <v>0</v>
      </c>
      <c r="G152" s="22">
        <f t="shared" si="47"/>
        <v>0</v>
      </c>
      <c r="H152" s="22">
        <f t="shared" si="47"/>
        <v>80808.100000000006</v>
      </c>
      <c r="I152" s="22">
        <f t="shared" si="47"/>
        <v>80808.100000000006</v>
      </c>
      <c r="J152" s="22">
        <f t="shared" si="47"/>
        <v>0</v>
      </c>
      <c r="K152" s="38" t="s">
        <v>217</v>
      </c>
      <c r="L152" s="39"/>
      <c r="M152" s="39"/>
      <c r="N152" s="39"/>
    </row>
    <row r="153" spans="1:14" ht="12.75" customHeight="1">
      <c r="A153" s="28"/>
      <c r="B153" s="29"/>
      <c r="C153" s="21" t="s">
        <v>13</v>
      </c>
      <c r="D153" s="22">
        <f t="shared" ref="D153:D159" si="48">SUM(E153:J153)</f>
        <v>0</v>
      </c>
      <c r="E153" s="24">
        <f>E437</f>
        <v>0</v>
      </c>
      <c r="F153" s="24">
        <f>F437</f>
        <v>0</v>
      </c>
      <c r="G153" s="24">
        <f>G437</f>
        <v>0</v>
      </c>
      <c r="H153" s="24">
        <v>0</v>
      </c>
      <c r="I153" s="24">
        <v>0</v>
      </c>
      <c r="J153" s="24">
        <v>0</v>
      </c>
      <c r="K153" s="38"/>
      <c r="L153" s="39"/>
      <c r="M153" s="39"/>
      <c r="N153" s="39"/>
    </row>
    <row r="154" spans="1:14" ht="12.75" customHeight="1">
      <c r="A154" s="28"/>
      <c r="B154" s="29"/>
      <c r="C154" s="21" t="s">
        <v>19</v>
      </c>
      <c r="D154" s="22">
        <f t="shared" si="48"/>
        <v>160000</v>
      </c>
      <c r="E154" s="24">
        <f>E438</f>
        <v>0</v>
      </c>
      <c r="F154" s="24">
        <v>0</v>
      </c>
      <c r="G154" s="24">
        <v>0</v>
      </c>
      <c r="H154" s="24">
        <v>80000</v>
      </c>
      <c r="I154" s="24">
        <v>80000</v>
      </c>
      <c r="J154" s="24">
        <v>0</v>
      </c>
      <c r="K154" s="38"/>
      <c r="L154" s="39"/>
      <c r="M154" s="39"/>
      <c r="N154" s="39"/>
    </row>
    <row r="155" spans="1:14" ht="14.25" customHeight="1">
      <c r="A155" s="28"/>
      <c r="B155" s="29"/>
      <c r="C155" s="21" t="s">
        <v>15</v>
      </c>
      <c r="D155" s="22">
        <f t="shared" si="48"/>
        <v>1616.2</v>
      </c>
      <c r="E155" s="24">
        <f>E439</f>
        <v>0</v>
      </c>
      <c r="F155" s="24">
        <v>0</v>
      </c>
      <c r="G155" s="24">
        <v>0</v>
      </c>
      <c r="H155" s="24">
        <v>808.1</v>
      </c>
      <c r="I155" s="24">
        <v>808.1</v>
      </c>
      <c r="J155" s="24">
        <v>0</v>
      </c>
      <c r="K155" s="38"/>
      <c r="L155" s="39"/>
      <c r="M155" s="39"/>
      <c r="N155" s="39"/>
    </row>
    <row r="156" spans="1:14" ht="12.75" customHeight="1">
      <c r="A156" s="28" t="s">
        <v>78</v>
      </c>
      <c r="B156" s="29" t="s">
        <v>44</v>
      </c>
      <c r="C156" s="21" t="s">
        <v>12</v>
      </c>
      <c r="D156" s="22">
        <f t="shared" si="48"/>
        <v>662571.1</v>
      </c>
      <c r="E156" s="22">
        <f t="shared" ref="E156:J156" si="49">E157+E158+E159</f>
        <v>187170.7</v>
      </c>
      <c r="F156" s="22">
        <f t="shared" si="49"/>
        <v>30305.200000000001</v>
      </c>
      <c r="G156" s="22">
        <f t="shared" si="49"/>
        <v>10368.200000000001</v>
      </c>
      <c r="H156" s="22">
        <f t="shared" si="49"/>
        <v>18809.2</v>
      </c>
      <c r="I156" s="22">
        <f t="shared" si="49"/>
        <v>18432.8</v>
      </c>
      <c r="J156" s="22">
        <f t="shared" si="49"/>
        <v>397485</v>
      </c>
      <c r="K156" s="10"/>
      <c r="L156" s="11"/>
      <c r="M156" s="11"/>
    </row>
    <row r="157" spans="1:14" ht="12.75" customHeight="1">
      <c r="A157" s="28"/>
      <c r="B157" s="29"/>
      <c r="C157" s="21" t="s">
        <v>13</v>
      </c>
      <c r="D157" s="22">
        <f t="shared" si="48"/>
        <v>0</v>
      </c>
      <c r="E157" s="22">
        <f>E161+E169+E165+E193+E181+E185+E189</f>
        <v>0</v>
      </c>
      <c r="F157" s="22">
        <f>F161+F169+F165+F181+F185+F189+F177+F173</f>
        <v>0</v>
      </c>
      <c r="G157" s="22">
        <f>G161+G165+G169+G173+G177+G181+G185+G189</f>
        <v>0</v>
      </c>
      <c r="H157" s="22">
        <f t="shared" ref="H157:J158" si="50">H161+H169+H165+H193+H181+H185+H189</f>
        <v>0</v>
      </c>
      <c r="I157" s="22">
        <f t="shared" si="50"/>
        <v>0</v>
      </c>
      <c r="J157" s="22">
        <f t="shared" si="50"/>
        <v>0</v>
      </c>
    </row>
    <row r="158" spans="1:14" ht="12.75" customHeight="1">
      <c r="A158" s="28"/>
      <c r="B158" s="29"/>
      <c r="C158" s="21" t="s">
        <v>19</v>
      </c>
      <c r="D158" s="22">
        <f t="shared" si="48"/>
        <v>455130.6</v>
      </c>
      <c r="E158" s="22">
        <f>E162+E170+E166+E194+E182+E186+E190</f>
        <v>49823.6</v>
      </c>
      <c r="F158" s="22">
        <f>F162+F170+F166+F182+F186+F190+F178+F174</f>
        <v>28865.3</v>
      </c>
      <c r="G158" s="22">
        <f>G162+G166+G170+G174+G178+G182+G186+G190</f>
        <v>0</v>
      </c>
      <c r="H158" s="22">
        <f t="shared" si="50"/>
        <v>0</v>
      </c>
      <c r="I158" s="22">
        <f t="shared" si="50"/>
        <v>0</v>
      </c>
      <c r="J158" s="22">
        <f t="shared" si="50"/>
        <v>376441.7</v>
      </c>
    </row>
    <row r="159" spans="1:14" ht="31.5" customHeight="1">
      <c r="A159" s="28"/>
      <c r="B159" s="29"/>
      <c r="C159" s="21" t="s">
        <v>15</v>
      </c>
      <c r="D159" s="22">
        <f t="shared" si="48"/>
        <v>207440.5</v>
      </c>
      <c r="E159" s="22">
        <f>E163+E171+E167+E195+E183+E187+E191</f>
        <v>137347.1</v>
      </c>
      <c r="F159" s="22">
        <f>F163+F171+F167+F183+F187+F191+F179+F175</f>
        <v>1439.9</v>
      </c>
      <c r="G159" s="22">
        <f>G163+G167+G171+G175+G179+G183+G187+G191</f>
        <v>10368.200000000001</v>
      </c>
      <c r="H159" s="22">
        <f>H163+H171+H167+H195+H183+H187+H191+H179</f>
        <v>18809.2</v>
      </c>
      <c r="I159" s="22">
        <f>I163+I171+I167+I195+I183+I187+I191+I179</f>
        <v>18432.8</v>
      </c>
      <c r="J159" s="22">
        <f>J163+J171+J167+J195+J183+J187+J191+J179</f>
        <v>21043.3</v>
      </c>
    </row>
    <row r="160" spans="1:14" ht="12.75" customHeight="1">
      <c r="A160" s="28" t="s">
        <v>45</v>
      </c>
      <c r="B160" s="29" t="s">
        <v>46</v>
      </c>
      <c r="C160" s="21" t="s">
        <v>12</v>
      </c>
      <c r="D160" s="22">
        <f t="shared" ref="D160:J160" si="51">SUM(D161:D163)</f>
        <v>446986.8</v>
      </c>
      <c r="E160" s="22">
        <f>SUM(E161:E163)</f>
        <v>1891.6</v>
      </c>
      <c r="F160" s="22">
        <f t="shared" si="51"/>
        <v>0</v>
      </c>
      <c r="G160" s="22">
        <f t="shared" si="51"/>
        <v>10368.200000000001</v>
      </c>
      <c r="H160" s="22">
        <f>SUM(H161:H163)</f>
        <v>18809.2</v>
      </c>
      <c r="I160" s="22">
        <f t="shared" si="51"/>
        <v>18432.8</v>
      </c>
      <c r="J160" s="22">
        <f t="shared" si="51"/>
        <v>397485</v>
      </c>
    </row>
    <row r="161" spans="1:10" ht="12.75" customHeight="1">
      <c r="A161" s="28"/>
      <c r="B161" s="29"/>
      <c r="C161" s="21" t="s">
        <v>13</v>
      </c>
      <c r="D161" s="22">
        <f>SUM(E161:J161)</f>
        <v>0</v>
      </c>
      <c r="E161" s="24"/>
      <c r="F161" s="24"/>
      <c r="G161" s="24"/>
      <c r="H161" s="24"/>
      <c r="I161" s="24"/>
      <c r="J161" s="24"/>
    </row>
    <row r="162" spans="1:10" ht="12.75" customHeight="1">
      <c r="A162" s="28"/>
      <c r="B162" s="29"/>
      <c r="C162" s="21" t="s">
        <v>14</v>
      </c>
      <c r="D162" s="22">
        <f>SUM(E162:J162)</f>
        <v>378314.4</v>
      </c>
      <c r="E162" s="22">
        <v>1872.7</v>
      </c>
      <c r="F162" s="22">
        <v>0</v>
      </c>
      <c r="G162" s="22"/>
      <c r="H162" s="22"/>
      <c r="I162" s="22"/>
      <c r="J162" s="22">
        <v>376441.7</v>
      </c>
    </row>
    <row r="163" spans="1:10" ht="12.75" customHeight="1">
      <c r="A163" s="28"/>
      <c r="B163" s="29"/>
      <c r="C163" s="21" t="s">
        <v>15</v>
      </c>
      <c r="D163" s="22">
        <f>SUM(E163:J163)</f>
        <v>68672.399999999994</v>
      </c>
      <c r="E163" s="22">
        <f>E162/99*1</f>
        <v>18.899999999999999</v>
      </c>
      <c r="F163" s="22">
        <v>0</v>
      </c>
      <c r="G163" s="22">
        <f>13105.7-2737.5</f>
        <v>10368.200000000001</v>
      </c>
      <c r="H163" s="22">
        <v>18809.2</v>
      </c>
      <c r="I163" s="22">
        <v>18432.8</v>
      </c>
      <c r="J163" s="22">
        <v>21043.3</v>
      </c>
    </row>
    <row r="164" spans="1:10" ht="12.75" customHeight="1">
      <c r="A164" s="28" t="s">
        <v>107</v>
      </c>
      <c r="B164" s="29" t="s">
        <v>207</v>
      </c>
      <c r="C164" s="21" t="s">
        <v>12</v>
      </c>
      <c r="D164" s="22">
        <f t="shared" ref="D164:J164" si="52">SUM(D165:D167)</f>
        <v>77785</v>
      </c>
      <c r="E164" s="22">
        <f t="shared" si="52"/>
        <v>48435.3</v>
      </c>
      <c r="F164" s="22">
        <f t="shared" si="52"/>
        <v>29349.7</v>
      </c>
      <c r="G164" s="22">
        <f t="shared" si="52"/>
        <v>0</v>
      </c>
      <c r="H164" s="22">
        <f t="shared" si="52"/>
        <v>0</v>
      </c>
      <c r="I164" s="22">
        <f t="shared" si="52"/>
        <v>0</v>
      </c>
      <c r="J164" s="22">
        <f t="shared" si="52"/>
        <v>0</v>
      </c>
    </row>
    <row r="165" spans="1:10" ht="12.75" customHeight="1">
      <c r="A165" s="28"/>
      <c r="B165" s="29"/>
      <c r="C165" s="21" t="s">
        <v>13</v>
      </c>
      <c r="D165" s="22">
        <f>SUM(E165:J165)</f>
        <v>0</v>
      </c>
      <c r="E165" s="24"/>
      <c r="F165" s="24"/>
      <c r="G165" s="24"/>
      <c r="H165" s="24"/>
      <c r="I165" s="24"/>
      <c r="J165" s="24"/>
    </row>
    <row r="166" spans="1:10" ht="12.75" customHeight="1">
      <c r="A166" s="28"/>
      <c r="B166" s="29"/>
      <c r="C166" s="21" t="s">
        <v>14</v>
      </c>
      <c r="D166" s="22">
        <f>SUM(E166:J166)</f>
        <v>76816.2</v>
      </c>
      <c r="E166" s="22">
        <v>47950.9</v>
      </c>
      <c r="F166" s="22">
        <v>28865.3</v>
      </c>
      <c r="G166" s="22">
        <v>0</v>
      </c>
      <c r="H166" s="22">
        <v>0</v>
      </c>
      <c r="I166" s="22">
        <v>0</v>
      </c>
      <c r="J166" s="22">
        <v>0</v>
      </c>
    </row>
    <row r="167" spans="1:10" ht="18" customHeight="1">
      <c r="A167" s="28"/>
      <c r="B167" s="29"/>
      <c r="C167" s="21" t="s">
        <v>15</v>
      </c>
      <c r="D167" s="22">
        <f>SUM(E167:J167)</f>
        <v>968.8</v>
      </c>
      <c r="E167" s="22">
        <f>E166/99*1</f>
        <v>484.4</v>
      </c>
      <c r="F167" s="22">
        <v>484.4</v>
      </c>
      <c r="G167" s="22">
        <v>0</v>
      </c>
      <c r="H167" s="22">
        <v>0</v>
      </c>
      <c r="I167" s="22">
        <v>0</v>
      </c>
      <c r="J167" s="22">
        <v>0</v>
      </c>
    </row>
    <row r="168" spans="1:10" ht="12.75" customHeight="1">
      <c r="A168" s="28" t="s">
        <v>117</v>
      </c>
      <c r="B168" s="29" t="s">
        <v>108</v>
      </c>
      <c r="C168" s="21" t="s">
        <v>12</v>
      </c>
      <c r="D168" s="22">
        <f t="shared" ref="D168:J168" si="53">SUM(D169:D171)</f>
        <v>250.5</v>
      </c>
      <c r="E168" s="22">
        <f t="shared" si="53"/>
        <v>103.2</v>
      </c>
      <c r="F168" s="22">
        <f t="shared" si="53"/>
        <v>147.30000000000001</v>
      </c>
      <c r="G168" s="22">
        <f t="shared" si="53"/>
        <v>0</v>
      </c>
      <c r="H168" s="22">
        <f t="shared" si="53"/>
        <v>0</v>
      </c>
      <c r="I168" s="22">
        <f t="shared" si="53"/>
        <v>0</v>
      </c>
      <c r="J168" s="22">
        <f t="shared" si="53"/>
        <v>0</v>
      </c>
    </row>
    <row r="169" spans="1:10" ht="12.75" customHeight="1">
      <c r="A169" s="28"/>
      <c r="B169" s="29"/>
      <c r="C169" s="21" t="s">
        <v>13</v>
      </c>
      <c r="D169" s="22">
        <f>SUM(E169:J169)</f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</row>
    <row r="170" spans="1:10" ht="12.75" customHeight="1">
      <c r="A170" s="28"/>
      <c r="B170" s="29"/>
      <c r="C170" s="21" t="s">
        <v>14</v>
      </c>
      <c r="D170" s="22">
        <f>SUM(E170:J170)</f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</row>
    <row r="171" spans="1:10" ht="12.75" customHeight="1">
      <c r="A171" s="28"/>
      <c r="B171" s="29"/>
      <c r="C171" s="21" t="s">
        <v>15</v>
      </c>
      <c r="D171" s="22">
        <f>SUM(E171:J171)</f>
        <v>250.5</v>
      </c>
      <c r="E171" s="22">
        <v>103.2</v>
      </c>
      <c r="F171" s="22">
        <v>147.30000000000001</v>
      </c>
      <c r="G171" s="22">
        <v>0</v>
      </c>
      <c r="H171" s="22">
        <v>0</v>
      </c>
      <c r="I171" s="22">
        <v>0</v>
      </c>
      <c r="J171" s="22">
        <v>0</v>
      </c>
    </row>
    <row r="172" spans="1:10" ht="12.75" customHeight="1">
      <c r="A172" s="28" t="s">
        <v>137</v>
      </c>
      <c r="B172" s="29" t="s">
        <v>182</v>
      </c>
      <c r="C172" s="21" t="s">
        <v>12</v>
      </c>
      <c r="D172" s="22">
        <f t="shared" ref="D172:J172" si="54">SUM(D173:D175)</f>
        <v>608.20000000000005</v>
      </c>
      <c r="E172" s="22">
        <f t="shared" si="54"/>
        <v>0</v>
      </c>
      <c r="F172" s="22">
        <f t="shared" si="54"/>
        <v>608.20000000000005</v>
      </c>
      <c r="G172" s="22">
        <f t="shared" si="54"/>
        <v>0</v>
      </c>
      <c r="H172" s="22">
        <f t="shared" si="54"/>
        <v>0</v>
      </c>
      <c r="I172" s="22">
        <f t="shared" si="54"/>
        <v>0</v>
      </c>
      <c r="J172" s="22">
        <f t="shared" si="54"/>
        <v>0</v>
      </c>
    </row>
    <row r="173" spans="1:10" ht="12.75" customHeight="1">
      <c r="A173" s="28"/>
      <c r="B173" s="29"/>
      <c r="C173" s="21" t="s">
        <v>13</v>
      </c>
      <c r="D173" s="22">
        <f>SUM(E173:J173)</f>
        <v>0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</row>
    <row r="174" spans="1:10" ht="12.75" customHeight="1">
      <c r="A174" s="28"/>
      <c r="B174" s="29"/>
      <c r="C174" s="21" t="s">
        <v>14</v>
      </c>
      <c r="D174" s="22">
        <f>SUM(E174:J174)</f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</row>
    <row r="175" spans="1:10" ht="13.5" customHeight="1">
      <c r="A175" s="28"/>
      <c r="B175" s="29"/>
      <c r="C175" s="21" t="s">
        <v>15</v>
      </c>
      <c r="D175" s="22">
        <f>SUM(E175:J175)</f>
        <v>608.20000000000005</v>
      </c>
      <c r="E175" s="22">
        <v>0</v>
      </c>
      <c r="F175" s="22">
        <f>163183.4/1000+445</f>
        <v>608.20000000000005</v>
      </c>
      <c r="G175" s="22">
        <v>0</v>
      </c>
      <c r="H175" s="22">
        <v>0</v>
      </c>
      <c r="I175" s="22">
        <v>0</v>
      </c>
      <c r="J175" s="22">
        <v>0</v>
      </c>
    </row>
    <row r="176" spans="1:10" ht="12.75" customHeight="1">
      <c r="A176" s="28" t="s">
        <v>138</v>
      </c>
      <c r="B176" s="29" t="s">
        <v>173</v>
      </c>
      <c r="C176" s="21" t="s">
        <v>12</v>
      </c>
      <c r="D176" s="22">
        <f t="shared" ref="D176:J176" si="55">SUM(D177:D179)</f>
        <v>0</v>
      </c>
      <c r="E176" s="22">
        <f t="shared" si="55"/>
        <v>0</v>
      </c>
      <c r="F176" s="22">
        <f>SUM(F177:F179)</f>
        <v>0</v>
      </c>
      <c r="G176" s="22">
        <f t="shared" si="55"/>
        <v>0</v>
      </c>
      <c r="H176" s="22">
        <f t="shared" si="55"/>
        <v>0</v>
      </c>
      <c r="I176" s="22">
        <f t="shared" si="55"/>
        <v>0</v>
      </c>
      <c r="J176" s="22">
        <f t="shared" si="55"/>
        <v>0</v>
      </c>
    </row>
    <row r="177" spans="1:10" ht="12.75" customHeight="1">
      <c r="A177" s="28"/>
      <c r="B177" s="29"/>
      <c r="C177" s="21" t="s">
        <v>13</v>
      </c>
      <c r="D177" s="22">
        <f>SUM(E177:J177)</f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</row>
    <row r="178" spans="1:10" ht="12.75" customHeight="1">
      <c r="A178" s="28"/>
      <c r="B178" s="29"/>
      <c r="C178" s="21" t="s">
        <v>14</v>
      </c>
      <c r="D178" s="22">
        <f>SUM(E178:J178)</f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</row>
    <row r="179" spans="1:10" ht="12.75" customHeight="1">
      <c r="A179" s="28"/>
      <c r="B179" s="29"/>
      <c r="C179" s="21" t="s">
        <v>15</v>
      </c>
      <c r="D179" s="22">
        <f>SUM(E179:J179)</f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</row>
    <row r="180" spans="1:10" ht="12.75" customHeight="1">
      <c r="A180" s="28" t="s">
        <v>156</v>
      </c>
      <c r="B180" s="29" t="s">
        <v>170</v>
      </c>
      <c r="C180" s="21" t="s">
        <v>12</v>
      </c>
      <c r="D180" s="22">
        <f t="shared" ref="D180:J180" si="56">SUM(D181:D183)</f>
        <v>200</v>
      </c>
      <c r="E180" s="22">
        <f t="shared" si="56"/>
        <v>0</v>
      </c>
      <c r="F180" s="22">
        <f t="shared" si="56"/>
        <v>200</v>
      </c>
      <c r="G180" s="22">
        <f t="shared" si="56"/>
        <v>0</v>
      </c>
      <c r="H180" s="22">
        <f t="shared" si="56"/>
        <v>0</v>
      </c>
      <c r="I180" s="22">
        <f t="shared" si="56"/>
        <v>0</v>
      </c>
      <c r="J180" s="22">
        <f t="shared" si="56"/>
        <v>0</v>
      </c>
    </row>
    <row r="181" spans="1:10" ht="12.75" customHeight="1">
      <c r="A181" s="28"/>
      <c r="B181" s="29"/>
      <c r="C181" s="21" t="s">
        <v>13</v>
      </c>
      <c r="D181" s="22">
        <f>SUM(E181:J181)</f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</row>
    <row r="182" spans="1:10" ht="12.75" customHeight="1">
      <c r="A182" s="28"/>
      <c r="B182" s="29"/>
      <c r="C182" s="21" t="s">
        <v>14</v>
      </c>
      <c r="D182" s="22">
        <f>SUM(E182:J182)</f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</row>
    <row r="183" spans="1:10" ht="12.75" customHeight="1">
      <c r="A183" s="28"/>
      <c r="B183" s="29"/>
      <c r="C183" s="21" t="s">
        <v>15</v>
      </c>
      <c r="D183" s="22">
        <f>SUM(E183:J183)</f>
        <v>200</v>
      </c>
      <c r="E183" s="22">
        <v>0</v>
      </c>
      <c r="F183" s="22">
        <v>200</v>
      </c>
      <c r="G183" s="22">
        <v>0</v>
      </c>
      <c r="H183" s="22">
        <v>0</v>
      </c>
      <c r="I183" s="22">
        <v>0</v>
      </c>
      <c r="J183" s="22">
        <v>0</v>
      </c>
    </row>
    <row r="184" spans="1:10" ht="12.75" customHeight="1">
      <c r="A184" s="28" t="s">
        <v>158</v>
      </c>
      <c r="B184" s="29" t="s">
        <v>157</v>
      </c>
      <c r="C184" s="21" t="s">
        <v>12</v>
      </c>
      <c r="D184" s="22">
        <f t="shared" ref="D184:J184" si="57">SUM(D185:D187)</f>
        <v>127</v>
      </c>
      <c r="E184" s="22">
        <f t="shared" si="57"/>
        <v>127</v>
      </c>
      <c r="F184" s="22">
        <f t="shared" si="57"/>
        <v>0</v>
      </c>
      <c r="G184" s="22">
        <f t="shared" si="57"/>
        <v>0</v>
      </c>
      <c r="H184" s="22">
        <f t="shared" si="57"/>
        <v>0</v>
      </c>
      <c r="I184" s="22">
        <f t="shared" si="57"/>
        <v>0</v>
      </c>
      <c r="J184" s="22">
        <f t="shared" si="57"/>
        <v>0</v>
      </c>
    </row>
    <row r="185" spans="1:10" ht="12.75" customHeight="1">
      <c r="A185" s="28"/>
      <c r="B185" s="29"/>
      <c r="C185" s="21" t="s">
        <v>13</v>
      </c>
      <c r="D185" s="22">
        <f>SUM(E185:J185)</f>
        <v>0</v>
      </c>
      <c r="E185" s="24"/>
      <c r="F185" s="24"/>
      <c r="G185" s="24"/>
      <c r="H185" s="24"/>
      <c r="I185" s="24"/>
      <c r="J185" s="24"/>
    </row>
    <row r="186" spans="1:10" ht="12.75" customHeight="1">
      <c r="A186" s="28"/>
      <c r="B186" s="29"/>
      <c r="C186" s="21" t="s">
        <v>14</v>
      </c>
      <c r="D186" s="22">
        <f>SUM(E186:J186)</f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</row>
    <row r="187" spans="1:10" ht="14.25" customHeight="1">
      <c r="A187" s="28"/>
      <c r="B187" s="29"/>
      <c r="C187" s="21" t="s">
        <v>15</v>
      </c>
      <c r="D187" s="22">
        <f>SUM(E187:J187)</f>
        <v>127</v>
      </c>
      <c r="E187" s="22">
        <v>127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</row>
    <row r="188" spans="1:10" ht="12.75" customHeight="1">
      <c r="A188" s="28" t="s">
        <v>174</v>
      </c>
      <c r="B188" s="29" t="s">
        <v>159</v>
      </c>
      <c r="C188" s="21" t="s">
        <v>12</v>
      </c>
      <c r="D188" s="22">
        <f t="shared" ref="D188:J188" si="58">SUM(D189:D191)</f>
        <v>39</v>
      </c>
      <c r="E188" s="22">
        <f t="shared" si="58"/>
        <v>39</v>
      </c>
      <c r="F188" s="22">
        <f t="shared" si="58"/>
        <v>0</v>
      </c>
      <c r="G188" s="22">
        <f t="shared" si="58"/>
        <v>0</v>
      </c>
      <c r="H188" s="22">
        <f t="shared" si="58"/>
        <v>0</v>
      </c>
      <c r="I188" s="22">
        <f t="shared" si="58"/>
        <v>0</v>
      </c>
      <c r="J188" s="22">
        <f t="shared" si="58"/>
        <v>0</v>
      </c>
    </row>
    <row r="189" spans="1:10" ht="12.75" customHeight="1">
      <c r="A189" s="28"/>
      <c r="B189" s="29"/>
      <c r="C189" s="21" t="s">
        <v>13</v>
      </c>
      <c r="D189" s="22">
        <f t="shared" ref="D189:D220" si="59">SUM(E189:J189)</f>
        <v>0</v>
      </c>
      <c r="E189" s="24"/>
      <c r="F189" s="24"/>
      <c r="G189" s="24"/>
      <c r="H189" s="24"/>
      <c r="I189" s="24"/>
      <c r="J189" s="24"/>
    </row>
    <row r="190" spans="1:10" ht="12.75" customHeight="1">
      <c r="A190" s="28"/>
      <c r="B190" s="29"/>
      <c r="C190" s="21" t="s">
        <v>14</v>
      </c>
      <c r="D190" s="22">
        <f t="shared" si="59"/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</row>
    <row r="191" spans="1:10" ht="14.25" customHeight="1">
      <c r="A191" s="28"/>
      <c r="B191" s="29"/>
      <c r="C191" s="21" t="s">
        <v>15</v>
      </c>
      <c r="D191" s="22">
        <f t="shared" si="59"/>
        <v>39</v>
      </c>
      <c r="E191" s="22">
        <v>39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</row>
    <row r="192" spans="1:10" ht="12.75" customHeight="1">
      <c r="A192" s="33" t="s">
        <v>152</v>
      </c>
      <c r="B192" s="30" t="s">
        <v>153</v>
      </c>
      <c r="C192" s="21" t="s">
        <v>12</v>
      </c>
      <c r="D192" s="25">
        <f t="shared" si="59"/>
        <v>240683.4</v>
      </c>
      <c r="E192" s="25">
        <f t="shared" ref="E192:J192" si="60">E193+E194+E195</f>
        <v>136574.6</v>
      </c>
      <c r="F192" s="25">
        <f t="shared" si="60"/>
        <v>56676.2</v>
      </c>
      <c r="G192" s="25">
        <f t="shared" si="60"/>
        <v>47432.6</v>
      </c>
      <c r="H192" s="25">
        <f t="shared" si="60"/>
        <v>0</v>
      </c>
      <c r="I192" s="25">
        <f t="shared" si="60"/>
        <v>0</v>
      </c>
      <c r="J192" s="25">
        <f t="shared" si="60"/>
        <v>0</v>
      </c>
    </row>
    <row r="193" spans="1:12" ht="12.75" customHeight="1">
      <c r="A193" s="34"/>
      <c r="B193" s="31"/>
      <c r="C193" s="21" t="s">
        <v>13</v>
      </c>
      <c r="D193" s="25">
        <f t="shared" si="59"/>
        <v>0</v>
      </c>
      <c r="E193" s="25">
        <f t="shared" ref="E193:J193" si="61">E197+E201</f>
        <v>0</v>
      </c>
      <c r="F193" s="25">
        <f t="shared" si="61"/>
        <v>0</v>
      </c>
      <c r="G193" s="25">
        <f t="shared" si="61"/>
        <v>0</v>
      </c>
      <c r="H193" s="25">
        <f t="shared" si="61"/>
        <v>0</v>
      </c>
      <c r="I193" s="25">
        <f t="shared" si="61"/>
        <v>0</v>
      </c>
      <c r="J193" s="25">
        <f t="shared" si="61"/>
        <v>0</v>
      </c>
    </row>
    <row r="194" spans="1:12" ht="12.75" customHeight="1">
      <c r="A194" s="34"/>
      <c r="B194" s="31"/>
      <c r="C194" s="21" t="s">
        <v>14</v>
      </c>
      <c r="D194" s="25">
        <f t="shared" si="59"/>
        <v>0</v>
      </c>
      <c r="E194" s="25">
        <f t="shared" ref="E194:J195" si="62">E198+E202</f>
        <v>0</v>
      </c>
      <c r="F194" s="25">
        <f t="shared" si="62"/>
        <v>0</v>
      </c>
      <c r="G194" s="25">
        <f t="shared" si="62"/>
        <v>0</v>
      </c>
      <c r="H194" s="25">
        <f t="shared" si="62"/>
        <v>0</v>
      </c>
      <c r="I194" s="25">
        <f t="shared" si="62"/>
        <v>0</v>
      </c>
      <c r="J194" s="25">
        <f t="shared" si="62"/>
        <v>0</v>
      </c>
    </row>
    <row r="195" spans="1:12" ht="16.5" customHeight="1">
      <c r="A195" s="35"/>
      <c r="B195" s="32"/>
      <c r="C195" s="21" t="s">
        <v>15</v>
      </c>
      <c r="D195" s="25">
        <f t="shared" si="59"/>
        <v>240683.4</v>
      </c>
      <c r="E195" s="25">
        <f>E199+E203</f>
        <v>136574.6</v>
      </c>
      <c r="F195" s="25">
        <f>F199+F203</f>
        <v>56676.2</v>
      </c>
      <c r="G195" s="25">
        <f>G199+G203</f>
        <v>47432.6</v>
      </c>
      <c r="H195" s="25">
        <f t="shared" si="62"/>
        <v>0</v>
      </c>
      <c r="I195" s="25">
        <f t="shared" si="62"/>
        <v>0</v>
      </c>
      <c r="J195" s="25">
        <f t="shared" si="62"/>
        <v>0</v>
      </c>
    </row>
    <row r="196" spans="1:12" ht="12.75" customHeight="1">
      <c r="A196" s="28" t="s">
        <v>154</v>
      </c>
      <c r="B196" s="29" t="s">
        <v>113</v>
      </c>
      <c r="C196" s="21" t="s">
        <v>12</v>
      </c>
      <c r="D196" s="25">
        <f t="shared" si="59"/>
        <v>89142</v>
      </c>
      <c r="E196" s="25">
        <f t="shared" ref="E196:J196" si="63">E197+E198+E199</f>
        <v>89142</v>
      </c>
      <c r="F196" s="25">
        <f t="shared" si="63"/>
        <v>0</v>
      </c>
      <c r="G196" s="25">
        <f t="shared" si="63"/>
        <v>0</v>
      </c>
      <c r="H196" s="25">
        <f t="shared" si="63"/>
        <v>0</v>
      </c>
      <c r="I196" s="25">
        <f t="shared" si="63"/>
        <v>0</v>
      </c>
      <c r="J196" s="25">
        <f t="shared" si="63"/>
        <v>0</v>
      </c>
    </row>
    <row r="197" spans="1:12" ht="12.75" customHeight="1">
      <c r="A197" s="28"/>
      <c r="B197" s="29"/>
      <c r="C197" s="21" t="s">
        <v>13</v>
      </c>
      <c r="D197" s="25">
        <f t="shared" si="59"/>
        <v>0</v>
      </c>
      <c r="E197" s="25">
        <v>0</v>
      </c>
      <c r="F197" s="25">
        <v>0</v>
      </c>
      <c r="G197" s="22">
        <v>0</v>
      </c>
      <c r="H197" s="22">
        <v>0</v>
      </c>
      <c r="I197" s="22">
        <v>0</v>
      </c>
      <c r="J197" s="22">
        <v>0</v>
      </c>
    </row>
    <row r="198" spans="1:12" ht="12.75" customHeight="1">
      <c r="A198" s="28"/>
      <c r="B198" s="29"/>
      <c r="C198" s="21" t="s">
        <v>14</v>
      </c>
      <c r="D198" s="25">
        <f t="shared" si="59"/>
        <v>0</v>
      </c>
      <c r="E198" s="25">
        <v>0</v>
      </c>
      <c r="F198" s="25">
        <v>0</v>
      </c>
      <c r="G198" s="22">
        <v>0</v>
      </c>
      <c r="H198" s="22">
        <v>0</v>
      </c>
      <c r="I198" s="22">
        <v>0</v>
      </c>
      <c r="J198" s="22">
        <v>0</v>
      </c>
    </row>
    <row r="199" spans="1:12" ht="12.75" customHeight="1">
      <c r="A199" s="28"/>
      <c r="B199" s="29"/>
      <c r="C199" s="21" t="s">
        <v>15</v>
      </c>
      <c r="D199" s="25">
        <f t="shared" si="59"/>
        <v>89142</v>
      </c>
      <c r="E199" s="25">
        <v>89142</v>
      </c>
      <c r="F199" s="25">
        <v>0</v>
      </c>
      <c r="G199" s="22">
        <v>0</v>
      </c>
      <c r="H199" s="22">
        <v>0</v>
      </c>
      <c r="I199" s="22">
        <v>0</v>
      </c>
      <c r="J199" s="22">
        <v>0</v>
      </c>
    </row>
    <row r="200" spans="1:12" ht="12.75" customHeight="1">
      <c r="A200" s="28" t="s">
        <v>155</v>
      </c>
      <c r="B200" s="29" t="s">
        <v>113</v>
      </c>
      <c r="C200" s="21" t="s">
        <v>12</v>
      </c>
      <c r="D200" s="25">
        <f t="shared" si="59"/>
        <v>151541.4</v>
      </c>
      <c r="E200" s="25">
        <f t="shared" ref="E200:J200" si="64">E201+E202+E203</f>
        <v>47432.6</v>
      </c>
      <c r="F200" s="25">
        <f t="shared" si="64"/>
        <v>56676.2</v>
      </c>
      <c r="G200" s="25">
        <f t="shared" si="64"/>
        <v>47432.6</v>
      </c>
      <c r="H200" s="25">
        <f t="shared" si="64"/>
        <v>0</v>
      </c>
      <c r="I200" s="25">
        <f t="shared" si="64"/>
        <v>0</v>
      </c>
      <c r="J200" s="25">
        <f t="shared" si="64"/>
        <v>0</v>
      </c>
    </row>
    <row r="201" spans="1:12" ht="12.75" customHeight="1">
      <c r="A201" s="28"/>
      <c r="B201" s="29"/>
      <c r="C201" s="21" t="s">
        <v>13</v>
      </c>
      <c r="D201" s="25">
        <f t="shared" si="59"/>
        <v>0</v>
      </c>
      <c r="E201" s="25">
        <v>0</v>
      </c>
      <c r="F201" s="25">
        <v>0</v>
      </c>
      <c r="G201" s="22">
        <v>0</v>
      </c>
      <c r="H201" s="22">
        <v>0</v>
      </c>
      <c r="I201" s="22">
        <v>0</v>
      </c>
      <c r="J201" s="22">
        <v>0</v>
      </c>
    </row>
    <row r="202" spans="1:12" ht="12.75" customHeight="1">
      <c r="A202" s="28"/>
      <c r="B202" s="29"/>
      <c r="C202" s="21" t="s">
        <v>14</v>
      </c>
      <c r="D202" s="25">
        <f t="shared" si="59"/>
        <v>0</v>
      </c>
      <c r="E202" s="25">
        <v>0</v>
      </c>
      <c r="F202" s="25">
        <v>0</v>
      </c>
      <c r="G202" s="22">
        <v>0</v>
      </c>
      <c r="H202" s="22">
        <v>0</v>
      </c>
      <c r="I202" s="22">
        <v>0</v>
      </c>
      <c r="J202" s="22">
        <v>0</v>
      </c>
      <c r="L202" s="15" t="s">
        <v>235</v>
      </c>
    </row>
    <row r="203" spans="1:12" ht="15" customHeight="1">
      <c r="A203" s="28"/>
      <c r="B203" s="29"/>
      <c r="C203" s="21" t="s">
        <v>15</v>
      </c>
      <c r="D203" s="25">
        <f t="shared" si="59"/>
        <v>151541.4</v>
      </c>
      <c r="E203" s="25">
        <v>47432.6</v>
      </c>
      <c r="F203" s="25">
        <v>56676.2</v>
      </c>
      <c r="G203" s="22">
        <v>47432.6</v>
      </c>
      <c r="H203" s="22">
        <v>0</v>
      </c>
      <c r="I203" s="22">
        <v>0</v>
      </c>
      <c r="J203" s="22">
        <v>0</v>
      </c>
    </row>
    <row r="204" spans="1:12" s="14" customFormat="1" ht="12.75" customHeight="1">
      <c r="A204" s="33" t="s">
        <v>230</v>
      </c>
      <c r="B204" s="30" t="s">
        <v>231</v>
      </c>
      <c r="C204" s="21" t="s">
        <v>12</v>
      </c>
      <c r="D204" s="25">
        <f t="shared" si="59"/>
        <v>75757.600000000006</v>
      </c>
      <c r="E204" s="25">
        <v>0</v>
      </c>
      <c r="F204" s="25">
        <v>0</v>
      </c>
      <c r="G204" s="25">
        <f>G206+G207+G205</f>
        <v>75757.600000000006</v>
      </c>
      <c r="H204" s="25">
        <v>0</v>
      </c>
      <c r="I204" s="25">
        <v>0</v>
      </c>
      <c r="J204" s="25">
        <v>0</v>
      </c>
    </row>
    <row r="205" spans="1:12" s="14" customFormat="1" ht="12.75" customHeight="1">
      <c r="A205" s="34"/>
      <c r="B205" s="31"/>
      <c r="C205" s="21" t="s">
        <v>13</v>
      </c>
      <c r="D205" s="25">
        <f t="shared" si="59"/>
        <v>0</v>
      </c>
      <c r="E205" s="25">
        <v>0</v>
      </c>
      <c r="F205" s="25">
        <v>0</v>
      </c>
      <c r="G205" s="25"/>
      <c r="H205" s="25">
        <v>0</v>
      </c>
      <c r="I205" s="25">
        <v>0</v>
      </c>
      <c r="J205" s="25">
        <v>0</v>
      </c>
    </row>
    <row r="206" spans="1:12" s="14" customFormat="1" ht="12.75" customHeight="1">
      <c r="A206" s="34"/>
      <c r="B206" s="31"/>
      <c r="C206" s="21" t="s">
        <v>14</v>
      </c>
      <c r="D206" s="25">
        <f t="shared" si="59"/>
        <v>75000</v>
      </c>
      <c r="E206" s="25">
        <v>0</v>
      </c>
      <c r="F206" s="25">
        <v>0</v>
      </c>
      <c r="G206" s="25">
        <v>75000</v>
      </c>
      <c r="H206" s="25">
        <v>0</v>
      </c>
      <c r="I206" s="25">
        <v>0</v>
      </c>
      <c r="J206" s="25">
        <v>0</v>
      </c>
    </row>
    <row r="207" spans="1:12" s="14" customFormat="1" ht="18.75" customHeight="1">
      <c r="A207" s="35"/>
      <c r="B207" s="32"/>
      <c r="C207" s="21" t="s">
        <v>15</v>
      </c>
      <c r="D207" s="25">
        <f t="shared" si="59"/>
        <v>757.6</v>
      </c>
      <c r="E207" s="25">
        <v>0</v>
      </c>
      <c r="F207" s="25">
        <v>0</v>
      </c>
      <c r="G207" s="26">
        <f>G206*1/99</f>
        <v>757.58</v>
      </c>
      <c r="H207" s="25">
        <v>0</v>
      </c>
      <c r="I207" s="25">
        <v>0</v>
      </c>
      <c r="J207" s="25">
        <v>0</v>
      </c>
    </row>
    <row r="208" spans="1:12" s="2" customFormat="1" ht="15.75" customHeight="1">
      <c r="A208" s="28" t="s">
        <v>47</v>
      </c>
      <c r="B208" s="29" t="s">
        <v>109</v>
      </c>
      <c r="C208" s="21" t="s">
        <v>12</v>
      </c>
      <c r="D208" s="22">
        <f t="shared" si="59"/>
        <v>647480</v>
      </c>
      <c r="E208" s="22">
        <f t="shared" ref="E208:J208" si="65">E212</f>
        <v>70531.199999999997</v>
      </c>
      <c r="F208" s="22">
        <f t="shared" si="65"/>
        <v>67725.399999999994</v>
      </c>
      <c r="G208" s="22">
        <f t="shared" si="65"/>
        <v>461460.4</v>
      </c>
      <c r="H208" s="22">
        <f t="shared" si="65"/>
        <v>0</v>
      </c>
      <c r="I208" s="22">
        <f t="shared" si="65"/>
        <v>0</v>
      </c>
      <c r="J208" s="22">
        <f t="shared" si="65"/>
        <v>47763</v>
      </c>
    </row>
    <row r="209" spans="1:12" s="2" customFormat="1" ht="15" customHeight="1">
      <c r="A209" s="28"/>
      <c r="B209" s="29"/>
      <c r="C209" s="21" t="s">
        <v>13</v>
      </c>
      <c r="D209" s="22">
        <f t="shared" si="59"/>
        <v>62172</v>
      </c>
      <c r="E209" s="22">
        <f t="shared" ref="E209:J211" si="66">E213</f>
        <v>0</v>
      </c>
      <c r="F209" s="22">
        <f t="shared" si="66"/>
        <v>62172</v>
      </c>
      <c r="G209" s="22">
        <f t="shared" si="66"/>
        <v>0</v>
      </c>
      <c r="H209" s="22">
        <f t="shared" si="66"/>
        <v>0</v>
      </c>
      <c r="I209" s="22">
        <f t="shared" si="66"/>
        <v>0</v>
      </c>
      <c r="J209" s="22">
        <f t="shared" si="66"/>
        <v>0</v>
      </c>
    </row>
    <row r="210" spans="1:12" s="2" customFormat="1" ht="16.5" customHeight="1">
      <c r="A210" s="28"/>
      <c r="B210" s="29"/>
      <c r="C210" s="21" t="s">
        <v>14</v>
      </c>
      <c r="D210" s="22">
        <f t="shared" si="59"/>
        <v>518506.8</v>
      </c>
      <c r="E210" s="22">
        <f t="shared" si="66"/>
        <v>69532.5</v>
      </c>
      <c r="F210" s="22">
        <f t="shared" si="66"/>
        <v>0</v>
      </c>
      <c r="G210" s="22">
        <f t="shared" si="66"/>
        <v>448974.3</v>
      </c>
      <c r="H210" s="22">
        <f t="shared" si="66"/>
        <v>0</v>
      </c>
      <c r="I210" s="22">
        <f t="shared" si="66"/>
        <v>0</v>
      </c>
      <c r="J210" s="22">
        <f t="shared" si="66"/>
        <v>0</v>
      </c>
    </row>
    <row r="211" spans="1:12" s="2" customFormat="1" ht="15" customHeight="1">
      <c r="A211" s="28"/>
      <c r="B211" s="29"/>
      <c r="C211" s="21" t="s">
        <v>15</v>
      </c>
      <c r="D211" s="22">
        <f t="shared" si="59"/>
        <v>66801.2</v>
      </c>
      <c r="E211" s="22">
        <f t="shared" si="66"/>
        <v>998.7</v>
      </c>
      <c r="F211" s="22">
        <f t="shared" si="66"/>
        <v>5553.4</v>
      </c>
      <c r="G211" s="22">
        <f>G215</f>
        <v>12486.1</v>
      </c>
      <c r="H211" s="22">
        <f t="shared" si="66"/>
        <v>0</v>
      </c>
      <c r="I211" s="22">
        <f t="shared" si="66"/>
        <v>0</v>
      </c>
      <c r="J211" s="22">
        <f t="shared" si="66"/>
        <v>47763</v>
      </c>
    </row>
    <row r="212" spans="1:12" s="2" customFormat="1" ht="24" customHeight="1">
      <c r="A212" s="28" t="s">
        <v>48</v>
      </c>
      <c r="B212" s="29" t="s">
        <v>219</v>
      </c>
      <c r="C212" s="21" t="s">
        <v>12</v>
      </c>
      <c r="D212" s="22">
        <f t="shared" si="59"/>
        <v>647480</v>
      </c>
      <c r="E212" s="22">
        <f>E213+E214+E215</f>
        <v>70531.199999999997</v>
      </c>
      <c r="F212" s="22">
        <f>F213+F214+F215</f>
        <v>67725.399999999994</v>
      </c>
      <c r="G212" s="22">
        <f>G216+G220+G264+G268</f>
        <v>461460.4</v>
      </c>
      <c r="H212" s="22">
        <f>H213+H214+H215</f>
        <v>0</v>
      </c>
      <c r="I212" s="22">
        <f>I213+I214+I215</f>
        <v>0</v>
      </c>
      <c r="J212" s="22">
        <f>J213+J214+J215</f>
        <v>47763</v>
      </c>
      <c r="K212" s="6">
        <f>G214-196000</f>
        <v>252974.3</v>
      </c>
      <c r="L212" s="2" t="s">
        <v>232</v>
      </c>
    </row>
    <row r="213" spans="1:12" s="2" customFormat="1" ht="28.5" customHeight="1">
      <c r="A213" s="28"/>
      <c r="B213" s="29"/>
      <c r="C213" s="21" t="s">
        <v>13</v>
      </c>
      <c r="D213" s="22">
        <f t="shared" si="59"/>
        <v>62172</v>
      </c>
      <c r="E213" s="22">
        <f t="shared" ref="E213:J213" si="67">E217+E221+E265</f>
        <v>0</v>
      </c>
      <c r="F213" s="22">
        <f t="shared" si="67"/>
        <v>62172</v>
      </c>
      <c r="G213" s="22">
        <f>G217+G221+G265+G269</f>
        <v>0</v>
      </c>
      <c r="H213" s="22">
        <f t="shared" si="67"/>
        <v>0</v>
      </c>
      <c r="I213" s="22">
        <f t="shared" si="67"/>
        <v>0</v>
      </c>
      <c r="J213" s="22">
        <f t="shared" si="67"/>
        <v>0</v>
      </c>
    </row>
    <row r="214" spans="1:12" s="2" customFormat="1" ht="24" customHeight="1">
      <c r="A214" s="28"/>
      <c r="B214" s="29"/>
      <c r="C214" s="21" t="s">
        <v>14</v>
      </c>
      <c r="D214" s="22">
        <f t="shared" si="59"/>
        <v>518506.8</v>
      </c>
      <c r="E214" s="22">
        <f>E218+E222+E266</f>
        <v>69532.5</v>
      </c>
      <c r="F214" s="22">
        <f>F218+F222+F266</f>
        <v>0</v>
      </c>
      <c r="G214" s="22">
        <f>G218+G222+G266+G270</f>
        <v>448974.3</v>
      </c>
      <c r="H214" s="22">
        <f t="shared" ref="H214:J215" si="68">H218+H222+H266</f>
        <v>0</v>
      </c>
      <c r="I214" s="22">
        <f t="shared" si="68"/>
        <v>0</v>
      </c>
      <c r="J214" s="22">
        <f t="shared" si="68"/>
        <v>0</v>
      </c>
    </row>
    <row r="215" spans="1:12" s="2" customFormat="1" ht="29.25" customHeight="1">
      <c r="A215" s="28"/>
      <c r="B215" s="29"/>
      <c r="C215" s="21" t="s">
        <v>15</v>
      </c>
      <c r="D215" s="22">
        <f t="shared" si="59"/>
        <v>66801.2</v>
      </c>
      <c r="E215" s="22">
        <f>E219+E223+E267</f>
        <v>998.7</v>
      </c>
      <c r="F215" s="22">
        <f>F219+F223+F267</f>
        <v>5553.4</v>
      </c>
      <c r="G215" s="22">
        <f>G219+G223+G267+G271</f>
        <v>12486.1</v>
      </c>
      <c r="H215" s="22">
        <f t="shared" si="68"/>
        <v>0</v>
      </c>
      <c r="I215" s="22">
        <f t="shared" si="68"/>
        <v>0</v>
      </c>
      <c r="J215" s="22">
        <f t="shared" si="68"/>
        <v>47763</v>
      </c>
    </row>
    <row r="216" spans="1:12" ht="12.75" customHeight="1">
      <c r="A216" s="28" t="s">
        <v>79</v>
      </c>
      <c r="B216" s="29" t="s">
        <v>46</v>
      </c>
      <c r="C216" s="21" t="s">
        <v>12</v>
      </c>
      <c r="D216" s="25">
        <f t="shared" si="59"/>
        <v>235527</v>
      </c>
      <c r="E216" s="25">
        <f t="shared" ref="E216:J216" si="69">E217+E218+E219</f>
        <v>70234.8</v>
      </c>
      <c r="F216" s="25">
        <f t="shared" si="69"/>
        <v>0</v>
      </c>
      <c r="G216" s="25">
        <f t="shared" si="69"/>
        <v>117529.2</v>
      </c>
      <c r="H216" s="25">
        <f t="shared" si="69"/>
        <v>0</v>
      </c>
      <c r="I216" s="25">
        <f t="shared" si="69"/>
        <v>0</v>
      </c>
      <c r="J216" s="25">
        <f t="shared" si="69"/>
        <v>47763</v>
      </c>
    </row>
    <row r="217" spans="1:12" ht="12.75" customHeight="1">
      <c r="A217" s="28"/>
      <c r="B217" s="29"/>
      <c r="C217" s="21" t="s">
        <v>13</v>
      </c>
      <c r="D217" s="25">
        <f t="shared" si="59"/>
        <v>0</v>
      </c>
      <c r="E217" s="25">
        <v>0</v>
      </c>
      <c r="F217" s="25">
        <v>0</v>
      </c>
      <c r="G217" s="25">
        <v>0</v>
      </c>
      <c r="H217" s="25">
        <v>0</v>
      </c>
      <c r="I217" s="25">
        <v>0</v>
      </c>
      <c r="J217" s="25">
        <v>0</v>
      </c>
    </row>
    <row r="218" spans="1:12" ht="12.75" customHeight="1">
      <c r="A218" s="28"/>
      <c r="B218" s="29"/>
      <c r="C218" s="21" t="s">
        <v>14</v>
      </c>
      <c r="D218" s="25">
        <f t="shared" si="59"/>
        <v>185886.4</v>
      </c>
      <c r="E218" s="25">
        <v>69532.5</v>
      </c>
      <c r="F218" s="25">
        <v>0</v>
      </c>
      <c r="G218" s="25">
        <v>116353.9</v>
      </c>
      <c r="H218" s="25">
        <v>0</v>
      </c>
      <c r="I218" s="25">
        <v>0</v>
      </c>
      <c r="J218" s="25">
        <v>0</v>
      </c>
    </row>
    <row r="219" spans="1:12" ht="12.75" customHeight="1">
      <c r="A219" s="28"/>
      <c r="B219" s="29"/>
      <c r="C219" s="21" t="s">
        <v>15</v>
      </c>
      <c r="D219" s="25">
        <f t="shared" si="59"/>
        <v>49640.6</v>
      </c>
      <c r="E219" s="25">
        <f>702347.76/1000</f>
        <v>702.3</v>
      </c>
      <c r="F219" s="25">
        <v>0</v>
      </c>
      <c r="G219" s="25">
        <f>G218*1/99</f>
        <v>1175.3</v>
      </c>
      <c r="H219" s="25"/>
      <c r="I219" s="25"/>
      <c r="J219" s="25">
        <v>47763</v>
      </c>
    </row>
    <row r="220" spans="1:12" ht="12.75" customHeight="1">
      <c r="A220" s="28" t="s">
        <v>126</v>
      </c>
      <c r="B220" s="29" t="s">
        <v>139</v>
      </c>
      <c r="C220" s="21" t="s">
        <v>12</v>
      </c>
      <c r="D220" s="25">
        <f t="shared" si="59"/>
        <v>75972.7</v>
      </c>
      <c r="E220" s="25">
        <f t="shared" ref="E220:J222" si="70">E228+E236+E244+E248+E252+E256+E260+E224</f>
        <v>296.39999999999998</v>
      </c>
      <c r="F220" s="25">
        <f>F228+F236+F244+F248+F252+F256+F260+F224+F232+F240</f>
        <v>67725.399999999994</v>
      </c>
      <c r="G220" s="25">
        <f t="shared" si="70"/>
        <v>7950.9</v>
      </c>
      <c r="H220" s="25">
        <f t="shared" si="70"/>
        <v>0</v>
      </c>
      <c r="I220" s="25">
        <f t="shared" si="70"/>
        <v>0</v>
      </c>
      <c r="J220" s="25">
        <f t="shared" si="70"/>
        <v>0</v>
      </c>
    </row>
    <row r="221" spans="1:12" ht="12.75" customHeight="1">
      <c r="A221" s="28"/>
      <c r="B221" s="29"/>
      <c r="C221" s="21" t="s">
        <v>13</v>
      </c>
      <c r="D221" s="25">
        <f t="shared" ref="D221:D252" si="71">SUM(E221:J221)</f>
        <v>62172</v>
      </c>
      <c r="E221" s="25">
        <f t="shared" si="70"/>
        <v>0</v>
      </c>
      <c r="F221" s="25">
        <f>F229+F237+F245+F249+F253+F257+F261+F225+F233+F241</f>
        <v>62172</v>
      </c>
      <c r="G221" s="25">
        <f t="shared" si="70"/>
        <v>0</v>
      </c>
      <c r="H221" s="25">
        <f t="shared" si="70"/>
        <v>0</v>
      </c>
      <c r="I221" s="25">
        <f t="shared" si="70"/>
        <v>0</v>
      </c>
      <c r="J221" s="25">
        <f t="shared" si="70"/>
        <v>0</v>
      </c>
    </row>
    <row r="222" spans="1:12" ht="12.75" customHeight="1">
      <c r="A222" s="28"/>
      <c r="B222" s="29"/>
      <c r="C222" s="21" t="s">
        <v>14</v>
      </c>
      <c r="D222" s="25">
        <f t="shared" si="71"/>
        <v>0</v>
      </c>
      <c r="E222" s="25">
        <f t="shared" si="70"/>
        <v>0</v>
      </c>
      <c r="F222" s="25">
        <f>F230+F238+F246+F250+F254+F258+F262+F226+F234+F242</f>
        <v>0</v>
      </c>
      <c r="G222" s="25">
        <f>G230+G238+G246+G250+G254+G258+G262+G226</f>
        <v>0</v>
      </c>
      <c r="H222" s="25">
        <f t="shared" si="70"/>
        <v>0</v>
      </c>
      <c r="I222" s="25">
        <f t="shared" si="70"/>
        <v>0</v>
      </c>
      <c r="J222" s="25">
        <f t="shared" si="70"/>
        <v>0</v>
      </c>
    </row>
    <row r="223" spans="1:12" ht="12.75" customHeight="1">
      <c r="A223" s="28"/>
      <c r="B223" s="29"/>
      <c r="C223" s="21" t="s">
        <v>15</v>
      </c>
      <c r="D223" s="25">
        <f t="shared" si="71"/>
        <v>13800.7</v>
      </c>
      <c r="E223" s="25">
        <f>E231+E239+E247+E251+E255+E259+E263+E227+E235</f>
        <v>296.39999999999998</v>
      </c>
      <c r="F223" s="25">
        <f>F231+F239+F247+F251+F255+F259+F263+F227+F235+F243</f>
        <v>5553.4</v>
      </c>
      <c r="G223" s="25">
        <f>G251+G255+G259</f>
        <v>7950.9</v>
      </c>
      <c r="H223" s="25">
        <f>H231+H239+H247+H251+H255+H259+H263+H227+H235</f>
        <v>0</v>
      </c>
      <c r="I223" s="25">
        <f>I231+I239+I247+I251+I255+I259+I263+I227+I235</f>
        <v>0</v>
      </c>
      <c r="J223" s="25">
        <f>J231+J239+J247+J251+J255+J259+J263+J227+J235</f>
        <v>0</v>
      </c>
    </row>
    <row r="224" spans="1:12" ht="12.75" customHeight="1">
      <c r="A224" s="28" t="s">
        <v>140</v>
      </c>
      <c r="B224" s="29" t="s">
        <v>171</v>
      </c>
      <c r="C224" s="21" t="s">
        <v>12</v>
      </c>
      <c r="D224" s="25">
        <f t="shared" si="71"/>
        <v>0</v>
      </c>
      <c r="E224" s="25">
        <f t="shared" ref="E224:J224" si="72">E225+E226+E227</f>
        <v>0</v>
      </c>
      <c r="F224" s="25">
        <f t="shared" si="72"/>
        <v>0</v>
      </c>
      <c r="G224" s="25">
        <f t="shared" si="72"/>
        <v>0</v>
      </c>
      <c r="H224" s="25">
        <f t="shared" si="72"/>
        <v>0</v>
      </c>
      <c r="I224" s="25">
        <f t="shared" si="72"/>
        <v>0</v>
      </c>
      <c r="J224" s="25">
        <f t="shared" si="72"/>
        <v>0</v>
      </c>
    </row>
    <row r="225" spans="1:10" ht="12.75" customHeight="1">
      <c r="A225" s="28"/>
      <c r="B225" s="29"/>
      <c r="C225" s="21" t="s">
        <v>13</v>
      </c>
      <c r="D225" s="25">
        <f t="shared" si="71"/>
        <v>0</v>
      </c>
      <c r="E225" s="25">
        <v>0</v>
      </c>
      <c r="F225" s="25">
        <v>0</v>
      </c>
      <c r="G225" s="25">
        <v>0</v>
      </c>
      <c r="H225" s="25">
        <v>0</v>
      </c>
      <c r="I225" s="25">
        <v>0</v>
      </c>
      <c r="J225" s="25">
        <v>0</v>
      </c>
    </row>
    <row r="226" spans="1:10" ht="12.75" customHeight="1">
      <c r="A226" s="28"/>
      <c r="B226" s="29"/>
      <c r="C226" s="21" t="s">
        <v>14</v>
      </c>
      <c r="D226" s="25">
        <f t="shared" si="71"/>
        <v>0</v>
      </c>
      <c r="E226" s="25">
        <v>0</v>
      </c>
      <c r="F226" s="25">
        <v>0</v>
      </c>
      <c r="G226" s="25">
        <v>0</v>
      </c>
      <c r="H226" s="25">
        <v>0</v>
      </c>
      <c r="I226" s="25">
        <v>0</v>
      </c>
      <c r="J226" s="25">
        <v>0</v>
      </c>
    </row>
    <row r="227" spans="1:10" ht="12.75" customHeight="1">
      <c r="A227" s="28"/>
      <c r="B227" s="29"/>
      <c r="C227" s="21" t="s">
        <v>15</v>
      </c>
      <c r="D227" s="25">
        <f t="shared" si="71"/>
        <v>0</v>
      </c>
      <c r="E227" s="25">
        <v>0</v>
      </c>
      <c r="F227" s="25">
        <v>0</v>
      </c>
      <c r="G227" s="25">
        <v>0</v>
      </c>
      <c r="H227" s="25">
        <v>0</v>
      </c>
      <c r="I227" s="25">
        <v>0</v>
      </c>
      <c r="J227" s="25">
        <v>0</v>
      </c>
    </row>
    <row r="228" spans="1:10" ht="12.75" customHeight="1">
      <c r="A228" s="28" t="s">
        <v>141</v>
      </c>
      <c r="B228" s="29" t="s">
        <v>178</v>
      </c>
      <c r="C228" s="21" t="s">
        <v>12</v>
      </c>
      <c r="D228" s="25">
        <f t="shared" si="71"/>
        <v>445</v>
      </c>
      <c r="E228" s="25">
        <f t="shared" ref="E228:J228" si="73">E229+E230+E231</f>
        <v>0</v>
      </c>
      <c r="F228" s="25">
        <f t="shared" si="73"/>
        <v>445</v>
      </c>
      <c r="G228" s="25">
        <f t="shared" si="73"/>
        <v>0</v>
      </c>
      <c r="H228" s="25">
        <f t="shared" si="73"/>
        <v>0</v>
      </c>
      <c r="I228" s="25">
        <f t="shared" si="73"/>
        <v>0</v>
      </c>
      <c r="J228" s="25">
        <f t="shared" si="73"/>
        <v>0</v>
      </c>
    </row>
    <row r="229" spans="1:10" ht="12.75" customHeight="1">
      <c r="A229" s="28"/>
      <c r="B229" s="29"/>
      <c r="C229" s="21" t="s">
        <v>13</v>
      </c>
      <c r="D229" s="25">
        <f t="shared" si="71"/>
        <v>0</v>
      </c>
      <c r="E229" s="25">
        <v>0</v>
      </c>
      <c r="F229" s="25">
        <v>0</v>
      </c>
      <c r="G229" s="25">
        <v>0</v>
      </c>
      <c r="H229" s="25">
        <v>0</v>
      </c>
      <c r="I229" s="25">
        <v>0</v>
      </c>
      <c r="J229" s="25">
        <v>0</v>
      </c>
    </row>
    <row r="230" spans="1:10" ht="12.75" customHeight="1">
      <c r="A230" s="28"/>
      <c r="B230" s="29"/>
      <c r="C230" s="21" t="s">
        <v>14</v>
      </c>
      <c r="D230" s="25">
        <f t="shared" si="71"/>
        <v>0</v>
      </c>
      <c r="E230" s="25">
        <v>0</v>
      </c>
      <c r="F230" s="25">
        <v>0</v>
      </c>
      <c r="G230" s="25">
        <v>0</v>
      </c>
      <c r="H230" s="25">
        <v>0</v>
      </c>
      <c r="I230" s="25">
        <v>0</v>
      </c>
      <c r="J230" s="25">
        <v>0</v>
      </c>
    </row>
    <row r="231" spans="1:10" ht="12.75" customHeight="1">
      <c r="A231" s="28"/>
      <c r="B231" s="29"/>
      <c r="C231" s="21" t="s">
        <v>15</v>
      </c>
      <c r="D231" s="25">
        <f t="shared" si="71"/>
        <v>445</v>
      </c>
      <c r="E231" s="25">
        <v>0</v>
      </c>
      <c r="F231" s="25">
        <v>445</v>
      </c>
      <c r="G231" s="25">
        <v>0</v>
      </c>
      <c r="H231" s="25">
        <v>0</v>
      </c>
      <c r="I231" s="25">
        <v>0</v>
      </c>
      <c r="J231" s="25">
        <v>0</v>
      </c>
    </row>
    <row r="232" spans="1:10" ht="12.75" customHeight="1">
      <c r="A232" s="28" t="s">
        <v>142</v>
      </c>
      <c r="B232" s="29" t="s">
        <v>179</v>
      </c>
      <c r="C232" s="21" t="s">
        <v>12</v>
      </c>
      <c r="D232" s="25">
        <f t="shared" si="71"/>
        <v>445</v>
      </c>
      <c r="E232" s="25">
        <f t="shared" ref="E232:J232" si="74">E233+E234+E235</f>
        <v>0</v>
      </c>
      <c r="F232" s="25">
        <f t="shared" si="74"/>
        <v>445</v>
      </c>
      <c r="G232" s="25">
        <f t="shared" si="74"/>
        <v>0</v>
      </c>
      <c r="H232" s="25">
        <f t="shared" si="74"/>
        <v>0</v>
      </c>
      <c r="I232" s="25">
        <f t="shared" si="74"/>
        <v>0</v>
      </c>
      <c r="J232" s="25">
        <f t="shared" si="74"/>
        <v>0</v>
      </c>
    </row>
    <row r="233" spans="1:10" ht="12.75" customHeight="1">
      <c r="A233" s="28"/>
      <c r="B233" s="29"/>
      <c r="C233" s="21" t="s">
        <v>13</v>
      </c>
      <c r="D233" s="25">
        <f t="shared" si="71"/>
        <v>0</v>
      </c>
      <c r="E233" s="25">
        <v>0</v>
      </c>
      <c r="F233" s="25">
        <v>0</v>
      </c>
      <c r="G233" s="25">
        <v>0</v>
      </c>
      <c r="H233" s="25">
        <v>0</v>
      </c>
      <c r="I233" s="25">
        <v>0</v>
      </c>
      <c r="J233" s="25">
        <v>0</v>
      </c>
    </row>
    <row r="234" spans="1:10" ht="12.75" customHeight="1">
      <c r="A234" s="28"/>
      <c r="B234" s="29"/>
      <c r="C234" s="21" t="s">
        <v>14</v>
      </c>
      <c r="D234" s="25">
        <f t="shared" si="71"/>
        <v>0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</row>
    <row r="235" spans="1:10" ht="12.75" customHeight="1">
      <c r="A235" s="28"/>
      <c r="B235" s="29"/>
      <c r="C235" s="21" t="s">
        <v>15</v>
      </c>
      <c r="D235" s="25">
        <f t="shared" si="71"/>
        <v>445</v>
      </c>
      <c r="E235" s="25">
        <v>0</v>
      </c>
      <c r="F235" s="25">
        <v>445</v>
      </c>
      <c r="G235" s="25">
        <v>0</v>
      </c>
      <c r="H235" s="25">
        <v>0</v>
      </c>
      <c r="I235" s="25">
        <v>0</v>
      </c>
      <c r="J235" s="25">
        <v>0</v>
      </c>
    </row>
    <row r="236" spans="1:10" ht="12.75" customHeight="1">
      <c r="A236" s="28" t="s">
        <v>143</v>
      </c>
      <c r="B236" s="29" t="s">
        <v>180</v>
      </c>
      <c r="C236" s="21" t="s">
        <v>12</v>
      </c>
      <c r="D236" s="25">
        <f t="shared" si="71"/>
        <v>205</v>
      </c>
      <c r="E236" s="25">
        <f t="shared" ref="E236:J236" si="75">E237+E238+E239</f>
        <v>0</v>
      </c>
      <c r="F236" s="25">
        <f t="shared" si="75"/>
        <v>205</v>
      </c>
      <c r="G236" s="25">
        <f t="shared" si="75"/>
        <v>0</v>
      </c>
      <c r="H236" s="25">
        <f t="shared" si="75"/>
        <v>0</v>
      </c>
      <c r="I236" s="25">
        <f t="shared" si="75"/>
        <v>0</v>
      </c>
      <c r="J236" s="25">
        <f t="shared" si="75"/>
        <v>0</v>
      </c>
    </row>
    <row r="237" spans="1:10" ht="12.75" customHeight="1">
      <c r="A237" s="28"/>
      <c r="B237" s="29"/>
      <c r="C237" s="21" t="s">
        <v>13</v>
      </c>
      <c r="D237" s="25">
        <f t="shared" si="71"/>
        <v>0</v>
      </c>
      <c r="E237" s="25">
        <v>0</v>
      </c>
      <c r="F237" s="25">
        <v>0</v>
      </c>
      <c r="G237" s="25">
        <v>0</v>
      </c>
      <c r="H237" s="25">
        <v>0</v>
      </c>
      <c r="I237" s="25">
        <v>0</v>
      </c>
      <c r="J237" s="25">
        <v>0</v>
      </c>
    </row>
    <row r="238" spans="1:10" ht="12.75" customHeight="1">
      <c r="A238" s="28"/>
      <c r="B238" s="29"/>
      <c r="C238" s="21" t="s">
        <v>14</v>
      </c>
      <c r="D238" s="25">
        <f t="shared" si="71"/>
        <v>0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</row>
    <row r="239" spans="1:10" ht="12.75" customHeight="1">
      <c r="A239" s="28"/>
      <c r="B239" s="29"/>
      <c r="C239" s="21" t="s">
        <v>15</v>
      </c>
      <c r="D239" s="25">
        <f t="shared" si="71"/>
        <v>205</v>
      </c>
      <c r="E239" s="25">
        <v>0</v>
      </c>
      <c r="F239" s="25">
        <v>205</v>
      </c>
      <c r="G239" s="25">
        <v>0</v>
      </c>
      <c r="H239" s="25">
        <v>0</v>
      </c>
      <c r="I239" s="25">
        <v>0</v>
      </c>
      <c r="J239" s="25">
        <v>0</v>
      </c>
    </row>
    <row r="240" spans="1:10" ht="12.75" customHeight="1">
      <c r="A240" s="28" t="s">
        <v>144</v>
      </c>
      <c r="B240" s="29" t="s">
        <v>181</v>
      </c>
      <c r="C240" s="21" t="s">
        <v>12</v>
      </c>
      <c r="D240" s="25">
        <f t="shared" si="71"/>
        <v>445</v>
      </c>
      <c r="E240" s="25">
        <f t="shared" ref="E240:J240" si="76">E241+E242+E243</f>
        <v>0</v>
      </c>
      <c r="F240" s="25">
        <f t="shared" si="76"/>
        <v>445</v>
      </c>
      <c r="G240" s="25">
        <f t="shared" si="76"/>
        <v>0</v>
      </c>
      <c r="H240" s="25">
        <f t="shared" si="76"/>
        <v>0</v>
      </c>
      <c r="I240" s="25">
        <f t="shared" si="76"/>
        <v>0</v>
      </c>
      <c r="J240" s="25">
        <f t="shared" si="76"/>
        <v>0</v>
      </c>
    </row>
    <row r="241" spans="1:10" ht="12.75" customHeight="1">
      <c r="A241" s="28"/>
      <c r="B241" s="29"/>
      <c r="C241" s="21" t="s">
        <v>13</v>
      </c>
      <c r="D241" s="25">
        <f t="shared" si="71"/>
        <v>0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</row>
    <row r="242" spans="1:10" ht="12.75" customHeight="1">
      <c r="A242" s="28"/>
      <c r="B242" s="29"/>
      <c r="C242" s="21" t="s">
        <v>14</v>
      </c>
      <c r="D242" s="25">
        <f t="shared" si="71"/>
        <v>0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</row>
    <row r="243" spans="1:10" ht="12.75" customHeight="1">
      <c r="A243" s="28"/>
      <c r="B243" s="29"/>
      <c r="C243" s="21" t="s">
        <v>15</v>
      </c>
      <c r="D243" s="25">
        <f t="shared" si="71"/>
        <v>445</v>
      </c>
      <c r="E243" s="25">
        <v>0</v>
      </c>
      <c r="F243" s="25">
        <v>445</v>
      </c>
      <c r="G243" s="25">
        <v>0</v>
      </c>
      <c r="H243" s="25">
        <v>0</v>
      </c>
      <c r="I243" s="25">
        <v>0</v>
      </c>
      <c r="J243" s="25">
        <v>0</v>
      </c>
    </row>
    <row r="244" spans="1:10" ht="12.75" customHeight="1">
      <c r="A244" s="28" t="s">
        <v>145</v>
      </c>
      <c r="B244" s="29" t="s">
        <v>127</v>
      </c>
      <c r="C244" s="21" t="s">
        <v>12</v>
      </c>
      <c r="D244" s="25">
        <f t="shared" si="71"/>
        <v>2499.6</v>
      </c>
      <c r="E244" s="25">
        <f t="shared" ref="E244:J244" si="77">E245+E246+E247</f>
        <v>296.39999999999998</v>
      </c>
      <c r="F244" s="25">
        <f t="shared" si="77"/>
        <v>2203.1999999999998</v>
      </c>
      <c r="G244" s="25">
        <f t="shared" si="77"/>
        <v>0</v>
      </c>
      <c r="H244" s="25">
        <f t="shared" si="77"/>
        <v>0</v>
      </c>
      <c r="I244" s="25">
        <f t="shared" si="77"/>
        <v>0</v>
      </c>
      <c r="J244" s="25">
        <f t="shared" si="77"/>
        <v>0</v>
      </c>
    </row>
    <row r="245" spans="1:10" ht="12.75" customHeight="1">
      <c r="A245" s="28"/>
      <c r="B245" s="29"/>
      <c r="C245" s="21" t="s">
        <v>13</v>
      </c>
      <c r="D245" s="25">
        <f t="shared" si="71"/>
        <v>0</v>
      </c>
      <c r="E245" s="25">
        <v>0</v>
      </c>
      <c r="F245" s="25">
        <v>0</v>
      </c>
      <c r="G245" s="25">
        <v>0</v>
      </c>
      <c r="H245" s="25">
        <v>0</v>
      </c>
      <c r="I245" s="25">
        <v>0</v>
      </c>
      <c r="J245" s="25">
        <v>0</v>
      </c>
    </row>
    <row r="246" spans="1:10" ht="12.75" customHeight="1">
      <c r="A246" s="28"/>
      <c r="B246" s="29"/>
      <c r="C246" s="21" t="s">
        <v>14</v>
      </c>
      <c r="D246" s="25">
        <f t="shared" si="71"/>
        <v>0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</row>
    <row r="247" spans="1:10" ht="12.75" customHeight="1">
      <c r="A247" s="28"/>
      <c r="B247" s="29"/>
      <c r="C247" s="21" t="s">
        <v>15</v>
      </c>
      <c r="D247" s="25">
        <f t="shared" si="71"/>
        <v>2499.6</v>
      </c>
      <c r="E247" s="25">
        <f>998703/1000-E219</f>
        <v>296.39999999999998</v>
      </c>
      <c r="F247" s="25">
        <v>2203.1999999999998</v>
      </c>
      <c r="G247" s="25">
        <v>0</v>
      </c>
      <c r="H247" s="25">
        <v>0</v>
      </c>
      <c r="I247" s="25">
        <v>0</v>
      </c>
      <c r="J247" s="25">
        <v>0</v>
      </c>
    </row>
    <row r="248" spans="1:10" ht="12.75" customHeight="1">
      <c r="A248" s="28" t="s">
        <v>146</v>
      </c>
      <c r="B248" s="29" t="s">
        <v>128</v>
      </c>
      <c r="C248" s="21" t="s">
        <v>12</v>
      </c>
      <c r="D248" s="25">
        <f t="shared" si="71"/>
        <v>6370.8</v>
      </c>
      <c r="E248" s="25">
        <f t="shared" ref="E248:J248" si="78">E249+E250+E251</f>
        <v>0</v>
      </c>
      <c r="F248" s="25">
        <f t="shared" si="78"/>
        <v>0</v>
      </c>
      <c r="G248" s="25">
        <f t="shared" si="78"/>
        <v>6370.8</v>
      </c>
      <c r="H248" s="25">
        <f t="shared" si="78"/>
        <v>0</v>
      </c>
      <c r="I248" s="25">
        <f t="shared" si="78"/>
        <v>0</v>
      </c>
      <c r="J248" s="25">
        <f t="shared" si="78"/>
        <v>0</v>
      </c>
    </row>
    <row r="249" spans="1:10" ht="12.75" customHeight="1">
      <c r="A249" s="28"/>
      <c r="B249" s="29"/>
      <c r="C249" s="21" t="s">
        <v>13</v>
      </c>
      <c r="D249" s="25">
        <f t="shared" si="71"/>
        <v>0</v>
      </c>
      <c r="E249" s="25">
        <v>0</v>
      </c>
      <c r="F249" s="25">
        <v>0</v>
      </c>
      <c r="G249" s="25">
        <v>0</v>
      </c>
      <c r="H249" s="25">
        <v>0</v>
      </c>
      <c r="I249" s="25">
        <v>0</v>
      </c>
      <c r="J249" s="25">
        <v>0</v>
      </c>
    </row>
    <row r="250" spans="1:10" ht="12.75" customHeight="1">
      <c r="A250" s="28"/>
      <c r="B250" s="29"/>
      <c r="C250" s="21" t="s">
        <v>14</v>
      </c>
      <c r="D250" s="25">
        <f t="shared" si="71"/>
        <v>0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</row>
    <row r="251" spans="1:10" ht="12.75" customHeight="1">
      <c r="A251" s="28"/>
      <c r="B251" s="29"/>
      <c r="C251" s="21" t="s">
        <v>15</v>
      </c>
      <c r="D251" s="25">
        <f t="shared" si="71"/>
        <v>6370.8</v>
      </c>
      <c r="E251" s="25">
        <v>0</v>
      </c>
      <c r="F251" s="25">
        <v>0</v>
      </c>
      <c r="G251" s="25">
        <f>6812.6-1187.16-796.9+1542.263</f>
        <v>6370.8</v>
      </c>
      <c r="H251" s="25">
        <v>0</v>
      </c>
      <c r="I251" s="25">
        <v>0</v>
      </c>
      <c r="J251" s="25">
        <v>0</v>
      </c>
    </row>
    <row r="252" spans="1:10" ht="12.75" customHeight="1">
      <c r="A252" s="28" t="s">
        <v>147</v>
      </c>
      <c r="B252" s="29" t="s">
        <v>129</v>
      </c>
      <c r="C252" s="21" t="s">
        <v>12</v>
      </c>
      <c r="D252" s="25">
        <f t="shared" si="71"/>
        <v>64372.5</v>
      </c>
      <c r="E252" s="25">
        <f t="shared" ref="E252:J252" si="79">E253+E254+E255</f>
        <v>0</v>
      </c>
      <c r="F252" s="25">
        <f t="shared" si="79"/>
        <v>63185.3</v>
      </c>
      <c r="G252" s="25">
        <f t="shared" si="79"/>
        <v>1187.2</v>
      </c>
      <c r="H252" s="25">
        <f t="shared" si="79"/>
        <v>0</v>
      </c>
      <c r="I252" s="25">
        <f t="shared" si="79"/>
        <v>0</v>
      </c>
      <c r="J252" s="25">
        <f t="shared" si="79"/>
        <v>0</v>
      </c>
    </row>
    <row r="253" spans="1:10" ht="12.75" customHeight="1">
      <c r="A253" s="28"/>
      <c r="B253" s="29"/>
      <c r="C253" s="21" t="s">
        <v>13</v>
      </c>
      <c r="D253" s="25">
        <f t="shared" ref="D253:D264" si="80">SUM(E253:J253)</f>
        <v>62172</v>
      </c>
      <c r="E253" s="25">
        <v>0</v>
      </c>
      <c r="F253" s="25">
        <v>62172</v>
      </c>
      <c r="G253" s="25">
        <v>0</v>
      </c>
      <c r="H253" s="25">
        <v>0</v>
      </c>
      <c r="I253" s="25">
        <v>0</v>
      </c>
      <c r="J253" s="25">
        <v>0</v>
      </c>
    </row>
    <row r="254" spans="1:10" ht="12.75" customHeight="1">
      <c r="A254" s="28"/>
      <c r="B254" s="29"/>
      <c r="C254" s="21" t="s">
        <v>14</v>
      </c>
      <c r="D254" s="25">
        <f t="shared" si="80"/>
        <v>0</v>
      </c>
      <c r="E254" s="25">
        <v>0</v>
      </c>
      <c r="F254" s="25"/>
      <c r="G254" s="25"/>
      <c r="H254" s="25">
        <v>0</v>
      </c>
      <c r="I254" s="25">
        <v>0</v>
      </c>
      <c r="J254" s="25">
        <v>0</v>
      </c>
    </row>
    <row r="255" spans="1:10" ht="12.75" customHeight="1">
      <c r="A255" s="28"/>
      <c r="B255" s="29"/>
      <c r="C255" s="21" t="s">
        <v>15</v>
      </c>
      <c r="D255" s="25">
        <f t="shared" si="80"/>
        <v>2200.5</v>
      </c>
      <c r="E255" s="25">
        <v>0</v>
      </c>
      <c r="F255" s="25">
        <v>1013.3</v>
      </c>
      <c r="G255" s="25">
        <v>1187.2</v>
      </c>
      <c r="H255" s="25">
        <v>0</v>
      </c>
      <c r="I255" s="25">
        <v>0</v>
      </c>
      <c r="J255" s="25">
        <v>0</v>
      </c>
    </row>
    <row r="256" spans="1:10" ht="12.75" customHeight="1">
      <c r="A256" s="28" t="s">
        <v>148</v>
      </c>
      <c r="B256" s="29" t="s">
        <v>170</v>
      </c>
      <c r="C256" s="21" t="s">
        <v>12</v>
      </c>
      <c r="D256" s="25">
        <f t="shared" si="80"/>
        <v>1189.8</v>
      </c>
      <c r="E256" s="25">
        <f t="shared" ref="E256:J256" si="81">E257+E258+E259</f>
        <v>0</v>
      </c>
      <c r="F256" s="25">
        <f t="shared" si="81"/>
        <v>796.9</v>
      </c>
      <c r="G256" s="25">
        <f t="shared" si="81"/>
        <v>392.9</v>
      </c>
      <c r="H256" s="25">
        <f t="shared" si="81"/>
        <v>0</v>
      </c>
      <c r="I256" s="25">
        <f t="shared" si="81"/>
        <v>0</v>
      </c>
      <c r="J256" s="25">
        <f t="shared" si="81"/>
        <v>0</v>
      </c>
    </row>
    <row r="257" spans="1:12" ht="12.75" customHeight="1">
      <c r="A257" s="28"/>
      <c r="B257" s="29"/>
      <c r="C257" s="21" t="s">
        <v>13</v>
      </c>
      <c r="D257" s="25">
        <f t="shared" si="80"/>
        <v>0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</row>
    <row r="258" spans="1:12" ht="12.75" customHeight="1">
      <c r="A258" s="28"/>
      <c r="B258" s="29"/>
      <c r="C258" s="21" t="s">
        <v>14</v>
      </c>
      <c r="D258" s="25">
        <f t="shared" si="80"/>
        <v>0</v>
      </c>
      <c r="E258" s="25">
        <v>0</v>
      </c>
      <c r="F258" s="25">
        <v>0</v>
      </c>
      <c r="G258" s="25">
        <v>0</v>
      </c>
      <c r="H258" s="25">
        <v>0</v>
      </c>
      <c r="I258" s="25">
        <v>0</v>
      </c>
      <c r="J258" s="25">
        <v>0</v>
      </c>
    </row>
    <row r="259" spans="1:12" ht="15.75" customHeight="1">
      <c r="A259" s="28"/>
      <c r="B259" s="29"/>
      <c r="C259" s="21" t="s">
        <v>15</v>
      </c>
      <c r="D259" s="22">
        <f t="shared" si="80"/>
        <v>1189.8</v>
      </c>
      <c r="E259" s="22">
        <v>0</v>
      </c>
      <c r="F259" s="22">
        <v>796.9</v>
      </c>
      <c r="G259" s="22">
        <f>796.9-404</f>
        <v>392.9</v>
      </c>
      <c r="H259" s="22">
        <v>0</v>
      </c>
      <c r="I259" s="22">
        <v>0</v>
      </c>
      <c r="J259" s="22">
        <v>0</v>
      </c>
    </row>
    <row r="260" spans="1:12" ht="12.75" customHeight="1">
      <c r="A260" s="28" t="s">
        <v>149</v>
      </c>
      <c r="B260" s="29" t="s">
        <v>67</v>
      </c>
      <c r="C260" s="21" t="s">
        <v>12</v>
      </c>
      <c r="D260" s="25">
        <f t="shared" si="80"/>
        <v>0</v>
      </c>
      <c r="E260" s="25">
        <f t="shared" ref="E260:J260" si="82">E261+E262+E263</f>
        <v>0</v>
      </c>
      <c r="F260" s="25">
        <f t="shared" si="82"/>
        <v>0</v>
      </c>
      <c r="G260" s="25">
        <f t="shared" si="82"/>
        <v>0</v>
      </c>
      <c r="H260" s="25">
        <f t="shared" si="82"/>
        <v>0</v>
      </c>
      <c r="I260" s="25">
        <f t="shared" si="82"/>
        <v>0</v>
      </c>
      <c r="J260" s="25">
        <f t="shared" si="82"/>
        <v>0</v>
      </c>
    </row>
    <row r="261" spans="1:12" ht="12.75" customHeight="1">
      <c r="A261" s="28"/>
      <c r="B261" s="29"/>
      <c r="C261" s="21" t="s">
        <v>13</v>
      </c>
      <c r="D261" s="25">
        <f t="shared" si="80"/>
        <v>0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L261" s="1" t="s">
        <v>234</v>
      </c>
    </row>
    <row r="262" spans="1:12" ht="12.75" customHeight="1">
      <c r="A262" s="28"/>
      <c r="B262" s="29"/>
      <c r="C262" s="21" t="s">
        <v>14</v>
      </c>
      <c r="D262" s="25">
        <f t="shared" si="80"/>
        <v>0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</row>
    <row r="263" spans="1:12" ht="13.5" customHeight="1">
      <c r="A263" s="28"/>
      <c r="B263" s="29"/>
      <c r="C263" s="21" t="s">
        <v>15</v>
      </c>
      <c r="D263" s="22">
        <f t="shared" si="80"/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</row>
    <row r="264" spans="1:12" ht="12.75" customHeight="1">
      <c r="A264" s="28" t="s">
        <v>130</v>
      </c>
      <c r="B264" s="29" t="s">
        <v>239</v>
      </c>
      <c r="C264" s="21" t="s">
        <v>12</v>
      </c>
      <c r="D264" s="25">
        <f t="shared" si="80"/>
        <v>138000.4</v>
      </c>
      <c r="E264" s="25">
        <f t="shared" ref="E264:J264" si="83">E265+E266+E267</f>
        <v>0</v>
      </c>
      <c r="F264" s="25">
        <f t="shared" si="83"/>
        <v>0</v>
      </c>
      <c r="G264" s="25">
        <f t="shared" si="83"/>
        <v>138000.4</v>
      </c>
      <c r="H264" s="25">
        <f t="shared" si="83"/>
        <v>0</v>
      </c>
      <c r="I264" s="25">
        <f t="shared" si="83"/>
        <v>0</v>
      </c>
      <c r="J264" s="25">
        <f t="shared" si="83"/>
        <v>0</v>
      </c>
    </row>
    <row r="265" spans="1:12" ht="12.75" customHeight="1">
      <c r="A265" s="28"/>
      <c r="B265" s="29"/>
      <c r="C265" s="21" t="s">
        <v>13</v>
      </c>
      <c r="D265" s="25">
        <f t="shared" ref="D265:D271" si="84">SUM(E265:J265)</f>
        <v>0</v>
      </c>
      <c r="E265" s="25">
        <v>0</v>
      </c>
      <c r="F265" s="25">
        <v>0</v>
      </c>
      <c r="G265" s="22">
        <v>0</v>
      </c>
      <c r="H265" s="22">
        <v>0</v>
      </c>
      <c r="I265" s="22">
        <v>0</v>
      </c>
      <c r="J265" s="22">
        <v>0</v>
      </c>
    </row>
    <row r="266" spans="1:12" ht="12.75" customHeight="1">
      <c r="A266" s="28"/>
      <c r="B266" s="29"/>
      <c r="C266" s="21" t="s">
        <v>14</v>
      </c>
      <c r="D266" s="25">
        <f t="shared" si="84"/>
        <v>136620.4</v>
      </c>
      <c r="E266" s="25">
        <v>0</v>
      </c>
      <c r="F266" s="25">
        <v>0</v>
      </c>
      <c r="G266" s="22">
        <f>104940+31680.4</f>
        <v>136620.4</v>
      </c>
      <c r="H266" s="22">
        <v>0</v>
      </c>
      <c r="I266" s="22">
        <v>0</v>
      </c>
      <c r="J266" s="22">
        <v>0</v>
      </c>
    </row>
    <row r="267" spans="1:12" ht="12.75" customHeight="1">
      <c r="A267" s="28"/>
      <c r="B267" s="29"/>
      <c r="C267" s="21" t="s">
        <v>15</v>
      </c>
      <c r="D267" s="25">
        <f t="shared" si="84"/>
        <v>1380</v>
      </c>
      <c r="E267" s="25">
        <v>0</v>
      </c>
      <c r="F267" s="25">
        <v>0</v>
      </c>
      <c r="G267" s="22">
        <f>1060+320</f>
        <v>1380</v>
      </c>
      <c r="H267" s="22">
        <v>0</v>
      </c>
      <c r="I267" s="22">
        <v>0</v>
      </c>
      <c r="J267" s="22">
        <v>0</v>
      </c>
    </row>
    <row r="268" spans="1:12" s="14" customFormat="1" ht="12.75" customHeight="1">
      <c r="A268" s="28" t="s">
        <v>228</v>
      </c>
      <c r="B268" s="30" t="s">
        <v>229</v>
      </c>
      <c r="C268" s="21" t="s">
        <v>12</v>
      </c>
      <c r="D268" s="25">
        <f>SUM(E268:J268)</f>
        <v>197979.9</v>
      </c>
      <c r="E268" s="25"/>
      <c r="F268" s="25"/>
      <c r="G268" s="22">
        <f>SUM(G269:G271)</f>
        <v>197979.9</v>
      </c>
      <c r="H268" s="22"/>
      <c r="I268" s="22"/>
      <c r="J268" s="22"/>
    </row>
    <row r="269" spans="1:12" s="14" customFormat="1" ht="12.75" customHeight="1">
      <c r="A269" s="28"/>
      <c r="B269" s="31"/>
      <c r="C269" s="21" t="s">
        <v>13</v>
      </c>
      <c r="D269" s="25">
        <f t="shared" si="84"/>
        <v>0</v>
      </c>
      <c r="E269" s="25"/>
      <c r="F269" s="25"/>
      <c r="G269" s="22"/>
      <c r="H269" s="22"/>
      <c r="I269" s="22"/>
      <c r="J269" s="22"/>
    </row>
    <row r="270" spans="1:12" s="14" customFormat="1" ht="12.75" customHeight="1">
      <c r="A270" s="28"/>
      <c r="B270" s="31"/>
      <c r="C270" s="21" t="s">
        <v>14</v>
      </c>
      <c r="D270" s="25">
        <f t="shared" si="84"/>
        <v>196000</v>
      </c>
      <c r="E270" s="25"/>
      <c r="F270" s="25"/>
      <c r="G270" s="22">
        <v>196000</v>
      </c>
      <c r="H270" s="22"/>
      <c r="I270" s="22"/>
      <c r="J270" s="22"/>
    </row>
    <row r="271" spans="1:12" s="14" customFormat="1" ht="178.5" customHeight="1">
      <c r="A271" s="28"/>
      <c r="B271" s="32"/>
      <c r="C271" s="21" t="s">
        <v>15</v>
      </c>
      <c r="D271" s="25">
        <f t="shared" si="84"/>
        <v>1979.9</v>
      </c>
      <c r="E271" s="25"/>
      <c r="F271" s="25"/>
      <c r="G271" s="22">
        <v>1979.9</v>
      </c>
      <c r="H271" s="22"/>
      <c r="I271" s="22"/>
      <c r="J271" s="22"/>
    </row>
    <row r="272" spans="1:12" s="2" customFormat="1" ht="12.75" customHeight="1">
      <c r="A272" s="28" t="s">
        <v>49</v>
      </c>
      <c r="B272" s="29" t="s">
        <v>50</v>
      </c>
      <c r="C272" s="21" t="s">
        <v>12</v>
      </c>
      <c r="D272" s="22">
        <f t="shared" ref="D272:D284" si="85">SUM(E272:J272)</f>
        <v>43952.1</v>
      </c>
      <c r="E272" s="22">
        <f>E276+E292+E324</f>
        <v>18573.099999999999</v>
      </c>
      <c r="F272" s="22">
        <f>F273+F274+F275</f>
        <v>6790.8</v>
      </c>
      <c r="G272" s="22">
        <f>G273+G274+G275</f>
        <v>10725.9</v>
      </c>
      <c r="H272" s="22">
        <f t="shared" ref="G272:J275" si="86">H276+H292+H324</f>
        <v>2933.4</v>
      </c>
      <c r="I272" s="22">
        <f t="shared" si="86"/>
        <v>2594.6</v>
      </c>
      <c r="J272" s="22">
        <f t="shared" si="86"/>
        <v>2334.3000000000002</v>
      </c>
    </row>
    <row r="273" spans="1:10" s="2" customFormat="1" ht="12.75" customHeight="1">
      <c r="A273" s="28"/>
      <c r="B273" s="29"/>
      <c r="C273" s="21" t="s">
        <v>13</v>
      </c>
      <c r="D273" s="22">
        <f t="shared" si="85"/>
        <v>10328.700000000001</v>
      </c>
      <c r="E273" s="22">
        <f>E277+E293+E325</f>
        <v>10328.700000000001</v>
      </c>
      <c r="F273" s="22">
        <f>F277+F293+F325</f>
        <v>0</v>
      </c>
      <c r="G273" s="22">
        <f t="shared" si="86"/>
        <v>0</v>
      </c>
      <c r="H273" s="22">
        <f t="shared" si="86"/>
        <v>0</v>
      </c>
      <c r="I273" s="22">
        <f t="shared" si="86"/>
        <v>0</v>
      </c>
      <c r="J273" s="22">
        <f t="shared" si="86"/>
        <v>0</v>
      </c>
    </row>
    <row r="274" spans="1:10" s="2" customFormat="1" ht="12.75" customHeight="1">
      <c r="A274" s="28"/>
      <c r="B274" s="29"/>
      <c r="C274" s="21" t="s">
        <v>14</v>
      </c>
      <c r="D274" s="22">
        <f t="shared" si="85"/>
        <v>1085</v>
      </c>
      <c r="E274" s="22">
        <f>E278+E294+E326</f>
        <v>1085</v>
      </c>
      <c r="F274" s="22">
        <f>F278+F294+F326</f>
        <v>0</v>
      </c>
      <c r="G274" s="22">
        <f t="shared" si="86"/>
        <v>0</v>
      </c>
      <c r="H274" s="22">
        <f t="shared" si="86"/>
        <v>0</v>
      </c>
      <c r="I274" s="22">
        <f t="shared" si="86"/>
        <v>0</v>
      </c>
      <c r="J274" s="22">
        <f t="shared" si="86"/>
        <v>0</v>
      </c>
    </row>
    <row r="275" spans="1:10" s="2" customFormat="1" ht="12.75" customHeight="1">
      <c r="A275" s="28"/>
      <c r="B275" s="29"/>
      <c r="C275" s="21" t="s">
        <v>15</v>
      </c>
      <c r="D275" s="22">
        <f t="shared" si="85"/>
        <v>32538.400000000001</v>
      </c>
      <c r="E275" s="22">
        <f>E279+E295+E327</f>
        <v>7159.4</v>
      </c>
      <c r="F275" s="22">
        <f>F279+F295+F327</f>
        <v>6790.8</v>
      </c>
      <c r="G275" s="22">
        <f>G279+G295+G327</f>
        <v>10725.9</v>
      </c>
      <c r="H275" s="22">
        <f>H279+H295+H327</f>
        <v>2933.4</v>
      </c>
      <c r="I275" s="22">
        <f t="shared" si="86"/>
        <v>2594.6</v>
      </c>
      <c r="J275" s="22">
        <f t="shared" si="86"/>
        <v>2334.3000000000002</v>
      </c>
    </row>
    <row r="276" spans="1:10" ht="12.75" customHeight="1">
      <c r="A276" s="28" t="s">
        <v>51</v>
      </c>
      <c r="B276" s="29" t="s">
        <v>52</v>
      </c>
      <c r="C276" s="21" t="s">
        <v>12</v>
      </c>
      <c r="D276" s="22">
        <f t="shared" si="85"/>
        <v>2300</v>
      </c>
      <c r="E276" s="22">
        <f>E280+E284</f>
        <v>500</v>
      </c>
      <c r="F276" s="22">
        <f>F280+F284</f>
        <v>0</v>
      </c>
      <c r="G276" s="22">
        <f t="shared" ref="G276:J277" si="87">G280+G284+G288</f>
        <v>600</v>
      </c>
      <c r="H276" s="22">
        <f t="shared" si="87"/>
        <v>600</v>
      </c>
      <c r="I276" s="22">
        <f t="shared" si="87"/>
        <v>600</v>
      </c>
      <c r="J276" s="22">
        <f t="shared" si="87"/>
        <v>0</v>
      </c>
    </row>
    <row r="277" spans="1:10" ht="12.75" customHeight="1">
      <c r="A277" s="28"/>
      <c r="B277" s="29"/>
      <c r="C277" s="21" t="s">
        <v>13</v>
      </c>
      <c r="D277" s="22">
        <f t="shared" si="85"/>
        <v>0</v>
      </c>
      <c r="E277" s="22">
        <f>E281+E285</f>
        <v>0</v>
      </c>
      <c r="F277" s="22">
        <f>F281+F285+F289</f>
        <v>0</v>
      </c>
      <c r="G277" s="22">
        <f t="shared" si="87"/>
        <v>0</v>
      </c>
      <c r="H277" s="22">
        <f t="shared" si="87"/>
        <v>0</v>
      </c>
      <c r="I277" s="22">
        <f t="shared" si="87"/>
        <v>0</v>
      </c>
      <c r="J277" s="22">
        <f t="shared" si="87"/>
        <v>0</v>
      </c>
    </row>
    <row r="278" spans="1:10" ht="12.75" customHeight="1">
      <c r="A278" s="28"/>
      <c r="B278" s="29"/>
      <c r="C278" s="21" t="s">
        <v>14</v>
      </c>
      <c r="D278" s="22">
        <f t="shared" si="85"/>
        <v>0</v>
      </c>
      <c r="E278" s="22">
        <f>E282+E286</f>
        <v>0</v>
      </c>
      <c r="F278" s="22">
        <f t="shared" ref="F278:J279" si="88">F282+F286+F290</f>
        <v>0</v>
      </c>
      <c r="G278" s="22">
        <f>G282+G286+G290</f>
        <v>0</v>
      </c>
      <c r="H278" s="22">
        <f t="shared" si="88"/>
        <v>0</v>
      </c>
      <c r="I278" s="22">
        <f t="shared" si="88"/>
        <v>0</v>
      </c>
      <c r="J278" s="22">
        <f t="shared" si="88"/>
        <v>0</v>
      </c>
    </row>
    <row r="279" spans="1:10" ht="12.75" customHeight="1">
      <c r="A279" s="28"/>
      <c r="B279" s="29"/>
      <c r="C279" s="21" t="s">
        <v>15</v>
      </c>
      <c r="D279" s="22">
        <f t="shared" si="85"/>
        <v>2300</v>
      </c>
      <c r="E279" s="22">
        <f>E283+E287</f>
        <v>500</v>
      </c>
      <c r="F279" s="22">
        <f t="shared" si="88"/>
        <v>0</v>
      </c>
      <c r="G279" s="22">
        <f>G283+G287+G291</f>
        <v>600</v>
      </c>
      <c r="H279" s="22">
        <f>H283+H287+H291</f>
        <v>600</v>
      </c>
      <c r="I279" s="22">
        <f t="shared" si="88"/>
        <v>600</v>
      </c>
      <c r="J279" s="22">
        <f t="shared" si="88"/>
        <v>0</v>
      </c>
    </row>
    <row r="280" spans="1:10" ht="12.75" customHeight="1">
      <c r="A280" s="28" t="s">
        <v>84</v>
      </c>
      <c r="B280" s="29" t="s">
        <v>53</v>
      </c>
      <c r="C280" s="21" t="s">
        <v>12</v>
      </c>
      <c r="D280" s="22">
        <f t="shared" si="85"/>
        <v>1400</v>
      </c>
      <c r="E280" s="22">
        <f t="shared" ref="E280:J280" si="89">E281+E282+E283</f>
        <v>500</v>
      </c>
      <c r="F280" s="22">
        <f t="shared" si="89"/>
        <v>0</v>
      </c>
      <c r="G280" s="22">
        <f t="shared" si="89"/>
        <v>300</v>
      </c>
      <c r="H280" s="22">
        <f t="shared" si="89"/>
        <v>300</v>
      </c>
      <c r="I280" s="22">
        <f t="shared" si="89"/>
        <v>300</v>
      </c>
      <c r="J280" s="22">
        <f t="shared" si="89"/>
        <v>0</v>
      </c>
    </row>
    <row r="281" spans="1:10" ht="12.75" customHeight="1">
      <c r="A281" s="28"/>
      <c r="B281" s="29"/>
      <c r="C281" s="21" t="s">
        <v>13</v>
      </c>
      <c r="D281" s="22">
        <f t="shared" si="85"/>
        <v>0</v>
      </c>
      <c r="E281" s="24"/>
      <c r="F281" s="24"/>
      <c r="G281" s="24"/>
      <c r="H281" s="24"/>
      <c r="I281" s="24"/>
      <c r="J281" s="24"/>
    </row>
    <row r="282" spans="1:10" ht="12.75" customHeight="1">
      <c r="A282" s="28"/>
      <c r="B282" s="29"/>
      <c r="C282" s="21" t="s">
        <v>14</v>
      </c>
      <c r="D282" s="22">
        <f t="shared" si="85"/>
        <v>0</v>
      </c>
      <c r="E282" s="24"/>
      <c r="F282" s="24"/>
      <c r="G282" s="24"/>
      <c r="H282" s="24"/>
      <c r="I282" s="24"/>
      <c r="J282" s="24"/>
    </row>
    <row r="283" spans="1:10" ht="12.75" customHeight="1">
      <c r="A283" s="28"/>
      <c r="B283" s="29"/>
      <c r="C283" s="21" t="s">
        <v>15</v>
      </c>
      <c r="D283" s="22">
        <f t="shared" si="85"/>
        <v>1400</v>
      </c>
      <c r="E283" s="24">
        <f>500</f>
        <v>500</v>
      </c>
      <c r="F283" s="24"/>
      <c r="G283" s="22">
        <v>300</v>
      </c>
      <c r="H283" s="22">
        <v>300</v>
      </c>
      <c r="I283" s="22">
        <v>300</v>
      </c>
      <c r="J283" s="24"/>
    </row>
    <row r="284" spans="1:10" ht="12.75" customHeight="1">
      <c r="A284" s="28" t="s">
        <v>85</v>
      </c>
      <c r="B284" s="29" t="s">
        <v>54</v>
      </c>
      <c r="C284" s="21" t="s">
        <v>12</v>
      </c>
      <c r="D284" s="22">
        <f t="shared" si="85"/>
        <v>0</v>
      </c>
      <c r="E284" s="22">
        <f t="shared" ref="E284:J284" si="90">E285+E286+E287</f>
        <v>0</v>
      </c>
      <c r="F284" s="22">
        <f t="shared" si="90"/>
        <v>0</v>
      </c>
      <c r="G284" s="22">
        <f t="shared" si="90"/>
        <v>0</v>
      </c>
      <c r="H284" s="22">
        <f t="shared" si="90"/>
        <v>0</v>
      </c>
      <c r="I284" s="22">
        <f t="shared" si="90"/>
        <v>0</v>
      </c>
      <c r="J284" s="22">
        <f t="shared" si="90"/>
        <v>0</v>
      </c>
    </row>
    <row r="285" spans="1:10" ht="12.75" customHeight="1">
      <c r="A285" s="28"/>
      <c r="B285" s="29"/>
      <c r="C285" s="21" t="s">
        <v>13</v>
      </c>
      <c r="D285" s="22">
        <f t="shared" ref="D285:D295" si="91">SUM(E285:J285)</f>
        <v>0</v>
      </c>
      <c r="E285" s="24"/>
      <c r="F285" s="24"/>
      <c r="G285" s="24"/>
      <c r="H285" s="24"/>
      <c r="I285" s="24"/>
      <c r="J285" s="24"/>
    </row>
    <row r="286" spans="1:10" ht="12.75" customHeight="1">
      <c r="A286" s="28"/>
      <c r="B286" s="29"/>
      <c r="C286" s="21" t="s">
        <v>14</v>
      </c>
      <c r="D286" s="22">
        <f t="shared" si="91"/>
        <v>0</v>
      </c>
      <c r="E286" s="24"/>
      <c r="F286" s="24"/>
      <c r="G286" s="24"/>
      <c r="H286" s="24"/>
      <c r="I286" s="24"/>
      <c r="J286" s="24"/>
    </row>
    <row r="287" spans="1:10" ht="12.75" customHeight="1">
      <c r="A287" s="28"/>
      <c r="B287" s="29"/>
      <c r="C287" s="21" t="s">
        <v>15</v>
      </c>
      <c r="D287" s="22">
        <f t="shared" si="91"/>
        <v>0</v>
      </c>
      <c r="E287" s="22">
        <v>0</v>
      </c>
      <c r="F287" s="22"/>
      <c r="G287" s="22"/>
      <c r="H287" s="22"/>
      <c r="I287" s="22"/>
      <c r="J287" s="24"/>
    </row>
    <row r="288" spans="1:10" ht="12.75" customHeight="1">
      <c r="A288" s="28" t="s">
        <v>86</v>
      </c>
      <c r="B288" s="29" t="s">
        <v>55</v>
      </c>
      <c r="C288" s="21" t="s">
        <v>12</v>
      </c>
      <c r="D288" s="22">
        <f>SUM(E288:J288)</f>
        <v>900</v>
      </c>
      <c r="E288" s="22">
        <f t="shared" ref="E288:J288" si="92">E289+E290+E291</f>
        <v>0</v>
      </c>
      <c r="F288" s="22">
        <f t="shared" si="92"/>
        <v>0</v>
      </c>
      <c r="G288" s="22">
        <f t="shared" si="92"/>
        <v>300</v>
      </c>
      <c r="H288" s="22">
        <f t="shared" si="92"/>
        <v>300</v>
      </c>
      <c r="I288" s="22">
        <f t="shared" si="92"/>
        <v>300</v>
      </c>
      <c r="J288" s="22">
        <f t="shared" si="92"/>
        <v>0</v>
      </c>
    </row>
    <row r="289" spans="1:10" ht="12.75" customHeight="1">
      <c r="A289" s="28"/>
      <c r="B289" s="29"/>
      <c r="C289" s="21" t="s">
        <v>13</v>
      </c>
      <c r="D289" s="22">
        <f t="shared" si="91"/>
        <v>0</v>
      </c>
      <c r="E289" s="22"/>
      <c r="F289" s="22"/>
      <c r="G289" s="22"/>
      <c r="H289" s="22"/>
      <c r="I289" s="22"/>
      <c r="J289" s="24"/>
    </row>
    <row r="290" spans="1:10" ht="12.75" customHeight="1">
      <c r="A290" s="28"/>
      <c r="B290" s="29"/>
      <c r="C290" s="21" t="s">
        <v>14</v>
      </c>
      <c r="D290" s="22">
        <f t="shared" si="91"/>
        <v>0</v>
      </c>
      <c r="E290" s="22"/>
      <c r="F290" s="22"/>
      <c r="G290" s="22"/>
      <c r="H290" s="22"/>
      <c r="I290" s="22"/>
      <c r="J290" s="24"/>
    </row>
    <row r="291" spans="1:10" ht="12.75" customHeight="1">
      <c r="A291" s="28"/>
      <c r="B291" s="29"/>
      <c r="C291" s="21" t="s">
        <v>15</v>
      </c>
      <c r="D291" s="22">
        <f t="shared" si="91"/>
        <v>900</v>
      </c>
      <c r="E291" s="22"/>
      <c r="F291" s="22"/>
      <c r="G291" s="22">
        <v>300</v>
      </c>
      <c r="H291" s="22">
        <v>300</v>
      </c>
      <c r="I291" s="22">
        <v>300</v>
      </c>
      <c r="J291" s="24"/>
    </row>
    <row r="292" spans="1:10" ht="12.75" customHeight="1">
      <c r="A292" s="28" t="s">
        <v>56</v>
      </c>
      <c r="B292" s="29" t="s">
        <v>57</v>
      </c>
      <c r="C292" s="21" t="s">
        <v>12</v>
      </c>
      <c r="D292" s="22">
        <f>SUM(E292:J292)</f>
        <v>8340.2000000000007</v>
      </c>
      <c r="E292" s="22">
        <f t="shared" ref="E292:J292" si="93">E293+E294+E295</f>
        <v>2512</v>
      </c>
      <c r="F292" s="22">
        <f t="shared" si="93"/>
        <v>151.6</v>
      </c>
      <c r="G292" s="22">
        <f t="shared" si="93"/>
        <v>3800</v>
      </c>
      <c r="H292" s="22">
        <f t="shared" si="93"/>
        <v>376.6</v>
      </c>
      <c r="I292" s="22">
        <f t="shared" si="93"/>
        <v>0</v>
      </c>
      <c r="J292" s="22">
        <f t="shared" si="93"/>
        <v>1500</v>
      </c>
    </row>
    <row r="293" spans="1:10" ht="12.75" customHeight="1">
      <c r="A293" s="28"/>
      <c r="B293" s="29"/>
      <c r="C293" s="21" t="s">
        <v>13</v>
      </c>
      <c r="D293" s="22">
        <f t="shared" si="91"/>
        <v>0</v>
      </c>
      <c r="E293" s="22">
        <f>E297+E301+E305+E309+E321</f>
        <v>0</v>
      </c>
      <c r="F293" s="22">
        <f>F297+F301+F305+F309+F321</f>
        <v>0</v>
      </c>
      <c r="G293" s="22">
        <f>G297+G301+G305+G309+G321+G313+G317</f>
        <v>0</v>
      </c>
      <c r="H293" s="22">
        <f>H297+H301+H305+H309+H321+H313+H317</f>
        <v>0</v>
      </c>
      <c r="I293" s="22">
        <f>I297+I301+I305+I309+I321+I313+I317</f>
        <v>0</v>
      </c>
      <c r="J293" s="22">
        <f>J297+J301+J305+J309+J321+J313+J317</f>
        <v>0</v>
      </c>
    </row>
    <row r="294" spans="1:10" ht="12.75" customHeight="1">
      <c r="A294" s="28"/>
      <c r="B294" s="29"/>
      <c r="C294" s="21" t="s">
        <v>19</v>
      </c>
      <c r="D294" s="22">
        <f t="shared" si="91"/>
        <v>0</v>
      </c>
      <c r="E294" s="22">
        <f>E298+E302+E306+E310+E322</f>
        <v>0</v>
      </c>
      <c r="F294" s="22">
        <f>F298+F302+F306+F310+F322</f>
        <v>0</v>
      </c>
      <c r="G294" s="22">
        <f t="shared" ref="G294:J295" si="94">G298+G302+G306+G310+G322+G314+G318</f>
        <v>0</v>
      </c>
      <c r="H294" s="22">
        <f t="shared" si="94"/>
        <v>0</v>
      </c>
      <c r="I294" s="22">
        <f t="shared" si="94"/>
        <v>0</v>
      </c>
      <c r="J294" s="22">
        <f t="shared" si="94"/>
        <v>0</v>
      </c>
    </row>
    <row r="295" spans="1:10" ht="54" customHeight="1">
      <c r="A295" s="28"/>
      <c r="B295" s="29"/>
      <c r="C295" s="21" t="s">
        <v>15</v>
      </c>
      <c r="D295" s="22">
        <f t="shared" si="91"/>
        <v>8340.2000000000007</v>
      </c>
      <c r="E295" s="22">
        <f>E299+E303+E307+E311+E323+E315+E319</f>
        <v>2512</v>
      </c>
      <c r="F295" s="22">
        <f>F299+F303+F307+F311+F323+F315+F319</f>
        <v>151.6</v>
      </c>
      <c r="G295" s="22">
        <f>G299+G303+G307+G311+G323+G315+G319</f>
        <v>3800</v>
      </c>
      <c r="H295" s="22">
        <f t="shared" si="94"/>
        <v>376.6</v>
      </c>
      <c r="I295" s="22">
        <f t="shared" si="94"/>
        <v>0</v>
      </c>
      <c r="J295" s="22">
        <f t="shared" si="94"/>
        <v>1500</v>
      </c>
    </row>
    <row r="296" spans="1:10" ht="14.25" customHeight="1">
      <c r="A296" s="28" t="s">
        <v>87</v>
      </c>
      <c r="B296" s="29" t="s">
        <v>24</v>
      </c>
      <c r="C296" s="21" t="s">
        <v>12</v>
      </c>
      <c r="D296" s="22">
        <f t="shared" ref="D296:D327" si="95">SUM(E296:J296)</f>
        <v>1095.8</v>
      </c>
      <c r="E296" s="22">
        <f t="shared" ref="E296:J296" si="96">E297+E298+E299</f>
        <v>1095.8</v>
      </c>
      <c r="F296" s="22">
        <f t="shared" si="96"/>
        <v>0</v>
      </c>
      <c r="G296" s="22">
        <f t="shared" si="96"/>
        <v>0</v>
      </c>
      <c r="H296" s="22">
        <f t="shared" si="96"/>
        <v>0</v>
      </c>
      <c r="I296" s="22">
        <f t="shared" si="96"/>
        <v>0</v>
      </c>
      <c r="J296" s="22">
        <f t="shared" si="96"/>
        <v>0</v>
      </c>
    </row>
    <row r="297" spans="1:10" ht="14.25" customHeight="1">
      <c r="A297" s="28"/>
      <c r="B297" s="29"/>
      <c r="C297" s="21" t="s">
        <v>13</v>
      </c>
      <c r="D297" s="22">
        <f t="shared" si="95"/>
        <v>0</v>
      </c>
      <c r="E297" s="25"/>
      <c r="F297" s="25"/>
      <c r="G297" s="25"/>
      <c r="H297" s="22"/>
      <c r="I297" s="22"/>
      <c r="J297" s="22"/>
    </row>
    <row r="298" spans="1:10" ht="14.25" customHeight="1">
      <c r="A298" s="28"/>
      <c r="B298" s="29"/>
      <c r="C298" s="21" t="s">
        <v>14</v>
      </c>
      <c r="D298" s="22">
        <f t="shared" si="95"/>
        <v>0</v>
      </c>
      <c r="E298" s="25"/>
      <c r="F298" s="25"/>
      <c r="G298" s="25"/>
      <c r="H298" s="22"/>
      <c r="I298" s="22"/>
      <c r="J298" s="22"/>
    </row>
    <row r="299" spans="1:10" ht="14.25" customHeight="1">
      <c r="A299" s="28"/>
      <c r="B299" s="29"/>
      <c r="C299" s="21" t="s">
        <v>15</v>
      </c>
      <c r="D299" s="22">
        <f t="shared" si="95"/>
        <v>1095.8</v>
      </c>
      <c r="E299" s="25">
        <v>1095.8</v>
      </c>
      <c r="F299" s="25"/>
      <c r="G299" s="25"/>
      <c r="H299" s="22"/>
      <c r="I299" s="22"/>
      <c r="J299" s="22"/>
    </row>
    <row r="300" spans="1:10" ht="12.75" customHeight="1">
      <c r="A300" s="28" t="s">
        <v>88</v>
      </c>
      <c r="B300" s="29" t="s">
        <v>58</v>
      </c>
      <c r="C300" s="21" t="s">
        <v>12</v>
      </c>
      <c r="D300" s="22">
        <f t="shared" si="95"/>
        <v>1000</v>
      </c>
      <c r="E300" s="22">
        <f t="shared" ref="E300:J300" si="97">E301+E302+E303</f>
        <v>0</v>
      </c>
      <c r="F300" s="22">
        <f t="shared" si="97"/>
        <v>0</v>
      </c>
      <c r="G300" s="22">
        <f t="shared" si="97"/>
        <v>1000</v>
      </c>
      <c r="H300" s="22">
        <f t="shared" si="97"/>
        <v>0</v>
      </c>
      <c r="I300" s="22">
        <f t="shared" si="97"/>
        <v>0</v>
      </c>
      <c r="J300" s="22">
        <f t="shared" si="97"/>
        <v>0</v>
      </c>
    </row>
    <row r="301" spans="1:10" ht="12.75" customHeight="1">
      <c r="A301" s="28"/>
      <c r="B301" s="29"/>
      <c r="C301" s="21" t="s">
        <v>13</v>
      </c>
      <c r="D301" s="22">
        <f t="shared" si="95"/>
        <v>0</v>
      </c>
      <c r="E301" s="24"/>
      <c r="F301" s="24"/>
      <c r="G301" s="24"/>
      <c r="H301" s="24"/>
      <c r="I301" s="24"/>
      <c r="J301" s="24"/>
    </row>
    <row r="302" spans="1:10" ht="12.75" customHeight="1">
      <c r="A302" s="28"/>
      <c r="B302" s="29"/>
      <c r="C302" s="21" t="s">
        <v>14</v>
      </c>
      <c r="D302" s="22">
        <f t="shared" si="95"/>
        <v>0</v>
      </c>
      <c r="E302" s="24"/>
      <c r="F302" s="24"/>
      <c r="G302" s="24"/>
      <c r="H302" s="24"/>
      <c r="I302" s="24"/>
      <c r="J302" s="24"/>
    </row>
    <row r="303" spans="1:10" ht="12.75" customHeight="1">
      <c r="A303" s="28"/>
      <c r="B303" s="29"/>
      <c r="C303" s="21" t="s">
        <v>15</v>
      </c>
      <c r="D303" s="22">
        <f t="shared" si="95"/>
        <v>1000</v>
      </c>
      <c r="E303" s="22">
        <v>0</v>
      </c>
      <c r="F303" s="22">
        <v>0</v>
      </c>
      <c r="G303" s="22">
        <v>1000</v>
      </c>
      <c r="H303" s="22"/>
      <c r="I303" s="22"/>
      <c r="J303" s="24"/>
    </row>
    <row r="304" spans="1:10" ht="13.5" customHeight="1">
      <c r="A304" s="28" t="s">
        <v>95</v>
      </c>
      <c r="B304" s="29" t="s">
        <v>96</v>
      </c>
      <c r="C304" s="21" t="s">
        <v>12</v>
      </c>
      <c r="D304" s="22">
        <f t="shared" si="95"/>
        <v>846.2</v>
      </c>
      <c r="E304" s="22">
        <f t="shared" ref="E304:J304" si="98">E305+E306+E307</f>
        <v>846.2</v>
      </c>
      <c r="F304" s="22">
        <f t="shared" si="98"/>
        <v>0</v>
      </c>
      <c r="G304" s="22">
        <f t="shared" si="98"/>
        <v>0</v>
      </c>
      <c r="H304" s="22">
        <f t="shared" si="98"/>
        <v>0</v>
      </c>
      <c r="I304" s="22">
        <f t="shared" si="98"/>
        <v>0</v>
      </c>
      <c r="J304" s="22">
        <f t="shared" si="98"/>
        <v>0</v>
      </c>
    </row>
    <row r="305" spans="1:10" ht="13.5" customHeight="1">
      <c r="A305" s="28"/>
      <c r="B305" s="29"/>
      <c r="C305" s="21" t="s">
        <v>13</v>
      </c>
      <c r="D305" s="22">
        <f t="shared" si="95"/>
        <v>0</v>
      </c>
      <c r="E305" s="24"/>
      <c r="F305" s="24"/>
      <c r="G305" s="24"/>
      <c r="H305" s="24"/>
      <c r="I305" s="24"/>
      <c r="J305" s="24"/>
    </row>
    <row r="306" spans="1:10" ht="13.5" customHeight="1">
      <c r="A306" s="28"/>
      <c r="B306" s="29"/>
      <c r="C306" s="21" t="s">
        <v>14</v>
      </c>
      <c r="D306" s="22">
        <f t="shared" si="95"/>
        <v>0</v>
      </c>
      <c r="E306" s="24"/>
      <c r="F306" s="24"/>
      <c r="G306" s="24"/>
      <c r="H306" s="24"/>
      <c r="I306" s="24"/>
      <c r="J306" s="24"/>
    </row>
    <row r="307" spans="1:10" ht="24.75" customHeight="1">
      <c r="A307" s="28"/>
      <c r="B307" s="29"/>
      <c r="C307" s="21" t="s">
        <v>15</v>
      </c>
      <c r="D307" s="22">
        <f t="shared" si="95"/>
        <v>846.2</v>
      </c>
      <c r="E307" s="22">
        <v>846.2</v>
      </c>
      <c r="F307" s="22"/>
      <c r="G307" s="22"/>
      <c r="H307" s="22"/>
      <c r="I307" s="22"/>
      <c r="J307" s="24"/>
    </row>
    <row r="308" spans="1:10" ht="16.5" customHeight="1">
      <c r="A308" s="28" t="s">
        <v>94</v>
      </c>
      <c r="B308" s="29" t="s">
        <v>131</v>
      </c>
      <c r="C308" s="21" t="s">
        <v>12</v>
      </c>
      <c r="D308" s="22">
        <f t="shared" si="95"/>
        <v>58.5</v>
      </c>
      <c r="E308" s="22">
        <f t="shared" ref="E308:J308" si="99">E309+E310+E311</f>
        <v>0</v>
      </c>
      <c r="F308" s="22">
        <f t="shared" si="99"/>
        <v>58.5</v>
      </c>
      <c r="G308" s="22">
        <f t="shared" si="99"/>
        <v>0</v>
      </c>
      <c r="H308" s="22">
        <f t="shared" si="99"/>
        <v>0</v>
      </c>
      <c r="I308" s="22">
        <f t="shared" si="99"/>
        <v>0</v>
      </c>
      <c r="J308" s="22">
        <f t="shared" si="99"/>
        <v>0</v>
      </c>
    </row>
    <row r="309" spans="1:10" ht="16.5" customHeight="1">
      <c r="A309" s="28"/>
      <c r="B309" s="29"/>
      <c r="C309" s="21" t="s">
        <v>13</v>
      </c>
      <c r="D309" s="22">
        <f t="shared" si="95"/>
        <v>0</v>
      </c>
      <c r="E309" s="24"/>
      <c r="F309" s="24"/>
      <c r="G309" s="24"/>
      <c r="H309" s="24"/>
      <c r="I309" s="24"/>
      <c r="J309" s="24"/>
    </row>
    <row r="310" spans="1:10" ht="16.5" customHeight="1">
      <c r="A310" s="28"/>
      <c r="B310" s="29"/>
      <c r="C310" s="21" t="s">
        <v>14</v>
      </c>
      <c r="D310" s="22">
        <f t="shared" si="95"/>
        <v>0</v>
      </c>
      <c r="E310" s="24"/>
      <c r="F310" s="24"/>
      <c r="G310" s="24"/>
      <c r="H310" s="24"/>
      <c r="I310" s="24"/>
      <c r="J310" s="24"/>
    </row>
    <row r="311" spans="1:10" ht="16.5" customHeight="1">
      <c r="A311" s="28"/>
      <c r="B311" s="29"/>
      <c r="C311" s="21" t="s">
        <v>15</v>
      </c>
      <c r="D311" s="22">
        <f t="shared" si="95"/>
        <v>58.5</v>
      </c>
      <c r="E311" s="22">
        <v>0</v>
      </c>
      <c r="F311" s="22">
        <v>58.5</v>
      </c>
      <c r="G311" s="22"/>
      <c r="H311" s="22"/>
      <c r="I311" s="22"/>
      <c r="J311" s="24"/>
    </row>
    <row r="312" spans="1:10" ht="12.75" customHeight="1">
      <c r="A312" s="28" t="s">
        <v>132</v>
      </c>
      <c r="B312" s="29" t="s">
        <v>59</v>
      </c>
      <c r="C312" s="21" t="s">
        <v>12</v>
      </c>
      <c r="D312" s="22">
        <f t="shared" si="95"/>
        <v>3376.6</v>
      </c>
      <c r="E312" s="22">
        <f t="shared" ref="E312:J312" si="100">E313+E314+E315</f>
        <v>0</v>
      </c>
      <c r="F312" s="22">
        <f t="shared" si="100"/>
        <v>0</v>
      </c>
      <c r="G312" s="22">
        <f t="shared" si="100"/>
        <v>1500</v>
      </c>
      <c r="H312" s="22">
        <f t="shared" si="100"/>
        <v>376.6</v>
      </c>
      <c r="I312" s="22">
        <f t="shared" si="100"/>
        <v>0</v>
      </c>
      <c r="J312" s="22">
        <f t="shared" si="100"/>
        <v>1500</v>
      </c>
    </row>
    <row r="313" spans="1:10" ht="12.75" customHeight="1">
      <c r="A313" s="28"/>
      <c r="B313" s="29"/>
      <c r="C313" s="21" t="s">
        <v>13</v>
      </c>
      <c r="D313" s="22">
        <f t="shared" si="95"/>
        <v>0</v>
      </c>
      <c r="E313" s="24"/>
      <c r="F313" s="24"/>
      <c r="G313" s="24"/>
      <c r="H313" s="24"/>
      <c r="I313" s="24"/>
      <c r="J313" s="24"/>
    </row>
    <row r="314" spans="1:10" ht="12.75" customHeight="1">
      <c r="A314" s="28"/>
      <c r="B314" s="29"/>
      <c r="C314" s="21" t="s">
        <v>14</v>
      </c>
      <c r="D314" s="22">
        <f t="shared" si="95"/>
        <v>0</v>
      </c>
      <c r="E314" s="24"/>
      <c r="F314" s="24"/>
      <c r="G314" s="24"/>
      <c r="H314" s="24"/>
      <c r="I314" s="24"/>
      <c r="J314" s="24"/>
    </row>
    <row r="315" spans="1:10" ht="12.75" customHeight="1">
      <c r="A315" s="28"/>
      <c r="B315" s="29"/>
      <c r="C315" s="21" t="s">
        <v>15</v>
      </c>
      <c r="D315" s="22">
        <f t="shared" si="95"/>
        <v>3376.6</v>
      </c>
      <c r="E315" s="22">
        <v>0</v>
      </c>
      <c r="F315" s="22">
        <v>0</v>
      </c>
      <c r="G315" s="22">
        <v>1500</v>
      </c>
      <c r="H315" s="22">
        <v>376.6</v>
      </c>
      <c r="I315" s="22"/>
      <c r="J315" s="24">
        <v>1500</v>
      </c>
    </row>
    <row r="316" spans="1:10" ht="12.75" customHeight="1">
      <c r="A316" s="28" t="s">
        <v>133</v>
      </c>
      <c r="B316" s="29" t="s">
        <v>134</v>
      </c>
      <c r="C316" s="21" t="s">
        <v>12</v>
      </c>
      <c r="D316" s="22">
        <f t="shared" si="95"/>
        <v>93.1</v>
      </c>
      <c r="E316" s="22">
        <f t="shared" ref="E316:J316" si="101">E317+E318+E319</f>
        <v>0</v>
      </c>
      <c r="F316" s="22">
        <f t="shared" si="101"/>
        <v>93.1</v>
      </c>
      <c r="G316" s="22">
        <f t="shared" si="101"/>
        <v>0</v>
      </c>
      <c r="H316" s="22">
        <f t="shared" si="101"/>
        <v>0</v>
      </c>
      <c r="I316" s="22">
        <f t="shared" si="101"/>
        <v>0</v>
      </c>
      <c r="J316" s="22">
        <f t="shared" si="101"/>
        <v>0</v>
      </c>
    </row>
    <row r="317" spans="1:10" ht="12.75" customHeight="1">
      <c r="A317" s="28"/>
      <c r="B317" s="29"/>
      <c r="C317" s="21" t="s">
        <v>13</v>
      </c>
      <c r="D317" s="22">
        <f t="shared" si="95"/>
        <v>0</v>
      </c>
      <c r="E317" s="24"/>
      <c r="F317" s="24"/>
      <c r="G317" s="24"/>
      <c r="H317" s="24"/>
      <c r="I317" s="24"/>
      <c r="J317" s="24"/>
    </row>
    <row r="318" spans="1:10" ht="12.75" customHeight="1">
      <c r="A318" s="28"/>
      <c r="B318" s="29"/>
      <c r="C318" s="21" t="s">
        <v>14</v>
      </c>
      <c r="D318" s="22">
        <f t="shared" si="95"/>
        <v>0</v>
      </c>
      <c r="E318" s="24"/>
      <c r="F318" s="24"/>
      <c r="G318" s="24"/>
      <c r="H318" s="24"/>
      <c r="I318" s="24"/>
      <c r="J318" s="24"/>
    </row>
    <row r="319" spans="1:10" ht="41.25" customHeight="1">
      <c r="A319" s="28"/>
      <c r="B319" s="29"/>
      <c r="C319" s="21" t="s">
        <v>15</v>
      </c>
      <c r="D319" s="22">
        <f t="shared" si="95"/>
        <v>93.1</v>
      </c>
      <c r="E319" s="24">
        <v>0</v>
      </c>
      <c r="F319" s="24">
        <v>93.1</v>
      </c>
      <c r="G319" s="22">
        <v>0</v>
      </c>
      <c r="H319" s="22">
        <v>0</v>
      </c>
      <c r="I319" s="22">
        <v>0</v>
      </c>
      <c r="J319" s="22">
        <v>0</v>
      </c>
    </row>
    <row r="320" spans="1:10" ht="12.75" customHeight="1">
      <c r="A320" s="28" t="s">
        <v>175</v>
      </c>
      <c r="B320" s="29" t="s">
        <v>60</v>
      </c>
      <c r="C320" s="21" t="s">
        <v>12</v>
      </c>
      <c r="D320" s="22">
        <f t="shared" si="95"/>
        <v>1870</v>
      </c>
      <c r="E320" s="22">
        <f t="shared" ref="E320:J320" si="102">E321+E322+E323</f>
        <v>570</v>
      </c>
      <c r="F320" s="22">
        <f t="shared" si="102"/>
        <v>0</v>
      </c>
      <c r="G320" s="22">
        <f t="shared" si="102"/>
        <v>1300</v>
      </c>
      <c r="H320" s="22">
        <f t="shared" si="102"/>
        <v>0</v>
      </c>
      <c r="I320" s="22">
        <f t="shared" si="102"/>
        <v>0</v>
      </c>
      <c r="J320" s="22">
        <f t="shared" si="102"/>
        <v>0</v>
      </c>
    </row>
    <row r="321" spans="1:11" ht="12.75" customHeight="1">
      <c r="A321" s="28"/>
      <c r="B321" s="29"/>
      <c r="C321" s="21" t="s">
        <v>13</v>
      </c>
      <c r="D321" s="22">
        <f t="shared" si="95"/>
        <v>0</v>
      </c>
      <c r="E321" s="24"/>
      <c r="F321" s="24"/>
      <c r="G321" s="24"/>
      <c r="H321" s="24"/>
      <c r="I321" s="24"/>
      <c r="J321" s="24"/>
    </row>
    <row r="322" spans="1:11" ht="12.75" customHeight="1">
      <c r="A322" s="28"/>
      <c r="B322" s="29"/>
      <c r="C322" s="21" t="s">
        <v>14</v>
      </c>
      <c r="D322" s="22">
        <f t="shared" si="95"/>
        <v>0</v>
      </c>
      <c r="E322" s="24"/>
      <c r="F322" s="24"/>
      <c r="G322" s="24"/>
      <c r="H322" s="24"/>
      <c r="I322" s="24"/>
      <c r="J322" s="24"/>
    </row>
    <row r="323" spans="1:11" ht="12.75" customHeight="1">
      <c r="A323" s="28"/>
      <c r="B323" s="29"/>
      <c r="C323" s="21" t="s">
        <v>15</v>
      </c>
      <c r="D323" s="22">
        <f t="shared" si="95"/>
        <v>1870</v>
      </c>
      <c r="E323" s="22">
        <v>570</v>
      </c>
      <c r="F323" s="24"/>
      <c r="G323" s="22">
        <f>1300</f>
        <v>1300</v>
      </c>
      <c r="H323" s="22"/>
      <c r="I323" s="22"/>
      <c r="J323" s="24"/>
    </row>
    <row r="324" spans="1:11" ht="12.75" customHeight="1">
      <c r="A324" s="28" t="s">
        <v>61</v>
      </c>
      <c r="B324" s="29" t="s">
        <v>62</v>
      </c>
      <c r="C324" s="21" t="s">
        <v>12</v>
      </c>
      <c r="D324" s="22">
        <f t="shared" si="95"/>
        <v>33311.9</v>
      </c>
      <c r="E324" s="22">
        <f>E325+E326+E327</f>
        <v>15561.1</v>
      </c>
      <c r="F324" s="22">
        <f>F328+F332+F336+F340+F344+F348+F352+F356+F360</f>
        <v>6639.2</v>
      </c>
      <c r="G324" s="22">
        <f>G328+G332+G336+G340+G344+G348+G352+G356+G360</f>
        <v>6325.9</v>
      </c>
      <c r="H324" s="22">
        <f>H328+H332+H336+H340+H344+H348+H352+H356+H360</f>
        <v>1956.8</v>
      </c>
      <c r="I324" s="22">
        <f>I328+I332+I336+I340+I344+I348+I352+I356+I360</f>
        <v>1994.6</v>
      </c>
      <c r="J324" s="22">
        <f>J328+J332+J340+J344+J348+J360+J356</f>
        <v>834.3</v>
      </c>
    </row>
    <row r="325" spans="1:11" ht="12.75" customHeight="1">
      <c r="A325" s="28"/>
      <c r="B325" s="29"/>
      <c r="C325" s="21" t="s">
        <v>13</v>
      </c>
      <c r="D325" s="22">
        <f t="shared" si="95"/>
        <v>10328.700000000001</v>
      </c>
      <c r="E325" s="22">
        <f>E329+E333+E341+E345+E349+E361+E357+E337</f>
        <v>10328.700000000001</v>
      </c>
      <c r="F325" s="22">
        <f t="shared" ref="F325:G327" si="103">F329+F333+F337+F341+F345+F349+F353+F357+F361</f>
        <v>0</v>
      </c>
      <c r="G325" s="22">
        <f t="shared" si="103"/>
        <v>0</v>
      </c>
      <c r="H325" s="22">
        <f t="shared" ref="H325:I327" si="104">H329+H333+H337+H341+H345+H349+H353+H357+H361</f>
        <v>0</v>
      </c>
      <c r="I325" s="22">
        <f t="shared" si="104"/>
        <v>0</v>
      </c>
      <c r="J325" s="22">
        <f>J329+J333+J341+J345+J349+J361+J357</f>
        <v>0</v>
      </c>
    </row>
    <row r="326" spans="1:11" ht="12.75" customHeight="1">
      <c r="A326" s="28"/>
      <c r="B326" s="29"/>
      <c r="C326" s="21" t="s">
        <v>14</v>
      </c>
      <c r="D326" s="22">
        <f t="shared" si="95"/>
        <v>1085</v>
      </c>
      <c r="E326" s="22">
        <f>E330+E334+E342+E346+E350+E362+E358+E338</f>
        <v>1085</v>
      </c>
      <c r="F326" s="22">
        <f t="shared" si="103"/>
        <v>0</v>
      </c>
      <c r="G326" s="22">
        <f t="shared" si="103"/>
        <v>0</v>
      </c>
      <c r="H326" s="22">
        <f t="shared" si="104"/>
        <v>0</v>
      </c>
      <c r="I326" s="22">
        <f t="shared" si="104"/>
        <v>0</v>
      </c>
      <c r="J326" s="22">
        <f>J330+J334+J342+J346+J350+J362+J358</f>
        <v>0</v>
      </c>
    </row>
    <row r="327" spans="1:11" ht="12.75" customHeight="1">
      <c r="A327" s="28"/>
      <c r="B327" s="29"/>
      <c r="C327" s="21" t="s">
        <v>15</v>
      </c>
      <c r="D327" s="22">
        <f t="shared" si="95"/>
        <v>21898.2</v>
      </c>
      <c r="E327" s="22">
        <f>E331+E335+E343+E347+E351+E363+E359+E339+E355</f>
        <v>4147.3999999999996</v>
      </c>
      <c r="F327" s="22">
        <f t="shared" si="103"/>
        <v>6639.2</v>
      </c>
      <c r="G327" s="22">
        <f>G331+G335+G339+G343+G347+G351+G355+G359+G363</f>
        <v>6325.9</v>
      </c>
      <c r="H327" s="22">
        <f t="shared" si="104"/>
        <v>1956.8</v>
      </c>
      <c r="I327" s="22">
        <f t="shared" si="104"/>
        <v>1994.6</v>
      </c>
      <c r="J327" s="22">
        <f>J331+J335+J343+J347+J351+J363+J359</f>
        <v>834.3</v>
      </c>
      <c r="K327" s="5"/>
    </row>
    <row r="328" spans="1:11" ht="12.75" customHeight="1">
      <c r="A328" s="28" t="s">
        <v>89</v>
      </c>
      <c r="B328" s="29" t="s">
        <v>97</v>
      </c>
      <c r="C328" s="21" t="s">
        <v>12</v>
      </c>
      <c r="D328" s="22">
        <f t="shared" ref="D328:D359" si="105">SUM(E328:J328)</f>
        <v>3106.4</v>
      </c>
      <c r="E328" s="22">
        <f t="shared" ref="E328:J328" si="106">E329+E330+E331</f>
        <v>0</v>
      </c>
      <c r="F328" s="22">
        <f t="shared" si="106"/>
        <v>0</v>
      </c>
      <c r="G328" s="22">
        <f t="shared" si="106"/>
        <v>720.7</v>
      </c>
      <c r="H328" s="22">
        <f t="shared" si="106"/>
        <v>756.8</v>
      </c>
      <c r="I328" s="22">
        <f t="shared" si="106"/>
        <v>794.6</v>
      </c>
      <c r="J328" s="22">
        <f t="shared" si="106"/>
        <v>834.3</v>
      </c>
    </row>
    <row r="329" spans="1:11" ht="12.75" customHeight="1">
      <c r="A329" s="28"/>
      <c r="B329" s="29"/>
      <c r="C329" s="21" t="s">
        <v>13</v>
      </c>
      <c r="D329" s="22">
        <f t="shared" si="105"/>
        <v>0</v>
      </c>
      <c r="E329" s="25"/>
      <c r="F329" s="25"/>
      <c r="G329" s="25"/>
      <c r="H329" s="25"/>
      <c r="I329" s="25"/>
      <c r="J329" s="25"/>
    </row>
    <row r="330" spans="1:11" ht="12.75" customHeight="1">
      <c r="A330" s="28"/>
      <c r="B330" s="29"/>
      <c r="C330" s="21" t="s">
        <v>14</v>
      </c>
      <c r="D330" s="22">
        <f t="shared" si="105"/>
        <v>0</v>
      </c>
      <c r="E330" s="25"/>
      <c r="F330" s="25"/>
      <c r="G330" s="25"/>
      <c r="H330" s="25"/>
      <c r="I330" s="25"/>
      <c r="J330" s="25"/>
    </row>
    <row r="331" spans="1:11" ht="12.75" customHeight="1">
      <c r="A331" s="28"/>
      <c r="B331" s="29"/>
      <c r="C331" s="21" t="s">
        <v>15</v>
      </c>
      <c r="D331" s="22">
        <f t="shared" si="105"/>
        <v>3106.4</v>
      </c>
      <c r="E331" s="25">
        <v>0</v>
      </c>
      <c r="F331" s="25">
        <v>0</v>
      </c>
      <c r="G331" s="25">
        <v>720.7</v>
      </c>
      <c r="H331" s="25">
        <v>756.8</v>
      </c>
      <c r="I331" s="25">
        <v>794.6</v>
      </c>
      <c r="J331" s="25">
        <v>834.3</v>
      </c>
    </row>
    <row r="332" spans="1:11" ht="12.75" customHeight="1">
      <c r="A332" s="28" t="s">
        <v>90</v>
      </c>
      <c r="B332" s="29" t="s">
        <v>83</v>
      </c>
      <c r="C332" s="21" t="s">
        <v>12</v>
      </c>
      <c r="D332" s="22">
        <f t="shared" si="105"/>
        <v>11482.6</v>
      </c>
      <c r="E332" s="22">
        <f t="shared" ref="E332:J332" si="107">E333+E334+E335</f>
        <v>11482.6</v>
      </c>
      <c r="F332" s="22">
        <f t="shared" si="107"/>
        <v>0</v>
      </c>
      <c r="G332" s="22">
        <f t="shared" si="107"/>
        <v>0</v>
      </c>
      <c r="H332" s="22">
        <f t="shared" si="107"/>
        <v>0</v>
      </c>
      <c r="I332" s="22">
        <f t="shared" si="107"/>
        <v>0</v>
      </c>
      <c r="J332" s="22">
        <f t="shared" si="107"/>
        <v>0</v>
      </c>
    </row>
    <row r="333" spans="1:11" ht="12.75" customHeight="1">
      <c r="A333" s="28"/>
      <c r="B333" s="29"/>
      <c r="C333" s="21" t="s">
        <v>13</v>
      </c>
      <c r="D333" s="22">
        <f t="shared" si="105"/>
        <v>10328.700000000001</v>
      </c>
      <c r="E333" s="25">
        <v>10328.700000000001</v>
      </c>
      <c r="F333" s="25"/>
      <c r="G333" s="25"/>
      <c r="H333" s="25"/>
      <c r="I333" s="25"/>
      <c r="J333" s="25"/>
    </row>
    <row r="334" spans="1:11" ht="12.75" customHeight="1">
      <c r="A334" s="28"/>
      <c r="B334" s="29"/>
      <c r="C334" s="21" t="s">
        <v>14</v>
      </c>
      <c r="D334" s="22">
        <f t="shared" si="105"/>
        <v>1085</v>
      </c>
      <c r="E334" s="25">
        <v>1085</v>
      </c>
      <c r="F334" s="25"/>
      <c r="G334" s="25"/>
      <c r="H334" s="25"/>
      <c r="I334" s="25"/>
      <c r="J334" s="25"/>
    </row>
    <row r="335" spans="1:11" ht="12.75" customHeight="1">
      <c r="A335" s="28"/>
      <c r="B335" s="29"/>
      <c r="C335" s="21" t="s">
        <v>15</v>
      </c>
      <c r="D335" s="22">
        <f t="shared" si="105"/>
        <v>68.900000000000006</v>
      </c>
      <c r="E335" s="25">
        <f>68894.09/1000</f>
        <v>68.900000000000006</v>
      </c>
      <c r="F335" s="25"/>
      <c r="G335" s="25"/>
      <c r="H335" s="25"/>
      <c r="I335" s="25"/>
      <c r="J335" s="25"/>
    </row>
    <row r="336" spans="1:11" ht="12.75" customHeight="1">
      <c r="A336" s="28" t="s">
        <v>91</v>
      </c>
      <c r="B336" s="29" t="s">
        <v>161</v>
      </c>
      <c r="C336" s="21" t="s">
        <v>12</v>
      </c>
      <c r="D336" s="22">
        <f t="shared" si="105"/>
        <v>2834.9</v>
      </c>
      <c r="E336" s="22">
        <f t="shared" ref="E336:J336" si="108">E337+E338+E339</f>
        <v>327.60000000000002</v>
      </c>
      <c r="F336" s="22">
        <f t="shared" si="108"/>
        <v>2507.3000000000002</v>
      </c>
      <c r="G336" s="22">
        <f t="shared" si="108"/>
        <v>0</v>
      </c>
      <c r="H336" s="22">
        <f t="shared" si="108"/>
        <v>0</v>
      </c>
      <c r="I336" s="22">
        <f t="shared" si="108"/>
        <v>0</v>
      </c>
      <c r="J336" s="22">
        <f t="shared" si="108"/>
        <v>0</v>
      </c>
    </row>
    <row r="337" spans="1:10" ht="12.75" customHeight="1">
      <c r="A337" s="28"/>
      <c r="B337" s="29"/>
      <c r="C337" s="21" t="s">
        <v>13</v>
      </c>
      <c r="D337" s="22">
        <f t="shared" si="105"/>
        <v>0</v>
      </c>
      <c r="E337" s="25">
        <v>0</v>
      </c>
      <c r="F337" s="25"/>
      <c r="G337" s="25"/>
      <c r="H337" s="25"/>
      <c r="I337" s="25"/>
      <c r="J337" s="25"/>
    </row>
    <row r="338" spans="1:10" ht="12.75" customHeight="1">
      <c r="A338" s="28"/>
      <c r="B338" s="29"/>
      <c r="C338" s="21" t="s">
        <v>14</v>
      </c>
      <c r="D338" s="22">
        <f t="shared" si="105"/>
        <v>0</v>
      </c>
      <c r="E338" s="25">
        <v>0</v>
      </c>
      <c r="F338" s="25"/>
      <c r="G338" s="25"/>
      <c r="H338" s="25"/>
      <c r="I338" s="25"/>
      <c r="J338" s="25"/>
    </row>
    <row r="339" spans="1:10" ht="12.75" customHeight="1">
      <c r="A339" s="28"/>
      <c r="B339" s="29"/>
      <c r="C339" s="21" t="s">
        <v>15</v>
      </c>
      <c r="D339" s="22">
        <f t="shared" si="105"/>
        <v>2834.9</v>
      </c>
      <c r="E339" s="25">
        <v>327.60000000000002</v>
      </c>
      <c r="F339" s="25">
        <v>2507.3000000000002</v>
      </c>
      <c r="G339" s="25"/>
      <c r="H339" s="25"/>
      <c r="I339" s="25"/>
      <c r="J339" s="25"/>
    </row>
    <row r="340" spans="1:10" ht="12.75" customHeight="1">
      <c r="A340" s="28" t="s">
        <v>92</v>
      </c>
      <c r="B340" s="29" t="s">
        <v>151</v>
      </c>
      <c r="C340" s="21" t="s">
        <v>12</v>
      </c>
      <c r="D340" s="25">
        <f t="shared" si="105"/>
        <v>8328</v>
      </c>
      <c r="E340" s="25">
        <f t="shared" ref="E340:J340" si="109">E341+E342+E343</f>
        <v>2259.9</v>
      </c>
      <c r="F340" s="25">
        <f t="shared" si="109"/>
        <v>4131.8999999999996</v>
      </c>
      <c r="G340" s="22">
        <f t="shared" si="109"/>
        <v>1936.2</v>
      </c>
      <c r="H340" s="22">
        <f t="shared" si="109"/>
        <v>0</v>
      </c>
      <c r="I340" s="22">
        <f t="shared" si="109"/>
        <v>0</v>
      </c>
      <c r="J340" s="22">
        <f t="shared" si="109"/>
        <v>0</v>
      </c>
    </row>
    <row r="341" spans="1:10" ht="12.75" customHeight="1">
      <c r="A341" s="28"/>
      <c r="B341" s="29"/>
      <c r="C341" s="21" t="s">
        <v>13</v>
      </c>
      <c r="D341" s="25">
        <f t="shared" si="105"/>
        <v>0</v>
      </c>
      <c r="E341" s="25"/>
      <c r="F341" s="25"/>
      <c r="G341" s="25"/>
      <c r="H341" s="22"/>
      <c r="I341" s="22"/>
      <c r="J341" s="22"/>
    </row>
    <row r="342" spans="1:10" ht="12.75" customHeight="1">
      <c r="A342" s="28"/>
      <c r="B342" s="29"/>
      <c r="C342" s="21" t="s">
        <v>14</v>
      </c>
      <c r="D342" s="25">
        <f t="shared" si="105"/>
        <v>0</v>
      </c>
      <c r="E342" s="25"/>
      <c r="F342" s="25"/>
      <c r="G342" s="25"/>
      <c r="H342" s="22"/>
      <c r="I342" s="22"/>
      <c r="J342" s="22"/>
    </row>
    <row r="343" spans="1:10" ht="13.5" customHeight="1">
      <c r="A343" s="28"/>
      <c r="B343" s="29"/>
      <c r="C343" s="21" t="s">
        <v>15</v>
      </c>
      <c r="D343" s="25">
        <f t="shared" si="105"/>
        <v>8328</v>
      </c>
      <c r="E343" s="25">
        <v>2259.9</v>
      </c>
      <c r="F343" s="25">
        <v>4131.8999999999996</v>
      </c>
      <c r="G343" s="25">
        <v>1936.2</v>
      </c>
      <c r="H343" s="22"/>
      <c r="I343" s="22"/>
      <c r="J343" s="22"/>
    </row>
    <row r="344" spans="1:10" ht="12.75" customHeight="1">
      <c r="A344" s="28" t="s">
        <v>93</v>
      </c>
      <c r="B344" s="29" t="s">
        <v>63</v>
      </c>
      <c r="C344" s="21" t="s">
        <v>12</v>
      </c>
      <c r="D344" s="22">
        <f t="shared" si="105"/>
        <v>693</v>
      </c>
      <c r="E344" s="22">
        <f t="shared" ref="E344:J344" si="110">E345+E346+E347</f>
        <v>0</v>
      </c>
      <c r="F344" s="22">
        <f t="shared" si="110"/>
        <v>0</v>
      </c>
      <c r="G344" s="22">
        <f t="shared" si="110"/>
        <v>693</v>
      </c>
      <c r="H344" s="22">
        <f t="shared" si="110"/>
        <v>0</v>
      </c>
      <c r="I344" s="22">
        <f t="shared" si="110"/>
        <v>0</v>
      </c>
      <c r="J344" s="22">
        <f t="shared" si="110"/>
        <v>0</v>
      </c>
    </row>
    <row r="345" spans="1:10" ht="12.75" customHeight="1">
      <c r="A345" s="28"/>
      <c r="B345" s="29"/>
      <c r="C345" s="21" t="s">
        <v>13</v>
      </c>
      <c r="D345" s="22">
        <f t="shared" si="105"/>
        <v>0</v>
      </c>
      <c r="E345" s="25"/>
      <c r="F345" s="25"/>
      <c r="G345" s="25"/>
      <c r="H345" s="22"/>
      <c r="I345" s="22"/>
      <c r="J345" s="22"/>
    </row>
    <row r="346" spans="1:10" ht="12.75" customHeight="1">
      <c r="A346" s="28"/>
      <c r="B346" s="29"/>
      <c r="C346" s="21" t="s">
        <v>14</v>
      </c>
      <c r="D346" s="22">
        <f t="shared" si="105"/>
        <v>0</v>
      </c>
      <c r="E346" s="25"/>
      <c r="F346" s="25"/>
      <c r="G346" s="25"/>
      <c r="H346" s="22"/>
      <c r="I346" s="22"/>
      <c r="J346" s="22"/>
    </row>
    <row r="347" spans="1:10" ht="12.75" customHeight="1">
      <c r="A347" s="28"/>
      <c r="B347" s="29"/>
      <c r="C347" s="21" t="s">
        <v>15</v>
      </c>
      <c r="D347" s="22">
        <f t="shared" si="105"/>
        <v>693</v>
      </c>
      <c r="E347" s="25"/>
      <c r="F347" s="25">
        <v>0</v>
      </c>
      <c r="G347" s="25">
        <v>693</v>
      </c>
      <c r="H347" s="22"/>
      <c r="I347" s="22"/>
      <c r="J347" s="22"/>
    </row>
    <row r="348" spans="1:10" ht="12.75" customHeight="1">
      <c r="A348" s="28" t="s">
        <v>100</v>
      </c>
      <c r="B348" s="29" t="s">
        <v>98</v>
      </c>
      <c r="C348" s="21" t="s">
        <v>12</v>
      </c>
      <c r="D348" s="25">
        <f t="shared" si="105"/>
        <v>2044.8</v>
      </c>
      <c r="E348" s="22">
        <f t="shared" ref="E348:J348" si="111">E349+E350+E351</f>
        <v>1444.8</v>
      </c>
      <c r="F348" s="22">
        <f t="shared" si="111"/>
        <v>0</v>
      </c>
      <c r="G348" s="22">
        <f t="shared" si="111"/>
        <v>600</v>
      </c>
      <c r="H348" s="22">
        <f t="shared" si="111"/>
        <v>0</v>
      </c>
      <c r="I348" s="22">
        <f t="shared" si="111"/>
        <v>0</v>
      </c>
      <c r="J348" s="22">
        <f t="shared" si="111"/>
        <v>0</v>
      </c>
    </row>
    <row r="349" spans="1:10" ht="12.75" customHeight="1">
      <c r="A349" s="28"/>
      <c r="B349" s="29"/>
      <c r="C349" s="21" t="s">
        <v>13</v>
      </c>
      <c r="D349" s="25">
        <f t="shared" si="105"/>
        <v>0</v>
      </c>
      <c r="E349" s="25"/>
      <c r="F349" s="25"/>
      <c r="G349" s="25"/>
      <c r="H349" s="25"/>
      <c r="I349" s="25"/>
      <c r="J349" s="22"/>
    </row>
    <row r="350" spans="1:10" ht="12.75" customHeight="1">
      <c r="A350" s="28"/>
      <c r="B350" s="29"/>
      <c r="C350" s="21" t="s">
        <v>14</v>
      </c>
      <c r="D350" s="25">
        <f t="shared" si="105"/>
        <v>0</v>
      </c>
      <c r="E350" s="25"/>
      <c r="F350" s="25"/>
      <c r="G350" s="25"/>
      <c r="H350" s="25"/>
      <c r="I350" s="25"/>
      <c r="J350" s="22"/>
    </row>
    <row r="351" spans="1:10" ht="40.5" customHeight="1">
      <c r="A351" s="28"/>
      <c r="B351" s="29"/>
      <c r="C351" s="21" t="s">
        <v>15</v>
      </c>
      <c r="D351" s="25">
        <f t="shared" si="105"/>
        <v>2044.8</v>
      </c>
      <c r="E351" s="25">
        <v>1444.8</v>
      </c>
      <c r="F351" s="25"/>
      <c r="G351" s="25">
        <v>600</v>
      </c>
      <c r="H351" s="25">
        <v>0</v>
      </c>
      <c r="I351" s="25">
        <v>0</v>
      </c>
      <c r="J351" s="22"/>
    </row>
    <row r="352" spans="1:10" ht="12.75" customHeight="1">
      <c r="A352" s="28" t="s">
        <v>135</v>
      </c>
      <c r="B352" s="29" t="s">
        <v>160</v>
      </c>
      <c r="C352" s="21" t="s">
        <v>12</v>
      </c>
      <c r="D352" s="22">
        <f t="shared" si="105"/>
        <v>46.2</v>
      </c>
      <c r="E352" s="22">
        <f t="shared" ref="E352:J352" si="112">E353+E354+E355</f>
        <v>46.2</v>
      </c>
      <c r="F352" s="22">
        <f t="shared" si="112"/>
        <v>0</v>
      </c>
      <c r="G352" s="22">
        <f t="shared" si="112"/>
        <v>0</v>
      </c>
      <c r="H352" s="22">
        <f t="shared" si="112"/>
        <v>0</v>
      </c>
      <c r="I352" s="22">
        <f t="shared" si="112"/>
        <v>0</v>
      </c>
      <c r="J352" s="22">
        <f t="shared" si="112"/>
        <v>0</v>
      </c>
    </row>
    <row r="353" spans="1:10" ht="12.75" customHeight="1">
      <c r="A353" s="28"/>
      <c r="B353" s="29"/>
      <c r="C353" s="21" t="s">
        <v>13</v>
      </c>
      <c r="D353" s="22">
        <f t="shared" si="105"/>
        <v>0</v>
      </c>
      <c r="E353" s="25"/>
      <c r="F353" s="25"/>
      <c r="G353" s="25"/>
      <c r="H353" s="25"/>
      <c r="I353" s="25"/>
      <c r="J353" s="22"/>
    </row>
    <row r="354" spans="1:10" ht="12.75" customHeight="1">
      <c r="A354" s="28"/>
      <c r="B354" s="29"/>
      <c r="C354" s="21" t="s">
        <v>14</v>
      </c>
      <c r="D354" s="22">
        <f t="shared" si="105"/>
        <v>0</v>
      </c>
      <c r="E354" s="25"/>
      <c r="F354" s="25"/>
      <c r="G354" s="25"/>
      <c r="H354" s="25"/>
      <c r="I354" s="25"/>
      <c r="J354" s="22"/>
    </row>
    <row r="355" spans="1:10" ht="13.5" customHeight="1">
      <c r="A355" s="28"/>
      <c r="B355" s="29"/>
      <c r="C355" s="21" t="s">
        <v>15</v>
      </c>
      <c r="D355" s="22">
        <f t="shared" si="105"/>
        <v>46.2</v>
      </c>
      <c r="E355" s="25">
        <v>46.2</v>
      </c>
      <c r="F355" s="25"/>
      <c r="G355" s="25"/>
      <c r="H355" s="25"/>
      <c r="I355" s="25"/>
      <c r="J355" s="22"/>
    </row>
    <row r="356" spans="1:10" ht="12.75" customHeight="1">
      <c r="A356" s="28" t="s">
        <v>162</v>
      </c>
      <c r="B356" s="29" t="s">
        <v>99</v>
      </c>
      <c r="C356" s="21" t="s">
        <v>12</v>
      </c>
      <c r="D356" s="22">
        <f t="shared" si="105"/>
        <v>2376</v>
      </c>
      <c r="E356" s="22">
        <f t="shared" ref="E356:J356" si="113">E357+E358+E359</f>
        <v>0</v>
      </c>
      <c r="F356" s="22">
        <f t="shared" si="113"/>
        <v>0</v>
      </c>
      <c r="G356" s="22">
        <f t="shared" si="113"/>
        <v>1176</v>
      </c>
      <c r="H356" s="22">
        <f t="shared" si="113"/>
        <v>600</v>
      </c>
      <c r="I356" s="22">
        <f t="shared" si="113"/>
        <v>600</v>
      </c>
      <c r="J356" s="22">
        <f t="shared" si="113"/>
        <v>0</v>
      </c>
    </row>
    <row r="357" spans="1:10" ht="12.75" customHeight="1">
      <c r="A357" s="28"/>
      <c r="B357" s="29"/>
      <c r="C357" s="21" t="s">
        <v>13</v>
      </c>
      <c r="D357" s="22">
        <f t="shared" si="105"/>
        <v>0</v>
      </c>
      <c r="E357" s="25"/>
      <c r="F357" s="25"/>
      <c r="G357" s="25"/>
      <c r="H357" s="25"/>
      <c r="I357" s="25"/>
      <c r="J357" s="22"/>
    </row>
    <row r="358" spans="1:10" ht="12.75" customHeight="1">
      <c r="A358" s="28"/>
      <c r="B358" s="29"/>
      <c r="C358" s="21" t="s">
        <v>14</v>
      </c>
      <c r="D358" s="22">
        <f t="shared" si="105"/>
        <v>0</v>
      </c>
      <c r="E358" s="25"/>
      <c r="F358" s="25"/>
      <c r="G358" s="25"/>
      <c r="H358" s="25"/>
      <c r="I358" s="25"/>
      <c r="J358" s="22"/>
    </row>
    <row r="359" spans="1:10" ht="12.75" customHeight="1">
      <c r="A359" s="28"/>
      <c r="B359" s="29"/>
      <c r="C359" s="21" t="s">
        <v>15</v>
      </c>
      <c r="D359" s="22">
        <f t="shared" si="105"/>
        <v>2376</v>
      </c>
      <c r="E359" s="25"/>
      <c r="F359" s="25"/>
      <c r="G359" s="25">
        <v>1176</v>
      </c>
      <c r="H359" s="25">
        <v>600</v>
      </c>
      <c r="I359" s="25">
        <v>600</v>
      </c>
      <c r="J359" s="22"/>
    </row>
    <row r="360" spans="1:10" ht="12.75" customHeight="1">
      <c r="A360" s="28" t="s">
        <v>163</v>
      </c>
      <c r="B360" s="29" t="s">
        <v>64</v>
      </c>
      <c r="C360" s="21" t="s">
        <v>12</v>
      </c>
      <c r="D360" s="22">
        <f>SUM(E360:J360)</f>
        <v>2400</v>
      </c>
      <c r="E360" s="22">
        <f t="shared" ref="E360:J360" si="114">E361+E362+E363</f>
        <v>0</v>
      </c>
      <c r="F360" s="22">
        <f t="shared" si="114"/>
        <v>0</v>
      </c>
      <c r="G360" s="22">
        <f t="shared" si="114"/>
        <v>1200</v>
      </c>
      <c r="H360" s="22">
        <f t="shared" si="114"/>
        <v>600</v>
      </c>
      <c r="I360" s="22">
        <f t="shared" si="114"/>
        <v>600</v>
      </c>
      <c r="J360" s="22">
        <f t="shared" si="114"/>
        <v>0</v>
      </c>
    </row>
    <row r="361" spans="1:10" ht="12.75" customHeight="1">
      <c r="A361" s="28"/>
      <c r="B361" s="29"/>
      <c r="C361" s="21" t="s">
        <v>13</v>
      </c>
      <c r="D361" s="22">
        <f>SUM(E361:J361)</f>
        <v>0</v>
      </c>
      <c r="E361" s="25"/>
      <c r="F361" s="25"/>
      <c r="G361" s="25"/>
      <c r="H361" s="25"/>
      <c r="I361" s="25"/>
      <c r="J361" s="22"/>
    </row>
    <row r="362" spans="1:10" ht="12.75" customHeight="1">
      <c r="A362" s="28"/>
      <c r="B362" s="29"/>
      <c r="C362" s="21" t="s">
        <v>14</v>
      </c>
      <c r="D362" s="22">
        <f>SUM(E362:J362)</f>
        <v>0</v>
      </c>
      <c r="E362" s="25"/>
      <c r="F362" s="25"/>
      <c r="G362" s="25"/>
      <c r="H362" s="25"/>
      <c r="I362" s="25"/>
      <c r="J362" s="22"/>
    </row>
    <row r="363" spans="1:10" ht="12.75" customHeight="1">
      <c r="A363" s="28"/>
      <c r="B363" s="29"/>
      <c r="C363" s="21" t="s">
        <v>15</v>
      </c>
      <c r="D363" s="22">
        <f>SUM(E363:J363)</f>
        <v>2400</v>
      </c>
      <c r="E363" s="25"/>
      <c r="F363" s="25"/>
      <c r="G363" s="25">
        <v>1200</v>
      </c>
      <c r="H363" s="25">
        <v>600</v>
      </c>
      <c r="I363" s="25">
        <v>600</v>
      </c>
      <c r="J363" s="22"/>
    </row>
    <row r="364" spans="1:10" s="2" customFormat="1" ht="12.75" customHeight="1">
      <c r="A364" s="28" t="s">
        <v>65</v>
      </c>
      <c r="B364" s="29" t="s">
        <v>220</v>
      </c>
      <c r="C364" s="21" t="s">
        <v>12</v>
      </c>
      <c r="D364" s="22">
        <f>SUM(E364:J364)</f>
        <v>2500</v>
      </c>
      <c r="E364" s="22">
        <f t="shared" ref="E364:J364" si="115">E365+E366+E367</f>
        <v>0</v>
      </c>
      <c r="F364" s="22">
        <f>F365+F366+F367</f>
        <v>0</v>
      </c>
      <c r="G364" s="22">
        <f t="shared" si="115"/>
        <v>0</v>
      </c>
      <c r="H364" s="22">
        <f t="shared" si="115"/>
        <v>1250</v>
      </c>
      <c r="I364" s="22">
        <f t="shared" si="115"/>
        <v>1250</v>
      </c>
      <c r="J364" s="22">
        <f t="shared" si="115"/>
        <v>0</v>
      </c>
    </row>
    <row r="365" spans="1:10" s="2" customFormat="1" ht="12.75" customHeight="1">
      <c r="A365" s="28"/>
      <c r="B365" s="29"/>
      <c r="C365" s="21" t="s">
        <v>13</v>
      </c>
      <c r="D365" s="22">
        <f t="shared" ref="D365:D371" si="116">SUM(E365:J365)</f>
        <v>0</v>
      </c>
      <c r="E365" s="25"/>
      <c r="F365" s="25">
        <f>F369+F373</f>
        <v>0</v>
      </c>
      <c r="G365" s="25">
        <f>G369+G373</f>
        <v>0</v>
      </c>
      <c r="H365" s="25">
        <f>H369+H373</f>
        <v>0</v>
      </c>
      <c r="I365" s="25">
        <f>I369+I373</f>
        <v>0</v>
      </c>
      <c r="J365" s="25">
        <f>J369+J373</f>
        <v>0</v>
      </c>
    </row>
    <row r="366" spans="1:10" s="2" customFormat="1" ht="12.75" customHeight="1">
      <c r="A366" s="28"/>
      <c r="B366" s="29"/>
      <c r="C366" s="21" t="s">
        <v>14</v>
      </c>
      <c r="D366" s="22">
        <f t="shared" si="116"/>
        <v>2500</v>
      </c>
      <c r="E366" s="25"/>
      <c r="F366" s="25">
        <f t="shared" ref="F366:J367" si="117">F370+F374</f>
        <v>0</v>
      </c>
      <c r="G366" s="25">
        <f t="shared" si="117"/>
        <v>0</v>
      </c>
      <c r="H366" s="25">
        <f t="shared" si="117"/>
        <v>1250</v>
      </c>
      <c r="I366" s="25">
        <f t="shared" si="117"/>
        <v>1250</v>
      </c>
      <c r="J366" s="25">
        <f t="shared" si="117"/>
        <v>0</v>
      </c>
    </row>
    <row r="367" spans="1:10" s="2" customFormat="1" ht="25.5" customHeight="1">
      <c r="A367" s="28"/>
      <c r="B367" s="29"/>
      <c r="C367" s="21" t="s">
        <v>15</v>
      </c>
      <c r="D367" s="22">
        <f t="shared" si="116"/>
        <v>0</v>
      </c>
      <c r="E367" s="25"/>
      <c r="F367" s="25">
        <f t="shared" si="117"/>
        <v>0</v>
      </c>
      <c r="G367" s="25">
        <f t="shared" si="117"/>
        <v>0</v>
      </c>
      <c r="H367" s="25">
        <f t="shared" si="117"/>
        <v>0</v>
      </c>
      <c r="I367" s="25">
        <f t="shared" si="117"/>
        <v>0</v>
      </c>
      <c r="J367" s="25">
        <f t="shared" si="117"/>
        <v>0</v>
      </c>
    </row>
    <row r="368" spans="1:10" ht="12.75" customHeight="1">
      <c r="A368" s="28" t="s">
        <v>187</v>
      </c>
      <c r="B368" s="29" t="s">
        <v>223</v>
      </c>
      <c r="C368" s="21" t="s">
        <v>12</v>
      </c>
      <c r="D368" s="22">
        <f t="shared" si="116"/>
        <v>1000</v>
      </c>
      <c r="E368" s="22">
        <f t="shared" ref="E368:J368" si="118">E369+E370+E371</f>
        <v>0</v>
      </c>
      <c r="F368" s="22">
        <f t="shared" si="118"/>
        <v>0</v>
      </c>
      <c r="G368" s="22">
        <f t="shared" si="118"/>
        <v>0</v>
      </c>
      <c r="H368" s="22">
        <f>H369+H370+H371</f>
        <v>500</v>
      </c>
      <c r="I368" s="22">
        <f>I369+I370+I371</f>
        <v>500</v>
      </c>
      <c r="J368" s="22">
        <f t="shared" si="118"/>
        <v>0</v>
      </c>
    </row>
    <row r="369" spans="1:12" ht="12.75" customHeight="1">
      <c r="A369" s="28"/>
      <c r="B369" s="29"/>
      <c r="C369" s="21" t="s">
        <v>13</v>
      </c>
      <c r="D369" s="22">
        <f t="shared" si="116"/>
        <v>0</v>
      </c>
      <c r="E369" s="25"/>
      <c r="F369" s="25"/>
      <c r="G369" s="25"/>
      <c r="H369" s="25"/>
      <c r="I369" s="25"/>
      <c r="J369" s="22"/>
    </row>
    <row r="370" spans="1:12" ht="12.75" customHeight="1">
      <c r="A370" s="28"/>
      <c r="B370" s="29"/>
      <c r="C370" s="21" t="s">
        <v>14</v>
      </c>
      <c r="D370" s="22">
        <f t="shared" si="116"/>
        <v>1000</v>
      </c>
      <c r="E370" s="25"/>
      <c r="F370" s="25"/>
      <c r="G370" s="25"/>
      <c r="H370" s="25">
        <v>500</v>
      </c>
      <c r="I370" s="25">
        <v>500</v>
      </c>
      <c r="J370" s="22"/>
    </row>
    <row r="371" spans="1:12" ht="77.25" customHeight="1">
      <c r="A371" s="28"/>
      <c r="B371" s="29"/>
      <c r="C371" s="21" t="s">
        <v>15</v>
      </c>
      <c r="D371" s="22">
        <f t="shared" si="116"/>
        <v>0</v>
      </c>
      <c r="E371" s="25">
        <v>0</v>
      </c>
      <c r="F371" s="25">
        <v>0</v>
      </c>
      <c r="G371" s="25">
        <v>0</v>
      </c>
      <c r="H371" s="25">
        <v>0</v>
      </c>
      <c r="I371" s="25">
        <v>0</v>
      </c>
      <c r="J371" s="22">
        <v>0</v>
      </c>
    </row>
    <row r="372" spans="1:12" ht="12.75" customHeight="1">
      <c r="A372" s="28" t="s">
        <v>188</v>
      </c>
      <c r="B372" s="29" t="s">
        <v>224</v>
      </c>
      <c r="C372" s="21" t="s">
        <v>12</v>
      </c>
      <c r="D372" s="22">
        <f t="shared" ref="D372:D403" si="119">SUM(E372:J372)</f>
        <v>1500</v>
      </c>
      <c r="E372" s="22">
        <f t="shared" ref="E372:J372" si="120">E373+E374+E375</f>
        <v>0</v>
      </c>
      <c r="F372" s="22">
        <f t="shared" si="120"/>
        <v>0</v>
      </c>
      <c r="G372" s="22">
        <f t="shared" si="120"/>
        <v>0</v>
      </c>
      <c r="H372" s="22">
        <f t="shared" si="120"/>
        <v>750</v>
      </c>
      <c r="I372" s="22">
        <f t="shared" si="120"/>
        <v>750</v>
      </c>
      <c r="J372" s="22">
        <f t="shared" si="120"/>
        <v>0</v>
      </c>
    </row>
    <row r="373" spans="1:12" ht="12.75" customHeight="1">
      <c r="A373" s="28"/>
      <c r="B373" s="29"/>
      <c r="C373" s="21" t="s">
        <v>13</v>
      </c>
      <c r="D373" s="22">
        <f t="shared" si="119"/>
        <v>0</v>
      </c>
      <c r="E373" s="25">
        <v>0</v>
      </c>
      <c r="F373" s="25">
        <v>0</v>
      </c>
      <c r="G373" s="25">
        <v>0</v>
      </c>
      <c r="H373" s="25">
        <v>0</v>
      </c>
      <c r="I373" s="25">
        <v>0</v>
      </c>
      <c r="J373" s="22">
        <v>0</v>
      </c>
    </row>
    <row r="374" spans="1:12" ht="12.75" customHeight="1">
      <c r="A374" s="28"/>
      <c r="B374" s="29"/>
      <c r="C374" s="21" t="s">
        <v>14</v>
      </c>
      <c r="D374" s="22">
        <f t="shared" si="119"/>
        <v>1500</v>
      </c>
      <c r="E374" s="25">
        <v>0</v>
      </c>
      <c r="F374" s="25">
        <v>0</v>
      </c>
      <c r="G374" s="25">
        <v>0</v>
      </c>
      <c r="H374" s="25">
        <v>750</v>
      </c>
      <c r="I374" s="25">
        <v>750</v>
      </c>
      <c r="J374" s="22">
        <v>0</v>
      </c>
    </row>
    <row r="375" spans="1:12" ht="53.25" customHeight="1">
      <c r="A375" s="28"/>
      <c r="B375" s="29"/>
      <c r="C375" s="21" t="s">
        <v>15</v>
      </c>
      <c r="D375" s="22">
        <f t="shared" si="119"/>
        <v>0</v>
      </c>
      <c r="E375" s="25">
        <v>0</v>
      </c>
      <c r="F375" s="25">
        <v>0</v>
      </c>
      <c r="G375" s="25">
        <v>0</v>
      </c>
      <c r="H375" s="25">
        <v>0</v>
      </c>
      <c r="I375" s="25">
        <v>0</v>
      </c>
      <c r="J375" s="22">
        <v>0</v>
      </c>
    </row>
    <row r="376" spans="1:12" s="2" customFormat="1" ht="12.75" customHeight="1">
      <c r="A376" s="28" t="s">
        <v>68</v>
      </c>
      <c r="B376" s="29" t="s">
        <v>105</v>
      </c>
      <c r="C376" s="21" t="s">
        <v>12</v>
      </c>
      <c r="D376" s="22">
        <f t="shared" si="119"/>
        <v>44989.3</v>
      </c>
      <c r="E376" s="22">
        <f>E380+E384+E388+E392+E396+E400+E404+E408+E412</f>
        <v>5298.5</v>
      </c>
      <c r="F376" s="22">
        <f>F380+F384+F388+F392+F396+F400+F404+F408+F412+F416</f>
        <v>3025.2</v>
      </c>
      <c r="G376" s="22">
        <f>G377+G378+G379</f>
        <v>4083.3</v>
      </c>
      <c r="H376" s="22">
        <f>H377+H378+H379</f>
        <v>6083.3</v>
      </c>
      <c r="I376" s="22">
        <f>I377+I378+I379</f>
        <v>6242</v>
      </c>
      <c r="J376" s="22">
        <f>J377+J378+J379</f>
        <v>20257</v>
      </c>
      <c r="K376" s="36" t="s">
        <v>215</v>
      </c>
      <c r="L376" s="37"/>
    </row>
    <row r="377" spans="1:12" s="2" customFormat="1" ht="12.75" customHeight="1">
      <c r="A377" s="28"/>
      <c r="B377" s="29"/>
      <c r="C377" s="21" t="s">
        <v>13</v>
      </c>
      <c r="D377" s="22">
        <f t="shared" si="119"/>
        <v>0</v>
      </c>
      <c r="E377" s="22">
        <f>E381+E385+E389+E393+E397+E401+E405+E409+E413</f>
        <v>0</v>
      </c>
      <c r="F377" s="22">
        <f>F381+F385+F389+F393+F397+F401+F405+F409+F413</f>
        <v>0</v>
      </c>
      <c r="G377" s="22">
        <v>0</v>
      </c>
      <c r="H377" s="22">
        <v>0</v>
      </c>
      <c r="I377" s="22">
        <v>0</v>
      </c>
      <c r="J377" s="22">
        <v>0</v>
      </c>
      <c r="K377" s="36"/>
      <c r="L377" s="37"/>
    </row>
    <row r="378" spans="1:12" s="2" customFormat="1" ht="12.75" customHeight="1">
      <c r="A378" s="28"/>
      <c r="B378" s="29"/>
      <c r="C378" s="21" t="s">
        <v>19</v>
      </c>
      <c r="D378" s="22">
        <f t="shared" si="119"/>
        <v>38581.4</v>
      </c>
      <c r="E378" s="22">
        <f>E382+E386+E390+E394+E398+E402+E406+E410+E414</f>
        <v>4081.4</v>
      </c>
      <c r="F378" s="22">
        <f>F382+F386+F390+F394+F398+F402+F406+F410+F414</f>
        <v>2500</v>
      </c>
      <c r="G378" s="22">
        <f>G422+G426+G430</f>
        <v>2000</v>
      </c>
      <c r="H378" s="22">
        <v>4000</v>
      </c>
      <c r="I378" s="22">
        <v>6000</v>
      </c>
      <c r="J378" s="22">
        <v>20000</v>
      </c>
      <c r="K378" s="36"/>
      <c r="L378" s="37"/>
    </row>
    <row r="379" spans="1:12" s="2" customFormat="1" ht="39.75" customHeight="1">
      <c r="A379" s="28"/>
      <c r="B379" s="29"/>
      <c r="C379" s="21" t="s">
        <v>15</v>
      </c>
      <c r="D379" s="22">
        <f t="shared" si="119"/>
        <v>6407.9</v>
      </c>
      <c r="E379" s="22">
        <f>E383+E387+E391+E395+E399+E403+E407+E411+E415</f>
        <v>1217.0999999999999</v>
      </c>
      <c r="F379" s="22">
        <f>F383+F387+F391+F395+F399+F403+F407+F411+F415+F419</f>
        <v>525.20000000000005</v>
      </c>
      <c r="G379" s="22">
        <f>G423+G427+G431</f>
        <v>2083.3000000000002</v>
      </c>
      <c r="H379" s="22">
        <v>2083.3000000000002</v>
      </c>
      <c r="I379" s="22">
        <v>242</v>
      </c>
      <c r="J379" s="22">
        <v>257</v>
      </c>
      <c r="K379" s="36"/>
      <c r="L379" s="37"/>
    </row>
    <row r="380" spans="1:12" ht="12" customHeight="1">
      <c r="A380" s="33" t="s">
        <v>189</v>
      </c>
      <c r="B380" s="30" t="s">
        <v>164</v>
      </c>
      <c r="C380" s="21" t="s">
        <v>12</v>
      </c>
      <c r="D380" s="22">
        <f t="shared" si="119"/>
        <v>200</v>
      </c>
      <c r="E380" s="22">
        <f t="shared" ref="E380:J380" si="121">E382+E383</f>
        <v>200</v>
      </c>
      <c r="F380" s="22">
        <f t="shared" si="121"/>
        <v>0</v>
      </c>
      <c r="G380" s="22">
        <f t="shared" si="121"/>
        <v>0</v>
      </c>
      <c r="H380" s="22">
        <f t="shared" si="121"/>
        <v>0</v>
      </c>
      <c r="I380" s="22">
        <f t="shared" si="121"/>
        <v>0</v>
      </c>
      <c r="J380" s="22">
        <f t="shared" si="121"/>
        <v>0</v>
      </c>
    </row>
    <row r="381" spans="1:12" s="2" customFormat="1" ht="12.75" customHeight="1">
      <c r="A381" s="34"/>
      <c r="B381" s="31"/>
      <c r="C381" s="21" t="s">
        <v>13</v>
      </c>
      <c r="D381" s="22">
        <f t="shared" si="119"/>
        <v>0</v>
      </c>
      <c r="E381" s="25"/>
      <c r="F381" s="25"/>
      <c r="G381" s="25"/>
      <c r="H381" s="25"/>
      <c r="I381" s="25"/>
      <c r="J381" s="22"/>
    </row>
    <row r="382" spans="1:12" s="2" customFormat="1" ht="12.75" customHeight="1">
      <c r="A382" s="34"/>
      <c r="B382" s="31"/>
      <c r="C382" s="21" t="s">
        <v>14</v>
      </c>
      <c r="D382" s="22">
        <f t="shared" si="119"/>
        <v>198</v>
      </c>
      <c r="E382" s="25">
        <v>198</v>
      </c>
      <c r="F382" s="25"/>
      <c r="G382" s="25"/>
      <c r="H382" s="25"/>
      <c r="I382" s="25"/>
      <c r="J382" s="22"/>
    </row>
    <row r="383" spans="1:12" s="2" customFormat="1" ht="12.75" customHeight="1">
      <c r="A383" s="35"/>
      <c r="B383" s="32"/>
      <c r="C383" s="21" t="s">
        <v>15</v>
      </c>
      <c r="D383" s="22">
        <f t="shared" si="119"/>
        <v>2</v>
      </c>
      <c r="E383" s="25">
        <v>2</v>
      </c>
      <c r="F383" s="25"/>
      <c r="G383" s="25"/>
      <c r="H383" s="25"/>
      <c r="I383" s="25"/>
      <c r="J383" s="22"/>
    </row>
    <row r="384" spans="1:12" ht="12" customHeight="1">
      <c r="A384" s="33" t="s">
        <v>190</v>
      </c>
      <c r="B384" s="30" t="s">
        <v>165</v>
      </c>
      <c r="C384" s="21" t="s">
        <v>12</v>
      </c>
      <c r="D384" s="22">
        <f t="shared" si="119"/>
        <v>100</v>
      </c>
      <c r="E384" s="22">
        <f t="shared" ref="E384:J384" si="122">E386+E387</f>
        <v>100</v>
      </c>
      <c r="F384" s="22">
        <f t="shared" si="122"/>
        <v>0</v>
      </c>
      <c r="G384" s="22">
        <f t="shared" si="122"/>
        <v>0</v>
      </c>
      <c r="H384" s="22">
        <f t="shared" si="122"/>
        <v>0</v>
      </c>
      <c r="I384" s="22">
        <f t="shared" si="122"/>
        <v>0</v>
      </c>
      <c r="J384" s="22">
        <f t="shared" si="122"/>
        <v>0</v>
      </c>
    </row>
    <row r="385" spans="1:10" s="2" customFormat="1" ht="12.75" customHeight="1">
      <c r="A385" s="34"/>
      <c r="B385" s="31"/>
      <c r="C385" s="21" t="s">
        <v>13</v>
      </c>
      <c r="D385" s="22">
        <f t="shared" si="119"/>
        <v>0</v>
      </c>
      <c r="E385" s="25"/>
      <c r="F385" s="25"/>
      <c r="G385" s="25"/>
      <c r="H385" s="25"/>
      <c r="I385" s="25"/>
      <c r="J385" s="22"/>
    </row>
    <row r="386" spans="1:10" s="2" customFormat="1" ht="12.75" customHeight="1">
      <c r="A386" s="34"/>
      <c r="B386" s="31"/>
      <c r="C386" s="21" t="s">
        <v>14</v>
      </c>
      <c r="D386" s="22">
        <f t="shared" si="119"/>
        <v>99</v>
      </c>
      <c r="E386" s="25">
        <v>99</v>
      </c>
      <c r="F386" s="25"/>
      <c r="G386" s="25"/>
      <c r="H386" s="25"/>
      <c r="I386" s="25"/>
      <c r="J386" s="22"/>
    </row>
    <row r="387" spans="1:10" s="2" customFormat="1" ht="12.75" customHeight="1">
      <c r="A387" s="35"/>
      <c r="B387" s="32"/>
      <c r="C387" s="21" t="s">
        <v>15</v>
      </c>
      <c r="D387" s="22">
        <f t="shared" si="119"/>
        <v>1</v>
      </c>
      <c r="E387" s="25">
        <v>1</v>
      </c>
      <c r="F387" s="25"/>
      <c r="G387" s="25"/>
      <c r="H387" s="25"/>
      <c r="I387" s="25"/>
      <c r="J387" s="22"/>
    </row>
    <row r="388" spans="1:10" ht="12" customHeight="1">
      <c r="A388" s="33" t="s">
        <v>191</v>
      </c>
      <c r="B388" s="30" t="s">
        <v>166</v>
      </c>
      <c r="C388" s="21" t="s">
        <v>12</v>
      </c>
      <c r="D388" s="22">
        <f t="shared" si="119"/>
        <v>100</v>
      </c>
      <c r="E388" s="22">
        <f t="shared" ref="E388:J388" si="123">E390+E391</f>
        <v>100</v>
      </c>
      <c r="F388" s="22">
        <f t="shared" si="123"/>
        <v>0</v>
      </c>
      <c r="G388" s="22">
        <f t="shared" si="123"/>
        <v>0</v>
      </c>
      <c r="H388" s="22">
        <f t="shared" si="123"/>
        <v>0</v>
      </c>
      <c r="I388" s="22">
        <f t="shared" si="123"/>
        <v>0</v>
      </c>
      <c r="J388" s="22">
        <f t="shared" si="123"/>
        <v>0</v>
      </c>
    </row>
    <row r="389" spans="1:10" s="2" customFormat="1" ht="12.75" customHeight="1">
      <c r="A389" s="34"/>
      <c r="B389" s="31"/>
      <c r="C389" s="21" t="s">
        <v>13</v>
      </c>
      <c r="D389" s="22">
        <f t="shared" si="119"/>
        <v>0</v>
      </c>
      <c r="E389" s="25"/>
      <c r="F389" s="25"/>
      <c r="G389" s="25"/>
      <c r="H389" s="25"/>
      <c r="I389" s="25"/>
      <c r="J389" s="22"/>
    </row>
    <row r="390" spans="1:10" s="2" customFormat="1" ht="12.75" customHeight="1">
      <c r="A390" s="34"/>
      <c r="B390" s="31"/>
      <c r="C390" s="21" t="s">
        <v>14</v>
      </c>
      <c r="D390" s="22">
        <f t="shared" si="119"/>
        <v>99</v>
      </c>
      <c r="E390" s="25">
        <v>99</v>
      </c>
      <c r="F390" s="25"/>
      <c r="G390" s="25"/>
      <c r="H390" s="25"/>
      <c r="I390" s="25"/>
      <c r="J390" s="22"/>
    </row>
    <row r="391" spans="1:10" s="2" customFormat="1" ht="12.75" customHeight="1">
      <c r="A391" s="35"/>
      <c r="B391" s="32"/>
      <c r="C391" s="21" t="s">
        <v>15</v>
      </c>
      <c r="D391" s="22">
        <f t="shared" si="119"/>
        <v>1</v>
      </c>
      <c r="E391" s="25">
        <v>1</v>
      </c>
      <c r="F391" s="25"/>
      <c r="G391" s="25"/>
      <c r="H391" s="25"/>
      <c r="I391" s="25"/>
      <c r="J391" s="22"/>
    </row>
    <row r="392" spans="1:10" ht="12" customHeight="1">
      <c r="A392" s="33" t="s">
        <v>192</v>
      </c>
      <c r="B392" s="30" t="s">
        <v>167</v>
      </c>
      <c r="C392" s="21" t="s">
        <v>12</v>
      </c>
      <c r="D392" s="22">
        <f t="shared" si="119"/>
        <v>100</v>
      </c>
      <c r="E392" s="22">
        <f t="shared" ref="E392:J392" si="124">E394+E395</f>
        <v>100</v>
      </c>
      <c r="F392" s="22">
        <f t="shared" si="124"/>
        <v>0</v>
      </c>
      <c r="G392" s="22">
        <f t="shared" si="124"/>
        <v>0</v>
      </c>
      <c r="H392" s="22">
        <f t="shared" si="124"/>
        <v>0</v>
      </c>
      <c r="I392" s="22">
        <f t="shared" si="124"/>
        <v>0</v>
      </c>
      <c r="J392" s="22">
        <f t="shared" si="124"/>
        <v>0</v>
      </c>
    </row>
    <row r="393" spans="1:10" s="2" customFormat="1" ht="12.75" customHeight="1">
      <c r="A393" s="34"/>
      <c r="B393" s="31"/>
      <c r="C393" s="21" t="s">
        <v>13</v>
      </c>
      <c r="D393" s="22">
        <f t="shared" si="119"/>
        <v>0</v>
      </c>
      <c r="E393" s="25"/>
      <c r="F393" s="25"/>
      <c r="G393" s="25"/>
      <c r="H393" s="25"/>
      <c r="I393" s="25"/>
      <c r="J393" s="22"/>
    </row>
    <row r="394" spans="1:10" s="2" customFormat="1" ht="12.75" customHeight="1">
      <c r="A394" s="34"/>
      <c r="B394" s="31"/>
      <c r="C394" s="21" t="s">
        <v>14</v>
      </c>
      <c r="D394" s="22">
        <f t="shared" si="119"/>
        <v>99</v>
      </c>
      <c r="E394" s="25">
        <v>99</v>
      </c>
      <c r="F394" s="25"/>
      <c r="G394" s="25"/>
      <c r="H394" s="25"/>
      <c r="I394" s="25"/>
      <c r="J394" s="22"/>
    </row>
    <row r="395" spans="1:10" s="2" customFormat="1" ht="12.75" customHeight="1">
      <c r="A395" s="35"/>
      <c r="B395" s="32"/>
      <c r="C395" s="21" t="s">
        <v>15</v>
      </c>
      <c r="D395" s="22">
        <f t="shared" si="119"/>
        <v>1</v>
      </c>
      <c r="E395" s="25">
        <v>1</v>
      </c>
      <c r="F395" s="25"/>
      <c r="G395" s="25"/>
      <c r="H395" s="25"/>
      <c r="I395" s="25"/>
      <c r="J395" s="22"/>
    </row>
    <row r="396" spans="1:10" ht="12" customHeight="1">
      <c r="A396" s="33" t="s">
        <v>193</v>
      </c>
      <c r="B396" s="30" t="s">
        <v>168</v>
      </c>
      <c r="C396" s="21" t="s">
        <v>12</v>
      </c>
      <c r="D396" s="22">
        <f t="shared" si="119"/>
        <v>983.2</v>
      </c>
      <c r="E396" s="22">
        <f t="shared" ref="E396:J396" si="125">E398+E399</f>
        <v>983.2</v>
      </c>
      <c r="F396" s="22">
        <f t="shared" si="125"/>
        <v>0</v>
      </c>
      <c r="G396" s="22">
        <f t="shared" si="125"/>
        <v>0</v>
      </c>
      <c r="H396" s="22">
        <f t="shared" si="125"/>
        <v>0</v>
      </c>
      <c r="I396" s="22">
        <f t="shared" si="125"/>
        <v>0</v>
      </c>
      <c r="J396" s="22">
        <f t="shared" si="125"/>
        <v>0</v>
      </c>
    </row>
    <row r="397" spans="1:10" s="2" customFormat="1" ht="12.75" customHeight="1">
      <c r="A397" s="34"/>
      <c r="B397" s="31"/>
      <c r="C397" s="21" t="s">
        <v>13</v>
      </c>
      <c r="D397" s="22">
        <f t="shared" si="119"/>
        <v>0</v>
      </c>
      <c r="E397" s="25"/>
      <c r="F397" s="25"/>
      <c r="G397" s="25"/>
      <c r="H397" s="25"/>
      <c r="I397" s="25"/>
      <c r="J397" s="22"/>
    </row>
    <row r="398" spans="1:10" s="2" customFormat="1" ht="12.75" customHeight="1">
      <c r="A398" s="34"/>
      <c r="B398" s="31"/>
      <c r="C398" s="21" t="s">
        <v>14</v>
      </c>
      <c r="D398" s="22">
        <f t="shared" si="119"/>
        <v>488</v>
      </c>
      <c r="E398" s="25">
        <v>488</v>
      </c>
      <c r="F398" s="25"/>
      <c r="G398" s="25"/>
      <c r="H398" s="25"/>
      <c r="I398" s="25"/>
      <c r="J398" s="22"/>
    </row>
    <row r="399" spans="1:10" s="2" customFormat="1" ht="12.75" customHeight="1">
      <c r="A399" s="35"/>
      <c r="B399" s="32"/>
      <c r="C399" s="21" t="s">
        <v>15</v>
      </c>
      <c r="D399" s="22">
        <f t="shared" si="119"/>
        <v>495.2</v>
      </c>
      <c r="E399" s="25">
        <v>495.2</v>
      </c>
      <c r="F399" s="25"/>
      <c r="G399" s="25"/>
      <c r="H399" s="25"/>
      <c r="I399" s="25"/>
      <c r="J399" s="22"/>
    </row>
    <row r="400" spans="1:10" ht="12" customHeight="1">
      <c r="A400" s="33" t="s">
        <v>194</v>
      </c>
      <c r="B400" s="30" t="s">
        <v>169</v>
      </c>
      <c r="C400" s="21" t="s">
        <v>12</v>
      </c>
      <c r="D400" s="22">
        <f t="shared" si="119"/>
        <v>3137.8</v>
      </c>
      <c r="E400" s="22">
        <f t="shared" ref="E400:J400" si="126">E402+E403</f>
        <v>3129.5</v>
      </c>
      <c r="F400" s="22">
        <f t="shared" si="126"/>
        <v>8.3000000000000007</v>
      </c>
      <c r="G400" s="22">
        <f t="shared" si="126"/>
        <v>0</v>
      </c>
      <c r="H400" s="22">
        <f t="shared" si="126"/>
        <v>0</v>
      </c>
      <c r="I400" s="22">
        <f t="shared" si="126"/>
        <v>0</v>
      </c>
      <c r="J400" s="22">
        <f t="shared" si="126"/>
        <v>0</v>
      </c>
    </row>
    <row r="401" spans="1:10" s="2" customFormat="1" ht="12.75" customHeight="1">
      <c r="A401" s="34"/>
      <c r="B401" s="31"/>
      <c r="C401" s="21" t="s">
        <v>13</v>
      </c>
      <c r="D401" s="22">
        <f t="shared" si="119"/>
        <v>0</v>
      </c>
      <c r="E401" s="25"/>
      <c r="F401" s="25"/>
      <c r="G401" s="25"/>
      <c r="H401" s="25"/>
      <c r="I401" s="25"/>
      <c r="J401" s="22"/>
    </row>
    <row r="402" spans="1:10" s="2" customFormat="1" ht="12.75" customHeight="1">
      <c r="A402" s="34"/>
      <c r="B402" s="31"/>
      <c r="C402" s="21" t="s">
        <v>14</v>
      </c>
      <c r="D402" s="22">
        <f t="shared" si="119"/>
        <v>3098.4</v>
      </c>
      <c r="E402" s="25">
        <v>3098.4</v>
      </c>
      <c r="F402" s="25"/>
      <c r="G402" s="25"/>
      <c r="H402" s="25"/>
      <c r="I402" s="25"/>
      <c r="J402" s="22"/>
    </row>
    <row r="403" spans="1:10" s="2" customFormat="1" ht="12.75" customHeight="1">
      <c r="A403" s="35"/>
      <c r="B403" s="32"/>
      <c r="C403" s="21" t="s">
        <v>15</v>
      </c>
      <c r="D403" s="22">
        <f t="shared" si="119"/>
        <v>39.4</v>
      </c>
      <c r="E403" s="25">
        <v>31.1</v>
      </c>
      <c r="F403" s="25">
        <v>8.3000000000000007</v>
      </c>
      <c r="G403" s="25"/>
      <c r="H403" s="25"/>
      <c r="I403" s="25"/>
      <c r="J403" s="22"/>
    </row>
    <row r="404" spans="1:10" ht="12" customHeight="1">
      <c r="A404" s="33" t="s">
        <v>195</v>
      </c>
      <c r="B404" s="30" t="s">
        <v>208</v>
      </c>
      <c r="C404" s="21" t="s">
        <v>12</v>
      </c>
      <c r="D404" s="22">
        <f t="shared" ref="D404:D420" si="127">SUM(E404:J404)</f>
        <v>885.8</v>
      </c>
      <c r="E404" s="22">
        <f>E406+E407</f>
        <v>685.8</v>
      </c>
      <c r="F404" s="22">
        <f>F406+F407</f>
        <v>200</v>
      </c>
      <c r="G404" s="22">
        <v>0</v>
      </c>
      <c r="H404" s="22">
        <f>H406+H407</f>
        <v>0</v>
      </c>
      <c r="I404" s="22">
        <f>I406+I407</f>
        <v>0</v>
      </c>
      <c r="J404" s="22">
        <f>J406+J407</f>
        <v>0</v>
      </c>
    </row>
    <row r="405" spans="1:10" s="2" customFormat="1" ht="12.75" customHeight="1">
      <c r="A405" s="34"/>
      <c r="B405" s="31"/>
      <c r="C405" s="21" t="s">
        <v>13</v>
      </c>
      <c r="D405" s="22">
        <f t="shared" si="127"/>
        <v>0</v>
      </c>
      <c r="E405" s="25"/>
      <c r="F405" s="25">
        <v>0</v>
      </c>
      <c r="G405" s="25">
        <v>0</v>
      </c>
      <c r="H405" s="25"/>
      <c r="I405" s="25"/>
      <c r="J405" s="22"/>
    </row>
    <row r="406" spans="1:10" s="2" customFormat="1" ht="12.75" customHeight="1">
      <c r="A406" s="34"/>
      <c r="B406" s="31"/>
      <c r="C406" s="21" t="s">
        <v>14</v>
      </c>
      <c r="D406" s="22">
        <f t="shared" si="127"/>
        <v>0</v>
      </c>
      <c r="E406" s="25"/>
      <c r="F406" s="25">
        <v>0</v>
      </c>
      <c r="G406" s="25">
        <v>0</v>
      </c>
      <c r="H406" s="25"/>
      <c r="I406" s="25"/>
      <c r="J406" s="22"/>
    </row>
    <row r="407" spans="1:10" s="2" customFormat="1" ht="18" customHeight="1">
      <c r="A407" s="35"/>
      <c r="B407" s="32"/>
      <c r="C407" s="21" t="s">
        <v>15</v>
      </c>
      <c r="D407" s="22">
        <f t="shared" si="127"/>
        <v>885.8</v>
      </c>
      <c r="E407" s="25">
        <v>685.8</v>
      </c>
      <c r="F407" s="25">
        <v>200</v>
      </c>
      <c r="G407" s="25">
        <v>0</v>
      </c>
      <c r="H407" s="25"/>
      <c r="I407" s="25"/>
      <c r="J407" s="22"/>
    </row>
    <row r="408" spans="1:10" ht="12" customHeight="1">
      <c r="A408" s="33" t="s">
        <v>196</v>
      </c>
      <c r="B408" s="30" t="s">
        <v>183</v>
      </c>
      <c r="C408" s="21" t="s">
        <v>12</v>
      </c>
      <c r="D408" s="22">
        <f t="shared" si="127"/>
        <v>2625.2</v>
      </c>
      <c r="E408" s="22">
        <f t="shared" ref="E408:J408" si="128">E410+E411</f>
        <v>0</v>
      </c>
      <c r="F408" s="22">
        <f t="shared" si="128"/>
        <v>2625.2</v>
      </c>
      <c r="G408" s="22">
        <f t="shared" si="128"/>
        <v>0</v>
      </c>
      <c r="H408" s="22">
        <f t="shared" si="128"/>
        <v>0</v>
      </c>
      <c r="I408" s="22">
        <f t="shared" si="128"/>
        <v>0</v>
      </c>
      <c r="J408" s="22">
        <f t="shared" si="128"/>
        <v>0</v>
      </c>
    </row>
    <row r="409" spans="1:10" s="2" customFormat="1" ht="12.75" customHeight="1">
      <c r="A409" s="34"/>
      <c r="B409" s="31"/>
      <c r="C409" s="21" t="s">
        <v>13</v>
      </c>
      <c r="D409" s="22">
        <f t="shared" si="127"/>
        <v>0</v>
      </c>
      <c r="E409" s="25">
        <v>0</v>
      </c>
      <c r="F409" s="25">
        <v>0</v>
      </c>
      <c r="G409" s="25">
        <v>0</v>
      </c>
      <c r="H409" s="25">
        <v>0</v>
      </c>
      <c r="I409" s="25">
        <v>0</v>
      </c>
      <c r="J409" s="22">
        <v>0</v>
      </c>
    </row>
    <row r="410" spans="1:10" s="2" customFormat="1" ht="12.75" customHeight="1">
      <c r="A410" s="34"/>
      <c r="B410" s="31"/>
      <c r="C410" s="21" t="s">
        <v>14</v>
      </c>
      <c r="D410" s="22">
        <f t="shared" si="127"/>
        <v>2500</v>
      </c>
      <c r="E410" s="25">
        <v>0</v>
      </c>
      <c r="F410" s="25">
        <v>2500</v>
      </c>
      <c r="G410" s="25">
        <v>0</v>
      </c>
      <c r="H410" s="25">
        <v>0</v>
      </c>
      <c r="I410" s="25">
        <v>0</v>
      </c>
      <c r="J410" s="22">
        <v>0</v>
      </c>
    </row>
    <row r="411" spans="1:10" s="2" customFormat="1" ht="127.5" customHeight="1">
      <c r="A411" s="35"/>
      <c r="B411" s="32"/>
      <c r="C411" s="21" t="s">
        <v>15</v>
      </c>
      <c r="D411" s="27">
        <f t="shared" si="127"/>
        <v>125.2</v>
      </c>
      <c r="E411" s="27">
        <v>0</v>
      </c>
      <c r="F411" s="27">
        <f>116.6+8.6</f>
        <v>125.2</v>
      </c>
      <c r="G411" s="22">
        <v>0</v>
      </c>
      <c r="H411" s="22">
        <v>0</v>
      </c>
      <c r="I411" s="22">
        <v>0</v>
      </c>
      <c r="J411" s="22">
        <v>0</v>
      </c>
    </row>
    <row r="412" spans="1:10" ht="12" customHeight="1">
      <c r="A412" s="33" t="s">
        <v>197</v>
      </c>
      <c r="B412" s="30" t="s">
        <v>176</v>
      </c>
      <c r="C412" s="21" t="s">
        <v>12</v>
      </c>
      <c r="D412" s="22">
        <f t="shared" si="127"/>
        <v>191.7</v>
      </c>
      <c r="E412" s="22">
        <f t="shared" ref="E412:J412" si="129">E414+E415</f>
        <v>0</v>
      </c>
      <c r="F412" s="22">
        <f t="shared" si="129"/>
        <v>191.7</v>
      </c>
      <c r="G412" s="22">
        <f t="shared" si="129"/>
        <v>0</v>
      </c>
      <c r="H412" s="22">
        <f t="shared" si="129"/>
        <v>0</v>
      </c>
      <c r="I412" s="22">
        <f t="shared" si="129"/>
        <v>0</v>
      </c>
      <c r="J412" s="22">
        <f t="shared" si="129"/>
        <v>0</v>
      </c>
    </row>
    <row r="413" spans="1:10" s="2" customFormat="1" ht="12.75" customHeight="1">
      <c r="A413" s="34"/>
      <c r="B413" s="31"/>
      <c r="C413" s="21" t="s">
        <v>13</v>
      </c>
      <c r="D413" s="22">
        <f t="shared" si="127"/>
        <v>0</v>
      </c>
      <c r="E413" s="25">
        <v>0</v>
      </c>
      <c r="F413" s="25">
        <v>0</v>
      </c>
      <c r="G413" s="25">
        <v>0</v>
      </c>
      <c r="H413" s="25">
        <v>0</v>
      </c>
      <c r="I413" s="25">
        <v>0</v>
      </c>
      <c r="J413" s="22">
        <v>0</v>
      </c>
    </row>
    <row r="414" spans="1:10" s="2" customFormat="1" ht="12.75" customHeight="1">
      <c r="A414" s="34"/>
      <c r="B414" s="31"/>
      <c r="C414" s="21" t="s">
        <v>14</v>
      </c>
      <c r="D414" s="22">
        <f t="shared" si="127"/>
        <v>0</v>
      </c>
      <c r="E414" s="25">
        <v>0</v>
      </c>
      <c r="F414" s="25">
        <v>0</v>
      </c>
      <c r="G414" s="25">
        <v>0</v>
      </c>
      <c r="H414" s="25">
        <v>0</v>
      </c>
      <c r="I414" s="25">
        <v>0</v>
      </c>
      <c r="J414" s="22">
        <v>0</v>
      </c>
    </row>
    <row r="415" spans="1:10" s="2" customFormat="1" ht="12.75" customHeight="1">
      <c r="A415" s="35"/>
      <c r="B415" s="32"/>
      <c r="C415" s="21" t="s">
        <v>15</v>
      </c>
      <c r="D415" s="22">
        <f t="shared" si="127"/>
        <v>191.7</v>
      </c>
      <c r="E415" s="25">
        <v>0</v>
      </c>
      <c r="F415" s="25">
        <v>191.7</v>
      </c>
      <c r="G415" s="25">
        <v>0</v>
      </c>
      <c r="H415" s="25">
        <v>0</v>
      </c>
      <c r="I415" s="25">
        <v>0</v>
      </c>
      <c r="J415" s="22">
        <v>0</v>
      </c>
    </row>
    <row r="416" spans="1:10" ht="12" customHeight="1">
      <c r="A416" s="33" t="s">
        <v>198</v>
      </c>
      <c r="B416" s="30" t="s">
        <v>185</v>
      </c>
      <c r="C416" s="21" t="s">
        <v>12</v>
      </c>
      <c r="D416" s="22">
        <f t="shared" si="127"/>
        <v>0</v>
      </c>
      <c r="E416" s="22">
        <f t="shared" ref="E416:J416" si="130">E418+E419</f>
        <v>0</v>
      </c>
      <c r="F416" s="22">
        <f t="shared" si="130"/>
        <v>0</v>
      </c>
      <c r="G416" s="22">
        <f t="shared" si="130"/>
        <v>0</v>
      </c>
      <c r="H416" s="22">
        <f t="shared" si="130"/>
        <v>0</v>
      </c>
      <c r="I416" s="22">
        <f t="shared" si="130"/>
        <v>0</v>
      </c>
      <c r="J416" s="22">
        <f t="shared" si="130"/>
        <v>0</v>
      </c>
    </row>
    <row r="417" spans="1:10" s="2" customFormat="1" ht="12.75" customHeight="1">
      <c r="A417" s="34"/>
      <c r="B417" s="31"/>
      <c r="C417" s="21" t="s">
        <v>13</v>
      </c>
      <c r="D417" s="22">
        <f t="shared" si="127"/>
        <v>0</v>
      </c>
      <c r="E417" s="25">
        <v>0</v>
      </c>
      <c r="F417" s="25">
        <v>0</v>
      </c>
      <c r="G417" s="25">
        <v>0</v>
      </c>
      <c r="H417" s="25">
        <v>0</v>
      </c>
      <c r="I417" s="25">
        <v>0</v>
      </c>
      <c r="J417" s="22">
        <v>0</v>
      </c>
    </row>
    <row r="418" spans="1:10" s="2" customFormat="1" ht="12.75" customHeight="1">
      <c r="A418" s="34"/>
      <c r="B418" s="31"/>
      <c r="C418" s="21" t="s">
        <v>14</v>
      </c>
      <c r="D418" s="22">
        <f t="shared" si="127"/>
        <v>0</v>
      </c>
      <c r="E418" s="25">
        <v>0</v>
      </c>
      <c r="F418" s="25">
        <v>0</v>
      </c>
      <c r="G418" s="25">
        <v>0</v>
      </c>
      <c r="H418" s="25">
        <v>0</v>
      </c>
      <c r="I418" s="25">
        <v>0</v>
      </c>
      <c r="J418" s="22">
        <v>0</v>
      </c>
    </row>
    <row r="419" spans="1:10" s="2" customFormat="1" ht="21" customHeight="1">
      <c r="A419" s="35"/>
      <c r="B419" s="32"/>
      <c r="C419" s="21" t="s">
        <v>15</v>
      </c>
      <c r="D419" s="22">
        <f t="shared" si="127"/>
        <v>0</v>
      </c>
      <c r="E419" s="25">
        <v>0</v>
      </c>
      <c r="F419" s="25">
        <v>0</v>
      </c>
      <c r="G419" s="25">
        <v>0</v>
      </c>
      <c r="H419" s="25">
        <v>0</v>
      </c>
      <c r="I419" s="25">
        <v>0</v>
      </c>
      <c r="J419" s="22">
        <v>0</v>
      </c>
    </row>
    <row r="420" spans="1:10" s="2" customFormat="1" ht="12.75" customHeight="1">
      <c r="A420" s="33" t="s">
        <v>209</v>
      </c>
      <c r="B420" s="30" t="s">
        <v>221</v>
      </c>
      <c r="C420" s="21" t="s">
        <v>12</v>
      </c>
      <c r="D420" s="22">
        <f t="shared" si="127"/>
        <v>900</v>
      </c>
      <c r="E420" s="25">
        <f t="shared" ref="E420:J420" si="131">E421+E422+E423</f>
        <v>0</v>
      </c>
      <c r="F420" s="25">
        <f t="shared" si="131"/>
        <v>0</v>
      </c>
      <c r="G420" s="25">
        <f t="shared" si="131"/>
        <v>900</v>
      </c>
      <c r="H420" s="25">
        <f t="shared" si="131"/>
        <v>0</v>
      </c>
      <c r="I420" s="25">
        <f t="shared" si="131"/>
        <v>0</v>
      </c>
      <c r="J420" s="25">
        <f t="shared" si="131"/>
        <v>0</v>
      </c>
    </row>
    <row r="421" spans="1:10" s="2" customFormat="1" ht="12.75" customHeight="1">
      <c r="A421" s="34"/>
      <c r="B421" s="31"/>
      <c r="C421" s="21" t="s">
        <v>13</v>
      </c>
      <c r="D421" s="22">
        <f t="shared" ref="D421:D431" si="132">SUM(E421:J421)</f>
        <v>0</v>
      </c>
      <c r="E421" s="25">
        <v>0</v>
      </c>
      <c r="F421" s="25">
        <v>0</v>
      </c>
      <c r="G421" s="25">
        <v>0</v>
      </c>
      <c r="H421" s="25">
        <v>0</v>
      </c>
      <c r="I421" s="25">
        <v>0</v>
      </c>
      <c r="J421" s="25">
        <v>0</v>
      </c>
    </row>
    <row r="422" spans="1:10" s="2" customFormat="1" ht="12.75" customHeight="1">
      <c r="A422" s="34"/>
      <c r="B422" s="31"/>
      <c r="C422" s="21" t="s">
        <v>14</v>
      </c>
      <c r="D422" s="22">
        <f t="shared" si="132"/>
        <v>0</v>
      </c>
      <c r="E422" s="25">
        <v>0</v>
      </c>
      <c r="F422" s="25">
        <v>0</v>
      </c>
      <c r="G422" s="25">
        <v>0</v>
      </c>
      <c r="H422" s="25">
        <v>0</v>
      </c>
      <c r="I422" s="25">
        <v>0</v>
      </c>
      <c r="J422" s="25">
        <v>0</v>
      </c>
    </row>
    <row r="423" spans="1:10" s="2" customFormat="1" ht="12.75" customHeight="1">
      <c r="A423" s="35"/>
      <c r="B423" s="32"/>
      <c r="C423" s="21" t="s">
        <v>15</v>
      </c>
      <c r="D423" s="22">
        <f t="shared" si="132"/>
        <v>900</v>
      </c>
      <c r="E423" s="25">
        <v>0</v>
      </c>
      <c r="F423" s="25">
        <v>0</v>
      </c>
      <c r="G423" s="25">
        <v>900</v>
      </c>
      <c r="H423" s="25">
        <v>0</v>
      </c>
      <c r="I423" s="25">
        <v>0</v>
      </c>
      <c r="J423" s="25">
        <v>0</v>
      </c>
    </row>
    <row r="424" spans="1:10" s="2" customFormat="1" ht="12.75" customHeight="1">
      <c r="A424" s="33" t="s">
        <v>210</v>
      </c>
      <c r="B424" s="30" t="s">
        <v>222</v>
      </c>
      <c r="C424" s="21" t="s">
        <v>12</v>
      </c>
      <c r="D424" s="22">
        <f t="shared" si="132"/>
        <v>1163.0999999999999</v>
      </c>
      <c r="E424" s="25">
        <f t="shared" ref="E424:J424" si="133">E425+E426+E427</f>
        <v>0</v>
      </c>
      <c r="F424" s="25">
        <f t="shared" si="133"/>
        <v>0</v>
      </c>
      <c r="G424" s="25">
        <f t="shared" si="133"/>
        <v>1163.0999999999999</v>
      </c>
      <c r="H424" s="25">
        <f t="shared" si="133"/>
        <v>0</v>
      </c>
      <c r="I424" s="25">
        <f t="shared" si="133"/>
        <v>0</v>
      </c>
      <c r="J424" s="25">
        <f t="shared" si="133"/>
        <v>0</v>
      </c>
    </row>
    <row r="425" spans="1:10" s="2" customFormat="1" ht="12.75" customHeight="1">
      <c r="A425" s="34"/>
      <c r="B425" s="31"/>
      <c r="C425" s="21" t="s">
        <v>13</v>
      </c>
      <c r="D425" s="22">
        <f t="shared" si="132"/>
        <v>0</v>
      </c>
      <c r="E425" s="25">
        <v>0</v>
      </c>
      <c r="F425" s="25">
        <v>0</v>
      </c>
      <c r="G425" s="25">
        <v>0</v>
      </c>
      <c r="H425" s="25">
        <v>0</v>
      </c>
      <c r="I425" s="25">
        <v>0</v>
      </c>
      <c r="J425" s="22">
        <v>0</v>
      </c>
    </row>
    <row r="426" spans="1:10" s="2" customFormat="1" ht="12.75" customHeight="1">
      <c r="A426" s="34"/>
      <c r="B426" s="31"/>
      <c r="C426" s="21" t="s">
        <v>14</v>
      </c>
      <c r="D426" s="22">
        <f t="shared" si="132"/>
        <v>0</v>
      </c>
      <c r="E426" s="25">
        <v>0</v>
      </c>
      <c r="F426" s="25">
        <v>0</v>
      </c>
      <c r="G426" s="25">
        <v>0</v>
      </c>
      <c r="H426" s="25">
        <v>0</v>
      </c>
      <c r="I426" s="25">
        <v>0</v>
      </c>
      <c r="J426" s="22">
        <v>0</v>
      </c>
    </row>
    <row r="427" spans="1:10" s="2" customFormat="1" ht="12.75" customHeight="1">
      <c r="A427" s="35"/>
      <c r="B427" s="32"/>
      <c r="C427" s="21" t="s">
        <v>15</v>
      </c>
      <c r="D427" s="22">
        <f t="shared" si="132"/>
        <v>1163.0999999999999</v>
      </c>
      <c r="E427" s="25">
        <v>0</v>
      </c>
      <c r="F427" s="25">
        <v>0</v>
      </c>
      <c r="G427" s="25">
        <v>1163.0999999999999</v>
      </c>
      <c r="H427" s="25">
        <v>0</v>
      </c>
      <c r="I427" s="25">
        <v>0</v>
      </c>
      <c r="J427" s="22">
        <v>0</v>
      </c>
    </row>
    <row r="428" spans="1:10" s="2" customFormat="1" ht="12.75" customHeight="1">
      <c r="A428" s="33" t="s">
        <v>211</v>
      </c>
      <c r="B428" s="30" t="s">
        <v>212</v>
      </c>
      <c r="C428" s="21" t="s">
        <v>12</v>
      </c>
      <c r="D428" s="22">
        <f t="shared" si="132"/>
        <v>2020.2</v>
      </c>
      <c r="E428" s="25">
        <f t="shared" ref="E428:J428" si="134">E429+E430+E431</f>
        <v>0</v>
      </c>
      <c r="F428" s="25">
        <f t="shared" si="134"/>
        <v>0</v>
      </c>
      <c r="G428" s="25">
        <f t="shared" si="134"/>
        <v>2020.2</v>
      </c>
      <c r="H428" s="25">
        <f t="shared" si="134"/>
        <v>0</v>
      </c>
      <c r="I428" s="25">
        <f t="shared" si="134"/>
        <v>0</v>
      </c>
      <c r="J428" s="25">
        <f t="shared" si="134"/>
        <v>0</v>
      </c>
    </row>
    <row r="429" spans="1:10" s="2" customFormat="1" ht="12.75" customHeight="1">
      <c r="A429" s="34"/>
      <c r="B429" s="31"/>
      <c r="C429" s="21" t="s">
        <v>13</v>
      </c>
      <c r="D429" s="22">
        <f t="shared" si="132"/>
        <v>0</v>
      </c>
      <c r="E429" s="25">
        <v>0</v>
      </c>
      <c r="F429" s="25">
        <v>0</v>
      </c>
      <c r="G429" s="25">
        <v>0</v>
      </c>
      <c r="H429" s="25">
        <v>0</v>
      </c>
      <c r="I429" s="25">
        <v>0</v>
      </c>
      <c r="J429" s="22">
        <v>0</v>
      </c>
    </row>
    <row r="430" spans="1:10" s="2" customFormat="1" ht="12.75" customHeight="1">
      <c r="A430" s="34"/>
      <c r="B430" s="31"/>
      <c r="C430" s="21" t="s">
        <v>14</v>
      </c>
      <c r="D430" s="22">
        <f t="shared" si="132"/>
        <v>2000</v>
      </c>
      <c r="E430" s="25">
        <v>0</v>
      </c>
      <c r="F430" s="25">
        <v>0</v>
      </c>
      <c r="G430" s="25">
        <v>2000</v>
      </c>
      <c r="H430" s="25">
        <v>0</v>
      </c>
      <c r="I430" s="25">
        <v>0</v>
      </c>
      <c r="J430" s="22">
        <v>0</v>
      </c>
    </row>
    <row r="431" spans="1:10" s="2" customFormat="1" ht="12.75" customHeight="1">
      <c r="A431" s="35"/>
      <c r="B431" s="32"/>
      <c r="C431" s="21" t="s">
        <v>15</v>
      </c>
      <c r="D431" s="22">
        <f t="shared" si="132"/>
        <v>20.2</v>
      </c>
      <c r="E431" s="25">
        <v>0</v>
      </c>
      <c r="F431" s="25">
        <v>0</v>
      </c>
      <c r="G431" s="25">
        <v>20.2</v>
      </c>
      <c r="H431" s="25">
        <v>0</v>
      </c>
      <c r="I431" s="25">
        <v>0</v>
      </c>
      <c r="J431" s="22">
        <v>0</v>
      </c>
    </row>
    <row r="432" spans="1:10" s="2" customFormat="1" ht="12.75" customHeight="1">
      <c r="A432" s="28" t="s">
        <v>69</v>
      </c>
      <c r="B432" s="50" t="s">
        <v>106</v>
      </c>
      <c r="C432" s="21" t="s">
        <v>12</v>
      </c>
      <c r="D432" s="22">
        <f>E432+F432+G432+H432+I432+J432</f>
        <v>11499.4</v>
      </c>
      <c r="E432" s="22">
        <f>E433+E434+E435</f>
        <v>1824</v>
      </c>
      <c r="F432" s="22">
        <f>F433+F434+F435</f>
        <v>4320</v>
      </c>
      <c r="G432" s="22">
        <f>G434+G435</f>
        <v>4260.5</v>
      </c>
      <c r="H432" s="22">
        <v>347.3</v>
      </c>
      <c r="I432" s="22">
        <v>364.7</v>
      </c>
      <c r="J432" s="22">
        <v>382.9</v>
      </c>
    </row>
    <row r="433" spans="1:10" s="2" customFormat="1" ht="12.75" customHeight="1">
      <c r="A433" s="28"/>
      <c r="B433" s="50"/>
      <c r="C433" s="21" t="s">
        <v>13</v>
      </c>
      <c r="D433" s="22">
        <v>1008</v>
      </c>
      <c r="E433" s="25">
        <v>1008</v>
      </c>
      <c r="F433" s="25">
        <v>1512</v>
      </c>
      <c r="G433" s="22">
        <v>0</v>
      </c>
      <c r="H433" s="22">
        <v>0</v>
      </c>
      <c r="I433" s="22">
        <v>0</v>
      </c>
      <c r="J433" s="22">
        <v>0</v>
      </c>
    </row>
    <row r="434" spans="1:10" s="2" customFormat="1" ht="12.75" customHeight="1">
      <c r="A434" s="28"/>
      <c r="B434" s="50"/>
      <c r="C434" s="21" t="s">
        <v>14</v>
      </c>
      <c r="D434" s="22">
        <v>516</v>
      </c>
      <c r="E434" s="25">
        <v>516</v>
      </c>
      <c r="F434" s="25">
        <v>1986</v>
      </c>
      <c r="G434" s="22">
        <f>3599.7+330</f>
        <v>3929.7</v>
      </c>
      <c r="H434" s="22">
        <v>0</v>
      </c>
      <c r="I434" s="22">
        <v>0</v>
      </c>
      <c r="J434" s="22">
        <v>0</v>
      </c>
    </row>
    <row r="435" spans="1:10" s="2" customFormat="1" ht="12.75" customHeight="1">
      <c r="A435" s="28"/>
      <c r="B435" s="50"/>
      <c r="C435" s="21" t="s">
        <v>15</v>
      </c>
      <c r="D435" s="22">
        <f>E435+F435+G435+H435+I435+J435</f>
        <v>2547.6999999999998</v>
      </c>
      <c r="E435" s="25">
        <v>300</v>
      </c>
      <c r="F435" s="25">
        <f>192+630</f>
        <v>822</v>
      </c>
      <c r="G435" s="25">
        <f>330.8</f>
        <v>330.8</v>
      </c>
      <c r="H435" s="25">
        <v>347.3</v>
      </c>
      <c r="I435" s="25">
        <v>364.7</v>
      </c>
      <c r="J435" s="25">
        <v>382.9</v>
      </c>
    </row>
    <row r="436" spans="1:10" s="2" customFormat="1" ht="12.75" customHeight="1">
      <c r="A436" s="28" t="s">
        <v>199</v>
      </c>
      <c r="B436" s="29" t="s">
        <v>150</v>
      </c>
      <c r="C436" s="21" t="s">
        <v>12</v>
      </c>
      <c r="D436" s="22">
        <f t="shared" ref="D436:J436" si="135">D437+D438+D439</f>
        <v>12180</v>
      </c>
      <c r="E436" s="22">
        <f t="shared" si="135"/>
        <v>0</v>
      </c>
      <c r="F436" s="22">
        <f t="shared" si="135"/>
        <v>3100</v>
      </c>
      <c r="G436" s="22">
        <f t="shared" si="135"/>
        <v>1680</v>
      </c>
      <c r="H436" s="22">
        <f t="shared" si="135"/>
        <v>0</v>
      </c>
      <c r="I436" s="22">
        <f t="shared" si="135"/>
        <v>0</v>
      </c>
      <c r="J436" s="22">
        <f t="shared" si="135"/>
        <v>7400</v>
      </c>
    </row>
    <row r="437" spans="1:10" s="2" customFormat="1" ht="12.75" customHeight="1">
      <c r="A437" s="28"/>
      <c r="B437" s="29"/>
      <c r="C437" s="21" t="s">
        <v>13</v>
      </c>
      <c r="D437" s="22">
        <f>SUM(E437:J437)</f>
        <v>0</v>
      </c>
      <c r="E437" s="24">
        <v>0</v>
      </c>
      <c r="F437" s="24">
        <v>0</v>
      </c>
      <c r="G437" s="24">
        <v>0</v>
      </c>
      <c r="H437" s="24">
        <v>0</v>
      </c>
      <c r="I437" s="24">
        <v>0</v>
      </c>
      <c r="J437" s="24">
        <v>0</v>
      </c>
    </row>
    <row r="438" spans="1:10" s="2" customFormat="1" ht="12.75" customHeight="1">
      <c r="A438" s="28"/>
      <c r="B438" s="29"/>
      <c r="C438" s="21" t="s">
        <v>19</v>
      </c>
      <c r="D438" s="22">
        <f>SUM(E438:J438)</f>
        <v>9744</v>
      </c>
      <c r="E438" s="24">
        <f t="shared" ref="E438:G439" si="136">E442</f>
        <v>0</v>
      </c>
      <c r="F438" s="24">
        <f>F442</f>
        <v>2480</v>
      </c>
      <c r="G438" s="24">
        <f t="shared" si="136"/>
        <v>1344</v>
      </c>
      <c r="H438" s="24">
        <f t="shared" ref="H438:J439" si="137">H442</f>
        <v>0</v>
      </c>
      <c r="I438" s="24">
        <f t="shared" si="137"/>
        <v>0</v>
      </c>
      <c r="J438" s="24">
        <f t="shared" si="137"/>
        <v>5920</v>
      </c>
    </row>
    <row r="439" spans="1:10" s="2" customFormat="1" ht="12.75" customHeight="1">
      <c r="A439" s="28"/>
      <c r="B439" s="29"/>
      <c r="C439" s="21" t="s">
        <v>15</v>
      </c>
      <c r="D439" s="22">
        <f>SUM(E439:J439)</f>
        <v>2436</v>
      </c>
      <c r="E439" s="24">
        <f t="shared" si="136"/>
        <v>0</v>
      </c>
      <c r="F439" s="24">
        <f t="shared" si="136"/>
        <v>620</v>
      </c>
      <c r="G439" s="24">
        <f t="shared" si="136"/>
        <v>336</v>
      </c>
      <c r="H439" s="24">
        <f t="shared" si="137"/>
        <v>0</v>
      </c>
      <c r="I439" s="24">
        <f t="shared" si="137"/>
        <v>0</v>
      </c>
      <c r="J439" s="24">
        <f t="shared" si="137"/>
        <v>1480</v>
      </c>
    </row>
    <row r="440" spans="1:10" s="2" customFormat="1" ht="18" customHeight="1">
      <c r="A440" s="28" t="s">
        <v>213</v>
      </c>
      <c r="B440" s="29" t="s">
        <v>214</v>
      </c>
      <c r="C440" s="21" t="s">
        <v>12</v>
      </c>
      <c r="D440" s="22">
        <f t="shared" ref="D440:J440" si="138">D441+D442+D443</f>
        <v>12180</v>
      </c>
      <c r="E440" s="22">
        <f t="shared" si="138"/>
        <v>0</v>
      </c>
      <c r="F440" s="22">
        <f t="shared" si="138"/>
        <v>3100</v>
      </c>
      <c r="G440" s="22">
        <f t="shared" si="138"/>
        <v>1680</v>
      </c>
      <c r="H440" s="22">
        <f t="shared" si="138"/>
        <v>0</v>
      </c>
      <c r="I440" s="22">
        <f t="shared" si="138"/>
        <v>0</v>
      </c>
      <c r="J440" s="22">
        <f t="shared" si="138"/>
        <v>7400</v>
      </c>
    </row>
    <row r="441" spans="1:10" s="2" customFormat="1" ht="20.25" customHeight="1">
      <c r="A441" s="28"/>
      <c r="B441" s="29"/>
      <c r="C441" s="21" t="s">
        <v>13</v>
      </c>
      <c r="D441" s="22">
        <f t="shared" ref="D441:D447" si="139">SUM(E441:J441)</f>
        <v>0</v>
      </c>
      <c r="E441" s="24">
        <v>0</v>
      </c>
      <c r="F441" s="24">
        <v>0</v>
      </c>
      <c r="G441" s="24">
        <v>0</v>
      </c>
      <c r="H441" s="24">
        <v>0</v>
      </c>
      <c r="I441" s="24">
        <v>0</v>
      </c>
      <c r="J441" s="24">
        <v>0</v>
      </c>
    </row>
    <row r="442" spans="1:10" s="2" customFormat="1" ht="21.75" customHeight="1">
      <c r="A442" s="28"/>
      <c r="B442" s="29"/>
      <c r="C442" s="21" t="s">
        <v>19</v>
      </c>
      <c r="D442" s="22">
        <f t="shared" si="139"/>
        <v>9744</v>
      </c>
      <c r="E442" s="22">
        <v>0</v>
      </c>
      <c r="F442" s="24">
        <v>2480</v>
      </c>
      <c r="G442" s="24">
        <v>1344</v>
      </c>
      <c r="H442" s="24">
        <v>0</v>
      </c>
      <c r="I442" s="24">
        <v>0</v>
      </c>
      <c r="J442" s="24">
        <v>5920</v>
      </c>
    </row>
    <row r="443" spans="1:10" s="2" customFormat="1" ht="44.25" customHeight="1">
      <c r="A443" s="28"/>
      <c r="B443" s="29"/>
      <c r="C443" s="21" t="s">
        <v>15</v>
      </c>
      <c r="D443" s="22">
        <f t="shared" si="139"/>
        <v>2436</v>
      </c>
      <c r="E443" s="22">
        <v>0</v>
      </c>
      <c r="F443" s="24">
        <v>620</v>
      </c>
      <c r="G443" s="24">
        <v>336</v>
      </c>
      <c r="H443" s="24">
        <v>0</v>
      </c>
      <c r="I443" s="24">
        <v>0</v>
      </c>
      <c r="J443" s="24">
        <v>1480</v>
      </c>
    </row>
    <row r="444" spans="1:10" s="7" customFormat="1" ht="15" customHeight="1">
      <c r="A444" s="33" t="s">
        <v>227</v>
      </c>
      <c r="B444" s="30" t="s">
        <v>226</v>
      </c>
      <c r="C444" s="21" t="s">
        <v>12</v>
      </c>
      <c r="D444" s="22">
        <f t="shared" si="139"/>
        <v>4000</v>
      </c>
      <c r="E444" s="24">
        <f t="shared" ref="E444:J444" si="140">E445+E446+E447</f>
        <v>0</v>
      </c>
      <c r="F444" s="24">
        <f t="shared" si="140"/>
        <v>0</v>
      </c>
      <c r="G444" s="24">
        <f t="shared" si="140"/>
        <v>4000</v>
      </c>
      <c r="H444" s="24">
        <f t="shared" si="140"/>
        <v>0</v>
      </c>
      <c r="I444" s="24">
        <f t="shared" si="140"/>
        <v>0</v>
      </c>
      <c r="J444" s="24">
        <f t="shared" si="140"/>
        <v>0</v>
      </c>
    </row>
    <row r="445" spans="1:10" s="7" customFormat="1" ht="18" customHeight="1">
      <c r="A445" s="34"/>
      <c r="B445" s="31"/>
      <c r="C445" s="21" t="s">
        <v>13</v>
      </c>
      <c r="D445" s="22">
        <f t="shared" si="139"/>
        <v>0</v>
      </c>
      <c r="E445" s="22">
        <v>0</v>
      </c>
      <c r="F445" s="24">
        <v>0</v>
      </c>
      <c r="G445" s="24">
        <v>0</v>
      </c>
      <c r="H445" s="24">
        <v>0</v>
      </c>
      <c r="I445" s="24">
        <v>0</v>
      </c>
      <c r="J445" s="24">
        <v>0</v>
      </c>
    </row>
    <row r="446" spans="1:10" s="7" customFormat="1" ht="15" customHeight="1">
      <c r="A446" s="34"/>
      <c r="B446" s="31"/>
      <c r="C446" s="21" t="s">
        <v>19</v>
      </c>
      <c r="D446" s="22">
        <f t="shared" si="139"/>
        <v>0</v>
      </c>
      <c r="E446" s="22">
        <v>0</v>
      </c>
      <c r="F446" s="24">
        <v>0</v>
      </c>
      <c r="G446" s="24">
        <v>0</v>
      </c>
      <c r="H446" s="24">
        <v>0</v>
      </c>
      <c r="I446" s="24">
        <v>0</v>
      </c>
      <c r="J446" s="24">
        <v>0</v>
      </c>
    </row>
    <row r="447" spans="1:10" s="7" customFormat="1" ht="14.25" customHeight="1">
      <c r="A447" s="35"/>
      <c r="B447" s="32"/>
      <c r="C447" s="21" t="s">
        <v>15</v>
      </c>
      <c r="D447" s="22">
        <f t="shared" si="139"/>
        <v>4000</v>
      </c>
      <c r="E447" s="22">
        <v>0</v>
      </c>
      <c r="F447" s="24">
        <v>0</v>
      </c>
      <c r="G447" s="24">
        <v>4000</v>
      </c>
      <c r="H447" s="24">
        <v>0</v>
      </c>
      <c r="I447" s="24">
        <v>0</v>
      </c>
      <c r="J447" s="24">
        <v>0</v>
      </c>
    </row>
    <row r="448" spans="1:10">
      <c r="A448" s="48" t="s">
        <v>118</v>
      </c>
      <c r="B448" s="48"/>
      <c r="C448" s="48"/>
      <c r="D448" s="48"/>
      <c r="E448" s="48"/>
      <c r="F448" s="48"/>
      <c r="G448" s="48"/>
      <c r="H448" s="48"/>
      <c r="I448" s="48"/>
      <c r="J448" s="48"/>
    </row>
    <row r="449" spans="1:10" ht="30.75" customHeight="1">
      <c r="A449" s="49" t="s">
        <v>125</v>
      </c>
      <c r="B449" s="49"/>
      <c r="C449" s="49"/>
      <c r="D449" s="49"/>
      <c r="E449" s="49"/>
      <c r="F449" s="49"/>
      <c r="G449" s="49"/>
      <c r="H449" s="49"/>
      <c r="I449" s="49"/>
      <c r="J449" s="49"/>
    </row>
  </sheetData>
  <mergeCells count="230">
    <mergeCell ref="A200:A203"/>
    <mergeCell ref="B200:B203"/>
    <mergeCell ref="A140:A143"/>
    <mergeCell ref="B140:B143"/>
    <mergeCell ref="A136:A139"/>
    <mergeCell ref="A204:A207"/>
    <mergeCell ref="A220:A223"/>
    <mergeCell ref="B220:B223"/>
    <mergeCell ref="A212:A215"/>
    <mergeCell ref="B212:B215"/>
    <mergeCell ref="A196:A199"/>
    <mergeCell ref="B196:B199"/>
    <mergeCell ref="A428:A431"/>
    <mergeCell ref="B428:B431"/>
    <mergeCell ref="B204:B207"/>
    <mergeCell ref="A244:A247"/>
    <mergeCell ref="B244:B247"/>
    <mergeCell ref="A208:A211"/>
    <mergeCell ref="B208:B211"/>
    <mergeCell ref="A216:A219"/>
    <mergeCell ref="B216:B219"/>
    <mergeCell ref="A436:A439"/>
    <mergeCell ref="B436:B439"/>
    <mergeCell ref="A236:A239"/>
    <mergeCell ref="B236:B239"/>
    <mergeCell ref="A224:A227"/>
    <mergeCell ref="B224:B227"/>
    <mergeCell ref="A228:A231"/>
    <mergeCell ref="B228:B231"/>
    <mergeCell ref="A232:A235"/>
    <mergeCell ref="B232:B235"/>
    <mergeCell ref="A396:A399"/>
    <mergeCell ref="B396:B399"/>
    <mergeCell ref="A448:J448"/>
    <mergeCell ref="A449:J449"/>
    <mergeCell ref="A400:A403"/>
    <mergeCell ref="B400:B403"/>
    <mergeCell ref="A404:A407"/>
    <mergeCell ref="B404:B407"/>
    <mergeCell ref="A408:A411"/>
    <mergeCell ref="B408:B411"/>
    <mergeCell ref="A440:A443"/>
    <mergeCell ref="B440:B443"/>
    <mergeCell ref="B424:B427"/>
    <mergeCell ref="A424:A427"/>
    <mergeCell ref="A412:A415"/>
    <mergeCell ref="B412:B415"/>
    <mergeCell ref="A416:A419"/>
    <mergeCell ref="B416:B419"/>
    <mergeCell ref="A432:A435"/>
    <mergeCell ref="B432:B435"/>
    <mergeCell ref="A376:A379"/>
    <mergeCell ref="B376:B379"/>
    <mergeCell ref="B420:B423"/>
    <mergeCell ref="A420:A423"/>
    <mergeCell ref="A340:A343"/>
    <mergeCell ref="B340:B343"/>
    <mergeCell ref="A344:A347"/>
    <mergeCell ref="B344:B347"/>
    <mergeCell ref="A356:A359"/>
    <mergeCell ref="B356:B359"/>
    <mergeCell ref="A348:A351"/>
    <mergeCell ref="B348:B351"/>
    <mergeCell ref="A352:A355"/>
    <mergeCell ref="B352:B355"/>
    <mergeCell ref="A360:A363"/>
    <mergeCell ref="B360:B363"/>
    <mergeCell ref="A380:A383"/>
    <mergeCell ref="B380:B383"/>
    <mergeCell ref="A384:A387"/>
    <mergeCell ref="B384:B387"/>
    <mergeCell ref="A392:A395"/>
    <mergeCell ref="B392:B395"/>
    <mergeCell ref="A388:A391"/>
    <mergeCell ref="B388:B391"/>
    <mergeCell ref="A260:A263"/>
    <mergeCell ref="B260:B263"/>
    <mergeCell ref="A252:A255"/>
    <mergeCell ref="B252:B255"/>
    <mergeCell ref="A256:A259"/>
    <mergeCell ref="B256:B259"/>
    <mergeCell ref="A156:A159"/>
    <mergeCell ref="A264:A267"/>
    <mergeCell ref="B264:B267"/>
    <mergeCell ref="A316:A319"/>
    <mergeCell ref="B316:B319"/>
    <mergeCell ref="A300:A303"/>
    <mergeCell ref="B300:B303"/>
    <mergeCell ref="A304:A307"/>
    <mergeCell ref="B304:B307"/>
    <mergeCell ref="A308:A311"/>
    <mergeCell ref="B144:B147"/>
    <mergeCell ref="B136:B139"/>
    <mergeCell ref="A128:A131"/>
    <mergeCell ref="B128:B131"/>
    <mergeCell ref="A176:A179"/>
    <mergeCell ref="B176:B179"/>
    <mergeCell ref="A148:A151"/>
    <mergeCell ref="B148:B151"/>
    <mergeCell ref="A152:A155"/>
    <mergeCell ref="B152:B155"/>
    <mergeCell ref="A108:A111"/>
    <mergeCell ref="B108:B111"/>
    <mergeCell ref="A120:A123"/>
    <mergeCell ref="B120:B123"/>
    <mergeCell ref="A132:A135"/>
    <mergeCell ref="B132:B135"/>
    <mergeCell ref="A112:A115"/>
    <mergeCell ref="B112:B115"/>
    <mergeCell ref="A124:A127"/>
    <mergeCell ref="B124:B127"/>
    <mergeCell ref="A116:A119"/>
    <mergeCell ref="B116:B119"/>
    <mergeCell ref="A168:A171"/>
    <mergeCell ref="B168:B171"/>
    <mergeCell ref="B156:B159"/>
    <mergeCell ref="A160:A163"/>
    <mergeCell ref="B160:B163"/>
    <mergeCell ref="A144:A147"/>
    <mergeCell ref="A104:A107"/>
    <mergeCell ref="B104:B107"/>
    <mergeCell ref="A84:A87"/>
    <mergeCell ref="B84:B87"/>
    <mergeCell ref="A92:A95"/>
    <mergeCell ref="B92:B95"/>
    <mergeCell ref="A88:A91"/>
    <mergeCell ref="B88:B91"/>
    <mergeCell ref="A96:A99"/>
    <mergeCell ref="B96:B99"/>
    <mergeCell ref="A100:A103"/>
    <mergeCell ref="B100:B103"/>
    <mergeCell ref="A76:A79"/>
    <mergeCell ref="B76:B79"/>
    <mergeCell ref="A80:A83"/>
    <mergeCell ref="B80:B83"/>
    <mergeCell ref="A36:A39"/>
    <mergeCell ref="B36:B39"/>
    <mergeCell ref="A40:A43"/>
    <mergeCell ref="B40:B43"/>
    <mergeCell ref="A1:J1"/>
    <mergeCell ref="A2:J2"/>
    <mergeCell ref="A5:A6"/>
    <mergeCell ref="B5:B6"/>
    <mergeCell ref="C5:C6"/>
    <mergeCell ref="D5:J5"/>
    <mergeCell ref="A16:A19"/>
    <mergeCell ref="B16:B19"/>
    <mergeCell ref="A8:A11"/>
    <mergeCell ref="B8:B11"/>
    <mergeCell ref="A12:A15"/>
    <mergeCell ref="B12:B15"/>
    <mergeCell ref="B32:B35"/>
    <mergeCell ref="A32:A35"/>
    <mergeCell ref="A20:A23"/>
    <mergeCell ref="B20:B23"/>
    <mergeCell ref="A28:A31"/>
    <mergeCell ref="B28:B31"/>
    <mergeCell ref="A24:A27"/>
    <mergeCell ref="B24:B27"/>
    <mergeCell ref="A164:A167"/>
    <mergeCell ref="B164:B167"/>
    <mergeCell ref="A172:A175"/>
    <mergeCell ref="B172:B175"/>
    <mergeCell ref="A188:A191"/>
    <mergeCell ref="B188:B191"/>
    <mergeCell ref="A44:A47"/>
    <mergeCell ref="B44:B47"/>
    <mergeCell ref="A52:A55"/>
    <mergeCell ref="B52:B55"/>
    <mergeCell ref="A56:A59"/>
    <mergeCell ref="B56:B59"/>
    <mergeCell ref="A72:A75"/>
    <mergeCell ref="B72:B75"/>
    <mergeCell ref="A60:A63"/>
    <mergeCell ref="B60:B63"/>
    <mergeCell ref="A48:A51"/>
    <mergeCell ref="B48:B51"/>
    <mergeCell ref="A64:A67"/>
    <mergeCell ref="B64:B67"/>
    <mergeCell ref="A68:A71"/>
    <mergeCell ref="B68:B71"/>
    <mergeCell ref="K376:L379"/>
    <mergeCell ref="K152:N155"/>
    <mergeCell ref="A364:A367"/>
    <mergeCell ref="B364:B367"/>
    <mergeCell ref="A368:A371"/>
    <mergeCell ref="B368:B371"/>
    <mergeCell ref="A372:A375"/>
    <mergeCell ref="B372:B375"/>
    <mergeCell ref="A240:A243"/>
    <mergeCell ref="B240:B243"/>
    <mergeCell ref="A180:A183"/>
    <mergeCell ref="B180:B183"/>
    <mergeCell ref="A272:A275"/>
    <mergeCell ref="B272:B275"/>
    <mergeCell ref="A248:A251"/>
    <mergeCell ref="B248:B251"/>
    <mergeCell ref="A184:A187"/>
    <mergeCell ref="B184:B187"/>
    <mergeCell ref="A192:A195"/>
    <mergeCell ref="B192:B195"/>
    <mergeCell ref="A312:A315"/>
    <mergeCell ref="B312:B315"/>
    <mergeCell ref="A268:A271"/>
    <mergeCell ref="B268:B271"/>
    <mergeCell ref="A296:A299"/>
    <mergeCell ref="B296:B299"/>
    <mergeCell ref="A280:A283"/>
    <mergeCell ref="B280:B283"/>
    <mergeCell ref="B308:B311"/>
    <mergeCell ref="B444:B447"/>
    <mergeCell ref="A444:A447"/>
    <mergeCell ref="A276:A279"/>
    <mergeCell ref="B276:B279"/>
    <mergeCell ref="A288:A291"/>
    <mergeCell ref="B288:B291"/>
    <mergeCell ref="A284:A287"/>
    <mergeCell ref="B284:B287"/>
    <mergeCell ref="A292:A295"/>
    <mergeCell ref="B292:B295"/>
    <mergeCell ref="A336:A339"/>
    <mergeCell ref="B336:B339"/>
    <mergeCell ref="A320:A323"/>
    <mergeCell ref="B320:B323"/>
    <mergeCell ref="A324:A327"/>
    <mergeCell ref="B324:B327"/>
    <mergeCell ref="A328:A331"/>
    <mergeCell ref="B328:B331"/>
    <mergeCell ref="A332:A335"/>
    <mergeCell ref="B332:B335"/>
  </mergeCells>
  <phoneticPr fontId="8" type="noConversion"/>
  <pageMargins left="0.55118110236220474" right="0.62992125984251968" top="0.31496062992125984" bottom="0.43307086614173229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(кор.)</vt:lpstr>
      <vt:lpstr>'Лист1 (кор.)'!Заголовки_для_печати</vt:lpstr>
      <vt:lpstr>'Лист1 (кор.)'!Область_печати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nizova</cp:lastModifiedBy>
  <cp:lastPrinted>2017-07-11T04:34:25Z</cp:lastPrinted>
  <dcterms:created xsi:type="dcterms:W3CDTF">2015-01-19T02:48:01Z</dcterms:created>
  <dcterms:modified xsi:type="dcterms:W3CDTF">2017-07-11T04:34:31Z</dcterms:modified>
</cp:coreProperties>
</file>