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РГ.ОТДЕЛ\СБРОС\ЖКХ\изменения от 24.03.2016  №551  - копия\"/>
    </mc:Choice>
  </mc:AlternateContent>
  <bookViews>
    <workbookView xWindow="8010" yWindow="60" windowWidth="8100" windowHeight="9180"/>
  </bookViews>
  <sheets>
    <sheet name="Лист2 (2)" sheetId="5" r:id="rId1"/>
  </sheets>
  <definedNames>
    <definedName name="doc_name" localSheetId="0">'Лист2 (2)'!$A$116</definedName>
    <definedName name="_xlnm.Print_Titles" localSheetId="0">'Лист2 (2)'!$13:$15</definedName>
  </definedNames>
  <calcPr calcId="152511" fullPrecision="0"/>
</workbook>
</file>

<file path=xl/calcChain.xml><?xml version="1.0" encoding="utf-8"?>
<calcChain xmlns="http://schemas.openxmlformats.org/spreadsheetml/2006/main">
  <c r="K16" i="5" l="1"/>
  <c r="F54" i="5"/>
  <c r="G54" i="5"/>
  <c r="H54" i="5"/>
  <c r="I54" i="5"/>
  <c r="J54" i="5"/>
  <c r="K173" i="5"/>
  <c r="K174" i="5"/>
  <c r="K175" i="5"/>
  <c r="K179" i="5"/>
  <c r="K180" i="5"/>
  <c r="K181" i="5"/>
  <c r="K182" i="5"/>
  <c r="K183" i="5"/>
  <c r="K184" i="5"/>
  <c r="K185" i="5"/>
  <c r="K186" i="5"/>
  <c r="K187" i="5"/>
  <c r="K188" i="5"/>
  <c r="K189" i="5"/>
  <c r="K190" i="5"/>
  <c r="K191" i="5"/>
  <c r="K192" i="5"/>
  <c r="K193" i="5"/>
  <c r="F100" i="5" l="1"/>
  <c r="F133" i="5"/>
  <c r="F86" i="5"/>
  <c r="F76" i="5" s="1"/>
  <c r="F85" i="5"/>
  <c r="F101" i="5"/>
  <c r="F107" i="5"/>
  <c r="K107" i="5" s="1"/>
  <c r="F108" i="5"/>
  <c r="K112" i="5"/>
  <c r="K111" i="5"/>
  <c r="J110" i="5"/>
  <c r="I110" i="5"/>
  <c r="H110" i="5"/>
  <c r="G110" i="5"/>
  <c r="E110" i="5"/>
  <c r="D110" i="5"/>
  <c r="C110" i="5"/>
  <c r="K90" i="5"/>
  <c r="K89" i="5"/>
  <c r="J88" i="5"/>
  <c r="I88" i="5"/>
  <c r="H88" i="5"/>
  <c r="G88" i="5"/>
  <c r="F88" i="5"/>
  <c r="E88" i="5"/>
  <c r="D88" i="5"/>
  <c r="C88" i="5"/>
  <c r="K104" i="5"/>
  <c r="K105" i="5"/>
  <c r="D103" i="5"/>
  <c r="E103" i="5"/>
  <c r="F103" i="5"/>
  <c r="G103" i="5"/>
  <c r="H103" i="5"/>
  <c r="I103" i="5"/>
  <c r="J103" i="5"/>
  <c r="C103" i="5"/>
  <c r="C106" i="5"/>
  <c r="E106" i="5" s="1"/>
  <c r="G106" i="5"/>
  <c r="H106" i="5"/>
  <c r="I106" i="5"/>
  <c r="J106" i="5"/>
  <c r="E107" i="5"/>
  <c r="E108" i="5"/>
  <c r="C113" i="5"/>
  <c r="E113" i="5" s="1"/>
  <c r="F113" i="5"/>
  <c r="G113" i="5"/>
  <c r="H113" i="5"/>
  <c r="I113" i="5"/>
  <c r="J113" i="5"/>
  <c r="K137" i="5"/>
  <c r="C136" i="5"/>
  <c r="D136" i="5"/>
  <c r="E136" i="5"/>
  <c r="G136" i="5"/>
  <c r="H136" i="5"/>
  <c r="I136" i="5"/>
  <c r="J136" i="5"/>
  <c r="F138" i="5"/>
  <c r="F134" i="5" s="1"/>
  <c r="D76" i="5"/>
  <c r="D72" i="5" s="1"/>
  <c r="G76" i="5"/>
  <c r="H76" i="5"/>
  <c r="I76" i="5"/>
  <c r="J76" i="5"/>
  <c r="C79" i="5"/>
  <c r="J177" i="5"/>
  <c r="I177" i="5"/>
  <c r="H177" i="5"/>
  <c r="G177" i="5"/>
  <c r="K154" i="5"/>
  <c r="K160" i="5"/>
  <c r="K162" i="5"/>
  <c r="K163" i="5"/>
  <c r="K165" i="5"/>
  <c r="K166" i="5"/>
  <c r="K168" i="5"/>
  <c r="K169" i="5"/>
  <c r="K171" i="5"/>
  <c r="K172" i="5"/>
  <c r="K178" i="5"/>
  <c r="F106" i="5" l="1"/>
  <c r="K106" i="5" s="1"/>
  <c r="K113" i="5"/>
  <c r="F136" i="5"/>
  <c r="K136" i="5" s="1"/>
  <c r="K108" i="5"/>
  <c r="F110" i="5"/>
  <c r="K110" i="5" s="1"/>
  <c r="K88" i="5"/>
  <c r="K103" i="5"/>
  <c r="K138" i="5"/>
  <c r="D176" i="5"/>
  <c r="E176" i="5"/>
  <c r="G176" i="5"/>
  <c r="H176" i="5"/>
  <c r="I176" i="5"/>
  <c r="J176" i="5"/>
  <c r="D170" i="5"/>
  <c r="E170" i="5"/>
  <c r="J170" i="5"/>
  <c r="F150" i="5"/>
  <c r="F176" i="5"/>
  <c r="C176" i="5"/>
  <c r="C170" i="5"/>
  <c r="C150" i="5"/>
  <c r="C159" i="5"/>
  <c r="K159" i="5" s="1"/>
  <c r="C153" i="5"/>
  <c r="C156" i="5"/>
  <c r="K156" i="5" s="1"/>
  <c r="C157" i="5"/>
  <c r="K157" i="5" s="1"/>
  <c r="C58" i="5"/>
  <c r="F45" i="5"/>
  <c r="K177" i="5" l="1"/>
  <c r="K170" i="5"/>
  <c r="K176" i="5"/>
  <c r="F60" i="5"/>
  <c r="F58" i="5" s="1"/>
  <c r="F28" i="5"/>
  <c r="F49" i="5" l="1"/>
  <c r="K49" i="5" s="1"/>
  <c r="D42" i="5"/>
  <c r="F42" i="5"/>
  <c r="G42" i="5"/>
  <c r="H42" i="5"/>
  <c r="H41" i="5" s="1"/>
  <c r="I42" i="5"/>
  <c r="I41" i="5" s="1"/>
  <c r="D66" i="5"/>
  <c r="F66" i="5"/>
  <c r="G66" i="5"/>
  <c r="H66" i="5"/>
  <c r="I66" i="5"/>
  <c r="J66" i="5"/>
  <c r="L66" i="5"/>
  <c r="D62" i="5"/>
  <c r="F62" i="5"/>
  <c r="G62" i="5"/>
  <c r="H62" i="5"/>
  <c r="I62" i="5"/>
  <c r="J62" i="5"/>
  <c r="C62" i="5"/>
  <c r="K199" i="5"/>
  <c r="E199" i="5"/>
  <c r="K198" i="5"/>
  <c r="E198" i="5"/>
  <c r="K197" i="5"/>
  <c r="E197" i="5"/>
  <c r="K196" i="5"/>
  <c r="E196" i="5"/>
  <c r="K195" i="5"/>
  <c r="E195" i="5"/>
  <c r="K194" i="5"/>
  <c r="E194" i="5"/>
  <c r="C167" i="5"/>
  <c r="K167" i="5" s="1"/>
  <c r="E168" i="5"/>
  <c r="E166" i="5"/>
  <c r="E165" i="5"/>
  <c r="J164" i="5"/>
  <c r="I164" i="5"/>
  <c r="H164" i="5"/>
  <c r="G164" i="5"/>
  <c r="F164" i="5"/>
  <c r="D164" i="5"/>
  <c r="C164" i="5"/>
  <c r="E163" i="5"/>
  <c r="E162" i="5"/>
  <c r="J161" i="5"/>
  <c r="I161" i="5"/>
  <c r="H161" i="5"/>
  <c r="G161" i="5"/>
  <c r="F161" i="5"/>
  <c r="E160" i="5"/>
  <c r="E159" i="5"/>
  <c r="J158" i="5"/>
  <c r="I158" i="5"/>
  <c r="H158" i="5"/>
  <c r="G158" i="5"/>
  <c r="F158" i="5"/>
  <c r="C158" i="5"/>
  <c r="E158" i="5" s="1"/>
  <c r="E157" i="5"/>
  <c r="D156" i="5"/>
  <c r="E156" i="5" s="1"/>
  <c r="J155" i="5"/>
  <c r="I155" i="5"/>
  <c r="H155" i="5"/>
  <c r="G155" i="5"/>
  <c r="F155" i="5"/>
  <c r="E154" i="5"/>
  <c r="J153" i="5"/>
  <c r="D153" i="5"/>
  <c r="I152" i="5"/>
  <c r="H152" i="5"/>
  <c r="G152" i="5"/>
  <c r="F152" i="5"/>
  <c r="J151" i="5"/>
  <c r="I151" i="5"/>
  <c r="H151" i="5"/>
  <c r="G151" i="5"/>
  <c r="F151" i="5"/>
  <c r="F149" i="5" s="1"/>
  <c r="I150" i="5"/>
  <c r="I149" i="5" s="1"/>
  <c r="H150" i="5"/>
  <c r="H149" i="5" s="1"/>
  <c r="G150" i="5"/>
  <c r="K148" i="5"/>
  <c r="E148" i="5"/>
  <c r="K147" i="5"/>
  <c r="E147" i="5"/>
  <c r="J146" i="5"/>
  <c r="I146" i="5"/>
  <c r="H146" i="5"/>
  <c r="G146" i="5"/>
  <c r="F146" i="5"/>
  <c r="C146" i="5"/>
  <c r="E146" i="5" s="1"/>
  <c r="K145" i="5"/>
  <c r="E145" i="5"/>
  <c r="K144" i="5"/>
  <c r="E144" i="5"/>
  <c r="J143" i="5"/>
  <c r="I143" i="5"/>
  <c r="H143" i="5"/>
  <c r="G143" i="5"/>
  <c r="C143" i="5"/>
  <c r="E143" i="5" s="1"/>
  <c r="J142" i="5"/>
  <c r="I142" i="5"/>
  <c r="H142" i="5"/>
  <c r="G142" i="5"/>
  <c r="F142" i="5"/>
  <c r="C142" i="5"/>
  <c r="J141" i="5"/>
  <c r="I141" i="5"/>
  <c r="H141" i="5"/>
  <c r="F141" i="5"/>
  <c r="C141" i="5"/>
  <c r="E141" i="5" s="1"/>
  <c r="K134" i="5"/>
  <c r="E134" i="5"/>
  <c r="K133" i="5"/>
  <c r="E133" i="5"/>
  <c r="J132" i="5"/>
  <c r="I132" i="5"/>
  <c r="H132" i="5"/>
  <c r="G132" i="5"/>
  <c r="F132" i="5"/>
  <c r="C132" i="5"/>
  <c r="E132" i="5" s="1"/>
  <c r="K130" i="5"/>
  <c r="E130" i="5"/>
  <c r="J129" i="5"/>
  <c r="J128" i="5" s="1"/>
  <c r="I129" i="5"/>
  <c r="I128" i="5" s="1"/>
  <c r="H129" i="5"/>
  <c r="H96" i="5" s="1"/>
  <c r="E129" i="5"/>
  <c r="G128" i="5"/>
  <c r="F128" i="5"/>
  <c r="C128" i="5"/>
  <c r="E128" i="5" s="1"/>
  <c r="K127" i="5"/>
  <c r="E127" i="5"/>
  <c r="J126" i="5"/>
  <c r="J125" i="5" s="1"/>
  <c r="I126" i="5"/>
  <c r="I125" i="5" s="1"/>
  <c r="H126" i="5"/>
  <c r="H125" i="5" s="1"/>
  <c r="E126" i="5"/>
  <c r="G125" i="5"/>
  <c r="F125" i="5"/>
  <c r="C125" i="5"/>
  <c r="E125" i="5" s="1"/>
  <c r="K124" i="5"/>
  <c r="E124" i="5"/>
  <c r="J123" i="5"/>
  <c r="J122" i="5" s="1"/>
  <c r="I123" i="5"/>
  <c r="I122" i="5" s="1"/>
  <c r="H123" i="5"/>
  <c r="H122" i="5" s="1"/>
  <c r="E123" i="5"/>
  <c r="G122" i="5"/>
  <c r="F122" i="5"/>
  <c r="C122" i="5"/>
  <c r="E122" i="5" s="1"/>
  <c r="K121" i="5"/>
  <c r="E121" i="5"/>
  <c r="K120" i="5"/>
  <c r="E120" i="5"/>
  <c r="J119" i="5"/>
  <c r="I119" i="5"/>
  <c r="H119" i="5"/>
  <c r="G119" i="5"/>
  <c r="F119" i="5"/>
  <c r="C119" i="5"/>
  <c r="E119" i="5" s="1"/>
  <c r="K118" i="5"/>
  <c r="E118" i="5"/>
  <c r="K117" i="5"/>
  <c r="E117" i="5"/>
  <c r="J116" i="5"/>
  <c r="I116" i="5"/>
  <c r="H116" i="5"/>
  <c r="G116" i="5"/>
  <c r="F116" i="5"/>
  <c r="C116" i="5"/>
  <c r="E116" i="5" s="1"/>
  <c r="K115" i="5"/>
  <c r="E115" i="5"/>
  <c r="K114" i="5"/>
  <c r="E114" i="5"/>
  <c r="K101" i="5"/>
  <c r="E101" i="5"/>
  <c r="K100" i="5"/>
  <c r="E100" i="5"/>
  <c r="J99" i="5"/>
  <c r="I99" i="5"/>
  <c r="H99" i="5"/>
  <c r="G99" i="5"/>
  <c r="F99" i="5"/>
  <c r="C99" i="5"/>
  <c r="E99" i="5" s="1"/>
  <c r="E98" i="5"/>
  <c r="J97" i="5"/>
  <c r="I97" i="5"/>
  <c r="H97" i="5"/>
  <c r="G97" i="5"/>
  <c r="G72" i="5" s="1"/>
  <c r="F97" i="5"/>
  <c r="C97" i="5"/>
  <c r="E97" i="5" s="1"/>
  <c r="G96" i="5"/>
  <c r="F96" i="5"/>
  <c r="C96" i="5"/>
  <c r="K93" i="5"/>
  <c r="E93" i="5"/>
  <c r="K92" i="5"/>
  <c r="E92" i="5"/>
  <c r="J91" i="5"/>
  <c r="I91" i="5"/>
  <c r="H91" i="5"/>
  <c r="G91" i="5"/>
  <c r="F91" i="5"/>
  <c r="C91" i="5"/>
  <c r="E91" i="5" s="1"/>
  <c r="K86" i="5"/>
  <c r="E86" i="5"/>
  <c r="K85" i="5"/>
  <c r="E85" i="5"/>
  <c r="J84" i="5"/>
  <c r="I84" i="5"/>
  <c r="H84" i="5"/>
  <c r="G84" i="5"/>
  <c r="F84" i="5"/>
  <c r="C84" i="5"/>
  <c r="E84" i="5" s="1"/>
  <c r="K83" i="5"/>
  <c r="E83" i="5"/>
  <c r="K82" i="5"/>
  <c r="E82" i="5"/>
  <c r="J81" i="5"/>
  <c r="I81" i="5"/>
  <c r="H81" i="5"/>
  <c r="G81" i="5"/>
  <c r="F81" i="5"/>
  <c r="C81" i="5"/>
  <c r="E81" i="5" s="1"/>
  <c r="K80" i="5"/>
  <c r="E80" i="5"/>
  <c r="K79" i="5"/>
  <c r="E79" i="5"/>
  <c r="J78" i="5"/>
  <c r="I78" i="5"/>
  <c r="H78" i="5"/>
  <c r="G78" i="5"/>
  <c r="F78" i="5"/>
  <c r="C78" i="5"/>
  <c r="E78" i="5" s="1"/>
  <c r="E77" i="5"/>
  <c r="C76" i="5"/>
  <c r="K76" i="5" s="1"/>
  <c r="J75" i="5"/>
  <c r="I75" i="5"/>
  <c r="I74" i="5" s="1"/>
  <c r="H75" i="5"/>
  <c r="H74" i="5" s="1"/>
  <c r="G75" i="5"/>
  <c r="G74" i="5" s="1"/>
  <c r="F75" i="5"/>
  <c r="F74" i="5" s="1"/>
  <c r="C75" i="5"/>
  <c r="E75" i="5" s="1"/>
  <c r="P74" i="5"/>
  <c r="L71" i="5"/>
  <c r="K69" i="5"/>
  <c r="E69" i="5"/>
  <c r="C68" i="5"/>
  <c r="C55" i="5" s="1"/>
  <c r="C54" i="5" s="1"/>
  <c r="K67" i="5"/>
  <c r="E67" i="5"/>
  <c r="K65" i="5"/>
  <c r="E65" i="5"/>
  <c r="K64" i="5"/>
  <c r="E64" i="5"/>
  <c r="K63" i="5"/>
  <c r="E63" i="5"/>
  <c r="K61" i="5"/>
  <c r="E61" i="5"/>
  <c r="K60" i="5"/>
  <c r="E60" i="5"/>
  <c r="K59" i="5"/>
  <c r="E59" i="5"/>
  <c r="K58" i="5"/>
  <c r="E58" i="5"/>
  <c r="K57" i="5"/>
  <c r="E57" i="5"/>
  <c r="K56" i="5"/>
  <c r="E56" i="5"/>
  <c r="D55" i="5"/>
  <c r="D54" i="5" s="1"/>
  <c r="J53" i="5"/>
  <c r="I53" i="5"/>
  <c r="H53" i="5"/>
  <c r="G53" i="5"/>
  <c r="F53" i="5"/>
  <c r="K52" i="5"/>
  <c r="E52" i="5"/>
  <c r="K51" i="5"/>
  <c r="E51" i="5"/>
  <c r="K50" i="5"/>
  <c r="E50" i="5"/>
  <c r="E49" i="5"/>
  <c r="K48" i="5"/>
  <c r="E48" i="5"/>
  <c r="K47" i="5"/>
  <c r="E47" i="5"/>
  <c r="K46" i="5"/>
  <c r="C45" i="5"/>
  <c r="K45" i="5" s="1"/>
  <c r="C44" i="5"/>
  <c r="K44" i="5" s="1"/>
  <c r="C43" i="5"/>
  <c r="K43" i="5" s="1"/>
  <c r="C42" i="5"/>
  <c r="J41" i="5"/>
  <c r="G41" i="5"/>
  <c r="J39" i="5"/>
  <c r="J35" i="5" s="1"/>
  <c r="I39" i="5"/>
  <c r="I35" i="5" s="1"/>
  <c r="H39" i="5"/>
  <c r="H35" i="5" s="1"/>
  <c r="G39" i="5"/>
  <c r="G35" i="5" s="1"/>
  <c r="F39" i="5"/>
  <c r="F35" i="5" s="1"/>
  <c r="K38" i="5"/>
  <c r="K37" i="5"/>
  <c r="K36" i="5"/>
  <c r="C35" i="5"/>
  <c r="J34" i="5"/>
  <c r="I34" i="5"/>
  <c r="I31" i="5" s="1"/>
  <c r="H34" i="5"/>
  <c r="H31" i="5" s="1"/>
  <c r="G34" i="5"/>
  <c r="G31" i="5" s="1"/>
  <c r="F34" i="5"/>
  <c r="F26" i="5" s="1"/>
  <c r="K33" i="5"/>
  <c r="K32" i="5"/>
  <c r="C31" i="5"/>
  <c r="K30" i="5"/>
  <c r="K29" i="5"/>
  <c r="K28" i="5"/>
  <c r="I27" i="5"/>
  <c r="H27" i="5"/>
  <c r="G27" i="5"/>
  <c r="F27" i="5"/>
  <c r="C27" i="5"/>
  <c r="C26" i="5"/>
  <c r="J25" i="5"/>
  <c r="I25" i="5"/>
  <c r="H25" i="5"/>
  <c r="G25" i="5"/>
  <c r="F25" i="5"/>
  <c r="C25" i="5"/>
  <c r="J24" i="5"/>
  <c r="I24" i="5"/>
  <c r="H24" i="5"/>
  <c r="G24" i="5"/>
  <c r="F24" i="5"/>
  <c r="C24" i="5"/>
  <c r="D150" i="5"/>
  <c r="D149" i="5" s="1"/>
  <c r="C155" i="5"/>
  <c r="E155" i="5" s="1"/>
  <c r="C151" i="5"/>
  <c r="E151" i="5" s="1"/>
  <c r="K62" i="5" l="1"/>
  <c r="J140" i="5"/>
  <c r="K68" i="5"/>
  <c r="K66" i="5" s="1"/>
  <c r="H140" i="5"/>
  <c r="G19" i="5"/>
  <c r="H26" i="5"/>
  <c r="H20" i="5" s="1"/>
  <c r="K91" i="5"/>
  <c r="C66" i="5"/>
  <c r="G26" i="5"/>
  <c r="G20" i="5" s="1"/>
  <c r="E20" i="5"/>
  <c r="E68" i="5"/>
  <c r="E66" i="5" s="1"/>
  <c r="G71" i="5"/>
  <c r="G70" i="5" s="1"/>
  <c r="K142" i="5"/>
  <c r="I140" i="5"/>
  <c r="P96" i="5"/>
  <c r="Q96" i="5" s="1"/>
  <c r="J72" i="5"/>
  <c r="E96" i="5"/>
  <c r="H95" i="5"/>
  <c r="K81" i="5"/>
  <c r="K125" i="5"/>
  <c r="C20" i="5"/>
  <c r="C71" i="5"/>
  <c r="E71" i="5" s="1"/>
  <c r="I26" i="5"/>
  <c r="I20" i="5" s="1"/>
  <c r="K97" i="5"/>
  <c r="K72" i="5" s="1"/>
  <c r="F72" i="5"/>
  <c r="J150" i="5"/>
  <c r="J149" i="5" s="1"/>
  <c r="K153" i="5"/>
  <c r="K122" i="5"/>
  <c r="K129" i="5"/>
  <c r="C41" i="5"/>
  <c r="K126" i="5"/>
  <c r="H23" i="5"/>
  <c r="E76" i="5"/>
  <c r="G95" i="5"/>
  <c r="H72" i="5"/>
  <c r="K155" i="5"/>
  <c r="K158" i="5"/>
  <c r="K164" i="5"/>
  <c r="K146" i="5"/>
  <c r="H19" i="5"/>
  <c r="I96" i="5"/>
  <c r="K123" i="5"/>
  <c r="I19" i="5"/>
  <c r="E42" i="5"/>
  <c r="E62" i="5"/>
  <c r="I72" i="5"/>
  <c r="K141" i="5"/>
  <c r="E164" i="5"/>
  <c r="F95" i="5"/>
  <c r="K75" i="5"/>
  <c r="K78" i="5"/>
  <c r="E142" i="5"/>
  <c r="C140" i="5"/>
  <c r="E140" i="5" s="1"/>
  <c r="K143" i="5"/>
  <c r="C95" i="5"/>
  <c r="E95" i="5" s="1"/>
  <c r="C72" i="5"/>
  <c r="K34" i="5"/>
  <c r="F71" i="5"/>
  <c r="K27" i="5"/>
  <c r="K84" i="5"/>
  <c r="K116" i="5"/>
  <c r="K119" i="5"/>
  <c r="F140" i="5"/>
  <c r="J19" i="5"/>
  <c r="G149" i="5"/>
  <c r="C19" i="5"/>
  <c r="D19" i="5" s="1"/>
  <c r="K99" i="5"/>
  <c r="K132" i="5"/>
  <c r="K24" i="5"/>
  <c r="F41" i="5"/>
  <c r="K42" i="5"/>
  <c r="L42" i="5" s="1"/>
  <c r="E167" i="5"/>
  <c r="K55" i="5"/>
  <c r="K54" i="5" s="1"/>
  <c r="C53" i="5"/>
  <c r="E53" i="5" s="1"/>
  <c r="F20" i="5"/>
  <c r="F23" i="5"/>
  <c r="E153" i="5"/>
  <c r="C152" i="5"/>
  <c r="E152" i="5" s="1"/>
  <c r="K35" i="5"/>
  <c r="K25" i="5"/>
  <c r="K151" i="5"/>
  <c r="G23" i="5"/>
  <c r="H128" i="5"/>
  <c r="K128" i="5" s="1"/>
  <c r="J74" i="5"/>
  <c r="H71" i="5"/>
  <c r="J31" i="5"/>
  <c r="C161" i="5"/>
  <c r="K161" i="5" s="1"/>
  <c r="C23" i="5"/>
  <c r="J26" i="5"/>
  <c r="E169" i="5"/>
  <c r="C74" i="5"/>
  <c r="E74" i="5" s="1"/>
  <c r="F31" i="5"/>
  <c r="J96" i="5"/>
  <c r="J71" i="5" s="1"/>
  <c r="J152" i="5"/>
  <c r="K152" i="5" s="1"/>
  <c r="K39" i="5"/>
  <c r="F19" i="5"/>
  <c r="G18" i="5" l="1"/>
  <c r="G17" i="5" s="1"/>
  <c r="E72" i="5"/>
  <c r="E55" i="5"/>
  <c r="E54" i="5" s="1"/>
  <c r="I23" i="5"/>
  <c r="I71" i="5"/>
  <c r="I95" i="5"/>
  <c r="E19" i="5"/>
  <c r="K41" i="5"/>
  <c r="F70" i="5"/>
  <c r="F16" i="5" s="1"/>
  <c r="F18" i="5"/>
  <c r="F17" i="5" s="1"/>
  <c r="K140" i="5"/>
  <c r="C70" i="5"/>
  <c r="E70" i="5" s="1"/>
  <c r="G16" i="5"/>
  <c r="C18" i="5"/>
  <c r="D18" i="5" s="1"/>
  <c r="C149" i="5"/>
  <c r="K19" i="5"/>
  <c r="J70" i="5"/>
  <c r="J18" i="5"/>
  <c r="J20" i="5"/>
  <c r="K20" i="5" s="1"/>
  <c r="J23" i="5"/>
  <c r="K26" i="5"/>
  <c r="L24" i="5" s="1"/>
  <c r="H70" i="5"/>
  <c r="H16" i="5" s="1"/>
  <c r="H18" i="5"/>
  <c r="H17" i="5" s="1"/>
  <c r="E150" i="5"/>
  <c r="J95" i="5"/>
  <c r="K96" i="5"/>
  <c r="K71" i="5" s="1"/>
  <c r="K70" i="5" s="1"/>
  <c r="K31" i="5"/>
  <c r="K150" i="5"/>
  <c r="E161" i="5"/>
  <c r="L55" i="5"/>
  <c r="K53" i="5"/>
  <c r="K74" i="5"/>
  <c r="I70" i="5" l="1"/>
  <c r="I16" i="5" s="1"/>
  <c r="I18" i="5"/>
  <c r="I17" i="5" s="1"/>
  <c r="K95" i="5"/>
  <c r="C17" i="5"/>
  <c r="S16" i="5"/>
  <c r="T16" i="5" s="1"/>
  <c r="E18" i="5"/>
  <c r="E17" i="5" s="1"/>
  <c r="E149" i="5"/>
  <c r="E16" i="5" s="1"/>
  <c r="K149" i="5"/>
  <c r="C16" i="5"/>
  <c r="K23" i="5"/>
  <c r="J16" i="5"/>
  <c r="J17" i="5"/>
  <c r="K18" i="5" l="1"/>
  <c r="L18" i="5" s="1"/>
</calcChain>
</file>

<file path=xl/sharedStrings.xml><?xml version="1.0" encoding="utf-8"?>
<sst xmlns="http://schemas.openxmlformats.org/spreadsheetml/2006/main" count="346" uniqueCount="151">
  <si>
    <t>№ п/п</t>
  </si>
  <si>
    <t>4.</t>
  </si>
  <si>
    <t>Мероприятия по формированию в коммунальном секторе благоприятных условий для реализации инвестиционных проектов</t>
  </si>
  <si>
    <t>Местный бюджет</t>
  </si>
  <si>
    <t>Областной бюджет</t>
  </si>
  <si>
    <t>4.1.</t>
  </si>
  <si>
    <t>Реконструкция и строительство объектов инженерной инфраструктуры</t>
  </si>
  <si>
    <t>4.2.</t>
  </si>
  <si>
    <t>Капитальный ремонт жилищного фонда</t>
  </si>
  <si>
    <t>4.2.2.</t>
  </si>
  <si>
    <t>Строительство банно-прачечного комплекса в пгт. Ноглики  (в том числе проектно-изыскательские работы)</t>
  </si>
  <si>
    <t>4.2.3.</t>
  </si>
  <si>
    <t>4.2.4.</t>
  </si>
  <si>
    <t>Инвентаризация и паспортизация линейных объектов коммунального хозяйства</t>
  </si>
  <si>
    <t>4.2.5.</t>
  </si>
  <si>
    <t>4.3.</t>
  </si>
  <si>
    <t>Обеспечение безаварийной работы жилищно-коммунального комплекса</t>
  </si>
  <si>
    <t>4.4.</t>
  </si>
  <si>
    <t>"Чистая вода"</t>
  </si>
  <si>
    <t>5.</t>
  </si>
  <si>
    <t>Мероприятия по регулированию численности безнадзорных животных</t>
  </si>
  <si>
    <t>5.1.</t>
  </si>
  <si>
    <t>Содержание пустующего муниципального жилого фонда</t>
  </si>
  <si>
    <t>Недополученные доходы, возникшие в результате регулирования цен на ЖКУ</t>
  </si>
  <si>
    <t xml:space="preserve"> 5.5</t>
  </si>
  <si>
    <t>ВСЕГО объем финансовых средств</t>
  </si>
  <si>
    <t xml:space="preserve">Местный бюджет     </t>
  </si>
  <si>
    <t xml:space="preserve">Внебюджетные источники </t>
  </si>
  <si>
    <t>в том числе:</t>
  </si>
  <si>
    <t>1.</t>
  </si>
  <si>
    <t>Подпрограмма «Энергосбережение и повышение энергетической эффективности</t>
  </si>
  <si>
    <t>2.</t>
  </si>
  <si>
    <t xml:space="preserve">Подпрограмма "Модернизация объектов коммунальной инфраструктуры" </t>
  </si>
  <si>
    <t>3.</t>
  </si>
  <si>
    <t>Подпрограмма "Комплексный капитальный ремонт и реконструкция жилищного фонда"</t>
  </si>
  <si>
    <t>В том числе:</t>
  </si>
  <si>
    <t>4.1.1.</t>
  </si>
  <si>
    <t>Водозабор в с. Вал, в том числе изыскательские и проектные работы</t>
  </si>
  <si>
    <t>Сверхнормативные потери энергоресурсов</t>
  </si>
  <si>
    <t>5.2 .</t>
  </si>
  <si>
    <t>5.3.</t>
  </si>
  <si>
    <t>Затраты не вошедшие в тариф при оказании услуг</t>
  </si>
  <si>
    <t>Недополученные доходы в связи с предоставлением помывочных услуг в банях и душевых</t>
  </si>
  <si>
    <t>6.</t>
  </si>
  <si>
    <t>Отлов безнадзорных животных</t>
  </si>
  <si>
    <t>Капитальный ремонт  объектов ЖКХ</t>
  </si>
  <si>
    <t xml:space="preserve"> 4.2.1.</t>
  </si>
  <si>
    <t xml:space="preserve"> 6.1.</t>
  </si>
  <si>
    <t>5.4.</t>
  </si>
  <si>
    <t>к муниципальной программе</t>
  </si>
  <si>
    <t xml:space="preserve">«Обеспечение населения муниципального </t>
  </si>
  <si>
    <t xml:space="preserve">образования «Городской округ Ногликский» </t>
  </si>
  <si>
    <t xml:space="preserve">качественными услугами жилищно-коммунального </t>
  </si>
  <si>
    <t>хозяйства на 2015-2020 годы»,</t>
  </si>
  <si>
    <t xml:space="preserve"> утвержденной постановлением администрации</t>
  </si>
  <si>
    <t xml:space="preserve">муниципального образования «Городской округ Ногликский» </t>
  </si>
  <si>
    <t>ПЕРЕЧЕНЬ ПОДПРОГРАММ, ПРОГРАМНЫХ МЕРОПРИЯТИЙ</t>
  </si>
  <si>
    <t>И ИСТОЧНИКОВ ФИНАНСИРОВАНИЯ</t>
  </si>
  <si>
    <t>Наименование подпрограмм/мероприятий</t>
  </si>
  <si>
    <t>Сумма затрат по годам, тыс. руб.</t>
  </si>
  <si>
    <t>Общая сумма затрат , тыс. руб.</t>
  </si>
  <si>
    <t>Ответственный исполнитель</t>
  </si>
  <si>
    <t>отдел ЖКХ</t>
  </si>
  <si>
    <t>отдел ЖКХ, КУМИ</t>
  </si>
  <si>
    <t xml:space="preserve"> отдел ЖКХ, КУМИ</t>
  </si>
  <si>
    <t>ОЭиРСиМБ</t>
  </si>
  <si>
    <t>ОСиА</t>
  </si>
  <si>
    <t>Мероприятия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ЖКХ</t>
  </si>
  <si>
    <t>Реализация типовых мероприятий на муниципальных объектах бюджетной сферы*</t>
  </si>
  <si>
    <t>Федеральный бюджет</t>
  </si>
  <si>
    <t>Внебюджетные источники</t>
  </si>
  <si>
    <t>Работы по ремонту восстановлению «бесхозяйных» и муниципальных распределительных сетей и подстанций</t>
  </si>
  <si>
    <t xml:space="preserve">"Техническое перевооружение  системы теплоснабжения     котельной N 1 в пгт. Ноглики Сахалинской области"          </t>
  </si>
  <si>
    <t xml:space="preserve">"Реконструкция системы водоотведения в пгт. Ноглики, в том числе ПСД"   </t>
  </si>
  <si>
    <t>Капитальный ремонт, модернизация, реконструкция жилищного фонда</t>
  </si>
  <si>
    <t xml:space="preserve">Внебюджетные средства (средства областного бюджета предоставленные региональному оператору) </t>
  </si>
  <si>
    <t>Внебюджетные средства (юридические и физические лица)</t>
  </si>
  <si>
    <t>Капитальный ремонт муниципальных жилых помещений</t>
  </si>
  <si>
    <t>Субсидия  некоммерческим организациям на проведение капитального ремонта общего имущества в многоквартирных домах, расположенных на территории муниципального образования "Городской округ Ногликский" включенных в региональную программу «Капитальный ремонт общего имущества в многоквартирных домах, расположенных на территории Сахалинской области, на 2014-2043 годы»</t>
  </si>
  <si>
    <t>Формирование фонда капитального ремонта  путём перечисления денежных средств  на счёт регионального оператора</t>
  </si>
  <si>
    <t xml:space="preserve"> 4.4.1.</t>
  </si>
  <si>
    <t>Строительство водозабора на Северо-Уйглекутском месторождении в п. Ноглики</t>
  </si>
  <si>
    <t>Водозабор в с. Ныш, в том числе изыскательские и проектные работы</t>
  </si>
  <si>
    <t xml:space="preserve">Внебюджетные источники(средства областного бюджета предоставленные региональному оператору) </t>
  </si>
  <si>
    <t>Внебюджетные источники (юридические и физические лица)</t>
  </si>
  <si>
    <t>Осуществление технического надзора за строительством объекта "Строительство водозабора на Северо-Уйглекутском месторождении в п. Ноглики "</t>
  </si>
  <si>
    <t xml:space="preserve"> 4.4.2.</t>
  </si>
  <si>
    <t>Осуществление технического надзора за строительством объекта "Водозабор в с. Ныш"</t>
  </si>
  <si>
    <t xml:space="preserve"> 4.1.2</t>
  </si>
  <si>
    <t>Осуществление технического надзора "Строительство банно-прачечного комплекса в пгт. Ноглики  (в том числе проектно-изыскательские работы)"</t>
  </si>
  <si>
    <t>4.2.6.</t>
  </si>
  <si>
    <t xml:space="preserve"> 3.1</t>
  </si>
  <si>
    <t xml:space="preserve">  3.1.1.</t>
  </si>
  <si>
    <t>4.1.3.</t>
  </si>
  <si>
    <t xml:space="preserve"> 4.1.4.</t>
  </si>
  <si>
    <t xml:space="preserve"> 3.1.2. </t>
  </si>
  <si>
    <t>3.1.3.</t>
  </si>
  <si>
    <t xml:space="preserve">В рамках реализации мероприятия обеспечение безаварийной работы жилищно-коммунального комплекса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</si>
  <si>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"Чистая вода"государственной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</si>
  <si>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 планы по развитию муниципального образования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</si>
  <si>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реконструкция и строительство объектов инженерной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</si>
  <si>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мероприятия модернизация объектов коммунальной инфраструктуры 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</si>
  <si>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В рамках реализации подпрограммы "Повышение энергетической эффективности региональной экономики и сокращение издержек в бюджетном секторе Сахалинской области"государственной программы Сахалинской области "Обеспечение населения Сахалинской области качественными услугами жилищно-коммунального хозяйства на 2014 - 2020 годы" </t>
  </si>
  <si>
    <t xml:space="preserve">Срок реализации </t>
  </si>
  <si>
    <t xml:space="preserve">Ожидаемый результат </t>
  </si>
  <si>
    <t>2015 год</t>
  </si>
  <si>
    <t xml:space="preserve">с 2016 по 2020 год </t>
  </si>
  <si>
    <t>постоянно</t>
  </si>
  <si>
    <t>отдел ЖКХ, УСП</t>
  </si>
  <si>
    <t xml:space="preserve">2015 год </t>
  </si>
  <si>
    <t xml:space="preserve">постоянно </t>
  </si>
  <si>
    <t>Приложение №1 к подпрограмме2</t>
  </si>
  <si>
    <t>Приложение №2 к подпрограмме1</t>
  </si>
  <si>
    <t>Приложение №1 к подпрограмме3</t>
  </si>
  <si>
    <t>2015-2016 год</t>
  </si>
  <si>
    <t>2015-2017 год</t>
  </si>
  <si>
    <t>2016-2017 год</t>
  </si>
  <si>
    <t>Приложение №1 к программе</t>
  </si>
  <si>
    <t>2015-2016год</t>
  </si>
  <si>
    <t>2015-2017год</t>
  </si>
  <si>
    <t>Осуществление технического надзора за строительством объекта "Водозабор в с. Вал"</t>
  </si>
  <si>
    <t>Модернизация ТП 35/6 "Промбаза"</t>
  </si>
  <si>
    <t>Мероприятия по развитию жилищно-коммунального комплекса</t>
  </si>
  <si>
    <t>Капитальный ремонт коммунальной инфраструктуры</t>
  </si>
  <si>
    <t>Замена оборудования в бане пгт.Ноглики</t>
  </si>
  <si>
    <t>Рекультивация водозабора "Имчин"</t>
  </si>
  <si>
    <t>Финансовое обеспечение компенсации дебиторской задолженности нереальной к взысканию</t>
  </si>
  <si>
    <t>5.6.</t>
  </si>
  <si>
    <t>1.1.</t>
  </si>
  <si>
    <t>1.2.</t>
  </si>
  <si>
    <t>1.3.</t>
  </si>
  <si>
    <t>4.2.7.</t>
  </si>
  <si>
    <t>4.2.8.</t>
  </si>
  <si>
    <t>от  04.08.2015№ 551</t>
  </si>
  <si>
    <t>Жилишное хозяйство</t>
  </si>
  <si>
    <t>Коммунальное хозяйство</t>
  </si>
  <si>
    <t xml:space="preserve"> 5.1.</t>
  </si>
  <si>
    <t xml:space="preserve"> 5.2.</t>
  </si>
  <si>
    <t>2.1.</t>
  </si>
  <si>
    <t>2.2.</t>
  </si>
  <si>
    <t>из них средства прошлых периодов</t>
  </si>
  <si>
    <t xml:space="preserve">Всего </t>
  </si>
  <si>
    <t>5.1.1.</t>
  </si>
  <si>
    <t xml:space="preserve">5.2.1. </t>
  </si>
  <si>
    <t>5.2.2.</t>
  </si>
  <si>
    <t>5.2.3.</t>
  </si>
  <si>
    <t>Недополученные доходы, возникшие в результате регулирования цен на жилищно-коммунальные услуги</t>
  </si>
  <si>
    <t>5.2.4.</t>
  </si>
  <si>
    <t>5.2.5.</t>
  </si>
  <si>
    <t>(в редакции от 13.11.2015 № 779, от 05.04.2016 № 273, от 01.06.2016 № 459 )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</si>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</sst>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164" fontId="0" fillId="0" borderId="0" xfId="0" applyNumberFormat="1" applyAlignment="1">
      <alignment wrapText="1"/>
    </xf>
    <xf numFmtId="0" fontId="2" fillId="3" borderId="1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0" fillId="3" borderId="0" xfId="0" applyFill="1" applyAlignment="1">
      <alignment wrapText="1"/>
    </xf>
    <xf numFmtId="0" fontId="0" fillId="0" borderId="0" xfId="0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wrapText="1"/>
    </xf>
    <xf numFmtId="164" fontId="4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2" fillId="3" borderId="0" xfId="0" applyFont="1" applyFill="1" applyBorder="1" applyAlignment="1">
      <alignment vertical="top" wrapText="1"/>
    </xf>
    <xf numFmtId="0" fontId="0" fillId="3" borderId="0" xfId="0" applyFill="1" applyBorder="1" applyAlignment="1">
      <alignment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64" fontId="0" fillId="3" borderId="0" xfId="0" applyNumberFormat="1" applyFill="1" applyBorder="1" applyAlignment="1">
      <alignment wrapText="1"/>
    </xf>
    <xf numFmtId="0" fontId="3" fillId="0" borderId="0" xfId="0" applyFont="1" applyAlignment="1">
      <alignment horizontal="right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wrapText="1"/>
    </xf>
    <xf numFmtId="164" fontId="6" fillId="0" borderId="0" xfId="0" applyNumberFormat="1" applyFont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wrapText="1"/>
    </xf>
    <xf numFmtId="164" fontId="1" fillId="3" borderId="1" xfId="0" applyNumberFormat="1" applyFont="1" applyFill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164" fontId="1" fillId="3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right" vertical="top" wrapText="1"/>
    </xf>
    <xf numFmtId="164" fontId="1" fillId="3" borderId="1" xfId="0" applyNumberFormat="1" applyFont="1" applyFill="1" applyBorder="1" applyAlignment="1">
      <alignment horizontal="right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wrapText="1"/>
    </xf>
    <xf numFmtId="0" fontId="7" fillId="3" borderId="1" xfId="0" applyFont="1" applyFill="1" applyBorder="1" applyAlignment="1">
      <alignment wrapText="1"/>
    </xf>
    <xf numFmtId="0" fontId="7" fillId="3" borderId="0" xfId="0" applyFont="1" applyFill="1" applyBorder="1" applyAlignment="1">
      <alignment wrapText="1"/>
    </xf>
    <xf numFmtId="0" fontId="7" fillId="3" borderId="0" xfId="0" applyFont="1" applyFill="1" applyAlignment="1">
      <alignment wrapText="1"/>
    </xf>
    <xf numFmtId="164" fontId="1" fillId="3" borderId="1" xfId="0" applyNumberFormat="1" applyFont="1" applyFill="1" applyBorder="1" applyAlignment="1">
      <alignment horizontal="center" vertical="top" wrapText="1"/>
    </xf>
    <xf numFmtId="2" fontId="8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vertical="top" wrapText="1"/>
    </xf>
    <xf numFmtId="2" fontId="8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center" wrapText="1"/>
    </xf>
    <xf numFmtId="164" fontId="0" fillId="0" borderId="0" xfId="0" applyNumberFormat="1" applyBorder="1" applyAlignment="1">
      <alignment wrapText="1"/>
    </xf>
    <xf numFmtId="0" fontId="0" fillId="4" borderId="0" xfId="0" applyFill="1" applyAlignment="1">
      <alignment wrapText="1"/>
    </xf>
    <xf numFmtId="0" fontId="3" fillId="4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right" vertical="top" wrapText="1"/>
    </xf>
    <xf numFmtId="164" fontId="1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top" wrapText="1"/>
    </xf>
    <xf numFmtId="2" fontId="8" fillId="4" borderId="1" xfId="0" applyNumberFormat="1" applyFont="1" applyFill="1" applyBorder="1" applyAlignment="1">
      <alignment horizontal="center" vertical="top" wrapText="1"/>
    </xf>
    <xf numFmtId="2" fontId="8" fillId="4" borderId="1" xfId="0" applyNumberFormat="1" applyFont="1" applyFill="1" applyBorder="1" applyAlignment="1">
      <alignment horizontal="center" wrapText="1"/>
    </xf>
    <xf numFmtId="164" fontId="0" fillId="4" borderId="0" xfId="0" applyNumberFormat="1" applyFill="1" applyAlignment="1">
      <alignment wrapText="1"/>
    </xf>
    <xf numFmtId="1" fontId="1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164" fontId="0" fillId="4" borderId="1" xfId="0" applyNumberForma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0" fillId="3" borderId="1" xfId="0" applyFill="1" applyBorder="1" applyAlignment="1">
      <alignment wrapText="1"/>
    </xf>
    <xf numFmtId="164" fontId="1" fillId="3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164" fontId="1" fillId="3" borderId="6" xfId="0" applyNumberFormat="1" applyFont="1" applyFill="1" applyBorder="1" applyAlignment="1">
      <alignment horizontal="center" wrapText="1"/>
    </xf>
    <xf numFmtId="164" fontId="1" fillId="3" borderId="7" xfId="0" applyNumberFormat="1" applyFont="1" applyFill="1" applyBorder="1" applyAlignment="1">
      <alignment horizontal="center" wrapText="1"/>
    </xf>
    <xf numFmtId="164" fontId="1" fillId="3" borderId="2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01"/>
  <sheetViews>
    <sheetView tabSelected="1" topLeftCell="A196" zoomScale="75" zoomScaleNormal="67" workbookViewId="0">
      <selection sqref="A1:O201"/>
    </sheetView>
  </sheetViews>
  <sheetFormatPr defaultColWidth="20.28515625" defaultRowHeight="15" x14ac:dyDescent="0.25"/>
  <cols>
    <col min="1" max="1" width="6.7109375" style="1" customWidth="1"/>
    <col min="2" max="2" width="40.28515625" style="1" customWidth="1"/>
    <col min="3" max="3" width="10.7109375" style="50" customWidth="1"/>
    <col min="4" max="5" width="10.7109375" style="1" hidden="1" customWidth="1"/>
    <col min="6" max="6" width="9.42578125" style="3" customWidth="1"/>
    <col min="7" max="9" width="9.42578125" style="1" customWidth="1"/>
    <col min="10" max="10" width="9.5703125" style="1" customWidth="1"/>
    <col min="11" max="11" width="11.42578125" style="3" customWidth="1"/>
    <col min="12" max="12" width="1" style="1" customWidth="1"/>
    <col min="13" max="13" width="9.28515625" style="1" customWidth="1"/>
    <col min="14" max="14" width="11.28515625" style="13" customWidth="1"/>
    <col min="15" max="15" width="17.28515625" style="13" customWidth="1"/>
    <col min="16" max="18" width="0" style="13" hidden="1" customWidth="1"/>
    <col min="19" max="62" width="20.28515625" style="13"/>
    <col min="63" max="16384" width="20.28515625" style="1"/>
  </cols>
  <sheetData>
    <row r="1" spans="1:254" s="13" customFormat="1" ht="15.75" x14ac:dyDescent="0.25">
      <c r="A1" s="1"/>
      <c r="B1" s="1"/>
      <c r="C1" s="50"/>
      <c r="D1" s="1"/>
      <c r="E1" s="1"/>
      <c r="F1" s="3"/>
      <c r="G1" s="1"/>
      <c r="H1" s="1"/>
      <c r="I1" s="1"/>
      <c r="J1" s="22"/>
      <c r="K1" s="22"/>
      <c r="L1" s="22"/>
      <c r="M1" s="22"/>
      <c r="N1" s="23"/>
      <c r="O1" s="21" t="s">
        <v>150</v>
      </c>
      <c r="W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</row>
    <row r="2" spans="1:254" s="13" customFormat="1" ht="15.75" x14ac:dyDescent="0.25">
      <c r="A2" s="1"/>
      <c r="B2" s="1"/>
      <c r="C2" s="50"/>
      <c r="D2" s="1"/>
      <c r="E2" s="1"/>
      <c r="F2" s="3"/>
      <c r="G2" s="1"/>
      <c r="H2" s="1"/>
      <c r="I2" s="1"/>
      <c r="J2" s="22"/>
      <c r="K2" s="22"/>
      <c r="L2" s="22"/>
      <c r="M2" s="22"/>
      <c r="N2" s="23"/>
      <c r="O2" s="21" t="s">
        <v>49</v>
      </c>
      <c r="W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</row>
    <row r="3" spans="1:254" s="13" customFormat="1" ht="15.75" x14ac:dyDescent="0.25">
      <c r="A3" s="1"/>
      <c r="B3" s="1"/>
      <c r="C3" s="50"/>
      <c r="D3" s="1"/>
      <c r="E3" s="1"/>
      <c r="F3" s="3"/>
      <c r="G3" s="1"/>
      <c r="H3" s="1"/>
      <c r="I3" s="1"/>
      <c r="J3" s="22"/>
      <c r="K3" s="22"/>
      <c r="L3" s="22"/>
      <c r="M3" s="22"/>
      <c r="N3" s="23"/>
      <c r="O3" s="21" t="s">
        <v>50</v>
      </c>
      <c r="W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</row>
    <row r="4" spans="1:254" s="13" customFormat="1" ht="15.75" x14ac:dyDescent="0.25">
      <c r="A4" s="1"/>
      <c r="B4" s="1"/>
      <c r="C4" s="50"/>
      <c r="D4" s="1"/>
      <c r="E4" s="1"/>
      <c r="F4" s="3"/>
      <c r="G4" s="1"/>
      <c r="H4" s="1"/>
      <c r="I4" s="1"/>
      <c r="J4" s="22"/>
      <c r="K4" s="22"/>
      <c r="L4" s="22"/>
      <c r="M4" s="22"/>
      <c r="N4" s="23"/>
      <c r="O4" s="21" t="s">
        <v>51</v>
      </c>
      <c r="W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</row>
    <row r="5" spans="1:254" s="13" customFormat="1" ht="15.75" x14ac:dyDescent="0.25">
      <c r="A5" s="1"/>
      <c r="B5" s="1"/>
      <c r="C5" s="50"/>
      <c r="D5" s="1"/>
      <c r="E5" s="1"/>
      <c r="F5" s="3"/>
      <c r="G5" s="1"/>
      <c r="H5" s="1"/>
      <c r="I5" s="1"/>
      <c r="J5" s="22"/>
      <c r="K5" s="22"/>
      <c r="L5" s="22"/>
      <c r="M5" s="22"/>
      <c r="N5" s="23"/>
      <c r="O5" s="21" t="s">
        <v>52</v>
      </c>
      <c r="W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</row>
    <row r="6" spans="1:254" s="13" customFormat="1" ht="15.75" x14ac:dyDescent="0.25">
      <c r="A6" s="1"/>
      <c r="B6" s="1"/>
      <c r="C6" s="50"/>
      <c r="D6" s="1"/>
      <c r="E6" s="1"/>
      <c r="F6" s="3"/>
      <c r="G6" s="1"/>
      <c r="H6" s="1"/>
      <c r="I6" s="1"/>
      <c r="J6" s="22"/>
      <c r="K6" s="22"/>
      <c r="L6" s="22"/>
      <c r="M6" s="22"/>
      <c r="N6" s="23"/>
      <c r="O6" s="21" t="s">
        <v>53</v>
      </c>
      <c r="W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</row>
    <row r="7" spans="1:254" s="13" customFormat="1" ht="15.75" x14ac:dyDescent="0.25">
      <c r="A7" s="1"/>
      <c r="B7" s="1"/>
      <c r="C7" s="50"/>
      <c r="D7" s="1"/>
      <c r="E7" s="1"/>
      <c r="F7" s="3"/>
      <c r="G7" s="1"/>
      <c r="H7" s="1"/>
      <c r="I7" s="1"/>
      <c r="J7" s="22"/>
      <c r="K7" s="22"/>
      <c r="L7" s="22"/>
      <c r="M7" s="22"/>
      <c r="N7" s="23"/>
      <c r="O7" s="21" t="s">
        <v>54</v>
      </c>
      <c r="W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</row>
    <row r="8" spans="1:254" ht="15.75" x14ac:dyDescent="0.25">
      <c r="J8" s="22"/>
      <c r="K8" s="24"/>
      <c r="L8" s="22"/>
      <c r="M8" s="22"/>
      <c r="N8" s="23"/>
      <c r="O8" s="21" t="s">
        <v>55</v>
      </c>
    </row>
    <row r="9" spans="1:254" ht="15.75" x14ac:dyDescent="0.25">
      <c r="J9" s="22"/>
      <c r="K9" s="24"/>
      <c r="L9" s="22"/>
      <c r="M9" s="22"/>
      <c r="N9" s="23"/>
      <c r="O9" s="21" t="s">
        <v>133</v>
      </c>
    </row>
    <row r="10" spans="1:254" s="13" customFormat="1" ht="14.45" customHeight="1" x14ac:dyDescent="0.25">
      <c r="A10" s="6"/>
      <c r="B10" s="6"/>
      <c r="C10" s="51"/>
      <c r="D10" s="6"/>
      <c r="E10" s="6"/>
      <c r="F10" s="70" t="s">
        <v>149</v>
      </c>
      <c r="G10" s="82"/>
      <c r="H10" s="82"/>
      <c r="I10" s="82"/>
      <c r="J10" s="82"/>
      <c r="K10" s="82"/>
      <c r="L10" s="82"/>
      <c r="M10" s="82"/>
      <c r="N10" s="82"/>
      <c r="O10" s="82"/>
      <c r="W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</row>
    <row r="11" spans="1:254" s="13" customFormat="1" ht="14.45" customHeight="1" x14ac:dyDescent="0.25">
      <c r="A11" s="74" t="s">
        <v>56</v>
      </c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W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</row>
    <row r="12" spans="1:254" s="13" customFormat="1" ht="14.45" customHeight="1" x14ac:dyDescent="0.25">
      <c r="A12" s="81" t="s">
        <v>57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W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</row>
    <row r="13" spans="1:254" s="13" customFormat="1" ht="40.15" customHeight="1" x14ac:dyDescent="0.25">
      <c r="A13" s="75" t="s">
        <v>0</v>
      </c>
      <c r="B13" s="75" t="s">
        <v>58</v>
      </c>
      <c r="C13" s="75" t="s">
        <v>59</v>
      </c>
      <c r="D13" s="75"/>
      <c r="E13" s="75"/>
      <c r="F13" s="75"/>
      <c r="G13" s="75"/>
      <c r="H13" s="75"/>
      <c r="I13" s="75"/>
      <c r="J13" s="75"/>
      <c r="K13" s="76" t="s">
        <v>60</v>
      </c>
      <c r="L13" s="25"/>
      <c r="M13" s="77" t="s">
        <v>61</v>
      </c>
      <c r="N13" s="78" t="s">
        <v>103</v>
      </c>
      <c r="O13" s="78" t="s">
        <v>104</v>
      </c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</row>
    <row r="14" spans="1:254" s="13" customFormat="1" ht="18.600000000000001" customHeight="1" x14ac:dyDescent="0.25">
      <c r="A14" s="75"/>
      <c r="B14" s="75"/>
      <c r="C14" s="52">
        <v>2015</v>
      </c>
      <c r="D14" s="11"/>
      <c r="E14" s="11"/>
      <c r="F14" s="60">
        <v>2016</v>
      </c>
      <c r="G14" s="11">
        <v>2017</v>
      </c>
      <c r="H14" s="11">
        <v>2018</v>
      </c>
      <c r="I14" s="11">
        <v>2019</v>
      </c>
      <c r="J14" s="11">
        <v>2020</v>
      </c>
      <c r="K14" s="76"/>
      <c r="L14" s="25"/>
      <c r="M14" s="77"/>
      <c r="N14" s="79"/>
      <c r="O14" s="79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</row>
    <row r="15" spans="1:254" x14ac:dyDescent="0.25">
      <c r="A15" s="11">
        <v>1</v>
      </c>
      <c r="B15" s="11">
        <v>2</v>
      </c>
      <c r="C15" s="52">
        <v>3</v>
      </c>
      <c r="D15" s="11"/>
      <c r="E15" s="11"/>
      <c r="F15" s="60">
        <v>4</v>
      </c>
      <c r="G15" s="11">
        <v>5</v>
      </c>
      <c r="H15" s="11">
        <v>6</v>
      </c>
      <c r="I15" s="11">
        <v>7</v>
      </c>
      <c r="J15" s="11">
        <v>8</v>
      </c>
      <c r="K15" s="11">
        <v>9</v>
      </c>
      <c r="L15" s="25"/>
      <c r="M15" s="26">
        <v>10</v>
      </c>
      <c r="N15" s="26">
        <v>11</v>
      </c>
      <c r="O15" s="26">
        <v>12</v>
      </c>
    </row>
    <row r="16" spans="1:254" ht="19.149999999999999" customHeight="1" x14ac:dyDescent="0.25">
      <c r="A16" s="5"/>
      <c r="B16" s="27" t="s">
        <v>25</v>
      </c>
      <c r="C16" s="53">
        <f>C23+C41+C53+C70+C149+C194</f>
        <v>469499.8</v>
      </c>
      <c r="D16" s="5"/>
      <c r="E16" s="5">
        <f t="shared" ref="E16:J16" si="0">E23+E41+E53+E70+E149+E194</f>
        <v>278564</v>
      </c>
      <c r="F16" s="47">
        <f t="shared" si="0"/>
        <v>226718.2</v>
      </c>
      <c r="G16" s="5">
        <f t="shared" si="0"/>
        <v>72066.5</v>
      </c>
      <c r="H16" s="5">
        <f t="shared" si="0"/>
        <v>147348.4</v>
      </c>
      <c r="I16" s="5">
        <f t="shared" si="0"/>
        <v>148369</v>
      </c>
      <c r="J16" s="5">
        <f t="shared" si="0"/>
        <v>149062.39999999999</v>
      </c>
      <c r="K16" s="69">
        <f>J16+I16+H16+G16+F16+C16</f>
        <v>1213064.3</v>
      </c>
      <c r="L16" s="28"/>
      <c r="M16" s="28"/>
      <c r="N16" s="28"/>
      <c r="O16" s="25"/>
      <c r="S16" s="49">
        <f>C18+C19</f>
        <v>432608.6</v>
      </c>
      <c r="T16" s="49">
        <f>432608.597-S16</f>
        <v>0</v>
      </c>
    </row>
    <row r="17" spans="1:254" s="2" customFormat="1" ht="36.6" hidden="1" customHeight="1" thickBot="1" x14ac:dyDescent="0.3">
      <c r="A17" s="9"/>
      <c r="B17" s="29"/>
      <c r="C17" s="53">
        <f t="shared" ref="C17:J17" si="1">C18+C19+C20</f>
        <v>469499.8</v>
      </c>
      <c r="D17" s="9"/>
      <c r="E17" s="9">
        <f>E18+E19+E20</f>
        <v>279889.2</v>
      </c>
      <c r="F17" s="9">
        <f t="shared" si="1"/>
        <v>226718.2</v>
      </c>
      <c r="G17" s="9">
        <f t="shared" si="1"/>
        <v>72066.5</v>
      </c>
      <c r="H17" s="9">
        <f t="shared" si="1"/>
        <v>147348.4</v>
      </c>
      <c r="I17" s="9">
        <f t="shared" si="1"/>
        <v>148369</v>
      </c>
      <c r="J17" s="9">
        <f t="shared" si="1"/>
        <v>149062.39999999999</v>
      </c>
      <c r="K17" s="9"/>
      <c r="L17" s="30"/>
      <c r="M17" s="30"/>
      <c r="N17" s="31"/>
      <c r="O17" s="31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</row>
    <row r="18" spans="1:254" ht="16.899999999999999" customHeight="1" x14ac:dyDescent="0.25">
      <c r="A18" s="32"/>
      <c r="B18" s="32" t="s">
        <v>26</v>
      </c>
      <c r="C18" s="53">
        <f>C24+C42+C55+C71+C150+C195</f>
        <v>52522</v>
      </c>
      <c r="D18" s="5">
        <f>40676.3-C18</f>
        <v>-11845.7</v>
      </c>
      <c r="E18" s="5">
        <f t="shared" ref="E18:J18" si="2">E24+E42+E55+E71+E150+E195</f>
        <v>44999.4</v>
      </c>
      <c r="F18" s="47">
        <f t="shared" si="2"/>
        <v>35387</v>
      </c>
      <c r="G18" s="5">
        <f t="shared" si="2"/>
        <v>32828.800000000003</v>
      </c>
      <c r="H18" s="5">
        <f t="shared" si="2"/>
        <v>35803.9</v>
      </c>
      <c r="I18" s="5">
        <f t="shared" si="2"/>
        <v>35836.1</v>
      </c>
      <c r="J18" s="5">
        <f t="shared" si="2"/>
        <v>35556.6</v>
      </c>
      <c r="K18" s="5">
        <f>J18+I18+H18+G18+F18+C18</f>
        <v>227934.4</v>
      </c>
      <c r="L18" s="28">
        <f>K18+K19+K20</f>
        <v>1213064.3</v>
      </c>
      <c r="M18" s="28"/>
      <c r="N18" s="25"/>
      <c r="O18" s="25"/>
    </row>
    <row r="19" spans="1:254" ht="16.149999999999999" customHeight="1" x14ac:dyDescent="0.25">
      <c r="A19" s="32"/>
      <c r="B19" s="32" t="s">
        <v>4</v>
      </c>
      <c r="C19" s="53">
        <f>C25+C43+C76+C151+C196+C97+C134+C142</f>
        <v>380086.6</v>
      </c>
      <c r="D19" s="5">
        <f>311746.5-C19</f>
        <v>-68340.100000000006</v>
      </c>
      <c r="E19" s="5">
        <f t="shared" ref="E19:J19" si="3">E25+E43+E76+E151+E196+E97+E134+E142</f>
        <v>197998.6</v>
      </c>
      <c r="F19" s="47">
        <f t="shared" si="3"/>
        <v>155834.20000000001</v>
      </c>
      <c r="G19" s="5">
        <f t="shared" si="3"/>
        <v>500</v>
      </c>
      <c r="H19" s="5">
        <f t="shared" si="3"/>
        <v>70446.3</v>
      </c>
      <c r="I19" s="5">
        <f t="shared" si="3"/>
        <v>68926.600000000006</v>
      </c>
      <c r="J19" s="5">
        <f t="shared" si="3"/>
        <v>67234.2</v>
      </c>
      <c r="K19" s="5">
        <f>J19+I19+H19+G19+F19+C19</f>
        <v>743027.9</v>
      </c>
      <c r="L19" s="28"/>
      <c r="M19" s="28"/>
      <c r="N19" s="25"/>
      <c r="O19" s="25"/>
    </row>
    <row r="20" spans="1:254" ht="18" customHeight="1" x14ac:dyDescent="0.25">
      <c r="A20" s="32"/>
      <c r="B20" s="32" t="s">
        <v>27</v>
      </c>
      <c r="C20" s="53">
        <f t="shared" ref="C20:J20" si="4">C26+C44+C56+C57</f>
        <v>36891.199999999997</v>
      </c>
      <c r="D20" s="5"/>
      <c r="E20" s="5">
        <f>E26+E44+E56+E57</f>
        <v>36891.199999999997</v>
      </c>
      <c r="F20" s="47">
        <f t="shared" si="4"/>
        <v>35497</v>
      </c>
      <c r="G20" s="5">
        <f t="shared" si="4"/>
        <v>38737.699999999997</v>
      </c>
      <c r="H20" s="5">
        <f t="shared" si="4"/>
        <v>41098.199999999997</v>
      </c>
      <c r="I20" s="5">
        <f t="shared" si="4"/>
        <v>43606.3</v>
      </c>
      <c r="J20" s="5">
        <f t="shared" si="4"/>
        <v>46271.6</v>
      </c>
      <c r="K20" s="5">
        <f>J20+I20+H20+G20+F20+C20</f>
        <v>242102</v>
      </c>
      <c r="L20" s="28"/>
      <c r="M20" s="28"/>
      <c r="N20" s="25"/>
      <c r="O20" s="25"/>
    </row>
    <row r="21" spans="1:254" ht="18" customHeight="1" x14ac:dyDescent="0.25">
      <c r="A21" s="27"/>
      <c r="B21" s="32" t="s">
        <v>28</v>
      </c>
      <c r="C21" s="54"/>
      <c r="D21" s="33"/>
      <c r="E21" s="33"/>
      <c r="F21" s="33"/>
      <c r="G21" s="33"/>
      <c r="H21" s="33"/>
      <c r="I21" s="33"/>
      <c r="J21" s="32"/>
      <c r="K21" s="34"/>
      <c r="L21" s="28"/>
      <c r="M21" s="28"/>
      <c r="N21" s="25"/>
      <c r="O21" s="25"/>
    </row>
    <row r="22" spans="1:254" ht="40.15" customHeight="1" x14ac:dyDescent="0.25">
      <c r="A22" s="71" t="s">
        <v>102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3"/>
    </row>
    <row r="23" spans="1:254" s="8" customFormat="1" ht="30" customHeight="1" x14ac:dyDescent="0.25">
      <c r="A23" s="35" t="s">
        <v>29</v>
      </c>
      <c r="B23" s="35" t="s">
        <v>30</v>
      </c>
      <c r="C23" s="55">
        <f t="shared" ref="C23:J23" si="5">C24+C25+C26</f>
        <v>129423.9</v>
      </c>
      <c r="D23" s="35"/>
      <c r="E23" s="35"/>
      <c r="F23" s="35">
        <f t="shared" si="5"/>
        <v>4703.3</v>
      </c>
      <c r="G23" s="35">
        <f t="shared" si="5"/>
        <v>5018.5</v>
      </c>
      <c r="H23" s="35">
        <f t="shared" si="5"/>
        <v>5364.7</v>
      </c>
      <c r="I23" s="35">
        <f t="shared" si="5"/>
        <v>5697.3</v>
      </c>
      <c r="J23" s="35">
        <f t="shared" si="5"/>
        <v>6016.4</v>
      </c>
      <c r="K23" s="35">
        <f t="shared" ref="K23:K39" si="6">J23+I23+H23+G23+F23+C23</f>
        <v>156224.1</v>
      </c>
      <c r="L23" s="36"/>
      <c r="M23" s="32"/>
      <c r="N23" s="32"/>
      <c r="O23" s="32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</row>
    <row r="24" spans="1:254" ht="16.149999999999999" customHeight="1" x14ac:dyDescent="0.25">
      <c r="A24" s="32"/>
      <c r="B24" s="32" t="s">
        <v>26</v>
      </c>
      <c r="C24" s="56">
        <f t="shared" ref="C24:J26" si="7">C28+C32+C36</f>
        <v>4308.1000000000004</v>
      </c>
      <c r="D24" s="43"/>
      <c r="E24" s="43"/>
      <c r="F24" s="43">
        <f t="shared" si="7"/>
        <v>4703.3</v>
      </c>
      <c r="G24" s="43">
        <f t="shared" si="7"/>
        <v>5018.5</v>
      </c>
      <c r="H24" s="43">
        <f t="shared" si="7"/>
        <v>5364.7</v>
      </c>
      <c r="I24" s="43">
        <f t="shared" si="7"/>
        <v>5697.3</v>
      </c>
      <c r="J24" s="43">
        <f t="shared" si="7"/>
        <v>6016.4</v>
      </c>
      <c r="K24" s="43">
        <f t="shared" si="6"/>
        <v>31108.3</v>
      </c>
      <c r="L24" s="32">
        <f>K24+K25+K26</f>
        <v>156224.1</v>
      </c>
      <c r="M24" s="32"/>
      <c r="N24" s="32"/>
      <c r="O24" s="32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2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ht="15" customHeight="1" x14ac:dyDescent="0.25">
      <c r="A25" s="32"/>
      <c r="B25" s="32" t="s">
        <v>4</v>
      </c>
      <c r="C25" s="56">
        <f t="shared" si="7"/>
        <v>125115.8</v>
      </c>
      <c r="D25" s="43"/>
      <c r="E25" s="43"/>
      <c r="F25" s="43">
        <f t="shared" si="7"/>
        <v>0</v>
      </c>
      <c r="G25" s="43">
        <f t="shared" si="7"/>
        <v>0</v>
      </c>
      <c r="H25" s="43">
        <f t="shared" si="7"/>
        <v>0</v>
      </c>
      <c r="I25" s="43">
        <f t="shared" si="7"/>
        <v>0</v>
      </c>
      <c r="J25" s="43">
        <f t="shared" si="7"/>
        <v>0</v>
      </c>
      <c r="K25" s="43">
        <f t="shared" si="6"/>
        <v>125115.8</v>
      </c>
      <c r="L25" s="32"/>
      <c r="M25" s="32"/>
      <c r="N25" s="32"/>
      <c r="O25" s="32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2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ht="18" customHeight="1" x14ac:dyDescent="0.25">
      <c r="A26" s="32"/>
      <c r="B26" s="32" t="s">
        <v>27</v>
      </c>
      <c r="C26" s="56">
        <f t="shared" si="7"/>
        <v>0</v>
      </c>
      <c r="D26" s="43"/>
      <c r="E26" s="43"/>
      <c r="F26" s="43">
        <f t="shared" si="7"/>
        <v>0</v>
      </c>
      <c r="G26" s="43">
        <f t="shared" si="7"/>
        <v>0</v>
      </c>
      <c r="H26" s="43">
        <f t="shared" si="7"/>
        <v>0</v>
      </c>
      <c r="I26" s="43">
        <f t="shared" si="7"/>
        <v>0</v>
      </c>
      <c r="J26" s="43">
        <f t="shared" si="7"/>
        <v>0</v>
      </c>
      <c r="K26" s="43">
        <f t="shared" si="6"/>
        <v>0</v>
      </c>
      <c r="L26" s="32"/>
      <c r="M26" s="32"/>
      <c r="N26" s="32"/>
      <c r="O26" s="32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2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ht="42.6" customHeight="1" x14ac:dyDescent="0.25">
      <c r="A27" s="32" t="s">
        <v>128</v>
      </c>
      <c r="B27" s="32" t="s">
        <v>68</v>
      </c>
      <c r="C27" s="56">
        <f t="shared" ref="C27:I27" si="8">C28+C29+C30</f>
        <v>4308</v>
      </c>
      <c r="D27" s="43"/>
      <c r="E27" s="43"/>
      <c r="F27" s="43">
        <f t="shared" si="8"/>
        <v>4703.3</v>
      </c>
      <c r="G27" s="43">
        <f t="shared" si="8"/>
        <v>5018.5</v>
      </c>
      <c r="H27" s="43">
        <f t="shared" si="8"/>
        <v>5364.7</v>
      </c>
      <c r="I27" s="43">
        <f t="shared" si="8"/>
        <v>5697.3</v>
      </c>
      <c r="J27" s="43">
        <v>0</v>
      </c>
      <c r="K27" s="43">
        <f t="shared" si="6"/>
        <v>25091.8</v>
      </c>
      <c r="L27" s="32"/>
      <c r="M27" s="32" t="s">
        <v>108</v>
      </c>
      <c r="N27" s="32" t="s">
        <v>107</v>
      </c>
      <c r="O27" s="32" t="s">
        <v>112</v>
      </c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2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ht="19.899999999999999" customHeight="1" x14ac:dyDescent="0.25">
      <c r="A28" s="32"/>
      <c r="B28" s="32" t="s">
        <v>3</v>
      </c>
      <c r="C28" s="56">
        <v>4308</v>
      </c>
      <c r="D28" s="43"/>
      <c r="E28" s="43"/>
      <c r="F28" s="43">
        <f>61.3+570.2+2659.9+1411.9</f>
        <v>4703.3</v>
      </c>
      <c r="G28" s="43">
        <v>5018.5</v>
      </c>
      <c r="H28" s="43">
        <v>5364.7</v>
      </c>
      <c r="I28" s="43">
        <v>5697.3</v>
      </c>
      <c r="J28" s="43">
        <v>6016.4</v>
      </c>
      <c r="K28" s="43">
        <f t="shared" si="6"/>
        <v>31108.2</v>
      </c>
      <c r="L28" s="32"/>
      <c r="M28" s="32"/>
      <c r="N28" s="32"/>
      <c r="O28" s="32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2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ht="16.899999999999999" customHeight="1" x14ac:dyDescent="0.25">
      <c r="A29" s="32"/>
      <c r="B29" s="32" t="s">
        <v>4</v>
      </c>
      <c r="C29" s="56">
        <v>0</v>
      </c>
      <c r="D29" s="43"/>
      <c r="E29" s="43"/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f t="shared" si="6"/>
        <v>0</v>
      </c>
      <c r="L29" s="32"/>
      <c r="M29" s="32"/>
      <c r="N29" s="32"/>
      <c r="O29" s="32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2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ht="18.600000000000001" customHeight="1" x14ac:dyDescent="0.25">
      <c r="A30" s="32"/>
      <c r="B30" s="32" t="s">
        <v>70</v>
      </c>
      <c r="C30" s="56">
        <v>0</v>
      </c>
      <c r="D30" s="43"/>
      <c r="E30" s="43"/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f t="shared" si="6"/>
        <v>0</v>
      </c>
      <c r="L30" s="32"/>
      <c r="M30" s="32"/>
      <c r="N30" s="32"/>
      <c r="O30" s="32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2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s="7" customFormat="1" ht="75" customHeight="1" x14ac:dyDescent="0.25">
      <c r="A31" s="32" t="s">
        <v>129</v>
      </c>
      <c r="B31" s="32" t="s">
        <v>121</v>
      </c>
      <c r="C31" s="57">
        <f>C32+C33+C34</f>
        <v>116115.9</v>
      </c>
      <c r="D31" s="44"/>
      <c r="E31" s="44"/>
      <c r="F31" s="43">
        <f>F32+F33+F34</f>
        <v>0</v>
      </c>
      <c r="G31" s="43">
        <f>G32+G33+G34</f>
        <v>0</v>
      </c>
      <c r="H31" s="43">
        <f>H32+H33+H34</f>
        <v>0</v>
      </c>
      <c r="I31" s="43">
        <f>I32+I33+I34</f>
        <v>0</v>
      </c>
      <c r="J31" s="43">
        <f>J32+J33+J34</f>
        <v>0</v>
      </c>
      <c r="K31" s="43">
        <f t="shared" si="6"/>
        <v>116115.9</v>
      </c>
      <c r="L31" s="32"/>
      <c r="M31" s="32" t="s">
        <v>62</v>
      </c>
      <c r="N31" s="32" t="s">
        <v>109</v>
      </c>
      <c r="O31" s="32" t="s">
        <v>112</v>
      </c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2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s="7" customFormat="1" ht="17.45" customHeight="1" x14ac:dyDescent="0.25">
      <c r="A32" s="32"/>
      <c r="B32" s="32" t="s">
        <v>3</v>
      </c>
      <c r="C32" s="56">
        <v>0.1</v>
      </c>
      <c r="D32" s="43"/>
      <c r="E32" s="43"/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f t="shared" si="6"/>
        <v>0.1</v>
      </c>
      <c r="L32" s="32"/>
      <c r="M32" s="32"/>
      <c r="N32" s="32"/>
      <c r="O32" s="32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2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s="7" customFormat="1" ht="18.600000000000001" customHeight="1" x14ac:dyDescent="0.25">
      <c r="A33" s="32"/>
      <c r="B33" s="32" t="s">
        <v>4</v>
      </c>
      <c r="C33" s="57">
        <v>116115.8</v>
      </c>
      <c r="D33" s="44"/>
      <c r="E33" s="44"/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f t="shared" si="6"/>
        <v>116115.8</v>
      </c>
      <c r="L33" s="32"/>
      <c r="M33" s="32"/>
      <c r="N33" s="32"/>
      <c r="O33" s="32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2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s="7" customFormat="1" ht="19.149999999999999" customHeight="1" x14ac:dyDescent="0.25">
      <c r="A34" s="32"/>
      <c r="B34" s="32" t="s">
        <v>70</v>
      </c>
      <c r="C34" s="56">
        <v>0</v>
      </c>
      <c r="D34" s="43"/>
      <c r="E34" s="43"/>
      <c r="F34" s="43">
        <f>F33*5%/95%</f>
        <v>0</v>
      </c>
      <c r="G34" s="43">
        <f>G33*5%/95%</f>
        <v>0</v>
      </c>
      <c r="H34" s="43">
        <f>H33*5%/95%</f>
        <v>0</v>
      </c>
      <c r="I34" s="43">
        <f>I33*5%/95%</f>
        <v>0</v>
      </c>
      <c r="J34" s="43">
        <f>J33*5%/95%</f>
        <v>0</v>
      </c>
      <c r="K34" s="43">
        <f t="shared" si="6"/>
        <v>0</v>
      </c>
      <c r="L34" s="32"/>
      <c r="M34" s="32"/>
      <c r="N34" s="32"/>
      <c r="O34" s="32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2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s="7" customFormat="1" ht="45.6" customHeight="1" x14ac:dyDescent="0.25">
      <c r="A35" s="32" t="s">
        <v>130</v>
      </c>
      <c r="B35" s="32" t="s">
        <v>71</v>
      </c>
      <c r="C35" s="56">
        <f t="shared" ref="C35:J35" si="9">C36+C37+C38+C39</f>
        <v>9000</v>
      </c>
      <c r="D35" s="43"/>
      <c r="E35" s="43"/>
      <c r="F35" s="43">
        <f t="shared" si="9"/>
        <v>0</v>
      </c>
      <c r="G35" s="43">
        <f t="shared" si="9"/>
        <v>0</v>
      </c>
      <c r="H35" s="43">
        <f t="shared" si="9"/>
        <v>0</v>
      </c>
      <c r="I35" s="43">
        <f t="shared" si="9"/>
        <v>0</v>
      </c>
      <c r="J35" s="43">
        <f t="shared" si="9"/>
        <v>0</v>
      </c>
      <c r="K35" s="43">
        <f t="shared" si="6"/>
        <v>9000</v>
      </c>
      <c r="L35" s="32"/>
      <c r="M35" s="32" t="s">
        <v>62</v>
      </c>
      <c r="N35" s="32" t="s">
        <v>105</v>
      </c>
      <c r="O35" s="32" t="s">
        <v>112</v>
      </c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2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s="7" customFormat="1" ht="17.45" customHeight="1" x14ac:dyDescent="0.25">
      <c r="A36" s="32"/>
      <c r="B36" s="32" t="s">
        <v>3</v>
      </c>
      <c r="C36" s="56">
        <v>0</v>
      </c>
      <c r="D36" s="43"/>
      <c r="E36" s="43"/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f t="shared" si="6"/>
        <v>0</v>
      </c>
      <c r="L36" s="32"/>
      <c r="M36" s="32"/>
      <c r="N36" s="45"/>
      <c r="O36" s="45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2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s="7" customFormat="1" ht="14.45" customHeight="1" x14ac:dyDescent="0.25">
      <c r="A37" s="32"/>
      <c r="B37" s="32" t="s">
        <v>4</v>
      </c>
      <c r="C37" s="56">
        <v>9000</v>
      </c>
      <c r="D37" s="43"/>
      <c r="E37" s="43"/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f t="shared" si="6"/>
        <v>9000</v>
      </c>
      <c r="L37" s="32"/>
      <c r="M37" s="32"/>
      <c r="N37" s="45"/>
      <c r="O37" s="45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2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s="7" customFormat="1" ht="15" customHeight="1" x14ac:dyDescent="0.25">
      <c r="A38" s="32"/>
      <c r="B38" s="32" t="s">
        <v>69</v>
      </c>
      <c r="C38" s="56">
        <v>0</v>
      </c>
      <c r="D38" s="43"/>
      <c r="E38" s="43"/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f t="shared" si="6"/>
        <v>0</v>
      </c>
      <c r="L38" s="32"/>
      <c r="M38" s="32"/>
      <c r="N38" s="45"/>
      <c r="O38" s="45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2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s="7" customFormat="1" ht="15" customHeight="1" x14ac:dyDescent="0.25">
      <c r="A39" s="32"/>
      <c r="B39" s="32" t="s">
        <v>70</v>
      </c>
      <c r="C39" s="56">
        <v>0</v>
      </c>
      <c r="D39" s="43"/>
      <c r="E39" s="43"/>
      <c r="F39" s="43">
        <f>F37*5%/95%</f>
        <v>0</v>
      </c>
      <c r="G39" s="43">
        <f>G37*5%/95%</f>
        <v>0</v>
      </c>
      <c r="H39" s="43">
        <f>H37*5%/95%</f>
        <v>0</v>
      </c>
      <c r="I39" s="43">
        <f>I37*5%/95%</f>
        <v>0</v>
      </c>
      <c r="J39" s="43">
        <f>J37*5%/95%</f>
        <v>0</v>
      </c>
      <c r="K39" s="43">
        <f t="shared" si="6"/>
        <v>0</v>
      </c>
      <c r="L39" s="32"/>
      <c r="M39" s="32"/>
      <c r="N39" s="45"/>
      <c r="O39" s="45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2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</row>
    <row r="40" spans="1:254" s="7" customFormat="1" ht="44.45" customHeight="1" x14ac:dyDescent="0.25">
      <c r="A40" s="71" t="s">
        <v>101</v>
      </c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3"/>
      <c r="P40" s="16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</row>
    <row r="41" spans="1:254" s="19" customFormat="1" ht="33" customHeight="1" x14ac:dyDescent="0.25">
      <c r="A41" s="35" t="s">
        <v>31</v>
      </c>
      <c r="B41" s="35" t="s">
        <v>32</v>
      </c>
      <c r="C41" s="55">
        <f t="shared" ref="C41:J41" si="10">C42+C43+C44</f>
        <v>57565.4</v>
      </c>
      <c r="D41" s="35"/>
      <c r="E41" s="35"/>
      <c r="F41" s="35">
        <f t="shared" si="10"/>
        <v>557.70000000000005</v>
      </c>
      <c r="G41" s="35">
        <f t="shared" si="10"/>
        <v>1800</v>
      </c>
      <c r="H41" s="35">
        <f t="shared" si="10"/>
        <v>2000</v>
      </c>
      <c r="I41" s="35">
        <f t="shared" si="10"/>
        <v>2000</v>
      </c>
      <c r="J41" s="35">
        <f t="shared" si="10"/>
        <v>1800</v>
      </c>
      <c r="K41" s="35">
        <f t="shared" ref="K41:K52" si="11">J41+I41+H41+G41+F41+C41</f>
        <v>65723.100000000006</v>
      </c>
      <c r="L41" s="37"/>
      <c r="M41" s="32" t="s">
        <v>62</v>
      </c>
      <c r="N41" s="38"/>
      <c r="O41" s="38"/>
      <c r="P41" s="17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</row>
    <row r="42" spans="1:254" s="7" customFormat="1" ht="15.6" customHeight="1" x14ac:dyDescent="0.25">
      <c r="A42" s="27"/>
      <c r="B42" s="32" t="s">
        <v>26</v>
      </c>
      <c r="C42" s="53">
        <f>C47+C51</f>
        <v>593.20000000000005</v>
      </c>
      <c r="D42" s="47">
        <f t="shared" ref="D42:I42" si="12">D47+D51</f>
        <v>68</v>
      </c>
      <c r="E42" s="47">
        <f t="shared" si="12"/>
        <v>525.20000000000005</v>
      </c>
      <c r="F42" s="47">
        <f t="shared" si="12"/>
        <v>557.70000000000005</v>
      </c>
      <c r="G42" s="47">
        <f t="shared" si="12"/>
        <v>1800</v>
      </c>
      <c r="H42" s="47">
        <f t="shared" si="12"/>
        <v>2000</v>
      </c>
      <c r="I42" s="47">
        <f t="shared" si="12"/>
        <v>2000</v>
      </c>
      <c r="J42" s="5">
        <v>1800</v>
      </c>
      <c r="K42" s="5">
        <f t="shared" si="11"/>
        <v>8750.9</v>
      </c>
      <c r="L42" s="39">
        <f>K42+K43+K44</f>
        <v>65723.100000000006</v>
      </c>
      <c r="M42" s="39"/>
      <c r="N42" s="40"/>
      <c r="O42" s="40"/>
      <c r="P42" s="18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</row>
    <row r="43" spans="1:254" s="7" customFormat="1" ht="15.6" customHeight="1" x14ac:dyDescent="0.25">
      <c r="A43" s="27"/>
      <c r="B43" s="32" t="s">
        <v>4</v>
      </c>
      <c r="C43" s="53">
        <f>C46+C50</f>
        <v>56972.2</v>
      </c>
      <c r="D43" s="5"/>
      <c r="E43" s="5"/>
      <c r="F43" s="47">
        <v>0</v>
      </c>
      <c r="G43" s="5">
        <v>0</v>
      </c>
      <c r="H43" s="5">
        <v>0</v>
      </c>
      <c r="I43" s="5">
        <v>0</v>
      </c>
      <c r="J43" s="5">
        <v>0</v>
      </c>
      <c r="K43" s="5">
        <f t="shared" si="11"/>
        <v>56972.2</v>
      </c>
      <c r="L43" s="39"/>
      <c r="M43" s="39"/>
      <c r="N43" s="40"/>
      <c r="O43" s="40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</row>
    <row r="44" spans="1:254" s="7" customFormat="1" ht="13.9" customHeight="1" x14ac:dyDescent="0.25">
      <c r="A44" s="27"/>
      <c r="B44" s="32" t="s">
        <v>27</v>
      </c>
      <c r="C44" s="53">
        <f>C48+C52</f>
        <v>0</v>
      </c>
      <c r="D44" s="5"/>
      <c r="E44" s="5"/>
      <c r="F44" s="47">
        <v>0</v>
      </c>
      <c r="G44" s="5">
        <v>0</v>
      </c>
      <c r="H44" s="5">
        <v>0</v>
      </c>
      <c r="I44" s="5">
        <v>0</v>
      </c>
      <c r="J44" s="5">
        <v>0</v>
      </c>
      <c r="K44" s="5">
        <f t="shared" si="11"/>
        <v>0</v>
      </c>
      <c r="L44" s="39"/>
      <c r="M44" s="39"/>
      <c r="N44" s="40"/>
      <c r="O44" s="40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</row>
    <row r="45" spans="1:254" s="7" customFormat="1" ht="43.9" customHeight="1" x14ac:dyDescent="0.25">
      <c r="A45" s="27" t="s">
        <v>138</v>
      </c>
      <c r="B45" s="27" t="s">
        <v>72</v>
      </c>
      <c r="C45" s="58">
        <f>C46+C48+C47</f>
        <v>57565.4</v>
      </c>
      <c r="D45" s="46"/>
      <c r="E45" s="46"/>
      <c r="F45" s="47">
        <f>F46+F47+F48</f>
        <v>357.7</v>
      </c>
      <c r="G45" s="5">
        <v>0</v>
      </c>
      <c r="H45" s="5">
        <v>0</v>
      </c>
      <c r="I45" s="5">
        <v>0</v>
      </c>
      <c r="J45" s="5">
        <v>0</v>
      </c>
      <c r="K45" s="5">
        <f t="shared" si="11"/>
        <v>57923.1</v>
      </c>
      <c r="L45" s="39"/>
      <c r="M45" s="32"/>
      <c r="N45" s="32" t="s">
        <v>105</v>
      </c>
      <c r="O45" s="32" t="s">
        <v>111</v>
      </c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</row>
    <row r="46" spans="1:254" s="7" customFormat="1" ht="16.899999999999999" customHeight="1" x14ac:dyDescent="0.25">
      <c r="A46" s="39"/>
      <c r="B46" s="32" t="s">
        <v>4</v>
      </c>
      <c r="C46" s="58">
        <v>56972.2</v>
      </c>
      <c r="D46" s="46"/>
      <c r="E46" s="46"/>
      <c r="F46" s="47">
        <v>0</v>
      </c>
      <c r="G46" s="5">
        <v>0</v>
      </c>
      <c r="H46" s="5">
        <v>0</v>
      </c>
      <c r="I46" s="5">
        <v>0</v>
      </c>
      <c r="J46" s="5">
        <v>0</v>
      </c>
      <c r="K46" s="5">
        <f t="shared" si="11"/>
        <v>56972.2</v>
      </c>
      <c r="L46" s="39"/>
      <c r="M46" s="39"/>
      <c r="N46" s="40"/>
      <c r="O46" s="40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</row>
    <row r="47" spans="1:254" s="7" customFormat="1" ht="18.600000000000001" customHeight="1" x14ac:dyDescent="0.25">
      <c r="A47" s="39"/>
      <c r="B47" s="32" t="s">
        <v>26</v>
      </c>
      <c r="C47" s="58">
        <v>593.20000000000005</v>
      </c>
      <c r="D47" s="46">
        <v>68</v>
      </c>
      <c r="E47" s="46">
        <f>C47-D47</f>
        <v>525.20000000000005</v>
      </c>
      <c r="F47" s="47">
        <v>357.7</v>
      </c>
      <c r="G47" s="5">
        <v>0</v>
      </c>
      <c r="H47" s="5">
        <v>0</v>
      </c>
      <c r="I47" s="5">
        <v>0</v>
      </c>
      <c r="J47" s="5">
        <v>0</v>
      </c>
      <c r="K47" s="5">
        <f t="shared" si="11"/>
        <v>950.9</v>
      </c>
      <c r="L47" s="39"/>
      <c r="M47" s="39"/>
      <c r="N47" s="40"/>
      <c r="O47" s="40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</row>
    <row r="48" spans="1:254" s="7" customFormat="1" ht="15.6" customHeight="1" x14ac:dyDescent="0.25">
      <c r="A48" s="39"/>
      <c r="B48" s="32" t="s">
        <v>27</v>
      </c>
      <c r="C48" s="53">
        <v>0</v>
      </c>
      <c r="D48" s="5"/>
      <c r="E48" s="46">
        <f t="shared" ref="E48:E71" si="13">C48-D48</f>
        <v>0</v>
      </c>
      <c r="F48" s="47">
        <v>0</v>
      </c>
      <c r="G48" s="5">
        <v>0</v>
      </c>
      <c r="H48" s="5">
        <v>0</v>
      </c>
      <c r="I48" s="5">
        <v>0</v>
      </c>
      <c r="J48" s="5">
        <v>0</v>
      </c>
      <c r="K48" s="5">
        <f t="shared" si="11"/>
        <v>0</v>
      </c>
      <c r="L48" s="39"/>
      <c r="M48" s="39"/>
      <c r="N48" s="40"/>
      <c r="O48" s="40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</row>
    <row r="49" spans="1:62" s="7" customFormat="1" ht="35.450000000000003" customHeight="1" x14ac:dyDescent="0.25">
      <c r="A49" s="27" t="s">
        <v>139</v>
      </c>
      <c r="B49" s="27" t="s">
        <v>73</v>
      </c>
      <c r="C49" s="53">
        <v>0</v>
      </c>
      <c r="D49" s="5"/>
      <c r="E49" s="46">
        <f t="shared" si="13"/>
        <v>0</v>
      </c>
      <c r="F49" s="47">
        <f>F50+F51+F52</f>
        <v>200</v>
      </c>
      <c r="G49" s="5">
        <v>1800</v>
      </c>
      <c r="H49" s="5">
        <v>2000</v>
      </c>
      <c r="I49" s="5">
        <v>2000</v>
      </c>
      <c r="J49" s="5">
        <v>1800</v>
      </c>
      <c r="K49" s="5">
        <f t="shared" si="11"/>
        <v>7800</v>
      </c>
      <c r="L49" s="39"/>
      <c r="M49" s="32"/>
      <c r="N49" s="32" t="s">
        <v>106</v>
      </c>
      <c r="O49" s="32" t="s">
        <v>111</v>
      </c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</row>
    <row r="50" spans="1:62" s="7" customFormat="1" ht="16.899999999999999" customHeight="1" x14ac:dyDescent="0.25">
      <c r="A50" s="39"/>
      <c r="B50" s="32" t="s">
        <v>4</v>
      </c>
      <c r="C50" s="53">
        <v>0</v>
      </c>
      <c r="D50" s="5"/>
      <c r="E50" s="46">
        <f t="shared" si="13"/>
        <v>0</v>
      </c>
      <c r="F50" s="47">
        <v>0</v>
      </c>
      <c r="G50" s="5">
        <v>0</v>
      </c>
      <c r="H50" s="5">
        <v>0</v>
      </c>
      <c r="I50" s="5">
        <v>0</v>
      </c>
      <c r="J50" s="5">
        <v>0</v>
      </c>
      <c r="K50" s="5">
        <f t="shared" si="11"/>
        <v>0</v>
      </c>
      <c r="L50" s="39"/>
      <c r="M50" s="39"/>
      <c r="N50" s="40"/>
      <c r="O50" s="40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</row>
    <row r="51" spans="1:62" s="7" customFormat="1" ht="20.45" customHeight="1" x14ac:dyDescent="0.25">
      <c r="A51" s="39"/>
      <c r="B51" s="32" t="s">
        <v>26</v>
      </c>
      <c r="C51" s="53">
        <v>0</v>
      </c>
      <c r="D51" s="5"/>
      <c r="E51" s="46">
        <f t="shared" si="13"/>
        <v>0</v>
      </c>
      <c r="F51" s="47">
        <v>200</v>
      </c>
      <c r="G51" s="5">
        <v>1800</v>
      </c>
      <c r="H51" s="5">
        <v>2000</v>
      </c>
      <c r="I51" s="5">
        <v>2000</v>
      </c>
      <c r="J51" s="5">
        <v>1800</v>
      </c>
      <c r="K51" s="5">
        <f t="shared" si="11"/>
        <v>7800</v>
      </c>
      <c r="L51" s="39"/>
      <c r="M51" s="39"/>
      <c r="N51" s="40"/>
      <c r="O51" s="40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</row>
    <row r="52" spans="1:62" s="7" customFormat="1" ht="21.6" customHeight="1" x14ac:dyDescent="0.25">
      <c r="A52" s="39"/>
      <c r="B52" s="32" t="s">
        <v>27</v>
      </c>
      <c r="C52" s="53">
        <v>0</v>
      </c>
      <c r="D52" s="5"/>
      <c r="E52" s="46">
        <f t="shared" si="13"/>
        <v>0</v>
      </c>
      <c r="F52" s="47">
        <v>0</v>
      </c>
      <c r="G52" s="5">
        <v>0</v>
      </c>
      <c r="H52" s="5">
        <v>0</v>
      </c>
      <c r="I52" s="5">
        <v>0</v>
      </c>
      <c r="J52" s="5">
        <v>0</v>
      </c>
      <c r="K52" s="5">
        <f t="shared" si="11"/>
        <v>0</v>
      </c>
      <c r="L52" s="39"/>
      <c r="M52" s="39"/>
      <c r="N52" s="40"/>
      <c r="O52" s="40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</row>
    <row r="53" spans="1:62" s="19" customFormat="1" ht="45" customHeight="1" x14ac:dyDescent="0.25">
      <c r="A53" s="35" t="s">
        <v>33</v>
      </c>
      <c r="B53" s="35" t="s">
        <v>34</v>
      </c>
      <c r="C53" s="55">
        <f>C55+C56+C57</f>
        <v>40591.199999999997</v>
      </c>
      <c r="D53" s="35"/>
      <c r="E53" s="46">
        <f t="shared" si="13"/>
        <v>40591.199999999997</v>
      </c>
      <c r="F53" s="35">
        <f t="shared" ref="F53:K53" si="14">F55+F56+F57</f>
        <v>39997</v>
      </c>
      <c r="G53" s="35">
        <f t="shared" si="14"/>
        <v>43237.7</v>
      </c>
      <c r="H53" s="35">
        <f t="shared" si="14"/>
        <v>48098.2</v>
      </c>
      <c r="I53" s="35">
        <f t="shared" si="14"/>
        <v>51106.3</v>
      </c>
      <c r="J53" s="35">
        <f t="shared" si="14"/>
        <v>54271.6</v>
      </c>
      <c r="K53" s="35">
        <f t="shared" si="14"/>
        <v>277302</v>
      </c>
      <c r="L53" s="37"/>
      <c r="M53" s="32" t="s">
        <v>62</v>
      </c>
      <c r="N53" s="32" t="s">
        <v>110</v>
      </c>
      <c r="O53" s="32" t="s">
        <v>113</v>
      </c>
      <c r="P53" s="17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</row>
    <row r="54" spans="1:62" s="19" customFormat="1" ht="30" customHeight="1" x14ac:dyDescent="0.25">
      <c r="A54" s="27" t="s">
        <v>91</v>
      </c>
      <c r="B54" s="27" t="s">
        <v>74</v>
      </c>
      <c r="C54" s="53">
        <f>C55+C56+C57</f>
        <v>40591.199999999997</v>
      </c>
      <c r="D54" s="53">
        <f t="shared" ref="D54:K54" si="15">D55+D56+D57</f>
        <v>-800</v>
      </c>
      <c r="E54" s="53">
        <f t="shared" si="15"/>
        <v>41391.199999999997</v>
      </c>
      <c r="F54" s="53">
        <f t="shared" si="15"/>
        <v>39997</v>
      </c>
      <c r="G54" s="53">
        <f t="shared" si="15"/>
        <v>43237.7</v>
      </c>
      <c r="H54" s="53">
        <f t="shared" si="15"/>
        <v>48098.2</v>
      </c>
      <c r="I54" s="53">
        <f t="shared" si="15"/>
        <v>51106.3</v>
      </c>
      <c r="J54" s="53">
        <f t="shared" si="15"/>
        <v>54271.6</v>
      </c>
      <c r="K54" s="53">
        <f t="shared" si="15"/>
        <v>277302</v>
      </c>
      <c r="L54" s="27"/>
      <c r="M54" s="32" t="s">
        <v>62</v>
      </c>
      <c r="N54" s="32" t="s">
        <v>110</v>
      </c>
      <c r="O54" s="32" t="s">
        <v>113</v>
      </c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</row>
    <row r="55" spans="1:62" s="7" customFormat="1" ht="18" customHeight="1" x14ac:dyDescent="0.25">
      <c r="A55" s="27"/>
      <c r="B55" s="27" t="s">
        <v>3</v>
      </c>
      <c r="C55" s="53">
        <f>C58+C64+C68</f>
        <v>3700</v>
      </c>
      <c r="D55" s="5">
        <f>D58+D64+D68</f>
        <v>-800</v>
      </c>
      <c r="E55" s="5">
        <f>E58+E64+E68</f>
        <v>4500</v>
      </c>
      <c r="F55" s="47">
        <v>4500</v>
      </c>
      <c r="G55" s="5">
        <v>4500</v>
      </c>
      <c r="H55" s="5">
        <v>7000</v>
      </c>
      <c r="I55" s="5">
        <v>7500</v>
      </c>
      <c r="J55" s="5">
        <v>8000</v>
      </c>
      <c r="K55" s="5">
        <f>J55+I55+H55+G55+F55+C55</f>
        <v>35200</v>
      </c>
      <c r="L55" s="27">
        <f>K55+K56+K57</f>
        <v>277302</v>
      </c>
      <c r="M55" s="32"/>
      <c r="N55" s="40"/>
      <c r="O55" s="40"/>
      <c r="P55" s="18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</row>
    <row r="56" spans="1:62" s="7" customFormat="1" ht="48" customHeight="1" x14ac:dyDescent="0.25">
      <c r="A56" s="27"/>
      <c r="B56" s="27" t="s">
        <v>83</v>
      </c>
      <c r="C56" s="53">
        <v>18391.2</v>
      </c>
      <c r="D56" s="5"/>
      <c r="E56" s="46">
        <f t="shared" si="13"/>
        <v>18391.2</v>
      </c>
      <c r="F56" s="47">
        <v>15702</v>
      </c>
      <c r="G56" s="5">
        <v>17557</v>
      </c>
      <c r="H56" s="5">
        <v>18434.900000000001</v>
      </c>
      <c r="I56" s="5">
        <v>19356.599999999999</v>
      </c>
      <c r="J56" s="5">
        <v>20324.400000000001</v>
      </c>
      <c r="K56" s="5">
        <f>J56+I56+H56+G56+F56+C56</f>
        <v>109766.1</v>
      </c>
      <c r="L56" s="27"/>
      <c r="M56" s="32"/>
      <c r="N56" s="40"/>
      <c r="O56" s="40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</row>
    <row r="57" spans="1:62" s="7" customFormat="1" ht="31.15" customHeight="1" x14ac:dyDescent="0.25">
      <c r="A57" s="27"/>
      <c r="B57" s="27" t="s">
        <v>84</v>
      </c>
      <c r="C57" s="53">
        <v>18500</v>
      </c>
      <c r="D57" s="5"/>
      <c r="E57" s="46">
        <f t="shared" si="13"/>
        <v>18500</v>
      </c>
      <c r="F57" s="47">
        <v>19795</v>
      </c>
      <c r="G57" s="5">
        <v>21180.7</v>
      </c>
      <c r="H57" s="5">
        <v>22663.3</v>
      </c>
      <c r="I57" s="5">
        <v>24249.7</v>
      </c>
      <c r="J57" s="5">
        <v>25947.200000000001</v>
      </c>
      <c r="K57" s="5">
        <f>J57+I57+H57+G57+F57+C57</f>
        <v>132335.9</v>
      </c>
      <c r="L57" s="27"/>
      <c r="M57" s="32"/>
      <c r="N57" s="40"/>
      <c r="O57" s="40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</row>
    <row r="58" spans="1:62" s="7" customFormat="1" ht="28.9" customHeight="1" x14ac:dyDescent="0.25">
      <c r="A58" s="27" t="s">
        <v>92</v>
      </c>
      <c r="B58" s="27" t="s">
        <v>77</v>
      </c>
      <c r="C58" s="53">
        <f>C60</f>
        <v>1314.4</v>
      </c>
      <c r="D58" s="5"/>
      <c r="E58" s="46">
        <f t="shared" si="13"/>
        <v>1314.4</v>
      </c>
      <c r="F58" s="47">
        <f>F59+F60+F61</f>
        <v>2330.1</v>
      </c>
      <c r="G58" s="5">
        <v>0</v>
      </c>
      <c r="H58" s="5">
        <v>2260.1</v>
      </c>
      <c r="I58" s="5">
        <v>2514.6999999999998</v>
      </c>
      <c r="J58" s="5">
        <v>2761.5</v>
      </c>
      <c r="K58" s="5">
        <f>C58+F58+G58+H58+I58+J58</f>
        <v>11180.8</v>
      </c>
      <c r="L58" s="27"/>
      <c r="M58" s="32" t="s">
        <v>62</v>
      </c>
      <c r="N58" s="32" t="s">
        <v>110</v>
      </c>
      <c r="O58" s="32" t="s">
        <v>113</v>
      </c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</row>
    <row r="59" spans="1:62" s="7" customFormat="1" ht="43.15" customHeight="1" x14ac:dyDescent="0.25">
      <c r="A59" s="27"/>
      <c r="B59" s="27" t="s">
        <v>83</v>
      </c>
      <c r="C59" s="53">
        <v>0</v>
      </c>
      <c r="D59" s="5"/>
      <c r="E59" s="46">
        <f t="shared" si="13"/>
        <v>0</v>
      </c>
      <c r="F59" s="47">
        <v>0</v>
      </c>
      <c r="G59" s="5">
        <v>0</v>
      </c>
      <c r="H59" s="5">
        <v>0</v>
      </c>
      <c r="I59" s="5">
        <v>0</v>
      </c>
      <c r="J59" s="5">
        <v>0</v>
      </c>
      <c r="K59" s="5">
        <f>C59+F59+G59+H59+I59+J59</f>
        <v>0</v>
      </c>
      <c r="L59" s="27"/>
      <c r="M59" s="32"/>
      <c r="N59" s="40"/>
      <c r="O59" s="40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</row>
    <row r="60" spans="1:62" s="7" customFormat="1" ht="16.899999999999999" customHeight="1" x14ac:dyDescent="0.25">
      <c r="A60" s="27"/>
      <c r="B60" s="27" t="s">
        <v>3</v>
      </c>
      <c r="C60" s="53">
        <v>1314.4</v>
      </c>
      <c r="D60" s="5"/>
      <c r="E60" s="46">
        <f t="shared" si="13"/>
        <v>1314.4</v>
      </c>
      <c r="F60" s="47">
        <f>4500-F64-F68</f>
        <v>2330.1</v>
      </c>
      <c r="G60" s="5">
        <v>0</v>
      </c>
      <c r="H60" s="5">
        <v>2260.1</v>
      </c>
      <c r="I60" s="5">
        <v>2514.6999999999998</v>
      </c>
      <c r="J60" s="5">
        <v>2761.5</v>
      </c>
      <c r="K60" s="5">
        <f>C60+F60+G60+H60+I60+J60</f>
        <v>11180.8</v>
      </c>
      <c r="L60" s="27"/>
      <c r="M60" s="32"/>
      <c r="N60" s="39"/>
      <c r="O60" s="39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</row>
    <row r="61" spans="1:62" s="7" customFormat="1" ht="28.15" customHeight="1" x14ac:dyDescent="0.25">
      <c r="A61" s="27"/>
      <c r="B61" s="27" t="s">
        <v>76</v>
      </c>
      <c r="C61" s="53">
        <v>0</v>
      </c>
      <c r="D61" s="5"/>
      <c r="E61" s="46">
        <f t="shared" si="13"/>
        <v>0</v>
      </c>
      <c r="F61" s="47">
        <v>0</v>
      </c>
      <c r="G61" s="5">
        <v>0</v>
      </c>
      <c r="H61" s="5">
        <v>0</v>
      </c>
      <c r="I61" s="5">
        <v>0</v>
      </c>
      <c r="J61" s="5">
        <v>0</v>
      </c>
      <c r="K61" s="5">
        <f>C61+F61+G61+H61+I61+J61</f>
        <v>0</v>
      </c>
      <c r="L61" s="27"/>
      <c r="M61" s="32"/>
      <c r="N61" s="40"/>
      <c r="O61" s="40"/>
      <c r="P61" s="20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</row>
    <row r="62" spans="1:62" s="7" customFormat="1" ht="154.15" customHeight="1" x14ac:dyDescent="0.25">
      <c r="A62" s="27" t="s">
        <v>95</v>
      </c>
      <c r="B62" s="27" t="s">
        <v>78</v>
      </c>
      <c r="C62" s="53">
        <f>C63+C64+C65</f>
        <v>19431.599999999999</v>
      </c>
      <c r="D62" s="5">
        <f t="shared" ref="D62:K62" si="16">D63+D64+D65</f>
        <v>0</v>
      </c>
      <c r="E62" s="5">
        <f t="shared" si="16"/>
        <v>19431.599999999999</v>
      </c>
      <c r="F62" s="47">
        <f t="shared" si="16"/>
        <v>16534.900000000001</v>
      </c>
      <c r="G62" s="5">
        <f t="shared" si="16"/>
        <v>19718.900000000001</v>
      </c>
      <c r="H62" s="5">
        <f t="shared" si="16"/>
        <v>20726.8</v>
      </c>
      <c r="I62" s="5">
        <f t="shared" si="16"/>
        <v>21786.2</v>
      </c>
      <c r="J62" s="5">
        <f t="shared" si="16"/>
        <v>22899.9</v>
      </c>
      <c r="K62" s="5">
        <f t="shared" si="16"/>
        <v>121098.3</v>
      </c>
      <c r="L62" s="27"/>
      <c r="M62" s="32" t="s">
        <v>62</v>
      </c>
      <c r="N62" s="32" t="s">
        <v>110</v>
      </c>
      <c r="O62" s="32" t="s">
        <v>113</v>
      </c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</row>
    <row r="63" spans="1:62" s="17" customFormat="1" ht="43.15" customHeight="1" x14ac:dyDescent="0.25">
      <c r="A63" s="27"/>
      <c r="B63" s="27" t="s">
        <v>75</v>
      </c>
      <c r="C63" s="53">
        <v>18391.2</v>
      </c>
      <c r="D63" s="5"/>
      <c r="E63" s="46">
        <f t="shared" si="13"/>
        <v>18391.2</v>
      </c>
      <c r="F63" s="47">
        <v>15702</v>
      </c>
      <c r="G63" s="5">
        <v>17557</v>
      </c>
      <c r="H63" s="5">
        <v>18434.900000000001</v>
      </c>
      <c r="I63" s="5">
        <v>19356.599999999999</v>
      </c>
      <c r="J63" s="5">
        <v>20324.400000000001</v>
      </c>
      <c r="K63" s="5">
        <f>C63+F63+G63+H63+I63+J63</f>
        <v>109766.1</v>
      </c>
      <c r="L63" s="27"/>
      <c r="M63" s="32"/>
      <c r="N63" s="40"/>
      <c r="O63" s="40"/>
    </row>
    <row r="64" spans="1:62" s="17" customFormat="1" ht="18.600000000000001" customHeight="1" x14ac:dyDescent="0.25">
      <c r="A64" s="27"/>
      <c r="B64" s="27" t="s">
        <v>3</v>
      </c>
      <c r="C64" s="53">
        <v>1040.4000000000001</v>
      </c>
      <c r="D64" s="5"/>
      <c r="E64" s="46">
        <f t="shared" si="13"/>
        <v>1040.4000000000001</v>
      </c>
      <c r="F64" s="47">
        <v>832.9</v>
      </c>
      <c r="G64" s="5">
        <v>2161.9</v>
      </c>
      <c r="H64" s="5">
        <v>2291.9</v>
      </c>
      <c r="I64" s="5">
        <v>2429.6</v>
      </c>
      <c r="J64" s="5">
        <v>2575.5</v>
      </c>
      <c r="K64" s="5">
        <f>C64+F64+G64+H64+I64+J64</f>
        <v>11332.2</v>
      </c>
      <c r="L64" s="27"/>
      <c r="M64" s="32"/>
      <c r="N64" s="40"/>
      <c r="O64" s="40"/>
    </row>
    <row r="65" spans="1:16" s="17" customFormat="1" ht="27" customHeight="1" x14ac:dyDescent="0.25">
      <c r="A65" s="27"/>
      <c r="B65" s="27" t="s">
        <v>84</v>
      </c>
      <c r="C65" s="53">
        <v>0</v>
      </c>
      <c r="D65" s="5"/>
      <c r="E65" s="46">
        <f t="shared" si="13"/>
        <v>0</v>
      </c>
      <c r="F65" s="47">
        <v>0</v>
      </c>
      <c r="G65" s="5">
        <v>0</v>
      </c>
      <c r="H65" s="5">
        <v>0</v>
      </c>
      <c r="I65" s="5">
        <v>0</v>
      </c>
      <c r="J65" s="5">
        <v>0</v>
      </c>
      <c r="K65" s="5">
        <f>C65+F65+G65+H65+I65+J65</f>
        <v>0</v>
      </c>
      <c r="L65" s="27"/>
      <c r="M65" s="32"/>
      <c r="N65" s="40"/>
      <c r="O65" s="40"/>
    </row>
    <row r="66" spans="1:16" s="17" customFormat="1" ht="42.6" customHeight="1" x14ac:dyDescent="0.25">
      <c r="A66" s="27" t="s">
        <v>96</v>
      </c>
      <c r="B66" s="27" t="s">
        <v>79</v>
      </c>
      <c r="C66" s="53">
        <f>C67+C68+C69</f>
        <v>19845.2</v>
      </c>
      <c r="D66" s="5">
        <f t="shared" ref="D66:L66" si="17">D67+D68+D69</f>
        <v>-800</v>
      </c>
      <c r="E66" s="5">
        <f t="shared" si="17"/>
        <v>20645.2</v>
      </c>
      <c r="F66" s="47">
        <f t="shared" si="17"/>
        <v>21132</v>
      </c>
      <c r="G66" s="5">
        <f t="shared" si="17"/>
        <v>23518.799999999999</v>
      </c>
      <c r="H66" s="5">
        <f t="shared" si="17"/>
        <v>25111.3</v>
      </c>
      <c r="I66" s="5">
        <f t="shared" si="17"/>
        <v>26805.4</v>
      </c>
      <c r="J66" s="5">
        <f t="shared" si="17"/>
        <v>28610.2</v>
      </c>
      <c r="K66" s="5">
        <f t="shared" si="17"/>
        <v>145022.9</v>
      </c>
      <c r="L66" s="5">
        <f t="shared" si="17"/>
        <v>0</v>
      </c>
      <c r="M66" s="32" t="s">
        <v>63</v>
      </c>
      <c r="N66" s="32" t="s">
        <v>110</v>
      </c>
      <c r="O66" s="32" t="s">
        <v>113</v>
      </c>
    </row>
    <row r="67" spans="1:16" s="17" customFormat="1" ht="43.15" customHeight="1" x14ac:dyDescent="0.25">
      <c r="A67" s="27"/>
      <c r="B67" s="27" t="s">
        <v>83</v>
      </c>
      <c r="C67" s="53">
        <v>0</v>
      </c>
      <c r="D67" s="5"/>
      <c r="E67" s="46">
        <f t="shared" si="13"/>
        <v>0</v>
      </c>
      <c r="F67" s="47">
        <v>0</v>
      </c>
      <c r="G67" s="5">
        <v>0</v>
      </c>
      <c r="H67" s="5">
        <v>0</v>
      </c>
      <c r="I67" s="5">
        <v>0</v>
      </c>
      <c r="J67" s="5">
        <v>0</v>
      </c>
      <c r="K67" s="5">
        <f>C67+F67+G67+H67+I67+J67</f>
        <v>0</v>
      </c>
      <c r="L67" s="27"/>
      <c r="M67" s="32"/>
      <c r="N67" s="40"/>
      <c r="O67" s="40"/>
    </row>
    <row r="68" spans="1:16" s="17" customFormat="1" ht="18" customHeight="1" x14ac:dyDescent="0.25">
      <c r="A68" s="27"/>
      <c r="B68" s="27" t="s">
        <v>3</v>
      </c>
      <c r="C68" s="53">
        <f>2145.2-800</f>
        <v>1345.2</v>
      </c>
      <c r="D68" s="5">
        <v>-800</v>
      </c>
      <c r="E68" s="46">
        <f t="shared" si="13"/>
        <v>2145.1999999999998</v>
      </c>
      <c r="F68" s="47">
        <v>1337</v>
      </c>
      <c r="G68" s="5">
        <v>2338.1</v>
      </c>
      <c r="H68" s="5">
        <v>2448</v>
      </c>
      <c r="I68" s="5">
        <v>2555.6999999999998</v>
      </c>
      <c r="J68" s="5">
        <v>2663</v>
      </c>
      <c r="K68" s="5">
        <f>C68+F68+G68+H68+I68+J68</f>
        <v>12687</v>
      </c>
      <c r="L68" s="27"/>
      <c r="M68" s="32"/>
      <c r="N68" s="40"/>
      <c r="O68" s="40"/>
    </row>
    <row r="69" spans="1:16" s="17" customFormat="1" ht="27.6" customHeight="1" x14ac:dyDescent="0.25">
      <c r="A69" s="27"/>
      <c r="B69" s="27" t="s">
        <v>84</v>
      </c>
      <c r="C69" s="53">
        <v>18500</v>
      </c>
      <c r="D69" s="5"/>
      <c r="E69" s="46">
        <f t="shared" si="13"/>
        <v>18500</v>
      </c>
      <c r="F69" s="47">
        <v>19795</v>
      </c>
      <c r="G69" s="5">
        <v>21180.7</v>
      </c>
      <c r="H69" s="5">
        <v>22663.3</v>
      </c>
      <c r="I69" s="5">
        <v>24249.7</v>
      </c>
      <c r="J69" s="5">
        <v>25947.200000000001</v>
      </c>
      <c r="K69" s="5">
        <f>C69+F69+G69+H69+I69+J69</f>
        <v>132335.9</v>
      </c>
      <c r="L69" s="27"/>
      <c r="M69" s="32"/>
      <c r="N69" s="40"/>
      <c r="O69" s="40"/>
    </row>
    <row r="70" spans="1:16" s="17" customFormat="1" ht="54.6" customHeight="1" x14ac:dyDescent="0.25">
      <c r="A70" s="5" t="s">
        <v>1</v>
      </c>
      <c r="B70" s="27" t="s">
        <v>2</v>
      </c>
      <c r="C70" s="53">
        <f t="shared" ref="C70:K70" si="18">C71+C72</f>
        <v>188757.3</v>
      </c>
      <c r="D70" s="5"/>
      <c r="E70" s="46">
        <f t="shared" si="13"/>
        <v>188757.3</v>
      </c>
      <c r="F70" s="47">
        <f t="shared" si="18"/>
        <v>159033.60000000001</v>
      </c>
      <c r="G70" s="5">
        <f t="shared" si="18"/>
        <v>4745</v>
      </c>
      <c r="H70" s="5">
        <f t="shared" si="18"/>
        <v>75684.899999999994</v>
      </c>
      <c r="I70" s="5">
        <f t="shared" si="18"/>
        <v>74008.399999999994</v>
      </c>
      <c r="J70" s="5">
        <f t="shared" si="18"/>
        <v>72155.100000000006</v>
      </c>
      <c r="K70" s="5">
        <f t="shared" si="18"/>
        <v>574384.30000000005</v>
      </c>
      <c r="L70" s="39"/>
      <c r="M70" s="32"/>
      <c r="N70" s="40"/>
      <c r="O70" s="40"/>
    </row>
    <row r="71" spans="1:16" s="17" customFormat="1" ht="18.600000000000001" customHeight="1" x14ac:dyDescent="0.25">
      <c r="A71" s="27"/>
      <c r="B71" s="27" t="s">
        <v>3</v>
      </c>
      <c r="C71" s="53">
        <f>C75+C96+C133+C141</f>
        <v>4012.1</v>
      </c>
      <c r="D71" s="5"/>
      <c r="E71" s="46">
        <f t="shared" si="13"/>
        <v>4012.1</v>
      </c>
      <c r="F71" s="47">
        <f t="shared" ref="F71:K72" si="19">F75+F96+F133+F141</f>
        <v>3699.4</v>
      </c>
      <c r="G71" s="5">
        <f t="shared" si="19"/>
        <v>4745</v>
      </c>
      <c r="H71" s="5">
        <f t="shared" si="19"/>
        <v>5238.6000000000004</v>
      </c>
      <c r="I71" s="5">
        <f t="shared" si="19"/>
        <v>5081.8</v>
      </c>
      <c r="J71" s="5">
        <f t="shared" si="19"/>
        <v>4920.8999999999996</v>
      </c>
      <c r="K71" s="5">
        <f t="shared" si="19"/>
        <v>27697.8</v>
      </c>
      <c r="L71" s="27" t="e">
        <f>L75+L96+L133+L141+#REF!</f>
        <v>#REF!</v>
      </c>
      <c r="M71" s="32"/>
      <c r="N71" s="40"/>
      <c r="O71" s="40"/>
    </row>
    <row r="72" spans="1:16" s="17" customFormat="1" ht="18" customHeight="1" x14ac:dyDescent="0.25">
      <c r="A72" s="27"/>
      <c r="B72" s="27" t="s">
        <v>4</v>
      </c>
      <c r="C72" s="53">
        <f>C76+C97+C134+C142</f>
        <v>184745.2</v>
      </c>
      <c r="D72" s="53">
        <f>D76+D97+D134+D142</f>
        <v>0</v>
      </c>
      <c r="E72" s="53">
        <f>E76+E97+E134+E142</f>
        <v>184745.2</v>
      </c>
      <c r="F72" s="53">
        <f t="shared" si="19"/>
        <v>155334.20000000001</v>
      </c>
      <c r="G72" s="53">
        <f t="shared" si="19"/>
        <v>0</v>
      </c>
      <c r="H72" s="53">
        <f t="shared" si="19"/>
        <v>70446.3</v>
      </c>
      <c r="I72" s="53">
        <f t="shared" si="19"/>
        <v>68926.600000000006</v>
      </c>
      <c r="J72" s="53">
        <f t="shared" si="19"/>
        <v>67234.2</v>
      </c>
      <c r="K72" s="5">
        <f t="shared" si="19"/>
        <v>546686.5</v>
      </c>
      <c r="L72" s="27"/>
      <c r="M72" s="32"/>
      <c r="N72" s="40"/>
      <c r="O72" s="40"/>
    </row>
    <row r="73" spans="1:16" s="17" customFormat="1" ht="41.45" customHeight="1" x14ac:dyDescent="0.25">
      <c r="A73" s="80" t="s">
        <v>100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40"/>
      <c r="O73" s="40"/>
    </row>
    <row r="74" spans="1:16" s="17" customFormat="1" ht="27.6" customHeight="1" x14ac:dyDescent="0.25">
      <c r="A74" s="27" t="s">
        <v>5</v>
      </c>
      <c r="B74" s="27" t="s">
        <v>6</v>
      </c>
      <c r="C74" s="53">
        <f t="shared" ref="C74:J74" si="20">C75+C76</f>
        <v>4079</v>
      </c>
      <c r="D74" s="5"/>
      <c r="E74" s="5">
        <f>C74-D74</f>
        <v>4079</v>
      </c>
      <c r="F74" s="47">
        <f t="shared" si="20"/>
        <v>82449.399999999994</v>
      </c>
      <c r="G74" s="5">
        <f t="shared" si="20"/>
        <v>982.7</v>
      </c>
      <c r="H74" s="5">
        <f t="shared" si="20"/>
        <v>0</v>
      </c>
      <c r="I74" s="5">
        <f t="shared" si="20"/>
        <v>0</v>
      </c>
      <c r="J74" s="5">
        <f t="shared" si="20"/>
        <v>0</v>
      </c>
      <c r="K74" s="5">
        <f>J74+I74+H74+G74+F74+C74</f>
        <v>87511.1</v>
      </c>
      <c r="L74" s="39"/>
      <c r="M74" s="39"/>
      <c r="N74" s="40"/>
      <c r="O74" s="40"/>
      <c r="P74" s="17">
        <f>4461-3938.8</f>
        <v>522.20000000000005</v>
      </c>
    </row>
    <row r="75" spans="1:16" s="17" customFormat="1" ht="16.899999999999999" customHeight="1" x14ac:dyDescent="0.25">
      <c r="A75" s="27"/>
      <c r="B75" s="27" t="s">
        <v>3</v>
      </c>
      <c r="C75" s="53">
        <f>C79+C85+C82+C92</f>
        <v>416</v>
      </c>
      <c r="D75" s="5"/>
      <c r="E75" s="5">
        <f t="shared" ref="E75:E93" si="21">C75-D75</f>
        <v>416</v>
      </c>
      <c r="F75" s="47">
        <f>F79+F85+F82+F92</f>
        <v>1786.4</v>
      </c>
      <c r="G75" s="5">
        <f>G79+G85+G82+G92</f>
        <v>982.7</v>
      </c>
      <c r="H75" s="5">
        <f>H79+H85+H82+H92</f>
        <v>0</v>
      </c>
      <c r="I75" s="5">
        <f>I79+I85+I82+I92</f>
        <v>0</v>
      </c>
      <c r="J75" s="5">
        <f>J79+J85+J82+J92</f>
        <v>0</v>
      </c>
      <c r="K75" s="5">
        <f>J75+I75+H75+G75+F75+C75</f>
        <v>3185.1</v>
      </c>
      <c r="L75" s="39"/>
      <c r="M75" s="39"/>
      <c r="N75" s="40"/>
      <c r="O75" s="40"/>
    </row>
    <row r="76" spans="1:16" s="17" customFormat="1" ht="17.45" customHeight="1" x14ac:dyDescent="0.25">
      <c r="A76" s="27"/>
      <c r="B76" s="27" t="s">
        <v>4</v>
      </c>
      <c r="C76" s="53">
        <f>C80+C86+C83+C93</f>
        <v>3663</v>
      </c>
      <c r="D76" s="53">
        <f t="shared" ref="D76:J76" si="22">D80+D86+D83+D93</f>
        <v>0</v>
      </c>
      <c r="E76" s="53">
        <f t="shared" si="22"/>
        <v>3663</v>
      </c>
      <c r="F76" s="53">
        <f t="shared" si="22"/>
        <v>80663</v>
      </c>
      <c r="G76" s="53">
        <f t="shared" si="22"/>
        <v>0</v>
      </c>
      <c r="H76" s="53">
        <f t="shared" si="22"/>
        <v>0</v>
      </c>
      <c r="I76" s="53">
        <f t="shared" si="22"/>
        <v>0</v>
      </c>
      <c r="J76" s="53">
        <f t="shared" si="22"/>
        <v>0</v>
      </c>
      <c r="K76" s="5">
        <f>J76+I76+H76+G76+F76+C76</f>
        <v>84326</v>
      </c>
      <c r="L76" s="39"/>
      <c r="M76" s="39"/>
      <c r="N76" s="40"/>
      <c r="O76" s="40"/>
    </row>
    <row r="77" spans="1:16" s="17" customFormat="1" ht="16.149999999999999" customHeight="1" x14ac:dyDescent="0.25">
      <c r="A77" s="27"/>
      <c r="B77" s="27" t="s">
        <v>35</v>
      </c>
      <c r="C77" s="53"/>
      <c r="D77" s="5"/>
      <c r="E77" s="5">
        <f t="shared" si="21"/>
        <v>0</v>
      </c>
      <c r="F77" s="47"/>
      <c r="G77" s="5"/>
      <c r="H77" s="5"/>
      <c r="I77" s="5"/>
      <c r="J77" s="5"/>
      <c r="K77" s="5"/>
      <c r="L77" s="39"/>
      <c r="M77" s="39"/>
      <c r="N77" s="40"/>
      <c r="O77" s="40"/>
    </row>
    <row r="78" spans="1:16" s="17" customFormat="1" ht="29.45" customHeight="1" x14ac:dyDescent="0.25">
      <c r="A78" s="27" t="s">
        <v>36</v>
      </c>
      <c r="B78" s="27" t="s">
        <v>82</v>
      </c>
      <c r="C78" s="53">
        <f t="shared" ref="C78:J78" si="23">C79+C80</f>
        <v>293</v>
      </c>
      <c r="D78" s="5"/>
      <c r="E78" s="5">
        <f t="shared" si="21"/>
        <v>293</v>
      </c>
      <c r="F78" s="47">
        <f t="shared" si="23"/>
        <v>77747.7</v>
      </c>
      <c r="G78" s="5">
        <f t="shared" si="23"/>
        <v>0</v>
      </c>
      <c r="H78" s="5">
        <f t="shared" si="23"/>
        <v>0</v>
      </c>
      <c r="I78" s="5">
        <f t="shared" si="23"/>
        <v>0</v>
      </c>
      <c r="J78" s="5">
        <f t="shared" si="23"/>
        <v>0</v>
      </c>
      <c r="K78" s="5">
        <f t="shared" ref="K78:K93" si="24">J78+I78+H78+G78+F78+C78</f>
        <v>78040.7</v>
      </c>
      <c r="L78" s="39"/>
      <c r="M78" s="32" t="s">
        <v>66</v>
      </c>
      <c r="N78" s="32" t="s">
        <v>114</v>
      </c>
      <c r="O78" s="32" t="s">
        <v>117</v>
      </c>
    </row>
    <row r="79" spans="1:16" s="17" customFormat="1" ht="14.45" customHeight="1" x14ac:dyDescent="0.25">
      <c r="A79" s="27"/>
      <c r="B79" s="27" t="s">
        <v>3</v>
      </c>
      <c r="C79" s="53">
        <f>218+75</f>
        <v>293</v>
      </c>
      <c r="D79" s="5">
        <v>-529.70000000000005</v>
      </c>
      <c r="E79" s="5">
        <f t="shared" si="21"/>
        <v>822.7</v>
      </c>
      <c r="F79" s="47">
        <v>747.7</v>
      </c>
      <c r="G79" s="5">
        <v>0</v>
      </c>
      <c r="H79" s="5">
        <v>0</v>
      </c>
      <c r="I79" s="5">
        <v>0</v>
      </c>
      <c r="J79" s="5">
        <v>0</v>
      </c>
      <c r="K79" s="5">
        <f t="shared" si="24"/>
        <v>1040.7</v>
      </c>
      <c r="L79" s="39"/>
      <c r="M79" s="32"/>
      <c r="N79" s="41"/>
      <c r="O79" s="32"/>
    </row>
    <row r="80" spans="1:16" s="17" customFormat="1" ht="15.6" customHeight="1" x14ac:dyDescent="0.25">
      <c r="A80" s="27"/>
      <c r="B80" s="27" t="s">
        <v>4</v>
      </c>
      <c r="C80" s="53">
        <v>0</v>
      </c>
      <c r="D80" s="5"/>
      <c r="E80" s="5">
        <f t="shared" si="21"/>
        <v>0</v>
      </c>
      <c r="F80" s="47">
        <v>77000</v>
      </c>
      <c r="G80" s="5"/>
      <c r="H80" s="5">
        <v>0</v>
      </c>
      <c r="I80" s="5">
        <v>0</v>
      </c>
      <c r="J80" s="5">
        <v>0</v>
      </c>
      <c r="K80" s="5">
        <f t="shared" si="24"/>
        <v>77000</v>
      </c>
      <c r="L80" s="39"/>
      <c r="M80" s="32"/>
      <c r="N80" s="32"/>
      <c r="O80" s="32"/>
    </row>
    <row r="81" spans="1:17" s="17" customFormat="1" ht="43.9" customHeight="1" x14ac:dyDescent="0.25">
      <c r="A81" s="27" t="s">
        <v>88</v>
      </c>
      <c r="B81" s="27" t="s">
        <v>87</v>
      </c>
      <c r="C81" s="53">
        <f t="shared" ref="C81:J81" si="25">C82+C83</f>
        <v>86</v>
      </c>
      <c r="D81" s="5"/>
      <c r="E81" s="5">
        <f t="shared" si="21"/>
        <v>86</v>
      </c>
      <c r="F81" s="47">
        <f t="shared" si="25"/>
        <v>131</v>
      </c>
      <c r="G81" s="5">
        <f t="shared" si="25"/>
        <v>0</v>
      </c>
      <c r="H81" s="5">
        <f t="shared" si="25"/>
        <v>0</v>
      </c>
      <c r="I81" s="5">
        <f t="shared" si="25"/>
        <v>0</v>
      </c>
      <c r="J81" s="5">
        <f t="shared" si="25"/>
        <v>0</v>
      </c>
      <c r="K81" s="5">
        <f t="shared" si="24"/>
        <v>217</v>
      </c>
      <c r="L81" s="39"/>
      <c r="M81" s="32" t="s">
        <v>66</v>
      </c>
      <c r="N81" s="32" t="s">
        <v>114</v>
      </c>
      <c r="O81" s="32" t="s">
        <v>117</v>
      </c>
    </row>
    <row r="82" spans="1:17" s="17" customFormat="1" ht="16.149999999999999" customHeight="1" x14ac:dyDescent="0.25">
      <c r="A82" s="27"/>
      <c r="B82" s="27" t="s">
        <v>3</v>
      </c>
      <c r="C82" s="53">
        <v>86</v>
      </c>
      <c r="D82" s="5"/>
      <c r="E82" s="5">
        <f t="shared" si="21"/>
        <v>86</v>
      </c>
      <c r="F82" s="47">
        <v>131</v>
      </c>
      <c r="G82" s="5">
        <v>0</v>
      </c>
      <c r="H82" s="5">
        <v>0</v>
      </c>
      <c r="I82" s="5">
        <v>0</v>
      </c>
      <c r="J82" s="5">
        <v>0</v>
      </c>
      <c r="K82" s="5">
        <f t="shared" si="24"/>
        <v>217</v>
      </c>
      <c r="L82" s="39"/>
      <c r="M82" s="32"/>
      <c r="N82" s="32"/>
      <c r="O82" s="32"/>
    </row>
    <row r="83" spans="1:17" s="17" customFormat="1" ht="16.149999999999999" customHeight="1" x14ac:dyDescent="0.25">
      <c r="A83" s="27"/>
      <c r="B83" s="27" t="s">
        <v>4</v>
      </c>
      <c r="C83" s="53">
        <v>0</v>
      </c>
      <c r="D83" s="5"/>
      <c r="E83" s="5">
        <f t="shared" si="21"/>
        <v>0</v>
      </c>
      <c r="F83" s="47">
        <v>0</v>
      </c>
      <c r="G83" s="5">
        <v>0</v>
      </c>
      <c r="H83" s="5">
        <v>0</v>
      </c>
      <c r="I83" s="5">
        <v>0</v>
      </c>
      <c r="J83" s="5">
        <v>0</v>
      </c>
      <c r="K83" s="5">
        <f t="shared" si="24"/>
        <v>0</v>
      </c>
      <c r="L83" s="39"/>
      <c r="M83" s="32"/>
      <c r="N83" s="32"/>
      <c r="O83" s="32"/>
    </row>
    <row r="84" spans="1:17" s="17" customFormat="1" ht="27.6" customHeight="1" x14ac:dyDescent="0.25">
      <c r="A84" s="27" t="s">
        <v>93</v>
      </c>
      <c r="B84" s="27" t="s">
        <v>37</v>
      </c>
      <c r="C84" s="53">
        <f t="shared" ref="C84:J84" si="26">C85+C86</f>
        <v>3700</v>
      </c>
      <c r="D84" s="5"/>
      <c r="E84" s="5">
        <f t="shared" si="21"/>
        <v>3700</v>
      </c>
      <c r="F84" s="47">
        <f t="shared" si="26"/>
        <v>4435.7</v>
      </c>
      <c r="G84" s="5">
        <f t="shared" si="26"/>
        <v>772.7</v>
      </c>
      <c r="H84" s="5">
        <f t="shared" si="26"/>
        <v>0</v>
      </c>
      <c r="I84" s="5">
        <f t="shared" si="26"/>
        <v>0</v>
      </c>
      <c r="J84" s="5">
        <f t="shared" si="26"/>
        <v>0</v>
      </c>
      <c r="K84" s="5">
        <f t="shared" si="24"/>
        <v>8908.4</v>
      </c>
      <c r="L84" s="39"/>
      <c r="M84" s="32" t="s">
        <v>66</v>
      </c>
      <c r="N84" s="32" t="s">
        <v>115</v>
      </c>
      <c r="O84" s="32" t="s">
        <v>117</v>
      </c>
    </row>
    <row r="85" spans="1:17" s="17" customFormat="1" ht="15.6" customHeight="1" x14ac:dyDescent="0.25">
      <c r="A85" s="27"/>
      <c r="B85" s="27" t="s">
        <v>3</v>
      </c>
      <c r="C85" s="53">
        <v>37</v>
      </c>
      <c r="D85" s="5">
        <v>-20.3</v>
      </c>
      <c r="E85" s="5">
        <f t="shared" si="21"/>
        <v>57.3</v>
      </c>
      <c r="F85" s="47">
        <f>772.7+F89</f>
        <v>772.7</v>
      </c>
      <c r="G85" s="5">
        <v>772.7</v>
      </c>
      <c r="H85" s="5">
        <v>0</v>
      </c>
      <c r="I85" s="5">
        <v>0</v>
      </c>
      <c r="J85" s="5">
        <v>0</v>
      </c>
      <c r="K85" s="5">
        <f t="shared" si="24"/>
        <v>1582.4</v>
      </c>
      <c r="L85" s="39"/>
      <c r="M85" s="32"/>
      <c r="N85" s="32"/>
      <c r="O85" s="32"/>
    </row>
    <row r="86" spans="1:17" s="17" customFormat="1" ht="15.6" customHeight="1" x14ac:dyDescent="0.25">
      <c r="A86" s="27"/>
      <c r="B86" s="27" t="s">
        <v>4</v>
      </c>
      <c r="C86" s="53">
        <v>3663</v>
      </c>
      <c r="D86" s="5"/>
      <c r="E86" s="5">
        <f t="shared" si="21"/>
        <v>3663</v>
      </c>
      <c r="F86" s="47">
        <f>F90</f>
        <v>3663</v>
      </c>
      <c r="G86" s="5">
        <v>0</v>
      </c>
      <c r="H86" s="5">
        <v>0</v>
      </c>
      <c r="I86" s="5">
        <v>0</v>
      </c>
      <c r="J86" s="5">
        <v>0</v>
      </c>
      <c r="K86" s="5">
        <f t="shared" si="24"/>
        <v>7326</v>
      </c>
      <c r="L86" s="39"/>
      <c r="M86" s="32"/>
      <c r="N86" s="32"/>
      <c r="O86" s="32"/>
    </row>
    <row r="87" spans="1:17" s="17" customFormat="1" ht="15.6" customHeight="1" x14ac:dyDescent="0.25">
      <c r="A87" s="27"/>
      <c r="B87" s="27" t="s">
        <v>140</v>
      </c>
      <c r="C87" s="53"/>
      <c r="D87" s="61"/>
      <c r="E87" s="61"/>
      <c r="F87" s="61"/>
      <c r="G87" s="61"/>
      <c r="H87" s="61"/>
      <c r="I87" s="61"/>
      <c r="J87" s="61"/>
      <c r="K87" s="61"/>
      <c r="L87" s="39"/>
      <c r="M87" s="32"/>
      <c r="N87" s="32"/>
      <c r="O87" s="32"/>
    </row>
    <row r="88" spans="1:17" s="17" customFormat="1" ht="18" customHeight="1" x14ac:dyDescent="0.25">
      <c r="A88" s="27"/>
      <c r="B88" s="27" t="s">
        <v>141</v>
      </c>
      <c r="C88" s="53">
        <f>C89+C90</f>
        <v>0</v>
      </c>
      <c r="D88" s="53">
        <f t="shared" ref="D88" si="27">D89+D90</f>
        <v>0</v>
      </c>
      <c r="E88" s="53">
        <f t="shared" ref="E88" si="28">E89+E90</f>
        <v>0</v>
      </c>
      <c r="F88" s="53">
        <f t="shared" ref="F88" si="29">F89+F90</f>
        <v>3663</v>
      </c>
      <c r="G88" s="53">
        <f t="shared" ref="G88" si="30">G89+G90</f>
        <v>0</v>
      </c>
      <c r="H88" s="53">
        <f t="shared" ref="H88" si="31">H89+H90</f>
        <v>0</v>
      </c>
      <c r="I88" s="53">
        <f t="shared" ref="I88" si="32">I89+I90</f>
        <v>0</v>
      </c>
      <c r="J88" s="53">
        <f t="shared" ref="J88" si="33">J89+J90</f>
        <v>0</v>
      </c>
      <c r="K88" s="61">
        <f t="shared" ref="K88:K90" si="34">J88+I88+H88+G88+F88+C88</f>
        <v>3663</v>
      </c>
      <c r="L88" s="39"/>
      <c r="M88" s="32"/>
      <c r="N88" s="32"/>
      <c r="O88" s="32"/>
    </row>
    <row r="89" spans="1:17" s="17" customFormat="1" ht="13.9" customHeight="1" x14ac:dyDescent="0.25">
      <c r="A89" s="27"/>
      <c r="B89" s="27" t="s">
        <v>3</v>
      </c>
      <c r="C89" s="53">
        <v>0</v>
      </c>
      <c r="D89" s="61"/>
      <c r="E89" s="61"/>
      <c r="F89" s="61">
        <v>0</v>
      </c>
      <c r="G89" s="61">
        <v>0</v>
      </c>
      <c r="H89" s="61">
        <v>0</v>
      </c>
      <c r="I89" s="61">
        <v>0</v>
      </c>
      <c r="J89" s="61">
        <v>0</v>
      </c>
      <c r="K89" s="61">
        <f t="shared" si="34"/>
        <v>0</v>
      </c>
      <c r="L89" s="39"/>
      <c r="M89" s="32"/>
      <c r="N89" s="32"/>
      <c r="O89" s="32"/>
    </row>
    <row r="90" spans="1:17" s="17" customFormat="1" ht="13.9" customHeight="1" x14ac:dyDescent="0.25">
      <c r="A90" s="27"/>
      <c r="B90" s="27" t="s">
        <v>4</v>
      </c>
      <c r="C90" s="53">
        <v>0</v>
      </c>
      <c r="D90" s="61"/>
      <c r="E90" s="61"/>
      <c r="F90" s="61">
        <v>3663</v>
      </c>
      <c r="G90" s="61">
        <v>0</v>
      </c>
      <c r="H90" s="61">
        <v>0</v>
      </c>
      <c r="I90" s="61">
        <v>0</v>
      </c>
      <c r="J90" s="61">
        <v>0</v>
      </c>
      <c r="K90" s="61">
        <f t="shared" si="34"/>
        <v>3663</v>
      </c>
      <c r="L90" s="39"/>
      <c r="M90" s="32"/>
      <c r="N90" s="32"/>
      <c r="O90" s="32"/>
    </row>
    <row r="91" spans="1:17" s="17" customFormat="1" ht="43.15" customHeight="1" x14ac:dyDescent="0.25">
      <c r="A91" s="27" t="s">
        <v>94</v>
      </c>
      <c r="B91" s="27" t="s">
        <v>120</v>
      </c>
      <c r="C91" s="53">
        <f t="shared" ref="C91:J91" si="35">C92+C93</f>
        <v>0</v>
      </c>
      <c r="D91" s="5"/>
      <c r="E91" s="5">
        <f t="shared" si="21"/>
        <v>0</v>
      </c>
      <c r="F91" s="47">
        <f t="shared" si="35"/>
        <v>135</v>
      </c>
      <c r="G91" s="5">
        <f t="shared" si="35"/>
        <v>210</v>
      </c>
      <c r="H91" s="5">
        <f t="shared" si="35"/>
        <v>0</v>
      </c>
      <c r="I91" s="5">
        <f t="shared" si="35"/>
        <v>0</v>
      </c>
      <c r="J91" s="5">
        <f t="shared" si="35"/>
        <v>0</v>
      </c>
      <c r="K91" s="5">
        <f t="shared" si="24"/>
        <v>345</v>
      </c>
      <c r="L91" s="39"/>
      <c r="M91" s="32" t="s">
        <v>66</v>
      </c>
      <c r="N91" s="32" t="s">
        <v>116</v>
      </c>
      <c r="O91" s="32" t="s">
        <v>117</v>
      </c>
    </row>
    <row r="92" spans="1:17" s="17" customFormat="1" ht="16.899999999999999" customHeight="1" x14ac:dyDescent="0.25">
      <c r="A92" s="27"/>
      <c r="B92" s="27" t="s">
        <v>3</v>
      </c>
      <c r="C92" s="53">
        <v>0</v>
      </c>
      <c r="D92" s="5"/>
      <c r="E92" s="5">
        <f t="shared" si="21"/>
        <v>0</v>
      </c>
      <c r="F92" s="47">
        <v>135</v>
      </c>
      <c r="G92" s="5">
        <v>210</v>
      </c>
      <c r="H92" s="5">
        <v>0</v>
      </c>
      <c r="I92" s="5">
        <v>0</v>
      </c>
      <c r="J92" s="5">
        <v>0</v>
      </c>
      <c r="K92" s="5">
        <f t="shared" si="24"/>
        <v>345</v>
      </c>
      <c r="L92" s="39"/>
      <c r="M92" s="32"/>
      <c r="N92" s="32"/>
      <c r="O92" s="32"/>
    </row>
    <row r="93" spans="1:17" s="17" customFormat="1" ht="18" customHeight="1" x14ac:dyDescent="0.25">
      <c r="A93" s="27"/>
      <c r="B93" s="27" t="s">
        <v>4</v>
      </c>
      <c r="C93" s="53">
        <v>0</v>
      </c>
      <c r="D93" s="5"/>
      <c r="E93" s="5">
        <f t="shared" si="21"/>
        <v>0</v>
      </c>
      <c r="F93" s="47">
        <v>0</v>
      </c>
      <c r="G93" s="5">
        <v>0</v>
      </c>
      <c r="H93" s="5">
        <v>0</v>
      </c>
      <c r="I93" s="5">
        <v>0</v>
      </c>
      <c r="J93" s="5">
        <v>0</v>
      </c>
      <c r="K93" s="5">
        <f t="shared" si="24"/>
        <v>0</v>
      </c>
      <c r="L93" s="39"/>
      <c r="M93" s="32"/>
      <c r="N93" s="32"/>
      <c r="O93" s="32"/>
    </row>
    <row r="94" spans="1:17" s="17" customFormat="1" ht="47.45" customHeight="1" x14ac:dyDescent="0.25">
      <c r="A94" s="80" t="s">
        <v>99</v>
      </c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40"/>
      <c r="O94" s="40"/>
    </row>
    <row r="95" spans="1:17" s="17" customFormat="1" ht="34.5" customHeight="1" x14ac:dyDescent="0.25">
      <c r="A95" s="27" t="s">
        <v>7</v>
      </c>
      <c r="B95" s="27" t="s">
        <v>122</v>
      </c>
      <c r="C95" s="53">
        <f t="shared" ref="C95:J95" si="36">C96+C97</f>
        <v>36785.300000000003</v>
      </c>
      <c r="D95" s="5"/>
      <c r="E95" s="5">
        <f>C95-D95</f>
        <v>36785.300000000003</v>
      </c>
      <c r="F95" s="47">
        <f t="shared" si="36"/>
        <v>27598.799999999999</v>
      </c>
      <c r="G95" s="5">
        <f t="shared" si="36"/>
        <v>1400</v>
      </c>
      <c r="H95" s="5">
        <f t="shared" si="36"/>
        <v>26111.200000000001</v>
      </c>
      <c r="I95" s="5">
        <f t="shared" si="36"/>
        <v>24666.7</v>
      </c>
      <c r="J95" s="5">
        <f t="shared" si="36"/>
        <v>23333.3</v>
      </c>
      <c r="K95" s="5">
        <f>J95+I95+H95+G95+F95+C95</f>
        <v>139895.29999999999</v>
      </c>
      <c r="L95" s="39"/>
      <c r="M95" s="32"/>
      <c r="N95" s="40"/>
      <c r="O95" s="40"/>
    </row>
    <row r="96" spans="1:17" s="17" customFormat="1" ht="19.149999999999999" customHeight="1" x14ac:dyDescent="0.25">
      <c r="A96" s="27"/>
      <c r="B96" s="27" t="s">
        <v>3</v>
      </c>
      <c r="C96" s="53">
        <f>C100+C107+C117+C120+C129+C114+C123+C126</f>
        <v>1440.2</v>
      </c>
      <c r="D96" s="5"/>
      <c r="E96" s="5">
        <f t="shared" ref="E96:E132" si="37">C96-D96</f>
        <v>1440.2</v>
      </c>
      <c r="F96" s="47">
        <f t="shared" ref="F96:J97" si="38">F100+F107+F117+F120+F129+F114</f>
        <v>799.8</v>
      </c>
      <c r="G96" s="5">
        <f t="shared" si="38"/>
        <v>1400</v>
      </c>
      <c r="H96" s="5">
        <f t="shared" si="38"/>
        <v>2611.1999999999998</v>
      </c>
      <c r="I96" s="5">
        <f t="shared" si="38"/>
        <v>2466.6999999999998</v>
      </c>
      <c r="J96" s="5">
        <f t="shared" si="38"/>
        <v>2333.3000000000002</v>
      </c>
      <c r="K96" s="5">
        <f>J96+I96+H96+G96+F96+C96</f>
        <v>11051.2</v>
      </c>
      <c r="L96" s="39"/>
      <c r="M96" s="32"/>
      <c r="N96" s="40"/>
      <c r="O96" s="40"/>
      <c r="P96" s="20">
        <f>D107+C96+D114+D125+D85+D79+C75</f>
        <v>-117.7</v>
      </c>
      <c r="Q96" s="20">
        <f>3938.8-P96</f>
        <v>4056.5</v>
      </c>
    </row>
    <row r="97" spans="1:62" s="17" customFormat="1" ht="19.149999999999999" customHeight="1" x14ac:dyDescent="0.25">
      <c r="A97" s="27"/>
      <c r="B97" s="27" t="s">
        <v>4</v>
      </c>
      <c r="C97" s="53">
        <f>C101+C108+C118+C121+C130+C115</f>
        <v>35345.1</v>
      </c>
      <c r="D97" s="5"/>
      <c r="E97" s="5">
        <f t="shared" si="37"/>
        <v>35345.1</v>
      </c>
      <c r="F97" s="47">
        <f t="shared" si="38"/>
        <v>26799</v>
      </c>
      <c r="G97" s="5">
        <f t="shared" si="38"/>
        <v>0</v>
      </c>
      <c r="H97" s="5">
        <f t="shared" si="38"/>
        <v>23500</v>
      </c>
      <c r="I97" s="5">
        <f t="shared" si="38"/>
        <v>22200</v>
      </c>
      <c r="J97" s="5">
        <f t="shared" si="38"/>
        <v>21000</v>
      </c>
      <c r="K97" s="5">
        <f>J97+I97+H97+G97+F97+C97</f>
        <v>128844.1</v>
      </c>
      <c r="L97" s="39"/>
      <c r="M97" s="32"/>
      <c r="N97" s="40"/>
      <c r="O97" s="40"/>
    </row>
    <row r="98" spans="1:62" s="17" customFormat="1" ht="18.600000000000001" customHeight="1" x14ac:dyDescent="0.25">
      <c r="A98" s="27"/>
      <c r="B98" s="27" t="s">
        <v>35</v>
      </c>
      <c r="C98" s="53"/>
      <c r="D98" s="5"/>
      <c r="E98" s="5">
        <f t="shared" si="37"/>
        <v>0</v>
      </c>
      <c r="F98" s="47"/>
      <c r="G98" s="5"/>
      <c r="H98" s="5"/>
      <c r="I98" s="5"/>
      <c r="J98" s="5"/>
      <c r="K98" s="5"/>
      <c r="L98" s="39"/>
      <c r="M98" s="32"/>
      <c r="N98" s="40"/>
      <c r="O98" s="40"/>
    </row>
    <row r="99" spans="1:62" s="7" customFormat="1" ht="39.75" customHeight="1" x14ac:dyDescent="0.25">
      <c r="A99" s="27" t="s">
        <v>46</v>
      </c>
      <c r="B99" s="27" t="s">
        <v>8</v>
      </c>
      <c r="C99" s="53">
        <f t="shared" ref="C99:J99" si="39">C100+C101</f>
        <v>24165.7</v>
      </c>
      <c r="D99" s="5"/>
      <c r="E99" s="5">
        <f t="shared" si="37"/>
        <v>24165.7</v>
      </c>
      <c r="F99" s="47">
        <f t="shared" si="39"/>
        <v>21241.9</v>
      </c>
      <c r="G99" s="5">
        <f t="shared" si="39"/>
        <v>0</v>
      </c>
      <c r="H99" s="5">
        <f t="shared" si="39"/>
        <v>0</v>
      </c>
      <c r="I99" s="5">
        <f t="shared" si="39"/>
        <v>0</v>
      </c>
      <c r="J99" s="5">
        <f t="shared" si="39"/>
        <v>0</v>
      </c>
      <c r="K99" s="5">
        <f t="shared" ref="K99:K130" si="40">J99+I99+H99+G99+F99+C99</f>
        <v>45407.6</v>
      </c>
      <c r="L99" s="39"/>
      <c r="M99" s="32" t="s">
        <v>62</v>
      </c>
      <c r="N99" s="32" t="s">
        <v>114</v>
      </c>
      <c r="O99" s="32" t="s">
        <v>117</v>
      </c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</row>
    <row r="100" spans="1:62" s="7" customFormat="1" ht="19.149999999999999" customHeight="1" x14ac:dyDescent="0.25">
      <c r="A100" s="27"/>
      <c r="B100" s="27" t="s">
        <v>3</v>
      </c>
      <c r="C100" s="53">
        <v>241.7</v>
      </c>
      <c r="D100" s="5"/>
      <c r="E100" s="5">
        <f t="shared" si="37"/>
        <v>241.7</v>
      </c>
      <c r="F100" s="47">
        <f>200+F104+10.9</f>
        <v>210.9</v>
      </c>
      <c r="G100" s="5">
        <v>0</v>
      </c>
      <c r="H100" s="5">
        <v>0</v>
      </c>
      <c r="I100" s="5">
        <v>0</v>
      </c>
      <c r="J100" s="5">
        <v>0</v>
      </c>
      <c r="K100" s="5">
        <f t="shared" si="40"/>
        <v>452.6</v>
      </c>
      <c r="L100" s="39"/>
      <c r="M100" s="32"/>
      <c r="N100" s="40"/>
      <c r="O100" s="40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</row>
    <row r="101" spans="1:62" s="7" customFormat="1" ht="18" customHeight="1" x14ac:dyDescent="0.25">
      <c r="A101" s="27"/>
      <c r="B101" s="27" t="s">
        <v>4</v>
      </c>
      <c r="C101" s="53">
        <v>23924</v>
      </c>
      <c r="D101" s="5"/>
      <c r="E101" s="5">
        <f t="shared" si="37"/>
        <v>23924</v>
      </c>
      <c r="F101" s="47">
        <f>20876.5+F105</f>
        <v>21031</v>
      </c>
      <c r="G101" s="5">
        <v>0</v>
      </c>
      <c r="H101" s="5">
        <v>0</v>
      </c>
      <c r="I101" s="5">
        <v>0</v>
      </c>
      <c r="J101" s="5">
        <v>0</v>
      </c>
      <c r="K101" s="5">
        <f t="shared" si="40"/>
        <v>44955</v>
      </c>
      <c r="L101" s="39"/>
      <c r="M101" s="32"/>
      <c r="N101" s="40"/>
      <c r="O101" s="40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</row>
    <row r="102" spans="1:62" s="7" customFormat="1" ht="18" customHeight="1" x14ac:dyDescent="0.25">
      <c r="A102" s="27"/>
      <c r="B102" s="27" t="s">
        <v>140</v>
      </c>
      <c r="C102" s="53"/>
      <c r="D102" s="61"/>
      <c r="E102" s="61"/>
      <c r="F102" s="61"/>
      <c r="G102" s="61"/>
      <c r="H102" s="61"/>
      <c r="I102" s="61"/>
      <c r="J102" s="61"/>
      <c r="K102" s="61"/>
      <c r="L102" s="39"/>
      <c r="M102" s="32"/>
      <c r="N102" s="40"/>
      <c r="O102" s="40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</row>
    <row r="103" spans="1:62" s="7" customFormat="1" ht="18" customHeight="1" x14ac:dyDescent="0.25">
      <c r="A103" s="27"/>
      <c r="B103" s="27" t="s">
        <v>141</v>
      </c>
      <c r="C103" s="53">
        <f>C104+C105</f>
        <v>0</v>
      </c>
      <c r="D103" s="53">
        <f t="shared" ref="D103:J103" si="41">D104+D105</f>
        <v>0</v>
      </c>
      <c r="E103" s="53">
        <f t="shared" si="41"/>
        <v>0</v>
      </c>
      <c r="F103" s="53">
        <f t="shared" si="41"/>
        <v>154.5</v>
      </c>
      <c r="G103" s="53">
        <f t="shared" si="41"/>
        <v>0</v>
      </c>
      <c r="H103" s="53">
        <f t="shared" si="41"/>
        <v>0</v>
      </c>
      <c r="I103" s="53">
        <f t="shared" si="41"/>
        <v>0</v>
      </c>
      <c r="J103" s="53">
        <f t="shared" si="41"/>
        <v>0</v>
      </c>
      <c r="K103" s="61">
        <f t="shared" si="40"/>
        <v>154.5</v>
      </c>
      <c r="L103" s="39"/>
      <c r="M103" s="32"/>
      <c r="N103" s="40"/>
      <c r="O103" s="40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</row>
    <row r="104" spans="1:62" s="7" customFormat="1" ht="18" customHeight="1" x14ac:dyDescent="0.25">
      <c r="A104" s="27"/>
      <c r="B104" s="27" t="s">
        <v>3</v>
      </c>
      <c r="C104" s="53">
        <v>0</v>
      </c>
      <c r="D104" s="61"/>
      <c r="E104" s="61"/>
      <c r="F104" s="61">
        <v>0</v>
      </c>
      <c r="G104" s="61">
        <v>0</v>
      </c>
      <c r="H104" s="61">
        <v>0</v>
      </c>
      <c r="I104" s="61">
        <v>0</v>
      </c>
      <c r="J104" s="61">
        <v>0</v>
      </c>
      <c r="K104" s="61">
        <f t="shared" si="40"/>
        <v>0</v>
      </c>
      <c r="L104" s="39"/>
      <c r="M104" s="32"/>
      <c r="N104" s="40"/>
      <c r="O104" s="40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</row>
    <row r="105" spans="1:62" s="7" customFormat="1" ht="18" customHeight="1" x14ac:dyDescent="0.25">
      <c r="A105" s="27"/>
      <c r="B105" s="27" t="s">
        <v>4</v>
      </c>
      <c r="C105" s="53">
        <v>0</v>
      </c>
      <c r="D105" s="61"/>
      <c r="E105" s="61"/>
      <c r="F105" s="61">
        <v>154.5</v>
      </c>
      <c r="G105" s="53">
        <v>0</v>
      </c>
      <c r="H105" s="53">
        <v>0</v>
      </c>
      <c r="I105" s="53">
        <v>0</v>
      </c>
      <c r="J105" s="53">
        <v>0</v>
      </c>
      <c r="K105" s="61">
        <f t="shared" si="40"/>
        <v>154.5</v>
      </c>
      <c r="L105" s="39"/>
      <c r="M105" s="32"/>
      <c r="N105" s="40"/>
      <c r="O105" s="40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</row>
    <row r="106" spans="1:62" s="7" customFormat="1" ht="49.5" customHeight="1" x14ac:dyDescent="0.25">
      <c r="A106" s="27" t="s">
        <v>9</v>
      </c>
      <c r="B106" s="27" t="s">
        <v>10</v>
      </c>
      <c r="C106" s="53">
        <f t="shared" ref="C106:J106" si="42">C107+C108</f>
        <v>450</v>
      </c>
      <c r="D106" s="5"/>
      <c r="E106" s="5">
        <f t="shared" si="37"/>
        <v>450</v>
      </c>
      <c r="F106" s="47">
        <f t="shared" si="42"/>
        <v>468</v>
      </c>
      <c r="G106" s="5">
        <f t="shared" si="42"/>
        <v>0</v>
      </c>
      <c r="H106" s="5">
        <f t="shared" si="42"/>
        <v>0</v>
      </c>
      <c r="I106" s="5">
        <f t="shared" si="42"/>
        <v>0</v>
      </c>
      <c r="J106" s="5">
        <f t="shared" si="42"/>
        <v>0</v>
      </c>
      <c r="K106" s="5">
        <f t="shared" si="40"/>
        <v>918</v>
      </c>
      <c r="L106" s="39"/>
      <c r="M106" s="32" t="s">
        <v>66</v>
      </c>
      <c r="N106" s="32" t="s">
        <v>118</v>
      </c>
      <c r="O106" s="32" t="s">
        <v>117</v>
      </c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</row>
    <row r="107" spans="1:62" s="7" customFormat="1" ht="15.6" customHeight="1" x14ac:dyDescent="0.25">
      <c r="A107" s="27"/>
      <c r="B107" s="27" t="s">
        <v>3</v>
      </c>
      <c r="C107" s="53">
        <v>450</v>
      </c>
      <c r="D107" s="5">
        <v>-1216.7</v>
      </c>
      <c r="E107" s="5">
        <f t="shared" si="37"/>
        <v>1666.7</v>
      </c>
      <c r="F107" s="47">
        <f>F111</f>
        <v>0</v>
      </c>
      <c r="G107" s="5">
        <v>0</v>
      </c>
      <c r="H107" s="5">
        <v>0</v>
      </c>
      <c r="I107" s="5">
        <v>0</v>
      </c>
      <c r="J107" s="5">
        <v>0</v>
      </c>
      <c r="K107" s="5">
        <f t="shared" si="40"/>
        <v>450</v>
      </c>
      <c r="L107" s="39"/>
      <c r="M107" s="32"/>
      <c r="N107" s="40"/>
      <c r="O107" s="40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</row>
    <row r="108" spans="1:62" s="7" customFormat="1" ht="16.149999999999999" customHeight="1" x14ac:dyDescent="0.25">
      <c r="A108" s="27"/>
      <c r="B108" s="27" t="s">
        <v>4</v>
      </c>
      <c r="C108" s="53">
        <v>0</v>
      </c>
      <c r="D108" s="5"/>
      <c r="E108" s="5">
        <f t="shared" si="37"/>
        <v>0</v>
      </c>
      <c r="F108" s="47">
        <f>F112</f>
        <v>468</v>
      </c>
      <c r="G108" s="5">
        <v>0</v>
      </c>
      <c r="H108" s="5">
        <v>0</v>
      </c>
      <c r="I108" s="5">
        <v>0</v>
      </c>
      <c r="J108" s="5">
        <v>0</v>
      </c>
      <c r="K108" s="5">
        <f t="shared" si="40"/>
        <v>468</v>
      </c>
      <c r="L108" s="39"/>
      <c r="M108" s="32"/>
      <c r="N108" s="40"/>
      <c r="O108" s="40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</row>
    <row r="109" spans="1:62" s="7" customFormat="1" ht="16.149999999999999" customHeight="1" x14ac:dyDescent="0.25">
      <c r="A109" s="27"/>
      <c r="B109" s="27" t="s">
        <v>140</v>
      </c>
      <c r="C109" s="53"/>
      <c r="D109" s="61"/>
      <c r="E109" s="61"/>
      <c r="F109" s="61"/>
      <c r="G109" s="61"/>
      <c r="H109" s="61"/>
      <c r="I109" s="61"/>
      <c r="J109" s="61"/>
      <c r="K109" s="61"/>
      <c r="L109" s="39"/>
      <c r="M109" s="32"/>
      <c r="N109" s="40"/>
      <c r="O109" s="40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  <c r="AL109" s="17"/>
      <c r="AM109" s="17"/>
      <c r="AN109" s="17"/>
      <c r="AO109" s="17"/>
      <c r="AP109" s="17"/>
      <c r="AQ109" s="17"/>
      <c r="AR109" s="17"/>
      <c r="AS109" s="17"/>
      <c r="AT109" s="17"/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</row>
    <row r="110" spans="1:62" s="7" customFormat="1" ht="16.149999999999999" customHeight="1" x14ac:dyDescent="0.25">
      <c r="A110" s="27"/>
      <c r="B110" s="27" t="s">
        <v>141</v>
      </c>
      <c r="C110" s="61">
        <f t="shared" ref="C110" si="43">C111+C112</f>
        <v>0</v>
      </c>
      <c r="D110" s="61">
        <f t="shared" ref="D110" si="44">D111+D112</f>
        <v>0</v>
      </c>
      <c r="E110" s="61">
        <f t="shared" ref="E110" si="45">E111+E112</f>
        <v>0</v>
      </c>
      <c r="F110" s="61">
        <f>F111+F112</f>
        <v>468</v>
      </c>
      <c r="G110" s="61">
        <f t="shared" ref="G110" si="46">G111+G112</f>
        <v>0</v>
      </c>
      <c r="H110" s="61">
        <f t="shared" ref="H110" si="47">H111+H112</f>
        <v>0</v>
      </c>
      <c r="I110" s="61">
        <f t="shared" ref="I110" si="48">I111+I112</f>
        <v>0</v>
      </c>
      <c r="J110" s="61">
        <f t="shared" ref="J110" si="49">J111+J112</f>
        <v>0</v>
      </c>
      <c r="K110" s="61">
        <f t="shared" ref="K110:K112" si="50">J110+I110+H110+G110+F110+C110</f>
        <v>468</v>
      </c>
      <c r="L110" s="39"/>
      <c r="M110" s="32"/>
      <c r="N110" s="40"/>
      <c r="O110" s="40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  <c r="AL110" s="17"/>
      <c r="AM110" s="17"/>
      <c r="AN110" s="17"/>
      <c r="AO110" s="17"/>
      <c r="AP110" s="17"/>
      <c r="AQ110" s="17"/>
      <c r="AR110" s="17"/>
      <c r="AS110" s="17"/>
      <c r="AT110" s="17"/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</row>
    <row r="111" spans="1:62" s="7" customFormat="1" ht="16.149999999999999" customHeight="1" x14ac:dyDescent="0.25">
      <c r="A111" s="27"/>
      <c r="B111" s="27" t="s">
        <v>3</v>
      </c>
      <c r="C111" s="65">
        <v>0</v>
      </c>
      <c r="D111" s="64"/>
      <c r="E111" s="64"/>
      <c r="F111" s="63">
        <v>0</v>
      </c>
      <c r="G111" s="64"/>
      <c r="H111" s="64"/>
      <c r="I111" s="64"/>
      <c r="J111" s="64"/>
      <c r="K111" s="61">
        <f t="shared" si="50"/>
        <v>0</v>
      </c>
      <c r="L111" s="39"/>
      <c r="M111" s="32"/>
      <c r="N111" s="40"/>
      <c r="O111" s="40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  <c r="AS111" s="17"/>
      <c r="AT111" s="17"/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</row>
    <row r="112" spans="1:62" s="7" customFormat="1" ht="16.149999999999999" customHeight="1" x14ac:dyDescent="0.25">
      <c r="A112" s="27"/>
      <c r="B112" s="27" t="s">
        <v>4</v>
      </c>
      <c r="C112" s="65">
        <v>0</v>
      </c>
      <c r="D112" s="64"/>
      <c r="E112" s="64"/>
      <c r="F112" s="63">
        <v>468</v>
      </c>
      <c r="G112" s="64"/>
      <c r="H112" s="64"/>
      <c r="I112" s="64"/>
      <c r="J112" s="64"/>
      <c r="K112" s="61">
        <f t="shared" si="50"/>
        <v>468</v>
      </c>
      <c r="L112" s="39"/>
      <c r="M112" s="32"/>
      <c r="N112" s="40"/>
      <c r="O112" s="40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  <c r="AA112" s="17"/>
      <c r="AB112" s="17"/>
      <c r="AC112" s="17"/>
      <c r="AD112" s="17"/>
      <c r="AE112" s="17"/>
      <c r="AF112" s="17"/>
      <c r="AG112" s="17"/>
      <c r="AH112" s="17"/>
      <c r="AI112" s="17"/>
      <c r="AJ112" s="17"/>
      <c r="AK112" s="17"/>
      <c r="AL112" s="17"/>
      <c r="AM112" s="17"/>
      <c r="AN112" s="17"/>
      <c r="AO112" s="17"/>
      <c r="AP112" s="17"/>
      <c r="AQ112" s="17"/>
      <c r="AR112" s="17"/>
      <c r="AS112" s="17"/>
      <c r="AT112" s="17"/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</row>
    <row r="113" spans="1:62" s="7" customFormat="1" ht="58.9" customHeight="1" x14ac:dyDescent="0.25">
      <c r="A113" s="27" t="s">
        <v>11</v>
      </c>
      <c r="B113" s="27" t="s">
        <v>89</v>
      </c>
      <c r="C113" s="53">
        <f t="shared" ref="C113:J113" si="51">C114+C115</f>
        <v>0</v>
      </c>
      <c r="D113" s="5"/>
      <c r="E113" s="5">
        <f t="shared" si="37"/>
        <v>0</v>
      </c>
      <c r="F113" s="47">
        <f t="shared" si="51"/>
        <v>0</v>
      </c>
      <c r="G113" s="5">
        <f t="shared" si="51"/>
        <v>0</v>
      </c>
      <c r="H113" s="5">
        <f t="shared" si="51"/>
        <v>0</v>
      </c>
      <c r="I113" s="5">
        <f t="shared" si="51"/>
        <v>0</v>
      </c>
      <c r="J113" s="5">
        <f t="shared" si="51"/>
        <v>0</v>
      </c>
      <c r="K113" s="5">
        <f t="shared" si="40"/>
        <v>0</v>
      </c>
      <c r="L113" s="39"/>
      <c r="M113" s="32" t="s">
        <v>66</v>
      </c>
      <c r="N113" s="32" t="s">
        <v>118</v>
      </c>
      <c r="O113" s="32" t="s">
        <v>117</v>
      </c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</row>
    <row r="114" spans="1:62" s="7" customFormat="1" ht="16.149999999999999" customHeight="1" x14ac:dyDescent="0.25">
      <c r="A114" s="27"/>
      <c r="B114" s="27" t="s">
        <v>3</v>
      </c>
      <c r="C114" s="53">
        <v>0</v>
      </c>
      <c r="D114" s="5"/>
      <c r="E114" s="5">
        <f t="shared" si="37"/>
        <v>0</v>
      </c>
      <c r="F114" s="47">
        <v>0</v>
      </c>
      <c r="G114" s="5">
        <v>0</v>
      </c>
      <c r="H114" s="5">
        <v>0</v>
      </c>
      <c r="I114" s="5">
        <v>0</v>
      </c>
      <c r="J114" s="5">
        <v>0</v>
      </c>
      <c r="K114" s="5">
        <f t="shared" si="40"/>
        <v>0</v>
      </c>
      <c r="L114" s="39"/>
      <c r="M114" s="32"/>
      <c r="N114" s="40"/>
      <c r="O114" s="40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  <c r="AL114" s="17"/>
      <c r="AM114" s="17"/>
      <c r="AN114" s="17"/>
      <c r="AO114" s="17"/>
      <c r="AP114" s="17"/>
      <c r="AQ114" s="17"/>
      <c r="AR114" s="17"/>
      <c r="AS114" s="17"/>
      <c r="AT114" s="17"/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</row>
    <row r="115" spans="1:62" s="7" customFormat="1" ht="15.6" customHeight="1" x14ac:dyDescent="0.25">
      <c r="A115" s="27"/>
      <c r="B115" s="27" t="s">
        <v>4</v>
      </c>
      <c r="C115" s="53">
        <v>0</v>
      </c>
      <c r="D115" s="5"/>
      <c r="E115" s="5">
        <f t="shared" si="37"/>
        <v>0</v>
      </c>
      <c r="F115" s="47">
        <v>0</v>
      </c>
      <c r="G115" s="5">
        <v>0</v>
      </c>
      <c r="H115" s="5">
        <v>0</v>
      </c>
      <c r="I115" s="5">
        <v>0</v>
      </c>
      <c r="J115" s="5">
        <v>0</v>
      </c>
      <c r="K115" s="5">
        <f t="shared" si="40"/>
        <v>0</v>
      </c>
      <c r="L115" s="39"/>
      <c r="M115" s="32"/>
      <c r="N115" s="40"/>
      <c r="O115" s="40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  <c r="AA115" s="17"/>
      <c r="AB115" s="17"/>
      <c r="AC115" s="17"/>
      <c r="AD115" s="17"/>
      <c r="AE115" s="17"/>
      <c r="AF115" s="17"/>
      <c r="AG115" s="17"/>
      <c r="AH115" s="17"/>
      <c r="AI115" s="17"/>
      <c r="AJ115" s="17"/>
      <c r="AK115" s="17"/>
      <c r="AL115" s="17"/>
      <c r="AM115" s="17"/>
      <c r="AN115" s="17"/>
      <c r="AO115" s="17"/>
      <c r="AP115" s="17"/>
      <c r="AQ115" s="17"/>
      <c r="AR115" s="17"/>
      <c r="AS115" s="17"/>
      <c r="AT115" s="17"/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</row>
    <row r="116" spans="1:62" s="7" customFormat="1" ht="33" customHeight="1" x14ac:dyDescent="0.25">
      <c r="A116" s="27" t="s">
        <v>12</v>
      </c>
      <c r="B116" s="27" t="s">
        <v>123</v>
      </c>
      <c r="C116" s="53">
        <f t="shared" ref="C116:J116" si="52">C117+C118</f>
        <v>11569.6</v>
      </c>
      <c r="D116" s="5"/>
      <c r="E116" s="5">
        <f t="shared" si="37"/>
        <v>11569.6</v>
      </c>
      <c r="F116" s="47">
        <f t="shared" si="52"/>
        <v>5888.9</v>
      </c>
      <c r="G116" s="5">
        <f t="shared" si="52"/>
        <v>844.4</v>
      </c>
      <c r="H116" s="5">
        <f t="shared" si="52"/>
        <v>0</v>
      </c>
      <c r="I116" s="5">
        <f t="shared" si="52"/>
        <v>0</v>
      </c>
      <c r="J116" s="5">
        <f t="shared" si="52"/>
        <v>0</v>
      </c>
      <c r="K116" s="5">
        <f t="shared" si="40"/>
        <v>18302.900000000001</v>
      </c>
      <c r="L116" s="39"/>
      <c r="M116" s="32" t="s">
        <v>62</v>
      </c>
      <c r="N116" s="32" t="s">
        <v>118</v>
      </c>
      <c r="O116" s="32" t="s">
        <v>117</v>
      </c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  <c r="AL116" s="17"/>
      <c r="AM116" s="17"/>
      <c r="AN116" s="17"/>
      <c r="AO116" s="17"/>
      <c r="AP116" s="17"/>
      <c r="AQ116" s="17"/>
      <c r="AR116" s="17"/>
      <c r="AS116" s="17"/>
      <c r="AT116" s="17"/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</row>
    <row r="117" spans="1:62" s="7" customFormat="1" ht="15" customHeight="1" x14ac:dyDescent="0.25">
      <c r="A117" s="27"/>
      <c r="B117" s="27" t="s">
        <v>3</v>
      </c>
      <c r="C117" s="53">
        <v>148.5</v>
      </c>
      <c r="D117" s="5"/>
      <c r="E117" s="5">
        <f t="shared" si="37"/>
        <v>148.5</v>
      </c>
      <c r="F117" s="47">
        <v>588.9</v>
      </c>
      <c r="G117" s="5">
        <v>844.4</v>
      </c>
      <c r="H117" s="5">
        <v>0</v>
      </c>
      <c r="I117" s="5">
        <v>0</v>
      </c>
      <c r="J117" s="5">
        <v>0</v>
      </c>
      <c r="K117" s="5">
        <f t="shared" si="40"/>
        <v>1581.8</v>
      </c>
      <c r="L117" s="39"/>
      <c r="M117" s="32"/>
      <c r="N117" s="40"/>
      <c r="O117" s="40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  <c r="AL117" s="17"/>
      <c r="AM117" s="17"/>
      <c r="AN117" s="17"/>
      <c r="AO117" s="17"/>
      <c r="AP117" s="17"/>
      <c r="AQ117" s="17"/>
      <c r="AR117" s="17"/>
      <c r="AS117" s="17"/>
      <c r="AT117" s="17"/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</row>
    <row r="118" spans="1:62" s="7" customFormat="1" ht="15" customHeight="1" x14ac:dyDescent="0.25">
      <c r="A118" s="27"/>
      <c r="B118" s="27" t="s">
        <v>4</v>
      </c>
      <c r="C118" s="53">
        <v>11421.1</v>
      </c>
      <c r="D118" s="5"/>
      <c r="E118" s="5">
        <f t="shared" si="37"/>
        <v>11421.1</v>
      </c>
      <c r="F118" s="47">
        <v>5300</v>
      </c>
      <c r="G118" s="5">
        <v>0</v>
      </c>
      <c r="H118" s="5"/>
      <c r="I118" s="5">
        <v>0</v>
      </c>
      <c r="J118" s="5">
        <v>0</v>
      </c>
      <c r="K118" s="5">
        <f t="shared" si="40"/>
        <v>16721.099999999999</v>
      </c>
      <c r="L118" s="39"/>
      <c r="M118" s="32"/>
      <c r="N118" s="40"/>
      <c r="O118" s="40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  <c r="AL118" s="17"/>
      <c r="AM118" s="17"/>
      <c r="AN118" s="17"/>
      <c r="AO118" s="17"/>
      <c r="AP118" s="17"/>
      <c r="AQ118" s="17"/>
      <c r="AR118" s="17"/>
      <c r="AS118" s="17"/>
      <c r="AT118" s="17"/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</row>
    <row r="119" spans="1:62" s="7" customFormat="1" ht="30" customHeight="1" x14ac:dyDescent="0.25">
      <c r="A119" s="27" t="s">
        <v>14</v>
      </c>
      <c r="B119" s="27" t="s">
        <v>13</v>
      </c>
      <c r="C119" s="53">
        <f t="shared" ref="C119:J119" si="53">C120+C121</f>
        <v>0</v>
      </c>
      <c r="D119" s="5"/>
      <c r="E119" s="5">
        <f t="shared" si="37"/>
        <v>0</v>
      </c>
      <c r="F119" s="47">
        <f t="shared" si="53"/>
        <v>0</v>
      </c>
      <c r="G119" s="5">
        <f t="shared" si="53"/>
        <v>555.6</v>
      </c>
      <c r="H119" s="5">
        <f t="shared" si="53"/>
        <v>5555.6</v>
      </c>
      <c r="I119" s="5">
        <f t="shared" si="53"/>
        <v>0</v>
      </c>
      <c r="J119" s="5">
        <f t="shared" si="53"/>
        <v>0</v>
      </c>
      <c r="K119" s="5">
        <f t="shared" si="40"/>
        <v>6111.2</v>
      </c>
      <c r="L119" s="39"/>
      <c r="M119" s="32" t="s">
        <v>64</v>
      </c>
      <c r="N119" s="32" t="s">
        <v>118</v>
      </c>
      <c r="O119" s="32" t="s">
        <v>117</v>
      </c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</row>
    <row r="120" spans="1:62" s="7" customFormat="1" ht="16.149999999999999" customHeight="1" x14ac:dyDescent="0.25">
      <c r="A120" s="27"/>
      <c r="B120" s="27" t="s">
        <v>3</v>
      </c>
      <c r="C120" s="53">
        <v>0</v>
      </c>
      <c r="D120" s="5"/>
      <c r="E120" s="5">
        <f t="shared" si="37"/>
        <v>0</v>
      </c>
      <c r="F120" s="47">
        <v>0</v>
      </c>
      <c r="G120" s="5">
        <v>555.6</v>
      </c>
      <c r="H120" s="5">
        <v>555.6</v>
      </c>
      <c r="I120" s="5">
        <v>0</v>
      </c>
      <c r="J120" s="5">
        <v>0</v>
      </c>
      <c r="K120" s="5">
        <f t="shared" si="40"/>
        <v>1111.2</v>
      </c>
      <c r="L120" s="39"/>
      <c r="M120" s="32"/>
      <c r="N120" s="40"/>
      <c r="O120" s="40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</row>
    <row r="121" spans="1:62" s="7" customFormat="1" ht="16.149999999999999" customHeight="1" x14ac:dyDescent="0.25">
      <c r="A121" s="27"/>
      <c r="B121" s="27" t="s">
        <v>4</v>
      </c>
      <c r="C121" s="53">
        <v>0</v>
      </c>
      <c r="D121" s="5"/>
      <c r="E121" s="5">
        <f t="shared" si="37"/>
        <v>0</v>
      </c>
      <c r="F121" s="47">
        <v>0</v>
      </c>
      <c r="G121" s="5">
        <v>0</v>
      </c>
      <c r="H121" s="5">
        <v>5000</v>
      </c>
      <c r="I121" s="5">
        <v>0</v>
      </c>
      <c r="J121" s="5">
        <v>0</v>
      </c>
      <c r="K121" s="5">
        <f t="shared" si="40"/>
        <v>5000</v>
      </c>
      <c r="L121" s="39"/>
      <c r="M121" s="32"/>
      <c r="N121" s="40"/>
      <c r="O121" s="40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17"/>
      <c r="AC121" s="17"/>
      <c r="AD121" s="17"/>
      <c r="AE121" s="17"/>
      <c r="AF121" s="17"/>
      <c r="AG121" s="17"/>
      <c r="AH121" s="17"/>
      <c r="AI121" s="17"/>
      <c r="AJ121" s="17"/>
      <c r="AK121" s="17"/>
      <c r="AL121" s="17"/>
      <c r="AM121" s="17"/>
      <c r="AN121" s="17"/>
      <c r="AO121" s="17"/>
      <c r="AP121" s="17"/>
      <c r="AQ121" s="17"/>
      <c r="AR121" s="17"/>
      <c r="AS121" s="17"/>
      <c r="AT121" s="17"/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</row>
    <row r="122" spans="1:62" s="7" customFormat="1" ht="26.45" customHeight="1" x14ac:dyDescent="0.25">
      <c r="A122" s="27" t="s">
        <v>90</v>
      </c>
      <c r="B122" s="27" t="s">
        <v>45</v>
      </c>
      <c r="C122" s="53">
        <f>C123+C124</f>
        <v>0</v>
      </c>
      <c r="D122" s="5"/>
      <c r="E122" s="5">
        <f t="shared" si="37"/>
        <v>0</v>
      </c>
      <c r="F122" s="47">
        <f>F123+F124</f>
        <v>0</v>
      </c>
      <c r="G122" s="5">
        <f>G123+G124</f>
        <v>0</v>
      </c>
      <c r="H122" s="5">
        <f>H123+H124</f>
        <v>20555.599999999999</v>
      </c>
      <c r="I122" s="5">
        <f>I123+I124</f>
        <v>24666.7</v>
      </c>
      <c r="J122" s="5">
        <f>J123+J124</f>
        <v>23333.3</v>
      </c>
      <c r="K122" s="5">
        <f t="shared" si="40"/>
        <v>68555.600000000006</v>
      </c>
      <c r="L122" s="39"/>
      <c r="M122" s="32" t="s">
        <v>62</v>
      </c>
      <c r="N122" s="32" t="s">
        <v>118</v>
      </c>
      <c r="O122" s="32" t="s">
        <v>117</v>
      </c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  <c r="AA122" s="17"/>
      <c r="AB122" s="17"/>
      <c r="AC122" s="17"/>
      <c r="AD122" s="17"/>
      <c r="AE122" s="17"/>
      <c r="AF122" s="17"/>
      <c r="AG122" s="17"/>
      <c r="AH122" s="17"/>
      <c r="AI122" s="17"/>
      <c r="AJ122" s="17"/>
      <c r="AK122" s="17"/>
      <c r="AL122" s="17"/>
      <c r="AM122" s="17"/>
      <c r="AN122" s="17"/>
      <c r="AO122" s="17"/>
      <c r="AP122" s="17"/>
      <c r="AQ122" s="17"/>
      <c r="AR122" s="17"/>
      <c r="AS122" s="17"/>
      <c r="AT122" s="17"/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</row>
    <row r="123" spans="1:62" s="7" customFormat="1" ht="14.45" customHeight="1" x14ac:dyDescent="0.25">
      <c r="A123" s="27"/>
      <c r="B123" s="27" t="s">
        <v>3</v>
      </c>
      <c r="C123" s="53">
        <v>0</v>
      </c>
      <c r="D123" s="5"/>
      <c r="E123" s="5">
        <f t="shared" si="37"/>
        <v>0</v>
      </c>
      <c r="F123" s="47">
        <v>0</v>
      </c>
      <c r="G123" s="5">
        <v>0</v>
      </c>
      <c r="H123" s="5">
        <f>H124*10/90</f>
        <v>2055.6</v>
      </c>
      <c r="I123" s="5">
        <f>I124*10/90</f>
        <v>2466.6999999999998</v>
      </c>
      <c r="J123" s="5">
        <f>J124*10/90</f>
        <v>2333.3000000000002</v>
      </c>
      <c r="K123" s="5">
        <f t="shared" si="40"/>
        <v>6855.6</v>
      </c>
      <c r="L123" s="39"/>
      <c r="M123" s="32"/>
      <c r="N123" s="40"/>
      <c r="O123" s="40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  <c r="AA123" s="17"/>
      <c r="AB123" s="17"/>
      <c r="AC123" s="17"/>
      <c r="AD123" s="17"/>
      <c r="AE123" s="17"/>
      <c r="AF123" s="17"/>
      <c r="AG123" s="17"/>
      <c r="AH123" s="17"/>
      <c r="AI123" s="17"/>
      <c r="AJ123" s="17"/>
      <c r="AK123" s="17"/>
      <c r="AL123" s="17"/>
      <c r="AM123" s="17"/>
      <c r="AN123" s="17"/>
      <c r="AO123" s="17"/>
      <c r="AP123" s="17"/>
      <c r="AQ123" s="17"/>
      <c r="AR123" s="17"/>
      <c r="AS123" s="17"/>
      <c r="AT123" s="17"/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</row>
    <row r="124" spans="1:62" s="7" customFormat="1" ht="16.899999999999999" customHeight="1" x14ac:dyDescent="0.25">
      <c r="A124" s="27"/>
      <c r="B124" s="27" t="s">
        <v>4</v>
      </c>
      <c r="C124" s="53">
        <v>0</v>
      </c>
      <c r="D124" s="5"/>
      <c r="E124" s="5">
        <f t="shared" si="37"/>
        <v>0</v>
      </c>
      <c r="F124" s="47">
        <v>0</v>
      </c>
      <c r="G124" s="5">
        <v>0</v>
      </c>
      <c r="H124" s="5">
        <v>18500</v>
      </c>
      <c r="I124" s="5">
        <v>22200</v>
      </c>
      <c r="J124" s="5">
        <v>21000</v>
      </c>
      <c r="K124" s="5">
        <f t="shared" si="40"/>
        <v>61700</v>
      </c>
      <c r="L124" s="39"/>
      <c r="M124" s="32"/>
      <c r="N124" s="40"/>
      <c r="O124" s="40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  <c r="AA124" s="17"/>
      <c r="AB124" s="17"/>
      <c r="AC124" s="17"/>
      <c r="AD124" s="17"/>
      <c r="AE124" s="17"/>
      <c r="AF124" s="17"/>
      <c r="AG124" s="17"/>
      <c r="AH124" s="17"/>
      <c r="AI124" s="17"/>
      <c r="AJ124" s="17"/>
      <c r="AK124" s="17"/>
      <c r="AL124" s="17"/>
      <c r="AM124" s="17"/>
      <c r="AN124" s="17"/>
      <c r="AO124" s="17"/>
      <c r="AP124" s="17"/>
      <c r="AQ124" s="17"/>
      <c r="AR124" s="17"/>
      <c r="AS124" s="17"/>
      <c r="AT124" s="17"/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</row>
    <row r="125" spans="1:62" s="7" customFormat="1" ht="26.45" customHeight="1" x14ac:dyDescent="0.25">
      <c r="A125" s="27" t="s">
        <v>131</v>
      </c>
      <c r="B125" s="27" t="s">
        <v>124</v>
      </c>
      <c r="C125" s="53">
        <f>C126+C127</f>
        <v>500</v>
      </c>
      <c r="D125" s="5">
        <v>-207.2</v>
      </c>
      <c r="E125" s="5">
        <f t="shared" si="37"/>
        <v>707.2</v>
      </c>
      <c r="F125" s="47">
        <f>F126+F127</f>
        <v>0</v>
      </c>
      <c r="G125" s="5">
        <f>G126+G127</f>
        <v>0</v>
      </c>
      <c r="H125" s="5">
        <f>H126+H127</f>
        <v>20555.599999999999</v>
      </c>
      <c r="I125" s="5">
        <f>I126+I127</f>
        <v>24666.7</v>
      </c>
      <c r="J125" s="5">
        <f>J126+J127</f>
        <v>23333.3</v>
      </c>
      <c r="K125" s="5">
        <f t="shared" si="40"/>
        <v>69055.600000000006</v>
      </c>
      <c r="L125" s="39"/>
      <c r="M125" s="32" t="s">
        <v>62</v>
      </c>
      <c r="N125" s="32" t="s">
        <v>118</v>
      </c>
      <c r="O125" s="32" t="s">
        <v>117</v>
      </c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  <c r="AA125" s="17"/>
      <c r="AB125" s="17"/>
      <c r="AC125" s="17"/>
      <c r="AD125" s="17"/>
      <c r="AE125" s="17"/>
      <c r="AF125" s="17"/>
      <c r="AG125" s="17"/>
      <c r="AH125" s="17"/>
      <c r="AI125" s="17"/>
      <c r="AJ125" s="17"/>
      <c r="AK125" s="17"/>
      <c r="AL125" s="17"/>
      <c r="AM125" s="17"/>
      <c r="AN125" s="17"/>
      <c r="AO125" s="17"/>
      <c r="AP125" s="17"/>
      <c r="AQ125" s="17"/>
      <c r="AR125" s="17"/>
      <c r="AS125" s="17"/>
      <c r="AT125" s="17"/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</row>
    <row r="126" spans="1:62" s="7" customFormat="1" ht="14.45" customHeight="1" x14ac:dyDescent="0.25">
      <c r="A126" s="27"/>
      <c r="B126" s="27" t="s">
        <v>3</v>
      </c>
      <c r="C126" s="53">
        <v>500</v>
      </c>
      <c r="D126" s="5"/>
      <c r="E126" s="5">
        <f t="shared" si="37"/>
        <v>500</v>
      </c>
      <c r="F126" s="47">
        <v>0</v>
      </c>
      <c r="G126" s="5">
        <v>0</v>
      </c>
      <c r="H126" s="5">
        <f>H127*10/90</f>
        <v>2055.6</v>
      </c>
      <c r="I126" s="5">
        <f>I127*10/90</f>
        <v>2466.6999999999998</v>
      </c>
      <c r="J126" s="5">
        <f>J127*10/90</f>
        <v>2333.3000000000002</v>
      </c>
      <c r="K126" s="5">
        <f t="shared" si="40"/>
        <v>7355.6</v>
      </c>
      <c r="L126" s="39"/>
      <c r="M126" s="32"/>
      <c r="N126" s="40"/>
      <c r="O126" s="40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  <c r="AA126" s="17"/>
      <c r="AB126" s="17"/>
      <c r="AC126" s="17"/>
      <c r="AD126" s="17"/>
      <c r="AE126" s="17"/>
      <c r="AF126" s="17"/>
      <c r="AG126" s="17"/>
      <c r="AH126" s="17"/>
      <c r="AI126" s="17"/>
      <c r="AJ126" s="17"/>
      <c r="AK126" s="17"/>
      <c r="AL126" s="17"/>
      <c r="AM126" s="17"/>
      <c r="AN126" s="17"/>
      <c r="AO126" s="17"/>
      <c r="AP126" s="17"/>
      <c r="AQ126" s="17"/>
      <c r="AR126" s="17"/>
      <c r="AS126" s="17"/>
      <c r="AT126" s="17"/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</row>
    <row r="127" spans="1:62" s="7" customFormat="1" ht="16.899999999999999" customHeight="1" x14ac:dyDescent="0.25">
      <c r="A127" s="27"/>
      <c r="B127" s="27" t="s">
        <v>4</v>
      </c>
      <c r="C127" s="53">
        <v>0</v>
      </c>
      <c r="D127" s="5"/>
      <c r="E127" s="5">
        <f t="shared" si="37"/>
        <v>0</v>
      </c>
      <c r="F127" s="47">
        <v>0</v>
      </c>
      <c r="G127" s="5">
        <v>0</v>
      </c>
      <c r="H127" s="5">
        <v>18500</v>
      </c>
      <c r="I127" s="5">
        <v>22200</v>
      </c>
      <c r="J127" s="5">
        <v>21000</v>
      </c>
      <c r="K127" s="5">
        <f t="shared" si="40"/>
        <v>61700</v>
      </c>
      <c r="L127" s="39"/>
      <c r="M127" s="32"/>
      <c r="N127" s="40"/>
      <c r="O127" s="40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  <c r="AA127" s="17"/>
      <c r="AB127" s="17"/>
      <c r="AC127" s="17"/>
      <c r="AD127" s="17"/>
      <c r="AE127" s="17"/>
      <c r="AF127" s="17"/>
      <c r="AG127" s="17"/>
      <c r="AH127" s="17"/>
      <c r="AI127" s="17"/>
      <c r="AJ127" s="17"/>
      <c r="AK127" s="17"/>
      <c r="AL127" s="17"/>
      <c r="AM127" s="17"/>
      <c r="AN127" s="17"/>
      <c r="AO127" s="17"/>
      <c r="AP127" s="17"/>
      <c r="AQ127" s="17"/>
      <c r="AR127" s="17"/>
      <c r="AS127" s="17"/>
      <c r="AT127" s="17"/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</row>
    <row r="128" spans="1:62" s="7" customFormat="1" ht="26.45" customHeight="1" x14ac:dyDescent="0.25">
      <c r="A128" s="27" t="s">
        <v>132</v>
      </c>
      <c r="B128" s="27" t="s">
        <v>125</v>
      </c>
      <c r="C128" s="53">
        <f t="shared" ref="C128:J128" si="54">C129+C130</f>
        <v>100</v>
      </c>
      <c r="D128" s="5"/>
      <c r="E128" s="5">
        <f t="shared" si="37"/>
        <v>100</v>
      </c>
      <c r="F128" s="47">
        <f t="shared" si="54"/>
        <v>0</v>
      </c>
      <c r="G128" s="5">
        <f t="shared" si="54"/>
        <v>0</v>
      </c>
      <c r="H128" s="5">
        <f t="shared" si="54"/>
        <v>20555.599999999999</v>
      </c>
      <c r="I128" s="5">
        <f t="shared" si="54"/>
        <v>24666.7</v>
      </c>
      <c r="J128" s="5">
        <f t="shared" si="54"/>
        <v>23333.3</v>
      </c>
      <c r="K128" s="5">
        <f t="shared" si="40"/>
        <v>68655.600000000006</v>
      </c>
      <c r="L128" s="39"/>
      <c r="M128" s="32" t="s">
        <v>62</v>
      </c>
      <c r="N128" s="32" t="s">
        <v>118</v>
      </c>
      <c r="O128" s="32" t="s">
        <v>117</v>
      </c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  <c r="AA128" s="17"/>
      <c r="AB128" s="17"/>
      <c r="AC128" s="17"/>
      <c r="AD128" s="17"/>
      <c r="AE128" s="17"/>
      <c r="AF128" s="17"/>
      <c r="AG128" s="17"/>
      <c r="AH128" s="17"/>
      <c r="AI128" s="17"/>
      <c r="AJ128" s="17"/>
      <c r="AK128" s="17"/>
      <c r="AL128" s="17"/>
      <c r="AM128" s="17"/>
      <c r="AN128" s="17"/>
      <c r="AO128" s="17"/>
      <c r="AP128" s="17"/>
      <c r="AQ128" s="17"/>
      <c r="AR128" s="17"/>
      <c r="AS128" s="17"/>
      <c r="AT128" s="17"/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</row>
    <row r="129" spans="1:62" s="7" customFormat="1" ht="14.45" customHeight="1" x14ac:dyDescent="0.25">
      <c r="A129" s="27"/>
      <c r="B129" s="27" t="s">
        <v>3</v>
      </c>
      <c r="C129" s="53">
        <v>100</v>
      </c>
      <c r="D129" s="5"/>
      <c r="E129" s="5">
        <f t="shared" si="37"/>
        <v>100</v>
      </c>
      <c r="F129" s="47">
        <v>0</v>
      </c>
      <c r="G129" s="5">
        <v>0</v>
      </c>
      <c r="H129" s="5">
        <f>H130*10/90</f>
        <v>2055.6</v>
      </c>
      <c r="I129" s="5">
        <f>I130*10/90</f>
        <v>2466.6999999999998</v>
      </c>
      <c r="J129" s="5">
        <f>J130*10/90</f>
        <v>2333.3000000000002</v>
      </c>
      <c r="K129" s="5">
        <f t="shared" si="40"/>
        <v>6955.6</v>
      </c>
      <c r="L129" s="39"/>
      <c r="M129" s="32"/>
      <c r="N129" s="40"/>
      <c r="O129" s="40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  <c r="AA129" s="17"/>
      <c r="AB129" s="17"/>
      <c r="AC129" s="17"/>
      <c r="AD129" s="17"/>
      <c r="AE129" s="17"/>
      <c r="AF129" s="17"/>
      <c r="AG129" s="17"/>
      <c r="AH129" s="17"/>
      <c r="AI129" s="17"/>
      <c r="AJ129" s="17"/>
      <c r="AK129" s="17"/>
      <c r="AL129" s="17"/>
      <c r="AM129" s="17"/>
      <c r="AN129" s="17"/>
      <c r="AO129" s="17"/>
      <c r="AP129" s="17"/>
      <c r="AQ129" s="17"/>
      <c r="AR129" s="17"/>
      <c r="AS129" s="17"/>
      <c r="AT129" s="17"/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</row>
    <row r="130" spans="1:62" s="7" customFormat="1" ht="16.899999999999999" customHeight="1" x14ac:dyDescent="0.25">
      <c r="A130" s="27"/>
      <c r="B130" s="27" t="s">
        <v>4</v>
      </c>
      <c r="C130" s="53">
        <v>0</v>
      </c>
      <c r="D130" s="5"/>
      <c r="E130" s="5">
        <f t="shared" si="37"/>
        <v>0</v>
      </c>
      <c r="F130" s="47">
        <v>0</v>
      </c>
      <c r="G130" s="5">
        <v>0</v>
      </c>
      <c r="H130" s="5">
        <v>18500</v>
      </c>
      <c r="I130" s="5">
        <v>22200</v>
      </c>
      <c r="J130" s="5">
        <v>21000</v>
      </c>
      <c r="K130" s="5">
        <f t="shared" si="40"/>
        <v>61700</v>
      </c>
      <c r="L130" s="39"/>
      <c r="M130" s="32"/>
      <c r="N130" s="40"/>
      <c r="O130" s="40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  <c r="AA130" s="17"/>
      <c r="AB130" s="17"/>
      <c r="AC130" s="17"/>
      <c r="AD130" s="17"/>
      <c r="AE130" s="17"/>
      <c r="AF130" s="17"/>
      <c r="AG130" s="17"/>
      <c r="AH130" s="17"/>
      <c r="AI130" s="17"/>
      <c r="AJ130" s="17"/>
      <c r="AK130" s="17"/>
      <c r="AL130" s="17"/>
      <c r="AM130" s="17"/>
      <c r="AN130" s="17"/>
      <c r="AO130" s="17"/>
      <c r="AP130" s="17"/>
      <c r="AQ130" s="17"/>
      <c r="AR130" s="17"/>
      <c r="AS130" s="17"/>
      <c r="AT130" s="17"/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</row>
    <row r="131" spans="1:62" s="7" customFormat="1" ht="46.9" customHeight="1" x14ac:dyDescent="0.25">
      <c r="A131" s="71" t="s">
        <v>97</v>
      </c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3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  <c r="AA131" s="17"/>
      <c r="AB131" s="17"/>
      <c r="AC131" s="17"/>
      <c r="AD131" s="17"/>
      <c r="AE131" s="17"/>
      <c r="AF131" s="17"/>
      <c r="AG131" s="17"/>
      <c r="AH131" s="17"/>
      <c r="AI131" s="17"/>
      <c r="AJ131" s="17"/>
      <c r="AK131" s="17"/>
      <c r="AL131" s="17"/>
      <c r="AM131" s="17"/>
      <c r="AN131" s="17"/>
      <c r="AO131" s="17"/>
      <c r="AP131" s="17"/>
      <c r="AQ131" s="17"/>
      <c r="AR131" s="17"/>
      <c r="AS131" s="17"/>
      <c r="AT131" s="17"/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</row>
    <row r="132" spans="1:62" s="7" customFormat="1" ht="28.15" customHeight="1" x14ac:dyDescent="0.25">
      <c r="A132" s="5" t="s">
        <v>15</v>
      </c>
      <c r="B132" s="27" t="s">
        <v>16</v>
      </c>
      <c r="C132" s="53">
        <f>C133+C134</f>
        <v>90017.5</v>
      </c>
      <c r="D132" s="61"/>
      <c r="E132" s="61">
        <f t="shared" si="37"/>
        <v>90017.5</v>
      </c>
      <c r="F132" s="61">
        <f>F133+F134</f>
        <v>48985.4</v>
      </c>
      <c r="G132" s="61">
        <f>G133+G134</f>
        <v>1958.1</v>
      </c>
      <c r="H132" s="61">
        <f>H133+H134</f>
        <v>49573.7</v>
      </c>
      <c r="I132" s="61">
        <f>I133+I134</f>
        <v>49341.7</v>
      </c>
      <c r="J132" s="61">
        <f>J133+J134</f>
        <v>48821.8</v>
      </c>
      <c r="K132" s="61">
        <f>J132+I132+H132+G132+F132+C132</f>
        <v>288698.2</v>
      </c>
      <c r="L132" s="39"/>
      <c r="M132" s="32" t="s">
        <v>62</v>
      </c>
      <c r="N132" s="32" t="s">
        <v>107</v>
      </c>
      <c r="O132" s="32" t="s">
        <v>117</v>
      </c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  <c r="AA132" s="17"/>
      <c r="AB132" s="17"/>
      <c r="AC132" s="17"/>
      <c r="AD132" s="17"/>
      <c r="AE132" s="17"/>
      <c r="AF132" s="17"/>
      <c r="AG132" s="17"/>
      <c r="AH132" s="17"/>
      <c r="AI132" s="17"/>
      <c r="AJ132" s="17"/>
      <c r="AK132" s="17"/>
      <c r="AL132" s="17"/>
      <c r="AM132" s="17"/>
      <c r="AN132" s="17"/>
      <c r="AO132" s="17"/>
      <c r="AP132" s="17"/>
      <c r="AQ132" s="17"/>
      <c r="AR132" s="17"/>
      <c r="AS132" s="17"/>
      <c r="AT132" s="17"/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</row>
    <row r="133" spans="1:62" s="7" customFormat="1" ht="15" customHeight="1" x14ac:dyDescent="0.25">
      <c r="A133" s="39"/>
      <c r="B133" s="27" t="s">
        <v>3</v>
      </c>
      <c r="C133" s="53">
        <v>1489.1</v>
      </c>
      <c r="D133" s="61">
        <v>-526.29999999999995</v>
      </c>
      <c r="E133" s="61">
        <f>C133-D133</f>
        <v>2015.4</v>
      </c>
      <c r="F133" s="61">
        <f>1481.8+F137-357.7-10.9</f>
        <v>1113.2</v>
      </c>
      <c r="G133" s="61">
        <v>1958.1</v>
      </c>
      <c r="H133" s="61">
        <v>2627.4</v>
      </c>
      <c r="I133" s="61">
        <v>2615.1</v>
      </c>
      <c r="J133" s="61">
        <v>2587.6</v>
      </c>
      <c r="K133" s="61">
        <f>J133+I133+H133+G133+F133+C133</f>
        <v>12390.5</v>
      </c>
      <c r="L133" s="39"/>
      <c r="M133" s="32"/>
      <c r="N133" s="40"/>
      <c r="O133" s="40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  <c r="AA133" s="17"/>
      <c r="AB133" s="17"/>
      <c r="AC133" s="17"/>
      <c r="AD133" s="17"/>
      <c r="AE133" s="17"/>
      <c r="AF133" s="17"/>
      <c r="AG133" s="17"/>
      <c r="AH133" s="17"/>
      <c r="AI133" s="17"/>
      <c r="AJ133" s="17"/>
      <c r="AK133" s="17"/>
      <c r="AL133" s="17"/>
      <c r="AM133" s="17"/>
      <c r="AN133" s="17"/>
      <c r="AO133" s="17"/>
      <c r="AP133" s="17"/>
      <c r="AQ133" s="17"/>
      <c r="AR133" s="17"/>
      <c r="AS133" s="17"/>
      <c r="AT133" s="17"/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</row>
    <row r="134" spans="1:62" s="7" customFormat="1" ht="16.149999999999999" customHeight="1" x14ac:dyDescent="0.25">
      <c r="A134" s="39"/>
      <c r="B134" s="27" t="s">
        <v>4</v>
      </c>
      <c r="C134" s="53">
        <v>88528.4</v>
      </c>
      <c r="D134" s="61"/>
      <c r="E134" s="61">
        <f>C134-D134</f>
        <v>88528.4</v>
      </c>
      <c r="F134" s="61">
        <f>21176.1+F138</f>
        <v>47872.2</v>
      </c>
      <c r="G134" s="61">
        <v>0</v>
      </c>
      <c r="H134" s="61">
        <v>46946.3</v>
      </c>
      <c r="I134" s="61">
        <v>46726.6</v>
      </c>
      <c r="J134" s="61">
        <v>46234.2</v>
      </c>
      <c r="K134" s="61">
        <f>J134+I134+H134+G134+F134+C134</f>
        <v>276307.7</v>
      </c>
      <c r="L134" s="39"/>
      <c r="M134" s="32"/>
      <c r="N134" s="40"/>
      <c r="O134" s="40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  <c r="AA134" s="17"/>
      <c r="AB134" s="17"/>
      <c r="AC134" s="17"/>
      <c r="AD134" s="17"/>
      <c r="AE134" s="17"/>
      <c r="AF134" s="17"/>
      <c r="AG134" s="17"/>
      <c r="AH134" s="17"/>
      <c r="AI134" s="17"/>
      <c r="AJ134" s="17"/>
      <c r="AK134" s="17"/>
      <c r="AL134" s="17"/>
      <c r="AM134" s="17"/>
      <c r="AN134" s="17"/>
      <c r="AO134" s="17"/>
      <c r="AP134" s="17"/>
      <c r="AQ134" s="17"/>
      <c r="AR134" s="17"/>
      <c r="AS134" s="17"/>
      <c r="AT134" s="17"/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</row>
    <row r="135" spans="1:62" s="7" customFormat="1" ht="16.149999999999999" customHeight="1" x14ac:dyDescent="0.25">
      <c r="A135" s="39"/>
      <c r="B135" s="27" t="s">
        <v>140</v>
      </c>
      <c r="C135" s="53"/>
      <c r="D135" s="61"/>
      <c r="E135" s="61"/>
      <c r="F135" s="61"/>
      <c r="G135" s="61"/>
      <c r="H135" s="61"/>
      <c r="I135" s="61"/>
      <c r="J135" s="61"/>
      <c r="K135" s="61"/>
      <c r="L135" s="39"/>
      <c r="M135" s="32"/>
      <c r="N135" s="40"/>
      <c r="O135" s="40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  <c r="AA135" s="17"/>
      <c r="AB135" s="17"/>
      <c r="AC135" s="17"/>
      <c r="AD135" s="17"/>
      <c r="AE135" s="17"/>
      <c r="AF135" s="17"/>
      <c r="AG135" s="17"/>
      <c r="AH135" s="17"/>
      <c r="AI135" s="17"/>
      <c r="AJ135" s="17"/>
      <c r="AK135" s="17"/>
      <c r="AL135" s="17"/>
      <c r="AM135" s="17"/>
      <c r="AN135" s="17"/>
      <c r="AO135" s="17"/>
      <c r="AP135" s="17"/>
      <c r="AQ135" s="17"/>
      <c r="AR135" s="17"/>
      <c r="AS135" s="17"/>
      <c r="AT135" s="17"/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</row>
    <row r="136" spans="1:62" s="7" customFormat="1" ht="16.149999999999999" customHeight="1" x14ac:dyDescent="0.25">
      <c r="A136" s="39"/>
      <c r="B136" s="27" t="s">
        <v>141</v>
      </c>
      <c r="C136" s="61">
        <f t="shared" ref="C136:E136" si="55">C137+C138</f>
        <v>0</v>
      </c>
      <c r="D136" s="61">
        <f t="shared" si="55"/>
        <v>0</v>
      </c>
      <c r="E136" s="61">
        <f t="shared" si="55"/>
        <v>0</v>
      </c>
      <c r="F136" s="61">
        <f>F137+F138</f>
        <v>26696.1</v>
      </c>
      <c r="G136" s="61">
        <f t="shared" ref="G136:J136" si="56">G137+G138</f>
        <v>0</v>
      </c>
      <c r="H136" s="61">
        <f t="shared" si="56"/>
        <v>0</v>
      </c>
      <c r="I136" s="61">
        <f t="shared" si="56"/>
        <v>0</v>
      </c>
      <c r="J136" s="61">
        <f t="shared" si="56"/>
        <v>0</v>
      </c>
      <c r="K136" s="61">
        <f t="shared" ref="K136:K138" si="57">J136+I136+H136+G136+F136+C136</f>
        <v>26696.1</v>
      </c>
      <c r="L136" s="39"/>
      <c r="M136" s="32"/>
      <c r="N136" s="40"/>
      <c r="O136" s="40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  <c r="AA136" s="17"/>
      <c r="AB136" s="17"/>
      <c r="AC136" s="17"/>
      <c r="AD136" s="17"/>
      <c r="AE136" s="17"/>
      <c r="AF136" s="17"/>
      <c r="AG136" s="17"/>
      <c r="AH136" s="17"/>
      <c r="AI136" s="17"/>
      <c r="AJ136" s="17"/>
      <c r="AK136" s="17"/>
      <c r="AL136" s="17"/>
      <c r="AM136" s="17"/>
      <c r="AN136" s="17"/>
      <c r="AO136" s="17"/>
      <c r="AP136" s="17"/>
      <c r="AQ136" s="17"/>
      <c r="AR136" s="17"/>
      <c r="AS136" s="17"/>
      <c r="AT136" s="17"/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</row>
    <row r="137" spans="1:62" x14ac:dyDescent="0.25">
      <c r="A137" s="62"/>
      <c r="B137" s="27" t="s">
        <v>3</v>
      </c>
      <c r="C137" s="65">
        <v>0</v>
      </c>
      <c r="D137" s="64"/>
      <c r="E137" s="64"/>
      <c r="F137" s="63">
        <v>0</v>
      </c>
      <c r="G137" s="63">
        <v>0</v>
      </c>
      <c r="H137" s="63">
        <v>0</v>
      </c>
      <c r="I137" s="63">
        <v>0</v>
      </c>
      <c r="J137" s="63">
        <v>0</v>
      </c>
      <c r="K137" s="61">
        <f t="shared" si="57"/>
        <v>0</v>
      </c>
      <c r="L137" s="62"/>
      <c r="M137" s="62"/>
      <c r="N137" s="62"/>
      <c r="O137" s="62"/>
    </row>
    <row r="138" spans="1:62" x14ac:dyDescent="0.25">
      <c r="A138" s="62"/>
      <c r="B138" s="27" t="s">
        <v>4</v>
      </c>
      <c r="C138" s="65">
        <v>0</v>
      </c>
      <c r="D138" s="64"/>
      <c r="E138" s="64"/>
      <c r="F138" s="63">
        <f>2346.70444+24349.3668</f>
        <v>26696.1</v>
      </c>
      <c r="G138" s="63">
        <v>0</v>
      </c>
      <c r="H138" s="63">
        <v>0</v>
      </c>
      <c r="I138" s="63">
        <v>0</v>
      </c>
      <c r="J138" s="63">
        <v>0</v>
      </c>
      <c r="K138" s="61">
        <f t="shared" si="57"/>
        <v>26696.1</v>
      </c>
      <c r="L138" s="62"/>
      <c r="M138" s="62"/>
      <c r="N138" s="62"/>
      <c r="O138" s="62"/>
    </row>
    <row r="139" spans="1:62" s="7" customFormat="1" ht="28.15" customHeight="1" x14ac:dyDescent="0.25">
      <c r="A139" s="71" t="s">
        <v>98</v>
      </c>
      <c r="B139" s="72"/>
      <c r="C139" s="72"/>
      <c r="D139" s="72"/>
      <c r="E139" s="72"/>
      <c r="F139" s="72"/>
      <c r="G139" s="72"/>
      <c r="H139" s="72"/>
      <c r="I139" s="72"/>
      <c r="J139" s="72"/>
      <c r="K139" s="72"/>
      <c r="L139" s="72"/>
      <c r="M139" s="72"/>
      <c r="N139" s="72"/>
      <c r="O139" s="73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  <c r="AA139" s="17"/>
      <c r="AB139" s="17"/>
      <c r="AC139" s="17"/>
      <c r="AD139" s="17"/>
      <c r="AE139" s="17"/>
      <c r="AF139" s="17"/>
      <c r="AG139" s="17"/>
      <c r="AH139" s="17"/>
      <c r="AI139" s="17"/>
      <c r="AJ139" s="17"/>
      <c r="AK139" s="17"/>
      <c r="AL139" s="17"/>
      <c r="AM139" s="17"/>
      <c r="AN139" s="17"/>
      <c r="AO139" s="17"/>
      <c r="AP139" s="17"/>
      <c r="AQ139" s="17"/>
      <c r="AR139" s="17"/>
      <c r="AS139" s="17"/>
      <c r="AT139" s="17"/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</row>
    <row r="140" spans="1:62" s="7" customFormat="1" ht="35.450000000000003" customHeight="1" x14ac:dyDescent="0.25">
      <c r="A140" s="27" t="s">
        <v>17</v>
      </c>
      <c r="B140" s="27" t="s">
        <v>18</v>
      </c>
      <c r="C140" s="53">
        <f>C141+C142</f>
        <v>57875.5</v>
      </c>
      <c r="D140" s="5"/>
      <c r="E140" s="5">
        <f>C140-D140</f>
        <v>57875.5</v>
      </c>
      <c r="F140" s="47">
        <f>F141+F142</f>
        <v>0</v>
      </c>
      <c r="G140" s="5">
        <v>404.2</v>
      </c>
      <c r="H140" s="5">
        <f>H141+H142</f>
        <v>0</v>
      </c>
      <c r="I140" s="5">
        <f>I141+I142</f>
        <v>0</v>
      </c>
      <c r="J140" s="5">
        <f>J141+J142</f>
        <v>0</v>
      </c>
      <c r="K140" s="5">
        <f t="shared" ref="K140:K199" si="58">J140+I140+H140+G140+F140+C140</f>
        <v>58279.7</v>
      </c>
      <c r="L140" s="39"/>
      <c r="M140" s="32" t="s">
        <v>66</v>
      </c>
      <c r="N140" s="40"/>
      <c r="O140" s="40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  <c r="AA140" s="17"/>
      <c r="AB140" s="17"/>
      <c r="AC140" s="17"/>
      <c r="AD140" s="17"/>
      <c r="AE140" s="17"/>
      <c r="AF140" s="17"/>
      <c r="AG140" s="17"/>
      <c r="AH140" s="17"/>
      <c r="AI140" s="17"/>
      <c r="AJ140" s="17"/>
      <c r="AK140" s="17"/>
      <c r="AL140" s="17"/>
      <c r="AM140" s="17"/>
      <c r="AN140" s="17"/>
      <c r="AO140" s="17"/>
      <c r="AP140" s="17"/>
      <c r="AQ140" s="17"/>
      <c r="AR140" s="17"/>
      <c r="AS140" s="17"/>
      <c r="AT140" s="17"/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</row>
    <row r="141" spans="1:62" s="7" customFormat="1" ht="15" customHeight="1" x14ac:dyDescent="0.25">
      <c r="A141" s="27"/>
      <c r="B141" s="27" t="s">
        <v>3</v>
      </c>
      <c r="C141" s="53">
        <f>C144+C147</f>
        <v>666.8</v>
      </c>
      <c r="D141" s="5"/>
      <c r="E141" s="5">
        <f t="shared" ref="E141:E198" si="59">C141-D141</f>
        <v>666.8</v>
      </c>
      <c r="F141" s="47">
        <f>F144+F147</f>
        <v>0</v>
      </c>
      <c r="G141" s="5">
        <v>404.2</v>
      </c>
      <c r="H141" s="5">
        <f t="shared" ref="H141:J142" si="60">H144+H147</f>
        <v>0</v>
      </c>
      <c r="I141" s="5">
        <f t="shared" si="60"/>
        <v>0</v>
      </c>
      <c r="J141" s="5">
        <f t="shared" si="60"/>
        <v>0</v>
      </c>
      <c r="K141" s="5">
        <f t="shared" si="58"/>
        <v>1071</v>
      </c>
      <c r="L141" s="39"/>
      <c r="M141" s="32"/>
      <c r="N141" s="40"/>
      <c r="O141" s="40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  <c r="AA141" s="17"/>
      <c r="AB141" s="17"/>
      <c r="AC141" s="17"/>
      <c r="AD141" s="17"/>
      <c r="AE141" s="17"/>
      <c r="AF141" s="17"/>
      <c r="AG141" s="17"/>
      <c r="AH141" s="17"/>
      <c r="AI141" s="17"/>
      <c r="AJ141" s="17"/>
      <c r="AK141" s="17"/>
      <c r="AL141" s="17"/>
      <c r="AM141" s="17"/>
      <c r="AN141" s="17"/>
      <c r="AO141" s="17"/>
      <c r="AP141" s="17"/>
      <c r="AQ141" s="17"/>
      <c r="AR141" s="17"/>
      <c r="AS141" s="17"/>
      <c r="AT141" s="17"/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</row>
    <row r="142" spans="1:62" s="7" customFormat="1" ht="16.149999999999999" customHeight="1" x14ac:dyDescent="0.25">
      <c r="A142" s="27"/>
      <c r="B142" s="27" t="s">
        <v>4</v>
      </c>
      <c r="C142" s="53">
        <f>C145+C148</f>
        <v>57208.7</v>
      </c>
      <c r="D142" s="5"/>
      <c r="E142" s="5">
        <f t="shared" si="59"/>
        <v>57208.7</v>
      </c>
      <c r="F142" s="47">
        <f>F145+F148</f>
        <v>0</v>
      </c>
      <c r="G142" s="5">
        <f>G145+G148</f>
        <v>0</v>
      </c>
      <c r="H142" s="5">
        <f t="shared" si="60"/>
        <v>0</v>
      </c>
      <c r="I142" s="5">
        <f t="shared" si="60"/>
        <v>0</v>
      </c>
      <c r="J142" s="5">
        <f t="shared" si="60"/>
        <v>0</v>
      </c>
      <c r="K142" s="5">
        <f t="shared" si="58"/>
        <v>57208.7</v>
      </c>
      <c r="L142" s="39"/>
      <c r="M142" s="32"/>
      <c r="N142" s="40"/>
      <c r="O142" s="40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  <c r="AA142" s="17"/>
      <c r="AB142" s="17"/>
      <c r="AC142" s="17"/>
      <c r="AD142" s="17"/>
      <c r="AE142" s="17"/>
      <c r="AF142" s="17"/>
      <c r="AG142" s="17"/>
      <c r="AH142" s="17"/>
      <c r="AI142" s="17"/>
      <c r="AJ142" s="17"/>
      <c r="AK142" s="17"/>
      <c r="AL142" s="17"/>
      <c r="AM142" s="17"/>
      <c r="AN142" s="17"/>
      <c r="AO142" s="17"/>
      <c r="AP142" s="17"/>
      <c r="AQ142" s="17"/>
      <c r="AR142" s="17"/>
      <c r="AS142" s="17"/>
      <c r="AT142" s="17"/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</row>
    <row r="143" spans="1:62" s="17" customFormat="1" ht="27.6" customHeight="1" x14ac:dyDescent="0.25">
      <c r="A143" s="27" t="s">
        <v>80</v>
      </c>
      <c r="B143" s="27" t="s">
        <v>81</v>
      </c>
      <c r="C143" s="53">
        <f>C144+C145</f>
        <v>57786.6</v>
      </c>
      <c r="D143" s="5"/>
      <c r="E143" s="5">
        <f t="shared" si="59"/>
        <v>57786.6</v>
      </c>
      <c r="F143" s="47">
        <v>0</v>
      </c>
      <c r="G143" s="5">
        <f>G144+G145</f>
        <v>404.2</v>
      </c>
      <c r="H143" s="5">
        <f>H144+H145</f>
        <v>0</v>
      </c>
      <c r="I143" s="5">
        <f>I144+I145</f>
        <v>0</v>
      </c>
      <c r="J143" s="5">
        <f>J144+J145</f>
        <v>0</v>
      </c>
      <c r="K143" s="5">
        <f t="shared" si="58"/>
        <v>58190.8</v>
      </c>
      <c r="L143" s="39"/>
      <c r="M143" s="32" t="s">
        <v>66</v>
      </c>
      <c r="N143" s="32" t="s">
        <v>119</v>
      </c>
      <c r="O143" s="32" t="s">
        <v>117</v>
      </c>
    </row>
    <row r="144" spans="1:62" s="17" customFormat="1" ht="16.149999999999999" customHeight="1" x14ac:dyDescent="0.25">
      <c r="A144" s="27"/>
      <c r="B144" s="27" t="s">
        <v>3</v>
      </c>
      <c r="C144" s="53">
        <v>577.9</v>
      </c>
      <c r="D144" s="5">
        <v>-653.20000000000005</v>
      </c>
      <c r="E144" s="5">
        <f t="shared" si="59"/>
        <v>1231.0999999999999</v>
      </c>
      <c r="F144" s="47">
        <v>0</v>
      </c>
      <c r="G144" s="5">
        <v>404.2</v>
      </c>
      <c r="H144" s="5">
        <v>0</v>
      </c>
      <c r="I144" s="5">
        <v>0</v>
      </c>
      <c r="J144" s="5">
        <v>0</v>
      </c>
      <c r="K144" s="5">
        <f t="shared" si="58"/>
        <v>982.1</v>
      </c>
      <c r="L144" s="39"/>
      <c r="M144" s="32"/>
      <c r="N144" s="40"/>
      <c r="O144" s="40"/>
    </row>
    <row r="145" spans="1:15" s="17" customFormat="1" ht="16.149999999999999" customHeight="1" x14ac:dyDescent="0.25">
      <c r="A145" s="27"/>
      <c r="B145" s="27" t="s">
        <v>4</v>
      </c>
      <c r="C145" s="53">
        <v>57208.7</v>
      </c>
      <c r="D145" s="5"/>
      <c r="E145" s="5">
        <f t="shared" si="59"/>
        <v>57208.7</v>
      </c>
      <c r="F145" s="47">
        <v>0</v>
      </c>
      <c r="G145" s="5">
        <v>0</v>
      </c>
      <c r="H145" s="5">
        <v>0</v>
      </c>
      <c r="I145" s="5">
        <v>0</v>
      </c>
      <c r="J145" s="5">
        <v>0</v>
      </c>
      <c r="K145" s="5">
        <f t="shared" si="58"/>
        <v>57208.7</v>
      </c>
      <c r="L145" s="39"/>
      <c r="M145" s="32"/>
      <c r="N145" s="40"/>
      <c r="O145" s="40"/>
    </row>
    <row r="146" spans="1:15" s="17" customFormat="1" ht="60" customHeight="1" x14ac:dyDescent="0.25">
      <c r="A146" s="27" t="s">
        <v>86</v>
      </c>
      <c r="B146" s="27" t="s">
        <v>85</v>
      </c>
      <c r="C146" s="53">
        <f t="shared" ref="C146:J146" si="61">C147+C148</f>
        <v>88.9</v>
      </c>
      <c r="D146" s="5"/>
      <c r="E146" s="5">
        <f t="shared" si="59"/>
        <v>88.9</v>
      </c>
      <c r="F146" s="47">
        <f t="shared" si="61"/>
        <v>0</v>
      </c>
      <c r="G146" s="5">
        <f t="shared" si="61"/>
        <v>0</v>
      </c>
      <c r="H146" s="5">
        <f t="shared" si="61"/>
        <v>0</v>
      </c>
      <c r="I146" s="5">
        <f t="shared" si="61"/>
        <v>0</v>
      </c>
      <c r="J146" s="5">
        <f t="shared" si="61"/>
        <v>0</v>
      </c>
      <c r="K146" s="5">
        <f t="shared" si="58"/>
        <v>88.9</v>
      </c>
      <c r="L146" s="39"/>
      <c r="M146" s="32" t="s">
        <v>66</v>
      </c>
      <c r="N146" s="32" t="s">
        <v>119</v>
      </c>
      <c r="O146" s="32" t="s">
        <v>117</v>
      </c>
    </row>
    <row r="147" spans="1:15" s="17" customFormat="1" ht="17.45" customHeight="1" x14ac:dyDescent="0.25">
      <c r="A147" s="27"/>
      <c r="B147" s="27" t="s">
        <v>3</v>
      </c>
      <c r="C147" s="53">
        <v>88.9</v>
      </c>
      <c r="D147" s="5">
        <v>-61.1</v>
      </c>
      <c r="E147" s="5">
        <f t="shared" si="59"/>
        <v>150</v>
      </c>
      <c r="F147" s="47">
        <v>0</v>
      </c>
      <c r="G147" s="5">
        <v>0</v>
      </c>
      <c r="H147" s="5">
        <v>0</v>
      </c>
      <c r="I147" s="5">
        <v>0</v>
      </c>
      <c r="J147" s="5">
        <v>0</v>
      </c>
      <c r="K147" s="5">
        <f t="shared" si="58"/>
        <v>88.9</v>
      </c>
      <c r="L147" s="39"/>
      <c r="M147" s="32"/>
      <c r="N147" s="40"/>
      <c r="O147" s="40"/>
    </row>
    <row r="148" spans="1:15" s="17" customFormat="1" ht="15.6" customHeight="1" x14ac:dyDescent="0.25">
      <c r="A148" s="27"/>
      <c r="B148" s="27" t="s">
        <v>4</v>
      </c>
      <c r="C148" s="53">
        <v>0</v>
      </c>
      <c r="D148" s="5"/>
      <c r="E148" s="5">
        <f t="shared" si="59"/>
        <v>0</v>
      </c>
      <c r="F148" s="47">
        <v>0</v>
      </c>
      <c r="G148" s="5">
        <v>0</v>
      </c>
      <c r="H148" s="5">
        <v>0</v>
      </c>
      <c r="I148" s="5">
        <v>0</v>
      </c>
      <c r="J148" s="5">
        <v>0</v>
      </c>
      <c r="K148" s="5">
        <f t="shared" si="58"/>
        <v>0</v>
      </c>
      <c r="L148" s="39"/>
      <c r="M148" s="32"/>
      <c r="N148" s="40"/>
      <c r="O148" s="40"/>
    </row>
    <row r="149" spans="1:15" s="17" customFormat="1" ht="82.15" customHeight="1" x14ac:dyDescent="0.25">
      <c r="A149" s="5" t="s">
        <v>19</v>
      </c>
      <c r="B149" s="27" t="s">
        <v>67</v>
      </c>
      <c r="C149" s="53">
        <f t="shared" ref="C149:J149" si="62">C150+C151</f>
        <v>52662</v>
      </c>
      <c r="D149" s="47">
        <f t="shared" si="62"/>
        <v>3946.5</v>
      </c>
      <c r="E149" s="47">
        <f t="shared" si="62"/>
        <v>48715.5</v>
      </c>
      <c r="F149" s="47">
        <f t="shared" si="62"/>
        <v>21926.6</v>
      </c>
      <c r="G149" s="5">
        <f t="shared" si="62"/>
        <v>16765.3</v>
      </c>
      <c r="H149" s="5">
        <f t="shared" si="62"/>
        <v>16200.6</v>
      </c>
      <c r="I149" s="5">
        <f t="shared" si="62"/>
        <v>15557</v>
      </c>
      <c r="J149" s="5">
        <f t="shared" si="62"/>
        <v>14819.3</v>
      </c>
      <c r="K149" s="5">
        <f t="shared" si="58"/>
        <v>137930.79999999999</v>
      </c>
      <c r="L149" s="39"/>
      <c r="M149" s="32"/>
      <c r="N149" s="40"/>
      <c r="O149" s="40"/>
    </row>
    <row r="150" spans="1:15" s="17" customFormat="1" ht="19.149999999999999" customHeight="1" x14ac:dyDescent="0.25">
      <c r="A150" s="27"/>
      <c r="B150" s="27" t="s">
        <v>3</v>
      </c>
      <c r="C150" s="53">
        <f>C171+C177</f>
        <v>39908.6</v>
      </c>
      <c r="D150" s="5">
        <f>D153+D156+D159+D162+D165+D168</f>
        <v>3946.5</v>
      </c>
      <c r="E150" s="5">
        <f t="shared" si="59"/>
        <v>35962.1</v>
      </c>
      <c r="F150" s="47">
        <f>F171+F177</f>
        <v>21926.6</v>
      </c>
      <c r="G150" s="5">
        <f t="shared" ref="F150:J151" si="63">G153+G156+G159+G162+G165</f>
        <v>16765.3</v>
      </c>
      <c r="H150" s="5">
        <f t="shared" si="63"/>
        <v>16200.6</v>
      </c>
      <c r="I150" s="5">
        <f t="shared" si="63"/>
        <v>15557</v>
      </c>
      <c r="J150" s="5">
        <f t="shared" si="63"/>
        <v>14819.3</v>
      </c>
      <c r="K150" s="5">
        <f t="shared" si="58"/>
        <v>125177.4</v>
      </c>
      <c r="L150" s="39"/>
      <c r="M150" s="32"/>
      <c r="N150" s="40"/>
      <c r="O150" s="40"/>
    </row>
    <row r="151" spans="1:15" s="17" customFormat="1" ht="19.149999999999999" customHeight="1" x14ac:dyDescent="0.25">
      <c r="A151" s="27"/>
      <c r="B151" s="27" t="s">
        <v>4</v>
      </c>
      <c r="C151" s="53">
        <f>C154+C157+C160+C163+C166+C169</f>
        <v>12753.4</v>
      </c>
      <c r="D151" s="5"/>
      <c r="E151" s="5">
        <f t="shared" si="59"/>
        <v>12753.4</v>
      </c>
      <c r="F151" s="47">
        <f t="shared" si="63"/>
        <v>0</v>
      </c>
      <c r="G151" s="5">
        <f t="shared" si="63"/>
        <v>0</v>
      </c>
      <c r="H151" s="5">
        <f t="shared" si="63"/>
        <v>0</v>
      </c>
      <c r="I151" s="5">
        <f t="shared" si="63"/>
        <v>0</v>
      </c>
      <c r="J151" s="5">
        <f t="shared" si="63"/>
        <v>0</v>
      </c>
      <c r="K151" s="5">
        <f t="shared" si="58"/>
        <v>12753.4</v>
      </c>
      <c r="L151" s="39"/>
      <c r="M151" s="32"/>
      <c r="N151" s="40"/>
      <c r="O151" s="40"/>
    </row>
    <row r="152" spans="1:15" s="17" customFormat="1" ht="35.450000000000003" hidden="1" customHeight="1" x14ac:dyDescent="0.25">
      <c r="A152" s="27" t="s">
        <v>21</v>
      </c>
      <c r="B152" s="27" t="s">
        <v>38</v>
      </c>
      <c r="C152" s="53">
        <f t="shared" ref="C152:J152" si="64">C153+C154</f>
        <v>15820.4</v>
      </c>
      <c r="D152" s="5"/>
      <c r="E152" s="5">
        <f t="shared" si="59"/>
        <v>15820.4</v>
      </c>
      <c r="F152" s="47">
        <f t="shared" si="64"/>
        <v>8253</v>
      </c>
      <c r="G152" s="5">
        <f t="shared" si="64"/>
        <v>7898.6</v>
      </c>
      <c r="H152" s="5">
        <f t="shared" si="64"/>
        <v>7484.4</v>
      </c>
      <c r="I152" s="5">
        <f t="shared" si="64"/>
        <v>6993.7</v>
      </c>
      <c r="J152" s="5">
        <f t="shared" si="64"/>
        <v>6433.1</v>
      </c>
      <c r="K152" s="47">
        <f t="shared" si="58"/>
        <v>52883.199999999997</v>
      </c>
      <c r="L152" s="39"/>
      <c r="M152" s="32" t="s">
        <v>62</v>
      </c>
      <c r="N152" s="32" t="s">
        <v>107</v>
      </c>
      <c r="O152" s="32" t="s">
        <v>117</v>
      </c>
    </row>
    <row r="153" spans="1:15" s="17" customFormat="1" ht="16.149999999999999" hidden="1" customHeight="1" x14ac:dyDescent="0.25">
      <c r="A153" s="27"/>
      <c r="B153" s="27" t="s">
        <v>3</v>
      </c>
      <c r="C153" s="53">
        <f>15007.69+2651.87+1206.04-3045.18</f>
        <v>15820.4</v>
      </c>
      <c r="D153" s="5">
        <f>4387.8-1125-1666-62-45-2.8-2.5</f>
        <v>1484.5</v>
      </c>
      <c r="E153" s="5">
        <f t="shared" si="59"/>
        <v>14335.9</v>
      </c>
      <c r="F153" s="47">
        <v>8253</v>
      </c>
      <c r="G153" s="5">
        <v>7898.6</v>
      </c>
      <c r="H153" s="5">
        <v>7484.4</v>
      </c>
      <c r="I153" s="5">
        <v>6993.7</v>
      </c>
      <c r="J153" s="5">
        <f>4738.4+1694.66</f>
        <v>6433.1</v>
      </c>
      <c r="K153" s="47">
        <f t="shared" si="58"/>
        <v>52883.199999999997</v>
      </c>
      <c r="L153" s="39"/>
      <c r="M153" s="32"/>
      <c r="N153" s="40"/>
      <c r="O153" s="40"/>
    </row>
    <row r="154" spans="1:15" s="17" customFormat="1" ht="16.149999999999999" hidden="1" customHeight="1" x14ac:dyDescent="0.25">
      <c r="A154" s="27"/>
      <c r="B154" s="27" t="s">
        <v>4</v>
      </c>
      <c r="C154" s="53">
        <v>0</v>
      </c>
      <c r="D154" s="5"/>
      <c r="E154" s="5">
        <f t="shared" si="59"/>
        <v>0</v>
      </c>
      <c r="F154" s="47">
        <v>0</v>
      </c>
      <c r="G154" s="5">
        <v>0</v>
      </c>
      <c r="H154" s="5">
        <v>0</v>
      </c>
      <c r="I154" s="5">
        <v>0</v>
      </c>
      <c r="J154" s="5">
        <v>0</v>
      </c>
      <c r="K154" s="47">
        <f t="shared" si="58"/>
        <v>0</v>
      </c>
      <c r="L154" s="39"/>
      <c r="M154" s="32"/>
      <c r="N154" s="40"/>
      <c r="O154" s="40"/>
    </row>
    <row r="155" spans="1:15" s="17" customFormat="1" ht="29.45" hidden="1" customHeight="1" x14ac:dyDescent="0.25">
      <c r="A155" s="27" t="s">
        <v>39</v>
      </c>
      <c r="B155" s="27" t="s">
        <v>22</v>
      </c>
      <c r="C155" s="53">
        <f t="shared" ref="C155:J155" si="65">C156+C157</f>
        <v>1523.7</v>
      </c>
      <c r="D155" s="5"/>
      <c r="E155" s="5">
        <f t="shared" si="59"/>
        <v>1523.7</v>
      </c>
      <c r="F155" s="47">
        <f t="shared" si="65"/>
        <v>673</v>
      </c>
      <c r="G155" s="5">
        <f t="shared" si="65"/>
        <v>705.8</v>
      </c>
      <c r="H155" s="5">
        <f t="shared" si="65"/>
        <v>738.9</v>
      </c>
      <c r="I155" s="5">
        <f t="shared" si="65"/>
        <v>771.5</v>
      </c>
      <c r="J155" s="5">
        <f t="shared" si="65"/>
        <v>805</v>
      </c>
      <c r="K155" s="47">
        <f t="shared" si="58"/>
        <v>5217.8999999999996</v>
      </c>
      <c r="L155" s="39"/>
      <c r="M155" s="32" t="s">
        <v>63</v>
      </c>
      <c r="N155" s="32" t="s">
        <v>107</v>
      </c>
      <c r="O155" s="32" t="s">
        <v>117</v>
      </c>
    </row>
    <row r="156" spans="1:15" s="17" customFormat="1" ht="15.6" hidden="1" customHeight="1" x14ac:dyDescent="0.25">
      <c r="A156" s="27"/>
      <c r="B156" s="27" t="s">
        <v>3</v>
      </c>
      <c r="C156" s="53">
        <f>67.14229+208.61168</f>
        <v>275.8</v>
      </c>
      <c r="D156" s="5">
        <f>-493.3+45+2.8</f>
        <v>-445.5</v>
      </c>
      <c r="E156" s="5">
        <f t="shared" si="59"/>
        <v>721.3</v>
      </c>
      <c r="F156" s="47">
        <v>673</v>
      </c>
      <c r="G156" s="5">
        <v>705.8</v>
      </c>
      <c r="H156" s="5">
        <v>738.9</v>
      </c>
      <c r="I156" s="5">
        <v>771.5</v>
      </c>
      <c r="J156" s="5">
        <v>805</v>
      </c>
      <c r="K156" s="47">
        <f t="shared" si="58"/>
        <v>3970</v>
      </c>
      <c r="L156" s="39"/>
      <c r="M156" s="32"/>
      <c r="N156" s="40"/>
      <c r="O156" s="40"/>
    </row>
    <row r="157" spans="1:15" s="17" customFormat="1" ht="16.899999999999999" hidden="1" customHeight="1" x14ac:dyDescent="0.25">
      <c r="A157" s="27"/>
      <c r="B157" s="27" t="s">
        <v>4</v>
      </c>
      <c r="C157" s="53">
        <f>747.22778+500.63712</f>
        <v>1247.9000000000001</v>
      </c>
      <c r="D157" s="5"/>
      <c r="E157" s="5">
        <f t="shared" si="59"/>
        <v>1247.9000000000001</v>
      </c>
      <c r="F157" s="47">
        <v>0</v>
      </c>
      <c r="G157" s="5">
        <v>0</v>
      </c>
      <c r="H157" s="5">
        <v>0</v>
      </c>
      <c r="I157" s="5">
        <v>0</v>
      </c>
      <c r="J157" s="5">
        <v>0</v>
      </c>
      <c r="K157" s="47">
        <f t="shared" si="58"/>
        <v>1247.9000000000001</v>
      </c>
      <c r="L157" s="39"/>
      <c r="M157" s="32"/>
      <c r="N157" s="40"/>
      <c r="O157" s="40"/>
    </row>
    <row r="158" spans="1:15" s="17" customFormat="1" ht="34.9" hidden="1" customHeight="1" x14ac:dyDescent="0.25">
      <c r="A158" s="27" t="s">
        <v>40</v>
      </c>
      <c r="B158" s="27" t="s">
        <v>41</v>
      </c>
      <c r="C158" s="53">
        <f t="shared" ref="C158:J158" si="66">C159+C160</f>
        <v>6953.7</v>
      </c>
      <c r="D158" s="5"/>
      <c r="E158" s="5">
        <f t="shared" si="59"/>
        <v>6953.7</v>
      </c>
      <c r="F158" s="47">
        <f t="shared" si="66"/>
        <v>262</v>
      </c>
      <c r="G158" s="5">
        <f t="shared" si="66"/>
        <v>274.5</v>
      </c>
      <c r="H158" s="5">
        <f t="shared" si="66"/>
        <v>287.39999999999998</v>
      </c>
      <c r="I158" s="5">
        <f t="shared" si="66"/>
        <v>300.10000000000002</v>
      </c>
      <c r="J158" s="5">
        <f t="shared" si="66"/>
        <v>312.7</v>
      </c>
      <c r="K158" s="47">
        <f t="shared" si="58"/>
        <v>8390.4</v>
      </c>
      <c r="L158" s="39"/>
      <c r="M158" s="32" t="s">
        <v>62</v>
      </c>
      <c r="N158" s="32" t="s">
        <v>107</v>
      </c>
      <c r="O158" s="32" t="s">
        <v>117</v>
      </c>
    </row>
    <row r="159" spans="1:15" s="17" customFormat="1" ht="16.899999999999999" hidden="1" customHeight="1" x14ac:dyDescent="0.25">
      <c r="A159" s="27"/>
      <c r="B159" s="27" t="s">
        <v>3</v>
      </c>
      <c r="C159" s="53">
        <f>7203.38-249.72</f>
        <v>6953.7</v>
      </c>
      <c r="D159" s="5"/>
      <c r="E159" s="5">
        <f t="shared" si="59"/>
        <v>6953.7</v>
      </c>
      <c r="F159" s="47">
        <v>262</v>
      </c>
      <c r="G159" s="5">
        <v>274.5</v>
      </c>
      <c r="H159" s="5">
        <v>287.39999999999998</v>
      </c>
      <c r="I159" s="5">
        <v>300.10000000000002</v>
      </c>
      <c r="J159" s="5">
        <v>312.7</v>
      </c>
      <c r="K159" s="47">
        <f t="shared" si="58"/>
        <v>8390.4</v>
      </c>
      <c r="L159" s="39"/>
      <c r="M159" s="32"/>
      <c r="N159" s="40"/>
      <c r="O159" s="40"/>
    </row>
    <row r="160" spans="1:15" s="17" customFormat="1" ht="18.600000000000001" hidden="1" customHeight="1" x14ac:dyDescent="0.25">
      <c r="A160" s="27"/>
      <c r="B160" s="27" t="s">
        <v>4</v>
      </c>
      <c r="C160" s="53">
        <v>0</v>
      </c>
      <c r="D160" s="5"/>
      <c r="E160" s="5">
        <f t="shared" si="59"/>
        <v>0</v>
      </c>
      <c r="F160" s="47">
        <v>0</v>
      </c>
      <c r="G160" s="5">
        <v>0</v>
      </c>
      <c r="H160" s="5">
        <v>0</v>
      </c>
      <c r="I160" s="5">
        <v>0</v>
      </c>
      <c r="J160" s="5">
        <v>0</v>
      </c>
      <c r="K160" s="47">
        <f t="shared" si="58"/>
        <v>0</v>
      </c>
      <c r="L160" s="39"/>
      <c r="M160" s="32"/>
      <c r="N160" s="40"/>
      <c r="O160" s="40"/>
    </row>
    <row r="161" spans="1:15" s="17" customFormat="1" ht="27.6" hidden="1" customHeight="1" x14ac:dyDescent="0.25">
      <c r="A161" s="27" t="s">
        <v>48</v>
      </c>
      <c r="B161" s="27" t="s">
        <v>23</v>
      </c>
      <c r="C161" s="53">
        <f t="shared" ref="C161:J161" si="67">C162+C163</f>
        <v>9590.7000000000007</v>
      </c>
      <c r="D161" s="42"/>
      <c r="E161" s="5">
        <f t="shared" si="59"/>
        <v>9590.7000000000007</v>
      </c>
      <c r="F161" s="47">
        <f t="shared" si="67"/>
        <v>6241</v>
      </c>
      <c r="G161" s="5">
        <f t="shared" si="67"/>
        <v>5946.4</v>
      </c>
      <c r="H161" s="5">
        <f t="shared" si="67"/>
        <v>5659.9</v>
      </c>
      <c r="I161" s="5">
        <f t="shared" si="67"/>
        <v>5371.7</v>
      </c>
      <c r="J161" s="5">
        <f t="shared" si="67"/>
        <v>5088.5</v>
      </c>
      <c r="K161" s="47">
        <f t="shared" si="58"/>
        <v>37898.199999999997</v>
      </c>
      <c r="L161" s="39"/>
      <c r="M161" s="32" t="s">
        <v>62</v>
      </c>
      <c r="N161" s="32" t="s">
        <v>107</v>
      </c>
      <c r="O161" s="32" t="s">
        <v>117</v>
      </c>
    </row>
    <row r="162" spans="1:15" s="17" customFormat="1" ht="16.899999999999999" hidden="1" customHeight="1" x14ac:dyDescent="0.25">
      <c r="A162" s="27"/>
      <c r="B162" s="27" t="s">
        <v>3</v>
      </c>
      <c r="C162" s="53">
        <v>9590.7000000000007</v>
      </c>
      <c r="D162" s="5">
        <v>1666</v>
      </c>
      <c r="E162" s="5">
        <f t="shared" si="59"/>
        <v>7924.7</v>
      </c>
      <c r="F162" s="47">
        <v>6241</v>
      </c>
      <c r="G162" s="5">
        <v>5946.4</v>
      </c>
      <c r="H162" s="5">
        <v>5659.9</v>
      </c>
      <c r="I162" s="5">
        <v>5371.7</v>
      </c>
      <c r="J162" s="5">
        <v>5088.5</v>
      </c>
      <c r="K162" s="47">
        <f t="shared" si="58"/>
        <v>37898.199999999997</v>
      </c>
      <c r="L162" s="39"/>
      <c r="M162" s="32"/>
      <c r="N162" s="40"/>
      <c r="O162" s="40"/>
    </row>
    <row r="163" spans="1:15" s="17" customFormat="1" ht="15.6" hidden="1" customHeight="1" x14ac:dyDescent="0.25">
      <c r="A163" s="27"/>
      <c r="B163" s="27" t="s">
        <v>4</v>
      </c>
      <c r="C163" s="53">
        <v>0</v>
      </c>
      <c r="D163" s="5"/>
      <c r="E163" s="5">
        <f t="shared" si="59"/>
        <v>0</v>
      </c>
      <c r="F163" s="47">
        <v>0</v>
      </c>
      <c r="G163" s="5">
        <v>0</v>
      </c>
      <c r="H163" s="5">
        <v>0</v>
      </c>
      <c r="I163" s="5">
        <v>0</v>
      </c>
      <c r="J163" s="5">
        <v>0</v>
      </c>
      <c r="K163" s="47">
        <f t="shared" si="58"/>
        <v>0</v>
      </c>
      <c r="L163" s="39"/>
      <c r="M163" s="32"/>
      <c r="N163" s="40"/>
      <c r="O163" s="40"/>
    </row>
    <row r="164" spans="1:15" s="17" customFormat="1" ht="42.6" hidden="1" customHeight="1" x14ac:dyDescent="0.25">
      <c r="A164" s="27" t="s">
        <v>24</v>
      </c>
      <c r="B164" s="27" t="s">
        <v>42</v>
      </c>
      <c r="C164" s="53">
        <f>C165+C166</f>
        <v>2916.1</v>
      </c>
      <c r="D164" s="5">
        <f t="shared" ref="D164:J164" si="68">D165+D166</f>
        <v>1125</v>
      </c>
      <c r="E164" s="5">
        <f t="shared" si="68"/>
        <v>1791.1</v>
      </c>
      <c r="F164" s="47">
        <f t="shared" si="68"/>
        <v>1860</v>
      </c>
      <c r="G164" s="5">
        <f t="shared" si="68"/>
        <v>1940</v>
      </c>
      <c r="H164" s="5">
        <f t="shared" si="68"/>
        <v>2030</v>
      </c>
      <c r="I164" s="5">
        <f t="shared" si="68"/>
        <v>2120</v>
      </c>
      <c r="J164" s="5">
        <f t="shared" si="68"/>
        <v>2180</v>
      </c>
      <c r="K164" s="47">
        <f t="shared" si="58"/>
        <v>13046.1</v>
      </c>
      <c r="L164" s="39"/>
      <c r="M164" s="32" t="s">
        <v>65</v>
      </c>
      <c r="N164" s="32" t="s">
        <v>107</v>
      </c>
      <c r="O164" s="32" t="s">
        <v>117</v>
      </c>
    </row>
    <row r="165" spans="1:15" s="17" customFormat="1" ht="16.899999999999999" hidden="1" customHeight="1" x14ac:dyDescent="0.25">
      <c r="A165" s="27"/>
      <c r="B165" s="27" t="s">
        <v>3</v>
      </c>
      <c r="C165" s="53">
        <v>2916.1</v>
      </c>
      <c r="D165" s="5">
        <v>1125</v>
      </c>
      <c r="E165" s="5">
        <f t="shared" si="59"/>
        <v>1791.1</v>
      </c>
      <c r="F165" s="47">
        <v>1860</v>
      </c>
      <c r="G165" s="5">
        <v>1940</v>
      </c>
      <c r="H165" s="5">
        <v>2030</v>
      </c>
      <c r="I165" s="5">
        <v>2120</v>
      </c>
      <c r="J165" s="5">
        <v>2180</v>
      </c>
      <c r="K165" s="47">
        <f t="shared" si="58"/>
        <v>13046.1</v>
      </c>
      <c r="L165" s="39"/>
      <c r="M165" s="32"/>
      <c r="N165" s="40"/>
      <c r="O165" s="40"/>
    </row>
    <row r="166" spans="1:15" s="17" customFormat="1" ht="15.6" hidden="1" customHeight="1" x14ac:dyDescent="0.25">
      <c r="A166" s="27"/>
      <c r="B166" s="27" t="s">
        <v>4</v>
      </c>
      <c r="C166" s="53">
        <v>0</v>
      </c>
      <c r="D166" s="5"/>
      <c r="E166" s="5">
        <f t="shared" si="59"/>
        <v>0</v>
      </c>
      <c r="F166" s="47">
        <v>0</v>
      </c>
      <c r="G166" s="5">
        <v>0</v>
      </c>
      <c r="H166" s="5">
        <v>0</v>
      </c>
      <c r="I166" s="5">
        <v>0</v>
      </c>
      <c r="J166" s="5">
        <v>0</v>
      </c>
      <c r="K166" s="47">
        <f t="shared" si="58"/>
        <v>0</v>
      </c>
      <c r="L166" s="39"/>
      <c r="M166" s="32"/>
      <c r="N166" s="40"/>
      <c r="O166" s="40"/>
    </row>
    <row r="167" spans="1:15" s="17" customFormat="1" ht="42" hidden="1" customHeight="1" x14ac:dyDescent="0.25">
      <c r="A167" s="27" t="s">
        <v>127</v>
      </c>
      <c r="B167" s="27" t="s">
        <v>126</v>
      </c>
      <c r="C167" s="58">
        <f>C168+C169</f>
        <v>11625.91</v>
      </c>
      <c r="D167" s="5"/>
      <c r="E167" s="5">
        <f t="shared" si="59"/>
        <v>11625.9</v>
      </c>
      <c r="F167" s="47">
        <v>0</v>
      </c>
      <c r="G167" s="5">
        <v>0</v>
      </c>
      <c r="H167" s="5">
        <v>0</v>
      </c>
      <c r="I167" s="5">
        <v>0</v>
      </c>
      <c r="J167" s="5">
        <v>0</v>
      </c>
      <c r="K167" s="47">
        <f t="shared" si="58"/>
        <v>11625.9</v>
      </c>
      <c r="L167" s="39"/>
      <c r="M167" s="32" t="s">
        <v>62</v>
      </c>
      <c r="N167" s="32" t="s">
        <v>107</v>
      </c>
      <c r="O167" s="32" t="s">
        <v>117</v>
      </c>
    </row>
    <row r="168" spans="1:15" s="17" customFormat="1" ht="15.6" hidden="1" customHeight="1" x14ac:dyDescent="0.25">
      <c r="A168" s="27"/>
      <c r="B168" s="27" t="s">
        <v>3</v>
      </c>
      <c r="C168" s="58">
        <v>120.44</v>
      </c>
      <c r="D168" s="5">
        <v>116.5</v>
      </c>
      <c r="E168" s="5">
        <f t="shared" si="59"/>
        <v>3.9</v>
      </c>
      <c r="F168" s="47">
        <v>0</v>
      </c>
      <c r="G168" s="5">
        <v>0</v>
      </c>
      <c r="H168" s="5">
        <v>0</v>
      </c>
      <c r="I168" s="5">
        <v>0</v>
      </c>
      <c r="J168" s="5">
        <v>0</v>
      </c>
      <c r="K168" s="47">
        <f t="shared" si="58"/>
        <v>120.4</v>
      </c>
      <c r="L168" s="39"/>
      <c r="M168" s="32"/>
      <c r="N168" s="40"/>
      <c r="O168" s="40"/>
    </row>
    <row r="169" spans="1:15" s="17" customFormat="1" ht="15.6" hidden="1" customHeight="1" x14ac:dyDescent="0.25">
      <c r="A169" s="27"/>
      <c r="B169" s="27" t="s">
        <v>4</v>
      </c>
      <c r="C169" s="58">
        <v>11505.47</v>
      </c>
      <c r="D169" s="5"/>
      <c r="E169" s="5">
        <f t="shared" si="59"/>
        <v>11505.5</v>
      </c>
      <c r="F169" s="47">
        <v>0</v>
      </c>
      <c r="G169" s="5">
        <v>0</v>
      </c>
      <c r="H169" s="5">
        <v>0</v>
      </c>
      <c r="I169" s="5">
        <v>0</v>
      </c>
      <c r="J169" s="5">
        <v>0</v>
      </c>
      <c r="K169" s="47">
        <f t="shared" si="58"/>
        <v>11505.5</v>
      </c>
      <c r="L169" s="39"/>
      <c r="M169" s="32"/>
      <c r="N169" s="40"/>
      <c r="O169" s="40"/>
    </row>
    <row r="170" spans="1:15" s="17" customFormat="1" ht="15.6" customHeight="1" x14ac:dyDescent="0.25">
      <c r="A170" s="27" t="s">
        <v>136</v>
      </c>
      <c r="B170" s="27" t="s">
        <v>134</v>
      </c>
      <c r="C170" s="58">
        <f>C171+C172</f>
        <v>12894.1</v>
      </c>
      <c r="D170" s="46">
        <f t="shared" ref="D170:J170" si="69">D171+D172</f>
        <v>0</v>
      </c>
      <c r="E170" s="46">
        <f t="shared" si="69"/>
        <v>0</v>
      </c>
      <c r="F170" s="48">
        <v>176.5</v>
      </c>
      <c r="G170" s="46">
        <v>185</v>
      </c>
      <c r="H170" s="46">
        <v>193.7</v>
      </c>
      <c r="I170" s="46">
        <v>202.2</v>
      </c>
      <c r="J170" s="46">
        <f t="shared" si="69"/>
        <v>210.7</v>
      </c>
      <c r="K170" s="47">
        <f t="shared" si="58"/>
        <v>13862.2</v>
      </c>
      <c r="L170" s="39"/>
      <c r="M170" s="32"/>
      <c r="N170" s="40"/>
      <c r="O170" s="40"/>
    </row>
    <row r="171" spans="1:15" s="17" customFormat="1" ht="15.6" customHeight="1" x14ac:dyDescent="0.25">
      <c r="A171" s="27"/>
      <c r="B171" s="27" t="s">
        <v>3</v>
      </c>
      <c r="C171" s="58">
        <v>12894.1</v>
      </c>
      <c r="D171" s="47"/>
      <c r="E171" s="47"/>
      <c r="F171" s="47">
        <v>176.5</v>
      </c>
      <c r="G171" s="47">
        <v>185</v>
      </c>
      <c r="H171" s="47">
        <v>193.7</v>
      </c>
      <c r="I171" s="47">
        <v>202.2</v>
      </c>
      <c r="J171" s="47">
        <v>210.7</v>
      </c>
      <c r="K171" s="47">
        <f t="shared" si="58"/>
        <v>13862.2</v>
      </c>
      <c r="L171" s="39"/>
      <c r="M171" s="32"/>
      <c r="N171" s="40"/>
      <c r="O171" s="40"/>
    </row>
    <row r="172" spans="1:15" s="17" customFormat="1" ht="15.6" customHeight="1" x14ac:dyDescent="0.25">
      <c r="A172" s="27"/>
      <c r="B172" s="27" t="s">
        <v>4</v>
      </c>
      <c r="C172" s="58">
        <v>0</v>
      </c>
      <c r="D172" s="47"/>
      <c r="E172" s="47"/>
      <c r="F172" s="47">
        <v>0</v>
      </c>
      <c r="G172" s="47">
        <v>0</v>
      </c>
      <c r="H172" s="47">
        <v>0</v>
      </c>
      <c r="I172" s="47">
        <v>0</v>
      </c>
      <c r="J172" s="47">
        <v>0</v>
      </c>
      <c r="K172" s="47">
        <f t="shared" si="58"/>
        <v>0</v>
      </c>
      <c r="L172" s="39"/>
      <c r="M172" s="32"/>
      <c r="N172" s="40"/>
      <c r="O172" s="40"/>
    </row>
    <row r="173" spans="1:15" s="17" customFormat="1" ht="29.45" customHeight="1" x14ac:dyDescent="0.25">
      <c r="A173" s="27" t="s">
        <v>142</v>
      </c>
      <c r="B173" s="27" t="s">
        <v>22</v>
      </c>
      <c r="C173" s="58"/>
      <c r="D173" s="66"/>
      <c r="E173" s="66"/>
      <c r="F173" s="66">
        <v>176.5</v>
      </c>
      <c r="G173" s="66"/>
      <c r="H173" s="66"/>
      <c r="I173" s="66"/>
      <c r="J173" s="66"/>
      <c r="K173" s="67">
        <f t="shared" si="58"/>
        <v>176.5</v>
      </c>
      <c r="L173" s="39"/>
      <c r="M173" s="32"/>
      <c r="N173" s="40"/>
      <c r="O173" s="40"/>
    </row>
    <row r="174" spans="1:15" s="17" customFormat="1" ht="15.6" customHeight="1" x14ac:dyDescent="0.25">
      <c r="A174" s="27"/>
      <c r="B174" s="27" t="s">
        <v>3</v>
      </c>
      <c r="C174" s="58"/>
      <c r="D174" s="66"/>
      <c r="E174" s="66"/>
      <c r="F174" s="66">
        <v>176.5</v>
      </c>
      <c r="G174" s="66"/>
      <c r="H174" s="66"/>
      <c r="I174" s="66"/>
      <c r="J174" s="66"/>
      <c r="K174" s="67">
        <f t="shared" si="58"/>
        <v>176.5</v>
      </c>
      <c r="L174" s="39"/>
      <c r="M174" s="32"/>
      <c r="N174" s="40"/>
      <c r="O174" s="40"/>
    </row>
    <row r="175" spans="1:15" s="17" customFormat="1" ht="15.6" customHeight="1" x14ac:dyDescent="0.25">
      <c r="A175" s="27"/>
      <c r="B175" s="27" t="s">
        <v>4</v>
      </c>
      <c r="C175" s="58"/>
      <c r="D175" s="66"/>
      <c r="E175" s="66"/>
      <c r="F175" s="66">
        <v>0</v>
      </c>
      <c r="G175" s="66"/>
      <c r="H175" s="66"/>
      <c r="I175" s="66"/>
      <c r="J175" s="66"/>
      <c r="K175" s="67">
        <f t="shared" si="58"/>
        <v>0</v>
      </c>
      <c r="L175" s="39"/>
      <c r="M175" s="32"/>
      <c r="N175" s="40"/>
      <c r="O175" s="40"/>
    </row>
    <row r="176" spans="1:15" s="17" customFormat="1" ht="15.6" customHeight="1" x14ac:dyDescent="0.25">
      <c r="A176" s="27" t="s">
        <v>137</v>
      </c>
      <c r="B176" s="27" t="s">
        <v>135</v>
      </c>
      <c r="C176" s="58">
        <f>C177+C178</f>
        <v>39767.9</v>
      </c>
      <c r="D176" s="46">
        <f t="shared" ref="D176:J176" si="70">D177+D178</f>
        <v>0</v>
      </c>
      <c r="E176" s="46">
        <f t="shared" si="70"/>
        <v>0</v>
      </c>
      <c r="F176" s="48">
        <f t="shared" si="70"/>
        <v>21750.1</v>
      </c>
      <c r="G176" s="46">
        <f t="shared" si="70"/>
        <v>16580.3</v>
      </c>
      <c r="H176" s="46">
        <f t="shared" si="70"/>
        <v>16006.9</v>
      </c>
      <c r="I176" s="46">
        <f t="shared" si="70"/>
        <v>15354.8</v>
      </c>
      <c r="J176" s="46">
        <f t="shared" si="70"/>
        <v>14608.6</v>
      </c>
      <c r="K176" s="47">
        <f>J176+I176+H176+G176+F176+C176</f>
        <v>124068.6</v>
      </c>
      <c r="L176" s="39"/>
      <c r="M176" s="32"/>
      <c r="N176" s="40"/>
      <c r="O176" s="40"/>
    </row>
    <row r="177" spans="1:15" s="17" customFormat="1" ht="15.6" customHeight="1" x14ac:dyDescent="0.25">
      <c r="A177" s="27"/>
      <c r="B177" s="27" t="s">
        <v>3</v>
      </c>
      <c r="C177" s="58">
        <v>27014.5</v>
      </c>
      <c r="D177" s="47"/>
      <c r="E177" s="47"/>
      <c r="F177" s="47">
        <v>21750.1</v>
      </c>
      <c r="G177" s="47">
        <f>16765.3-G171</f>
        <v>16580.3</v>
      </c>
      <c r="H177" s="47">
        <f>16200.6-193.7</f>
        <v>16006.9</v>
      </c>
      <c r="I177" s="47">
        <f>15557-202.2</f>
        <v>15354.8</v>
      </c>
      <c r="J177" s="47">
        <f>14819.3-210.7</f>
        <v>14608.6</v>
      </c>
      <c r="K177" s="47">
        <f>J177+I177+H177+G177+F177+C177</f>
        <v>111315.2</v>
      </c>
      <c r="L177" s="39"/>
      <c r="M177" s="32"/>
      <c r="N177" s="40"/>
      <c r="O177" s="40"/>
    </row>
    <row r="178" spans="1:15" s="17" customFormat="1" ht="15.6" customHeight="1" x14ac:dyDescent="0.25">
      <c r="A178" s="27"/>
      <c r="B178" s="27" t="s">
        <v>4</v>
      </c>
      <c r="C178" s="58">
        <v>12753.4</v>
      </c>
      <c r="D178" s="47"/>
      <c r="E178" s="47"/>
      <c r="F178" s="47">
        <v>0</v>
      </c>
      <c r="G178" s="47">
        <v>0</v>
      </c>
      <c r="H178" s="47">
        <v>0</v>
      </c>
      <c r="I178" s="47">
        <v>0</v>
      </c>
      <c r="J178" s="47">
        <v>0</v>
      </c>
      <c r="K178" s="47">
        <f>J178+I178+H178+G178+F178+C178</f>
        <v>12753.4</v>
      </c>
      <c r="L178" s="39"/>
      <c r="M178" s="32"/>
      <c r="N178" s="40"/>
      <c r="O178" s="40"/>
    </row>
    <row r="179" spans="1:15" s="17" customFormat="1" ht="15.6" customHeight="1" x14ac:dyDescent="0.25">
      <c r="A179" s="27" t="s">
        <v>143</v>
      </c>
      <c r="B179" s="27" t="s">
        <v>38</v>
      </c>
      <c r="C179" s="58"/>
      <c r="D179" s="66"/>
      <c r="E179" s="66"/>
      <c r="F179" s="66">
        <v>8252.6</v>
      </c>
      <c r="G179" s="66"/>
      <c r="H179" s="66"/>
      <c r="I179" s="66"/>
      <c r="J179" s="66"/>
      <c r="K179" s="67">
        <f t="shared" ref="K179:K193" si="71">J179+I179+H179+G179+F179+C179</f>
        <v>8252.6</v>
      </c>
      <c r="L179" s="39"/>
      <c r="M179" s="32"/>
      <c r="N179" s="40"/>
      <c r="O179" s="40"/>
    </row>
    <row r="180" spans="1:15" s="17" customFormat="1" ht="15.6" customHeight="1" x14ac:dyDescent="0.25">
      <c r="A180" s="27"/>
      <c r="B180" s="27" t="s">
        <v>3</v>
      </c>
      <c r="C180" s="58"/>
      <c r="D180" s="66"/>
      <c r="E180" s="66"/>
      <c r="F180" s="66">
        <v>8252.6</v>
      </c>
      <c r="G180" s="66"/>
      <c r="H180" s="66"/>
      <c r="I180" s="66"/>
      <c r="J180" s="66"/>
      <c r="K180" s="67">
        <f t="shared" si="71"/>
        <v>8252.6</v>
      </c>
      <c r="L180" s="39"/>
      <c r="M180" s="32"/>
      <c r="N180" s="40"/>
      <c r="O180" s="40"/>
    </row>
    <row r="181" spans="1:15" s="17" customFormat="1" ht="15.6" customHeight="1" x14ac:dyDescent="0.25">
      <c r="A181" s="27"/>
      <c r="B181" s="27" t="s">
        <v>4</v>
      </c>
      <c r="C181" s="58"/>
      <c r="D181" s="66"/>
      <c r="E181" s="66"/>
      <c r="F181" s="66">
        <v>0</v>
      </c>
      <c r="G181" s="66"/>
      <c r="H181" s="66"/>
      <c r="I181" s="66"/>
      <c r="J181" s="66"/>
      <c r="K181" s="67">
        <f t="shared" si="71"/>
        <v>0</v>
      </c>
      <c r="L181" s="39"/>
      <c r="M181" s="32"/>
      <c r="N181" s="40"/>
      <c r="O181" s="40"/>
    </row>
    <row r="182" spans="1:15" s="17" customFormat="1" ht="28.9" customHeight="1" x14ac:dyDescent="0.25">
      <c r="A182" s="27" t="s">
        <v>144</v>
      </c>
      <c r="B182" s="27" t="s">
        <v>22</v>
      </c>
      <c r="C182" s="58"/>
      <c r="D182" s="66"/>
      <c r="E182" s="66"/>
      <c r="F182" s="66">
        <v>496.9</v>
      </c>
      <c r="G182" s="66"/>
      <c r="H182" s="66"/>
      <c r="I182" s="66"/>
      <c r="J182" s="66"/>
      <c r="K182" s="67">
        <f t="shared" si="71"/>
        <v>496.9</v>
      </c>
      <c r="L182" s="39"/>
      <c r="M182" s="32"/>
      <c r="N182" s="40"/>
      <c r="O182" s="40"/>
    </row>
    <row r="183" spans="1:15" s="17" customFormat="1" ht="15.6" customHeight="1" x14ac:dyDescent="0.25">
      <c r="A183" s="27"/>
      <c r="B183" s="27" t="s">
        <v>3</v>
      </c>
      <c r="C183" s="58"/>
      <c r="D183" s="66"/>
      <c r="E183" s="66"/>
      <c r="F183" s="66">
        <v>496.9</v>
      </c>
      <c r="G183" s="66"/>
      <c r="H183" s="66"/>
      <c r="I183" s="66"/>
      <c r="J183" s="66"/>
      <c r="K183" s="67">
        <f t="shared" si="71"/>
        <v>496.9</v>
      </c>
      <c r="L183" s="39"/>
      <c r="M183" s="32"/>
      <c r="N183" s="40"/>
      <c r="O183" s="40"/>
    </row>
    <row r="184" spans="1:15" s="17" customFormat="1" ht="15.6" customHeight="1" x14ac:dyDescent="0.25">
      <c r="A184" s="27"/>
      <c r="B184" s="27" t="s">
        <v>4</v>
      </c>
      <c r="C184" s="58"/>
      <c r="D184" s="66"/>
      <c r="E184" s="66"/>
      <c r="F184" s="66">
        <v>0</v>
      </c>
      <c r="G184" s="66"/>
      <c r="H184" s="66"/>
      <c r="I184" s="66"/>
      <c r="J184" s="66"/>
      <c r="K184" s="67">
        <f t="shared" si="71"/>
        <v>0</v>
      </c>
      <c r="L184" s="39"/>
      <c r="M184" s="32"/>
      <c r="N184" s="40"/>
      <c r="O184" s="40"/>
    </row>
    <row r="185" spans="1:15" s="17" customFormat="1" ht="30" customHeight="1" x14ac:dyDescent="0.25">
      <c r="A185" s="27" t="s">
        <v>145</v>
      </c>
      <c r="B185" s="27" t="s">
        <v>41</v>
      </c>
      <c r="C185" s="58"/>
      <c r="D185" s="66"/>
      <c r="E185" s="66"/>
      <c r="F185" s="66">
        <v>262</v>
      </c>
      <c r="G185" s="66"/>
      <c r="H185" s="66"/>
      <c r="I185" s="66"/>
      <c r="J185" s="66"/>
      <c r="K185" s="67">
        <f t="shared" si="71"/>
        <v>262</v>
      </c>
      <c r="L185" s="39"/>
      <c r="M185" s="32"/>
      <c r="N185" s="40"/>
      <c r="O185" s="40"/>
    </row>
    <row r="186" spans="1:15" s="17" customFormat="1" ht="15.6" customHeight="1" x14ac:dyDescent="0.25">
      <c r="A186" s="27"/>
      <c r="B186" s="27" t="s">
        <v>3</v>
      </c>
      <c r="C186" s="58"/>
      <c r="D186" s="66"/>
      <c r="E186" s="66"/>
      <c r="F186" s="66">
        <v>262</v>
      </c>
      <c r="G186" s="66"/>
      <c r="H186" s="66"/>
      <c r="I186" s="66"/>
      <c r="J186" s="66"/>
      <c r="K186" s="67">
        <f t="shared" si="71"/>
        <v>262</v>
      </c>
      <c r="L186" s="39"/>
      <c r="M186" s="32"/>
      <c r="N186" s="40"/>
      <c r="O186" s="40"/>
    </row>
    <row r="187" spans="1:15" s="17" customFormat="1" ht="15.6" customHeight="1" x14ac:dyDescent="0.25">
      <c r="A187" s="27"/>
      <c r="B187" s="27" t="s">
        <v>4</v>
      </c>
      <c r="C187" s="58"/>
      <c r="D187" s="66"/>
      <c r="E187" s="66"/>
      <c r="F187" s="66">
        <v>0</v>
      </c>
      <c r="G187" s="66"/>
      <c r="H187" s="66"/>
      <c r="I187" s="66"/>
      <c r="J187" s="66"/>
      <c r="K187" s="67">
        <f t="shared" si="71"/>
        <v>0</v>
      </c>
      <c r="L187" s="39"/>
      <c r="M187" s="32"/>
      <c r="N187" s="40"/>
      <c r="O187" s="40"/>
    </row>
    <row r="188" spans="1:15" s="17" customFormat="1" ht="47.45" customHeight="1" x14ac:dyDescent="0.25">
      <c r="A188" s="68" t="s">
        <v>147</v>
      </c>
      <c r="B188" s="27" t="s">
        <v>146</v>
      </c>
      <c r="C188" s="58"/>
      <c r="D188" s="66"/>
      <c r="E188" s="66"/>
      <c r="F188" s="66">
        <v>9641.4</v>
      </c>
      <c r="G188" s="66"/>
      <c r="H188" s="66"/>
      <c r="I188" s="66"/>
      <c r="J188" s="66"/>
      <c r="K188" s="67">
        <f t="shared" si="71"/>
        <v>9641.4</v>
      </c>
      <c r="L188" s="39"/>
      <c r="M188" s="32"/>
      <c r="N188" s="40"/>
      <c r="O188" s="40"/>
    </row>
    <row r="189" spans="1:15" s="17" customFormat="1" ht="15.6" customHeight="1" x14ac:dyDescent="0.25">
      <c r="A189" s="68"/>
      <c r="B189" s="27" t="s">
        <v>3</v>
      </c>
      <c r="C189" s="68"/>
      <c r="D189" s="68"/>
      <c r="E189" s="68"/>
      <c r="F189" s="66">
        <v>9641.4</v>
      </c>
      <c r="G189" s="68"/>
      <c r="H189" s="68"/>
      <c r="I189" s="68"/>
      <c r="J189" s="68"/>
      <c r="K189" s="67">
        <f t="shared" si="71"/>
        <v>9641.4</v>
      </c>
      <c r="L189" s="68"/>
      <c r="M189" s="68"/>
      <c r="N189" s="68"/>
      <c r="O189" s="68"/>
    </row>
    <row r="190" spans="1:15" s="17" customFormat="1" ht="15.6" customHeight="1" x14ac:dyDescent="0.25">
      <c r="A190" s="68"/>
      <c r="B190" s="27" t="s">
        <v>4</v>
      </c>
      <c r="C190" s="68"/>
      <c r="D190" s="68"/>
      <c r="E190" s="68"/>
      <c r="F190" s="66">
        <v>0</v>
      </c>
      <c r="G190" s="68"/>
      <c r="H190" s="68"/>
      <c r="I190" s="68"/>
      <c r="J190" s="68"/>
      <c r="K190" s="67">
        <f t="shared" si="71"/>
        <v>0</v>
      </c>
      <c r="L190" s="68"/>
      <c r="M190" s="68"/>
      <c r="N190" s="68"/>
      <c r="O190" s="68"/>
    </row>
    <row r="191" spans="1:15" s="17" customFormat="1" ht="50.45" customHeight="1" x14ac:dyDescent="0.25">
      <c r="A191" s="17" t="s">
        <v>148</v>
      </c>
      <c r="B191" s="27" t="s">
        <v>42</v>
      </c>
      <c r="C191" s="68"/>
      <c r="D191" s="68"/>
      <c r="E191" s="68"/>
      <c r="F191" s="66">
        <v>3097.2</v>
      </c>
      <c r="G191" s="68"/>
      <c r="H191" s="68"/>
      <c r="I191" s="68"/>
      <c r="J191" s="68"/>
      <c r="K191" s="67">
        <f t="shared" si="71"/>
        <v>3097.2</v>
      </c>
      <c r="L191" s="68"/>
      <c r="M191" s="68"/>
      <c r="N191" s="68"/>
      <c r="O191" s="68"/>
    </row>
    <row r="192" spans="1:15" s="17" customFormat="1" ht="15.6" customHeight="1" x14ac:dyDescent="0.25">
      <c r="A192" s="68"/>
      <c r="B192" s="27" t="s">
        <v>3</v>
      </c>
      <c r="C192" s="68"/>
      <c r="D192" s="68"/>
      <c r="E192" s="68"/>
      <c r="F192" s="66">
        <v>3097.2</v>
      </c>
      <c r="G192" s="68"/>
      <c r="H192" s="68"/>
      <c r="I192" s="68"/>
      <c r="J192" s="68"/>
      <c r="K192" s="67">
        <f t="shared" si="71"/>
        <v>3097.2</v>
      </c>
      <c r="L192" s="68"/>
      <c r="M192" s="68"/>
      <c r="N192" s="68"/>
      <c r="O192" s="68"/>
    </row>
    <row r="193" spans="1:254" s="17" customFormat="1" ht="15.6" customHeight="1" x14ac:dyDescent="0.25">
      <c r="A193" s="68"/>
      <c r="B193" s="27" t="s">
        <v>4</v>
      </c>
      <c r="C193" s="68"/>
      <c r="D193" s="68"/>
      <c r="E193" s="68"/>
      <c r="F193" s="66">
        <v>0</v>
      </c>
      <c r="G193" s="68"/>
      <c r="H193" s="68"/>
      <c r="I193" s="68"/>
      <c r="J193" s="68"/>
      <c r="K193" s="67">
        <f t="shared" si="71"/>
        <v>0</v>
      </c>
      <c r="L193" s="68"/>
      <c r="M193" s="68"/>
      <c r="N193" s="68"/>
      <c r="O193" s="68"/>
    </row>
    <row r="194" spans="1:254" s="17" customFormat="1" ht="30.6" customHeight="1" x14ac:dyDescent="0.25">
      <c r="A194" s="5" t="s">
        <v>43</v>
      </c>
      <c r="B194" s="27" t="s">
        <v>20</v>
      </c>
      <c r="C194" s="53">
        <v>500</v>
      </c>
      <c r="D194" s="5"/>
      <c r="E194" s="5">
        <f t="shared" si="59"/>
        <v>500</v>
      </c>
      <c r="F194" s="47">
        <v>500</v>
      </c>
      <c r="G194" s="5">
        <v>500</v>
      </c>
      <c r="H194" s="5">
        <v>0</v>
      </c>
      <c r="I194" s="5">
        <v>0</v>
      </c>
      <c r="J194" s="5">
        <v>0</v>
      </c>
      <c r="K194" s="5">
        <f t="shared" si="58"/>
        <v>1500</v>
      </c>
      <c r="L194" s="39"/>
      <c r="M194" s="32"/>
      <c r="N194" s="40"/>
      <c r="O194" s="40"/>
    </row>
    <row r="195" spans="1:254" s="17" customFormat="1" ht="17.45" customHeight="1" x14ac:dyDescent="0.25">
      <c r="A195" s="27"/>
      <c r="B195" s="27" t="s">
        <v>3</v>
      </c>
      <c r="C195" s="53">
        <v>0</v>
      </c>
      <c r="D195" s="5"/>
      <c r="E195" s="5">
        <f t="shared" si="59"/>
        <v>0</v>
      </c>
      <c r="F195" s="47">
        <v>0</v>
      </c>
      <c r="G195" s="5">
        <v>0</v>
      </c>
      <c r="H195" s="5">
        <v>0</v>
      </c>
      <c r="I195" s="5">
        <v>0</v>
      </c>
      <c r="J195" s="5">
        <v>0</v>
      </c>
      <c r="K195" s="5">
        <f t="shared" si="58"/>
        <v>0</v>
      </c>
      <c r="L195" s="39"/>
      <c r="M195" s="32"/>
      <c r="N195" s="40"/>
      <c r="O195" s="40"/>
    </row>
    <row r="196" spans="1:254" s="17" customFormat="1" ht="16.149999999999999" customHeight="1" x14ac:dyDescent="0.25">
      <c r="A196" s="27"/>
      <c r="B196" s="27" t="s">
        <v>4</v>
      </c>
      <c r="C196" s="53">
        <v>500</v>
      </c>
      <c r="D196" s="5"/>
      <c r="E196" s="5">
        <f t="shared" si="59"/>
        <v>500</v>
      </c>
      <c r="F196" s="47">
        <v>500</v>
      </c>
      <c r="G196" s="5">
        <v>500</v>
      </c>
      <c r="H196" s="5">
        <v>0</v>
      </c>
      <c r="I196" s="5">
        <v>0</v>
      </c>
      <c r="J196" s="5">
        <v>0</v>
      </c>
      <c r="K196" s="5">
        <f t="shared" si="58"/>
        <v>1500</v>
      </c>
      <c r="L196" s="39"/>
      <c r="M196" s="32"/>
      <c r="N196" s="40"/>
      <c r="O196" s="40"/>
    </row>
    <row r="197" spans="1:254" s="17" customFormat="1" ht="37.15" customHeight="1" x14ac:dyDescent="0.25">
      <c r="A197" s="27" t="s">
        <v>47</v>
      </c>
      <c r="B197" s="27" t="s">
        <v>44</v>
      </c>
      <c r="C197" s="53">
        <v>500</v>
      </c>
      <c r="D197" s="5"/>
      <c r="E197" s="5">
        <f t="shared" si="59"/>
        <v>500</v>
      </c>
      <c r="F197" s="47">
        <v>500</v>
      </c>
      <c r="G197" s="5">
        <v>500</v>
      </c>
      <c r="H197" s="5">
        <v>0</v>
      </c>
      <c r="I197" s="5">
        <v>0</v>
      </c>
      <c r="J197" s="5">
        <v>0</v>
      </c>
      <c r="K197" s="5">
        <f t="shared" si="58"/>
        <v>1500</v>
      </c>
      <c r="L197" s="39"/>
      <c r="M197" s="32" t="s">
        <v>62</v>
      </c>
      <c r="N197" s="32" t="s">
        <v>119</v>
      </c>
      <c r="O197" s="32" t="s">
        <v>117</v>
      </c>
    </row>
    <row r="198" spans="1:254" s="17" customFormat="1" ht="15" customHeight="1" x14ac:dyDescent="0.25">
      <c r="A198" s="27"/>
      <c r="B198" s="27" t="s">
        <v>3</v>
      </c>
      <c r="C198" s="53">
        <v>0</v>
      </c>
      <c r="D198" s="5"/>
      <c r="E198" s="5">
        <f t="shared" si="59"/>
        <v>0</v>
      </c>
      <c r="F198" s="47">
        <v>0</v>
      </c>
      <c r="G198" s="5">
        <v>0</v>
      </c>
      <c r="H198" s="5">
        <v>0</v>
      </c>
      <c r="I198" s="5">
        <v>0</v>
      </c>
      <c r="J198" s="5">
        <v>0</v>
      </c>
      <c r="K198" s="5">
        <f t="shared" si="58"/>
        <v>0</v>
      </c>
      <c r="L198" s="39"/>
      <c r="M198" s="32"/>
      <c r="N198" s="40"/>
      <c r="O198" s="40"/>
    </row>
    <row r="199" spans="1:254" s="17" customFormat="1" ht="15" customHeight="1" x14ac:dyDescent="0.25">
      <c r="A199" s="27"/>
      <c r="B199" s="27" t="s">
        <v>4</v>
      </c>
      <c r="C199" s="53">
        <v>500</v>
      </c>
      <c r="D199" s="5"/>
      <c r="E199" s="5">
        <f>C199-D199</f>
        <v>500</v>
      </c>
      <c r="F199" s="47">
        <v>500</v>
      </c>
      <c r="G199" s="5">
        <v>500</v>
      </c>
      <c r="H199" s="5">
        <v>0</v>
      </c>
      <c r="I199" s="5">
        <v>0</v>
      </c>
      <c r="J199" s="5">
        <v>0</v>
      </c>
      <c r="K199" s="5">
        <f t="shared" si="58"/>
        <v>1500</v>
      </c>
      <c r="L199" s="39"/>
      <c r="M199" s="32"/>
      <c r="N199" s="40"/>
      <c r="O199" s="40"/>
    </row>
    <row r="200" spans="1:254" s="13" customFormat="1" ht="16.5" x14ac:dyDescent="0.25">
      <c r="A200" s="10"/>
      <c r="B200" s="3"/>
      <c r="C200" s="59"/>
      <c r="D200" s="3"/>
      <c r="E200" s="3"/>
      <c r="F200" s="3"/>
      <c r="G200" s="3"/>
      <c r="H200" s="3"/>
      <c r="I200" s="3"/>
      <c r="J200" s="3"/>
      <c r="K200" s="3"/>
      <c r="L200" s="3"/>
      <c r="M200" s="3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1"/>
      <c r="DM200" s="1"/>
      <c r="DN200" s="1"/>
      <c r="DO200" s="1"/>
      <c r="DP200" s="1"/>
      <c r="DQ200" s="1"/>
      <c r="DR200" s="1"/>
      <c r="DS200" s="1"/>
      <c r="DT200" s="1"/>
      <c r="DU200" s="1"/>
      <c r="DV200" s="1"/>
      <c r="DW200" s="1"/>
      <c r="DX200" s="1"/>
      <c r="DY200" s="1"/>
      <c r="DZ200" s="1"/>
      <c r="EA200" s="1"/>
      <c r="EB200" s="1"/>
      <c r="EC200" s="1"/>
      <c r="ED200" s="1"/>
      <c r="EE200" s="1"/>
      <c r="EF200" s="1"/>
      <c r="EG200" s="1"/>
      <c r="EH200" s="1"/>
      <c r="EI200" s="1"/>
      <c r="EJ200" s="1"/>
      <c r="EK200" s="1"/>
      <c r="EL200" s="1"/>
      <c r="EM200" s="1"/>
      <c r="EN200" s="1"/>
      <c r="EO200" s="1"/>
      <c r="EP200" s="1"/>
      <c r="EQ200" s="1"/>
      <c r="ER200" s="1"/>
      <c r="ES200" s="1"/>
      <c r="ET200" s="1"/>
      <c r="EU200" s="1"/>
      <c r="EV200" s="1"/>
      <c r="EW200" s="1"/>
      <c r="EX200" s="1"/>
      <c r="EY200" s="1"/>
      <c r="EZ200" s="1"/>
      <c r="FA200" s="1"/>
      <c r="FB200" s="1"/>
      <c r="FC200" s="1"/>
      <c r="FD200" s="1"/>
      <c r="FE200" s="1"/>
      <c r="FF200" s="1"/>
      <c r="FG200" s="1"/>
      <c r="FH200" s="1"/>
      <c r="FI200" s="1"/>
      <c r="FJ200" s="1"/>
      <c r="FK200" s="1"/>
      <c r="FL200" s="1"/>
      <c r="FM200" s="1"/>
      <c r="FN200" s="1"/>
      <c r="FO200" s="1"/>
      <c r="FP200" s="1"/>
      <c r="FQ200" s="1"/>
      <c r="FR200" s="1"/>
      <c r="FS200" s="1"/>
      <c r="FT200" s="1"/>
      <c r="FU200" s="1"/>
      <c r="FV200" s="1"/>
      <c r="FW200" s="1"/>
      <c r="FX200" s="1"/>
      <c r="FY200" s="1"/>
      <c r="FZ200" s="1"/>
      <c r="GA200" s="1"/>
      <c r="GB200" s="1"/>
      <c r="GC200" s="1"/>
      <c r="GD200" s="1"/>
      <c r="GE200" s="1"/>
      <c r="GF200" s="1"/>
      <c r="GG200" s="1"/>
      <c r="GH200" s="1"/>
      <c r="GI200" s="1"/>
      <c r="GJ200" s="1"/>
      <c r="GK200" s="1"/>
      <c r="GL200" s="1"/>
      <c r="GM200" s="1"/>
      <c r="GN200" s="1"/>
      <c r="GO200" s="1"/>
      <c r="GP200" s="1"/>
      <c r="GQ200" s="1"/>
      <c r="GR200" s="1"/>
      <c r="GS200" s="1"/>
      <c r="GT200" s="1"/>
      <c r="GU200" s="1"/>
      <c r="GV200" s="1"/>
      <c r="GW200" s="1"/>
      <c r="GX200" s="1"/>
      <c r="GY200" s="1"/>
      <c r="GZ200" s="1"/>
      <c r="HA200" s="1"/>
      <c r="HB200" s="1"/>
      <c r="HC200" s="1"/>
      <c r="HD200" s="1"/>
      <c r="HE200" s="1"/>
      <c r="HF200" s="1"/>
      <c r="HG200" s="1"/>
      <c r="HH200" s="1"/>
      <c r="HI200" s="1"/>
      <c r="HJ200" s="1"/>
      <c r="HK200" s="1"/>
      <c r="HL200" s="1"/>
      <c r="HM200" s="1"/>
      <c r="HN200" s="1"/>
      <c r="HO200" s="1"/>
      <c r="HP200" s="1"/>
      <c r="HQ200" s="1"/>
      <c r="HR200" s="1"/>
      <c r="HS200" s="1"/>
      <c r="HT200" s="1"/>
      <c r="HU200" s="1"/>
      <c r="HV200" s="1"/>
      <c r="HW200" s="1"/>
      <c r="HX200" s="1"/>
      <c r="HY200" s="1"/>
      <c r="HZ200" s="1"/>
      <c r="IA200" s="1"/>
      <c r="IB200" s="1"/>
      <c r="IC200" s="1"/>
      <c r="ID200" s="1"/>
      <c r="IE200" s="1"/>
      <c r="IF200" s="1"/>
      <c r="IG200" s="1"/>
      <c r="IH200" s="1"/>
      <c r="II200" s="1"/>
      <c r="IJ200" s="1"/>
      <c r="IK200" s="1"/>
      <c r="IL200" s="1"/>
      <c r="IM200" s="1"/>
      <c r="IN200" s="1"/>
      <c r="IO200" s="1"/>
      <c r="IP200" s="1"/>
      <c r="IQ200" s="1"/>
      <c r="IR200" s="1"/>
      <c r="IS200" s="1"/>
      <c r="IT200" s="1"/>
    </row>
    <row r="201" spans="1:254" s="13" customFormat="1" x14ac:dyDescent="0.25">
      <c r="A201" s="3"/>
      <c r="B201" s="3"/>
      <c r="C201" s="59"/>
      <c r="D201" s="3"/>
      <c r="E201" s="3"/>
      <c r="F201" s="3"/>
      <c r="G201" s="3"/>
      <c r="H201" s="3"/>
      <c r="I201" s="3"/>
      <c r="J201" s="3"/>
      <c r="K201" s="3"/>
      <c r="L201" s="3"/>
      <c r="M201" s="3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1"/>
      <c r="DM201" s="1"/>
      <c r="DN201" s="1"/>
      <c r="DO201" s="1"/>
      <c r="DP201" s="1"/>
      <c r="DQ201" s="1"/>
      <c r="DR201" s="1"/>
      <c r="DS201" s="1"/>
      <c r="DT201" s="1"/>
      <c r="DU201" s="1"/>
      <c r="DV201" s="1"/>
      <c r="DW201" s="1"/>
      <c r="DX201" s="1"/>
      <c r="DY201" s="1"/>
      <c r="DZ201" s="1"/>
      <c r="EA201" s="1"/>
      <c r="EB201" s="1"/>
      <c r="EC201" s="1"/>
      <c r="ED201" s="1"/>
      <c r="EE201" s="1"/>
      <c r="EF201" s="1"/>
      <c r="EG201" s="1"/>
      <c r="EH201" s="1"/>
      <c r="EI201" s="1"/>
      <c r="EJ201" s="1"/>
      <c r="EK201" s="1"/>
      <c r="EL201" s="1"/>
      <c r="EM201" s="1"/>
      <c r="EN201" s="1"/>
      <c r="EO201" s="1"/>
      <c r="EP201" s="1"/>
      <c r="EQ201" s="1"/>
      <c r="ER201" s="1"/>
      <c r="ES201" s="1"/>
      <c r="ET201" s="1"/>
      <c r="EU201" s="1"/>
      <c r="EV201" s="1"/>
      <c r="EW201" s="1"/>
      <c r="EX201" s="1"/>
      <c r="EY201" s="1"/>
      <c r="EZ201" s="1"/>
      <c r="FA201" s="1"/>
      <c r="FB201" s="1"/>
      <c r="FC201" s="1"/>
      <c r="FD201" s="1"/>
      <c r="FE201" s="1"/>
      <c r="FF201" s="1"/>
      <c r="FG201" s="1"/>
      <c r="FH201" s="1"/>
      <c r="FI201" s="1"/>
      <c r="FJ201" s="1"/>
      <c r="FK201" s="1"/>
      <c r="FL201" s="1"/>
      <c r="FM201" s="1"/>
      <c r="FN201" s="1"/>
      <c r="FO201" s="1"/>
      <c r="FP201" s="1"/>
      <c r="FQ201" s="1"/>
      <c r="FR201" s="1"/>
      <c r="FS201" s="1"/>
      <c r="FT201" s="1"/>
      <c r="FU201" s="1"/>
      <c r="FV201" s="1"/>
      <c r="FW201" s="1"/>
      <c r="FX201" s="1"/>
      <c r="FY201" s="1"/>
      <c r="FZ201" s="1"/>
      <c r="GA201" s="1"/>
      <c r="GB201" s="1"/>
      <c r="GC201" s="1"/>
      <c r="GD201" s="1"/>
      <c r="GE201" s="1"/>
      <c r="GF201" s="1"/>
      <c r="GG201" s="1"/>
      <c r="GH201" s="1"/>
      <c r="GI201" s="1"/>
      <c r="GJ201" s="1"/>
      <c r="GK201" s="1"/>
      <c r="GL201" s="1"/>
      <c r="GM201" s="1"/>
      <c r="GN201" s="1"/>
      <c r="GO201" s="1"/>
      <c r="GP201" s="1"/>
      <c r="GQ201" s="1"/>
      <c r="GR201" s="1"/>
      <c r="GS201" s="1"/>
      <c r="GT201" s="1"/>
      <c r="GU201" s="1"/>
      <c r="GV201" s="1"/>
      <c r="GW201" s="1"/>
      <c r="GX201" s="1"/>
      <c r="GY201" s="1"/>
      <c r="GZ201" s="1"/>
      <c r="HA201" s="1"/>
      <c r="HB201" s="1"/>
      <c r="HC201" s="1"/>
      <c r="HD201" s="1"/>
      <c r="HE201" s="1"/>
      <c r="HF201" s="1"/>
      <c r="HG201" s="1"/>
      <c r="HH201" s="1"/>
      <c r="HI201" s="1"/>
      <c r="HJ201" s="1"/>
      <c r="HK201" s="1"/>
      <c r="HL201" s="1"/>
      <c r="HM201" s="1"/>
      <c r="HN201" s="1"/>
      <c r="HO201" s="1"/>
      <c r="HP201" s="1"/>
      <c r="HQ201" s="1"/>
      <c r="HR201" s="1"/>
      <c r="HS201" s="1"/>
      <c r="HT201" s="1"/>
      <c r="HU201" s="1"/>
      <c r="HV201" s="1"/>
      <c r="HW201" s="1"/>
      <c r="HX201" s="1"/>
      <c r="HY201" s="1"/>
      <c r="HZ201" s="1"/>
      <c r="IA201" s="1"/>
      <c r="IB201" s="1"/>
      <c r="IC201" s="1"/>
      <c r="ID201" s="1"/>
      <c r="IE201" s="1"/>
      <c r="IF201" s="1"/>
      <c r="IG201" s="1"/>
      <c r="IH201" s="1"/>
      <c r="II201" s="1"/>
      <c r="IJ201" s="1"/>
      <c r="IK201" s="1"/>
      <c r="IL201" s="1"/>
      <c r="IM201" s="1"/>
      <c r="IN201" s="1"/>
      <c r="IO201" s="1"/>
      <c r="IP201" s="1"/>
      <c r="IQ201" s="1"/>
      <c r="IR201" s="1"/>
      <c r="IS201" s="1"/>
      <c r="IT201" s="1"/>
    </row>
  </sheetData>
  <mergeCells count="16">
    <mergeCell ref="F10:O10"/>
    <mergeCell ref="A131:O131"/>
    <mergeCell ref="A139:O139"/>
    <mergeCell ref="A11:O11"/>
    <mergeCell ref="A13:A14"/>
    <mergeCell ref="B13:B14"/>
    <mergeCell ref="C13:J13"/>
    <mergeCell ref="K13:K14"/>
    <mergeCell ref="M13:M14"/>
    <mergeCell ref="N13:N14"/>
    <mergeCell ref="A73:M73"/>
    <mergeCell ref="A94:M94"/>
    <mergeCell ref="O13:O14"/>
    <mergeCell ref="A12:O12"/>
    <mergeCell ref="A22:O22"/>
    <mergeCell ref="A40:O40"/>
  </mergeCells>
  <phoneticPr fontId="5" type="noConversion"/>
  <pageMargins left="0.35433070866141736" right="0.23622047244094491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 (2)</vt:lpstr>
      <vt:lpstr>'Лист2 (2)'!doc_name</vt:lpstr>
      <vt:lpstr>'Лист2 (2)'!Заголовки_для_печати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bikbaeva</dc:creator>
  <cp:lastModifiedBy>admin</cp:lastModifiedBy>
  <cp:lastPrinted>2016-06-02T02:10:22Z</cp:lastPrinted>
  <dcterms:created xsi:type="dcterms:W3CDTF">2014-09-25T23:54:26Z</dcterms:created>
  <dcterms:modified xsi:type="dcterms:W3CDTF">2016-06-02T02:11:22Z</dcterms:modified>
</cp:coreProperties>
</file>