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65" yWindow="120" windowWidth="9810" windowHeight="12120"/>
  </bookViews>
  <sheets>
    <sheet name="Приложение 3" sheetId="3" r:id="rId1"/>
  </sheets>
  <definedNames>
    <definedName name="_xlnm._FilterDatabase" localSheetId="0" hidden="1">'Приложение 3'!$A$11:$J$406</definedName>
    <definedName name="_xlnm.Print_Titles" localSheetId="0">'Приложение 3'!$10:$12</definedName>
    <definedName name="_xlnm.Print_Area" localSheetId="0">'Приложение 3'!$A$1:$L$406</definedName>
  </definedNames>
  <calcPr calcId="114210" fullCalcOnLoad="1"/>
</workbook>
</file>

<file path=xl/calcChain.xml><?xml version="1.0" encoding="utf-8"?>
<calcChain xmlns="http://schemas.openxmlformats.org/spreadsheetml/2006/main">
  <c r="D109" i="3"/>
  <c r="D239"/>
  <c r="D237"/>
  <c r="D217"/>
  <c r="D219"/>
  <c r="D215"/>
  <c r="D203"/>
  <c r="D205"/>
  <c r="D201"/>
  <c r="D176"/>
  <c r="D165"/>
  <c r="D167"/>
  <c r="D163"/>
  <c r="D134"/>
  <c r="D132"/>
  <c r="D253"/>
  <c r="D391"/>
  <c r="D389"/>
  <c r="D370"/>
  <c r="D368"/>
  <c r="D339"/>
  <c r="D337"/>
  <c r="D298"/>
  <c r="D296"/>
  <c r="D283"/>
  <c r="D281"/>
  <c r="D395"/>
  <c r="D401"/>
  <c r="E57"/>
  <c r="E89"/>
  <c r="E109"/>
  <c r="E237"/>
  <c r="E217"/>
  <c r="E219"/>
  <c r="E215"/>
  <c r="E201"/>
  <c r="E176"/>
  <c r="E163"/>
  <c r="E134"/>
  <c r="E132"/>
  <c r="E253"/>
  <c r="E375"/>
  <c r="E391"/>
  <c r="E389"/>
  <c r="E370"/>
  <c r="E368"/>
  <c r="E303"/>
  <c r="E333"/>
  <c r="E337"/>
  <c r="E292"/>
  <c r="E298"/>
  <c r="E296"/>
  <c r="E283"/>
  <c r="E281"/>
  <c r="E395"/>
  <c r="E401"/>
  <c r="C391"/>
  <c r="C389"/>
  <c r="C370"/>
  <c r="C368"/>
  <c r="C339"/>
  <c r="C337"/>
  <c r="C298"/>
  <c r="C300"/>
  <c r="C296"/>
  <c r="C283"/>
  <c r="C281"/>
  <c r="C395"/>
  <c r="C111"/>
  <c r="C134"/>
  <c r="C165"/>
  <c r="C178"/>
  <c r="C203"/>
  <c r="C217"/>
  <c r="C239"/>
  <c r="C255"/>
  <c r="C113"/>
  <c r="C167"/>
  <c r="C219"/>
  <c r="C257"/>
  <c r="C253"/>
  <c r="C401"/>
  <c r="F375"/>
  <c r="F391"/>
  <c r="F389"/>
  <c r="F370"/>
  <c r="F368"/>
  <c r="F303"/>
  <c r="F333"/>
  <c r="F337"/>
  <c r="F296"/>
  <c r="F283"/>
  <c r="F281"/>
  <c r="F395"/>
  <c r="F111"/>
  <c r="F134"/>
  <c r="F165"/>
  <c r="F203"/>
  <c r="F239"/>
  <c r="F255"/>
  <c r="F113"/>
  <c r="F167"/>
  <c r="F205"/>
  <c r="F219"/>
  <c r="F257"/>
  <c r="F253"/>
  <c r="F401"/>
  <c r="G375"/>
  <c r="G391"/>
  <c r="G389"/>
  <c r="G370"/>
  <c r="G368"/>
  <c r="G303"/>
  <c r="G333"/>
  <c r="G337"/>
  <c r="G298"/>
  <c r="G296"/>
  <c r="G283"/>
  <c r="G281"/>
  <c r="G395"/>
  <c r="G111"/>
  <c r="G134"/>
  <c r="G165"/>
  <c r="G203"/>
  <c r="G239"/>
  <c r="G255"/>
  <c r="G113"/>
  <c r="G167"/>
  <c r="G205"/>
  <c r="G219"/>
  <c r="G257"/>
  <c r="G253"/>
  <c r="G401"/>
  <c r="H375"/>
  <c r="H391"/>
  <c r="H389"/>
  <c r="H370"/>
  <c r="H368"/>
  <c r="H303"/>
  <c r="H333"/>
  <c r="H337"/>
  <c r="H298"/>
  <c r="H296"/>
  <c r="H283"/>
  <c r="H281"/>
  <c r="H395"/>
  <c r="H111"/>
  <c r="H134"/>
  <c r="H165"/>
  <c r="H178"/>
  <c r="H203"/>
  <c r="H239"/>
  <c r="H255"/>
  <c r="H113"/>
  <c r="H167"/>
  <c r="H205"/>
  <c r="H219"/>
  <c r="H257"/>
  <c r="H253"/>
  <c r="H401"/>
  <c r="I402"/>
  <c r="I188"/>
  <c r="I50"/>
  <c r="F176"/>
  <c r="G176"/>
  <c r="H176"/>
  <c r="I40"/>
  <c r="D178"/>
  <c r="E178"/>
  <c r="I173"/>
  <c r="C109"/>
  <c r="E205"/>
  <c r="E203"/>
  <c r="I186"/>
  <c r="I194"/>
  <c r="H109"/>
  <c r="G109"/>
  <c r="F109"/>
  <c r="H399"/>
  <c r="G399"/>
  <c r="F399"/>
  <c r="E399"/>
  <c r="D399"/>
  <c r="I400"/>
  <c r="I388"/>
  <c r="I386"/>
  <c r="I384"/>
  <c r="I382"/>
  <c r="I380"/>
  <c r="I378"/>
  <c r="I373"/>
  <c r="I369"/>
  <c r="I371"/>
  <c r="I367"/>
  <c r="I365"/>
  <c r="I363"/>
  <c r="I361"/>
  <c r="I359"/>
  <c r="I357"/>
  <c r="I355"/>
  <c r="I353"/>
  <c r="I351"/>
  <c r="I349"/>
  <c r="I347"/>
  <c r="I345"/>
  <c r="I342"/>
  <c r="I336"/>
  <c r="I334"/>
  <c r="I332"/>
  <c r="I330"/>
  <c r="I328"/>
  <c r="I326"/>
  <c r="I324"/>
  <c r="I322"/>
  <c r="I320"/>
  <c r="I318"/>
  <c r="I316"/>
  <c r="I314"/>
  <c r="I312"/>
  <c r="I310"/>
  <c r="I308"/>
  <c r="I306"/>
  <c r="H339"/>
  <c r="F339"/>
  <c r="I301"/>
  <c r="F292"/>
  <c r="I286"/>
  <c r="I284"/>
  <c r="I289"/>
  <c r="I291"/>
  <c r="I295"/>
  <c r="I280"/>
  <c r="I278"/>
  <c r="I276"/>
  <c r="I272"/>
  <c r="I270"/>
  <c r="I268"/>
  <c r="I266"/>
  <c r="I264"/>
  <c r="I262"/>
  <c r="I394"/>
  <c r="I66"/>
  <c r="I68"/>
  <c r="I64"/>
  <c r="I62"/>
  <c r="I26"/>
  <c r="I28"/>
  <c r="I206"/>
  <c r="D111"/>
  <c r="I104"/>
  <c r="I102"/>
  <c r="I100"/>
  <c r="I98"/>
  <c r="D113"/>
  <c r="I108"/>
  <c r="I106"/>
  <c r="I94"/>
  <c r="I96"/>
  <c r="I16"/>
  <c r="I52"/>
  <c r="E167"/>
  <c r="E165"/>
  <c r="G163"/>
  <c r="H163"/>
  <c r="C163"/>
  <c r="I160"/>
  <c r="I158"/>
  <c r="I54"/>
  <c r="I56"/>
  <c r="I24"/>
  <c r="I22"/>
  <c r="I78"/>
  <c r="I38"/>
  <c r="I90"/>
  <c r="I18"/>
  <c r="I82"/>
  <c r="I20"/>
  <c r="I30"/>
  <c r="I32"/>
  <c r="I34"/>
  <c r="I36"/>
  <c r="I42"/>
  <c r="I44"/>
  <c r="I46"/>
  <c r="I48"/>
  <c r="I60"/>
  <c r="I70"/>
  <c r="I72"/>
  <c r="I74"/>
  <c r="I76"/>
  <c r="I80"/>
  <c r="I84"/>
  <c r="I86"/>
  <c r="I88"/>
  <c r="I92"/>
  <c r="I117"/>
  <c r="I119"/>
  <c r="I121"/>
  <c r="I123"/>
  <c r="I125"/>
  <c r="I127"/>
  <c r="I129"/>
  <c r="I131"/>
  <c r="I140"/>
  <c r="I142"/>
  <c r="I144"/>
  <c r="I146"/>
  <c r="I148"/>
  <c r="I150"/>
  <c r="I152"/>
  <c r="I154"/>
  <c r="I156"/>
  <c r="I162"/>
  <c r="I171"/>
  <c r="I175"/>
  <c r="I184"/>
  <c r="I190"/>
  <c r="I192"/>
  <c r="I196"/>
  <c r="I198"/>
  <c r="I200"/>
  <c r="I212"/>
  <c r="I214"/>
  <c r="I227"/>
  <c r="I231"/>
  <c r="I233"/>
  <c r="I236"/>
  <c r="I238"/>
  <c r="I250"/>
  <c r="I252"/>
  <c r="I248"/>
  <c r="E239"/>
  <c r="F132"/>
  <c r="F237"/>
  <c r="F215"/>
  <c r="G132"/>
  <c r="G201"/>
  <c r="G237"/>
  <c r="G405"/>
  <c r="H201"/>
  <c r="H237"/>
  <c r="H215"/>
  <c r="I135"/>
  <c r="C176"/>
  <c r="I177"/>
  <c r="C201"/>
  <c r="I240"/>
  <c r="I242"/>
  <c r="I218"/>
  <c r="I181"/>
  <c r="I137"/>
  <c r="F163"/>
  <c r="I58"/>
  <c r="I168"/>
  <c r="F201"/>
  <c r="I216"/>
  <c r="I133"/>
  <c r="I166"/>
  <c r="I164"/>
  <c r="G215"/>
  <c r="I376"/>
  <c r="I390"/>
  <c r="C132"/>
  <c r="C237"/>
  <c r="F405"/>
  <c r="I304"/>
  <c r="G339"/>
  <c r="I220"/>
  <c r="I293"/>
  <c r="C215"/>
  <c r="H132"/>
  <c r="D257"/>
  <c r="D405"/>
  <c r="H405"/>
  <c r="I179"/>
  <c r="D255"/>
  <c r="I204"/>
  <c r="I202"/>
  <c r="H403"/>
  <c r="H397"/>
  <c r="G397"/>
  <c r="G403"/>
  <c r="C405"/>
  <c r="I297"/>
  <c r="I299"/>
  <c r="E397"/>
  <c r="E339"/>
  <c r="I338"/>
  <c r="I340"/>
  <c r="I392"/>
  <c r="I110"/>
  <c r="E111"/>
  <c r="I112"/>
  <c r="I254"/>
  <c r="E255"/>
  <c r="I256"/>
  <c r="E113"/>
  <c r="I282"/>
  <c r="F403"/>
  <c r="F397"/>
  <c r="D397"/>
  <c r="D403"/>
  <c r="E257"/>
  <c r="I114"/>
  <c r="I396"/>
  <c r="C403"/>
  <c r="C397"/>
  <c r="I398"/>
  <c r="E405"/>
  <c r="I258"/>
  <c r="E403"/>
  <c r="I404"/>
  <c r="I406"/>
</calcChain>
</file>

<file path=xl/sharedStrings.xml><?xml version="1.0" encoding="utf-8"?>
<sst xmlns="http://schemas.openxmlformats.org/spreadsheetml/2006/main" count="779" uniqueCount="358">
  <si>
    <t>№ п/п</t>
  </si>
  <si>
    <t>Перечень мероприятий</t>
  </si>
  <si>
    <t>Объем финансирования (тыс.руб.)</t>
  </si>
  <si>
    <t>I СФЕРА ФИЗИЧЕСКОЙ КУЛЬТУРЫ И СПОРТА</t>
  </si>
  <si>
    <t>1. Развитие инфраструктуры и укрепление материально-технической базы объектов спортивного назначения</t>
  </si>
  <si>
    <t>местный бюджет</t>
  </si>
  <si>
    <t>областной бюджет</t>
  </si>
  <si>
    <t>Текущий ремонт плавательного бассейна и модульной кательной</t>
  </si>
  <si>
    <t>УСП</t>
  </si>
  <si>
    <t>Текущий ремонт лыжной базы</t>
  </si>
  <si>
    <t>Капитальный ремонт стадиона пгт.Ноглики</t>
  </si>
  <si>
    <t>Текущий ремонт СК «Арена»</t>
  </si>
  <si>
    <t>Изготовление ПСД лыжно-роллерной трассы с освещением пгт.Ноглики (в том числе инженерные изыскания, проектные работы, привязка проекта, приобретение типового проекта, государственная экспертиза)</t>
  </si>
  <si>
    <t>1-й этап строительства лыжно-роллерной трассы в пгт.Ноглики</t>
  </si>
  <si>
    <t>Итого, в том числе:</t>
  </si>
  <si>
    <t>2-й этап строительства лыжно-роллерной трассы пгт.Ноглики</t>
  </si>
  <si>
    <t>«Стадион с искусственным покрытием в пгт.Ноглики», осветительные мачты</t>
  </si>
  <si>
    <t>Дворовая хоккейная площадка в пгт.Ноглики</t>
  </si>
  <si>
    <t>Секция борьбы</t>
  </si>
  <si>
    <t>Секция футбола</t>
  </si>
  <si>
    <t>Секция лыжных гонок</t>
  </si>
  <si>
    <t>Секция хоккея</t>
  </si>
  <si>
    <t>Секция плавания</t>
  </si>
  <si>
    <t>Секция волейбола</t>
  </si>
  <si>
    <t>Секция тхеквондо</t>
  </si>
  <si>
    <t>Секция самбо</t>
  </si>
  <si>
    <t>3. Массовая физкультурно-оздоровительная работа</t>
  </si>
  <si>
    <t>Участие в районном и областном этапах «Президентских состязаний»</t>
  </si>
  <si>
    <t>Развитие национальных видов спорта</t>
  </si>
  <si>
    <t>Проведение районных спортивно-массовых мероприятий для лиц с ограниченными возможностями</t>
  </si>
  <si>
    <t>Развитие игровых видов спорта</t>
  </si>
  <si>
    <t>4. Совершенствование существующей системы работы физической культуры и спорта</t>
  </si>
  <si>
    <t>Участие в коллегиях, семинарах, курсах повышения квалификации, проводимых Мин.спорта</t>
  </si>
  <si>
    <t>5. Обеспечение комплексной безопасности на объектах физической культуры и спорта</t>
  </si>
  <si>
    <t>Содержание и обслуживание объектов спорта (в т.ч. приобретение оборудования для освещения, звукового сопровождения, обеспечения противопожарной и антитеррористической безопасности на спортивных объектах, установка видеонаблюдения)</t>
  </si>
  <si>
    <t>6. Подготовка кадров в области физической культуры и спорта</t>
  </si>
  <si>
    <t>Повышение квалификации и переподготовка тренеров-преподавателей, проведение семинаров и конференций по вопросам развития физической культуры и спорта</t>
  </si>
  <si>
    <t>без затрат</t>
  </si>
  <si>
    <t>Привлечение детских тренеров в детско-юношеские спортивные школы, средние общеобразовательные школы, дошкольные образовательные учреждения</t>
  </si>
  <si>
    <t>Привлечение спортивных тренеров для лиц с ограниченными возможностями</t>
  </si>
  <si>
    <t>7. Формирование информационной политики в области физической культуры и спорта</t>
  </si>
  <si>
    <t>Проведение массовых мероприятий, демонстрирующих спортивные достижения (показательные выступления на районных массовых мероприятиях)</t>
  </si>
  <si>
    <t>Пропаганда ценностей физической культуры и спорта через средства массовой информации:</t>
  </si>
  <si>
    <t>- местной студии телевидения,</t>
  </si>
  <si>
    <t>7.3</t>
  </si>
  <si>
    <t>Торжественное чествование победителей в спортивных состязаниях по итогам года</t>
  </si>
  <si>
    <t>7.4</t>
  </si>
  <si>
    <t>Информирование населения всеми доступными средствами о режиме работы спортивных сооружений и предоставляемых услугах</t>
  </si>
  <si>
    <t>7.5</t>
  </si>
  <si>
    <t>Размещение на сайте МО «Городской округ Ногликский» информации о комплексе мер, принимаемых администрацией для развития спорта</t>
  </si>
  <si>
    <t>7.6</t>
  </si>
  <si>
    <t>Выпуск буклетов, афиш о режиме работы спортивных секций</t>
  </si>
  <si>
    <t>7.7</t>
  </si>
  <si>
    <t>Изготовление атрибутики с символикой МО «Городской округ Ногликский»</t>
  </si>
  <si>
    <t>7.8</t>
  </si>
  <si>
    <t>Выстраивание системного взаимодействия с болельщиками по видам спорта</t>
  </si>
  <si>
    <t>7.9</t>
  </si>
  <si>
    <t>Проведение выставок спортивных достижений</t>
  </si>
  <si>
    <t>8. Совершенствование правового регулирования физической культуры и спорта</t>
  </si>
  <si>
    <t>8.1</t>
  </si>
  <si>
    <t>Разработка положения о командировании спортивных команд на соревнования за пределы района</t>
  </si>
  <si>
    <t>8.2</t>
  </si>
  <si>
    <t>Разработка положения по проведению соревнований по видам спорта</t>
  </si>
  <si>
    <t>8.3</t>
  </si>
  <si>
    <t>Разработка норм расходов средств на проведение физкультурных и спортивных мероприятий</t>
  </si>
  <si>
    <t>Итого  в  сфере физической культуры и спорта</t>
  </si>
  <si>
    <t>II СФЕРА МОЛОДЕЖНОЙ ПОЛИТИКИ</t>
  </si>
  <si>
    <t>1. Развитие потенциала молодежи на территории муниципального образования «Городской округ Ногликский», поддержка молодежных инициатив</t>
  </si>
  <si>
    <t>1.1</t>
  </si>
  <si>
    <t>Проведение интеллектуальной игры «Логос»- среди предприятий, учреждений Ногликского района</t>
  </si>
  <si>
    <t>1.2</t>
  </si>
  <si>
    <t>1.3</t>
  </si>
  <si>
    <t>1.4</t>
  </si>
  <si>
    <t>Участие в областном проекте «Сахалинский КВН»</t>
  </si>
  <si>
    <t>1.5</t>
  </si>
  <si>
    <t>Приобретение единой формы для участников областных мероприятий</t>
  </si>
  <si>
    <t>1.6</t>
  </si>
  <si>
    <t>1.7</t>
  </si>
  <si>
    <t>1.8</t>
  </si>
  <si>
    <t>Проведение молодежного форума «Молодые Ноглики»</t>
  </si>
  <si>
    <t>1.9</t>
  </si>
  <si>
    <t>Проведение молодежного рок -фестиваля «КИНОглики»</t>
  </si>
  <si>
    <t>Проведение мероприятий посвященных празднованию Всероссийского Дня молодежи</t>
  </si>
  <si>
    <t>2. Профессиональная ориентация молодежи</t>
  </si>
  <si>
    <t>2.1</t>
  </si>
  <si>
    <t>2.2</t>
  </si>
  <si>
    <t>Организация «Ярмарки образовательных услуг»</t>
  </si>
  <si>
    <t>3. Поддержка и обеспечение эффективного взаимодействия с молодежными объединениями</t>
  </si>
  <si>
    <t>3.1</t>
  </si>
  <si>
    <t>3.2</t>
  </si>
  <si>
    <t>3.2.2 Проведение ежегодной операции «Безопасный двор»</t>
  </si>
  <si>
    <t>3.2.3 Ежегодное проведение спортивных мероприятий в рамках акции «Полиция и дети» с подростками группы риска</t>
  </si>
  <si>
    <t>3.2.4 Оплата проезда в областной наркологический диспансер несовершеннолетних находящихся в социально опасном положении, нуждающихся в лечении от алкогольной зависимости, либо наркотической зависимости</t>
  </si>
  <si>
    <t>3.2.5 Проведение молодежной акции посвященной Всемирному дню борьбы с наркоманией –27 июня</t>
  </si>
  <si>
    <t>3.2.6 Проведение Всероссийского Олимпийского дня</t>
  </si>
  <si>
    <t>3.2.7 Конкурс на лучшую социальную рекламу по пропаганде здорового образа жизни</t>
  </si>
  <si>
    <t>3.2.8 Организация посещения спортивного комплекса «Арена» детьми из семей находящихся в трудной жизненной ситуации</t>
  </si>
  <si>
    <t>3.2.9 Проведение мероприятий в рамках проекта «Спорт против подворотни»</t>
  </si>
  <si>
    <t>3.2.10 Участие в областном молодежном проекте «Спорт против подворотни»</t>
  </si>
  <si>
    <t>3.2.11 Проведение районного конкурса  рисунков «Брось сигарету!», «Пиво враг молодежи»</t>
  </si>
  <si>
    <t>3.2.12 Организация превентивного лечения, реабилитации несовершеннолетних и их родителей от алкогольной  и наркотической зависимости</t>
  </si>
  <si>
    <t>3.3</t>
  </si>
  <si>
    <t>Организация районного конкурса на лучшую организацию работы общественных объединений</t>
  </si>
  <si>
    <t>3.4</t>
  </si>
  <si>
    <t>3.5</t>
  </si>
  <si>
    <t>Поддержка молодежного проекта «В здоровом теле здоровый дух!»</t>
  </si>
  <si>
    <t>4. Совершенствование системы патриотического воспитания и допризывной подготовки молодежи</t>
  </si>
  <si>
    <t>4.1</t>
  </si>
  <si>
    <t>Экскурсии в муниципальные образования области с целью обмена опытом</t>
  </si>
  <si>
    <t>4.2</t>
  </si>
  <si>
    <t>Проведение мероприятия «Торжественные проводы призывников в ряды вооруженных сил»</t>
  </si>
  <si>
    <t>День Победы в Великой Отечественной Войне 1941-1945 гг.</t>
  </si>
  <si>
    <t>День памяти и скорби - «Свеча памяти»</t>
  </si>
  <si>
    <t>День Флага РФ</t>
  </si>
  <si>
    <t>День окончания Второй мировой войны –освобождение южного Сахалина и Курильских островов от Японских милитаристов</t>
  </si>
  <si>
    <t>День Народного Единства</t>
  </si>
  <si>
    <t>Проведение недели молодого избирателя</t>
  </si>
  <si>
    <t>Районный конкурс «Лента времени»</t>
  </si>
  <si>
    <t>Организация бесед, встреч, вечеров участниками ВОВ, и тружениками тыла</t>
  </si>
  <si>
    <t>5. Информационное обеспечение муниципальной молодежной политики</t>
  </si>
  <si>
    <t>5.1</t>
  </si>
  <si>
    <t>5.2</t>
  </si>
  <si>
    <t>Приобретение флипчарта</t>
  </si>
  <si>
    <t>5.3</t>
  </si>
  <si>
    <t>Приобретение информационных стендов в дома культуры «Я не зависим», «Защитим детей от насилия »</t>
  </si>
  <si>
    <t>5.4</t>
  </si>
  <si>
    <t>Разработка и размещение баннеров антинаркотической и антиалкогольной направленности</t>
  </si>
  <si>
    <t>5.5</t>
  </si>
  <si>
    <t>Организация и проведение цикла телевизионных передач для несовершеннолетних и их родителей на тему «Правовой всеобуч»</t>
  </si>
  <si>
    <t>5.6</t>
  </si>
  <si>
    <t>Приобретение и размещение баннеров в общественных местах на тему «Ограничение пребывания в ночное время на улице детей без сопровождения взрослых»</t>
  </si>
  <si>
    <t>5.7</t>
  </si>
  <si>
    <t>Итого в  сфере молодежной политики:</t>
  </si>
  <si>
    <t>ИТОГО ПО ПРОГРАММЕ:</t>
  </si>
  <si>
    <t>2.3</t>
  </si>
  <si>
    <t>2.4</t>
  </si>
  <si>
    <t>2.5</t>
  </si>
  <si>
    <t>2.6</t>
  </si>
  <si>
    <t>2.7</t>
  </si>
  <si>
    <t>2.8</t>
  </si>
  <si>
    <t>Итого по п. 1 Развитие инфраструктуры и укрепление материально-технической базы объектов спортивного назначения</t>
  </si>
  <si>
    <t>3.6</t>
  </si>
  <si>
    <t>3.7</t>
  </si>
  <si>
    <t>3.8</t>
  </si>
  <si>
    <t>3.9</t>
  </si>
  <si>
    <t>Итого по п.3. Массовая физкультурно-оздоровительная работа</t>
  </si>
  <si>
    <t>Итого по п.4. Совершенствование существующей системы работы физической культуры и спорта</t>
  </si>
  <si>
    <t>Итого по п.5. Обеспечение комплексной безопасности на объектах физической культуры и спорта</t>
  </si>
  <si>
    <t>6.1</t>
  </si>
  <si>
    <t>6.2</t>
  </si>
  <si>
    <t>6.3</t>
  </si>
  <si>
    <t>6.4</t>
  </si>
  <si>
    <t>Итого по п.6. Подготовка кадров в области физической культуры и спорта</t>
  </si>
  <si>
    <t>7.1</t>
  </si>
  <si>
    <t>7.2</t>
  </si>
  <si>
    <t>Итого по п.7. Формирование информационной политики в области физической культуры и спорта</t>
  </si>
  <si>
    <t>- газеты "Знамя труда".</t>
  </si>
  <si>
    <t>Итого по п.8. Совершенствование правового регулирования физической культуры и спорт</t>
  </si>
  <si>
    <t>Итого по п.1. Развитие потенциала молодежи на территории муниципального образования «Городской округ Ногликский», поддержка молодежных инициатив</t>
  </si>
  <si>
    <t>Итого по п.2. Профессиональная ориентация молодежи</t>
  </si>
  <si>
    <t>Итого по п.3. Поддержка и обеспечение эффективного взаимодействия с молодежными объединениями</t>
  </si>
  <si>
    <t>Итого по п 4. Совершенствование системы патриотического воспитания и допризывной подготовки молодежи</t>
  </si>
  <si>
    <t>Участие в районных, региональных спортивных соревнованиях «Спорт против наркотиков», «Мини-футбол в школу»</t>
  </si>
  <si>
    <t>Руководители учреждений</t>
  </si>
  <si>
    <t>Участие в районном и региональном этапах «Президентских игры»</t>
  </si>
  <si>
    <t>Участие в районном и региональном конкурсе «Мастер педагогического труда по учебным и внеучебным формам физкультурно-оздоровительной и спортивной работы»</t>
  </si>
  <si>
    <t>ДЮСШ</t>
  </si>
  <si>
    <t>Музей</t>
  </si>
  <si>
    <t>Администрация, ОСиА, МКУ УСП</t>
  </si>
  <si>
    <t>Администрация, ОСиА</t>
  </si>
  <si>
    <t>3.10</t>
  </si>
  <si>
    <t>Внедрение в действие ВФСК "ГТО" в муниципальном образовании</t>
  </si>
  <si>
    <t>УСП, ОСиА</t>
  </si>
  <si>
    <t>Администрация, ОСиА, УСП</t>
  </si>
  <si>
    <t>УСП, ОКС и МП</t>
  </si>
  <si>
    <t>УСП, КДН и ЗП</t>
  </si>
  <si>
    <t>УСП, ОКС и МП,ЦРБ</t>
  </si>
  <si>
    <t>Организация физкультурно - оздоровительной работы по месту жительства граждан в МО "Городской округ Ногликский"</t>
  </si>
  <si>
    <t>Осуществление технического надзора за "1-й этап строительства лыжно-роллерной трассы в пгт.Ноглики"</t>
  </si>
  <si>
    <t xml:space="preserve">Администрация,ОСиА, МКУ УСП </t>
  </si>
  <si>
    <t>3.11</t>
  </si>
  <si>
    <t>Создание условий для занятий воспитанников в спортивных секциях и взрослого населения в целях развития физической культуры и массового спорта, проведение спортивных мероприятий в соответствии с календарным планом, проведение уроков физкультуры в СК "Арена"</t>
  </si>
  <si>
    <t xml:space="preserve">ОКС, УСП </t>
  </si>
  <si>
    <t>Проведение мероприятий в молодежных объединениях:                   3.2.1 Открытие постоянно действующего кинолектория с просмотром видеофильмов на темы пропаганды здорового образа жизни</t>
  </si>
  <si>
    <t xml:space="preserve">РЦД    </t>
  </si>
  <si>
    <t>Итого по п 5. Информационное обеспечение муниципальной молодежной политики</t>
  </si>
  <si>
    <t xml:space="preserve">Общая сумма затрат                  (тыс.руб.)
</t>
  </si>
  <si>
    <t>Организация и проведение мероприятий посвященных празднованию дней Воинской Славы РФ</t>
  </si>
  <si>
    <t>Модульная котельная для СК "Арены" в пгт. Ноглики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</si>
  <si>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</si>
  <si>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</si>
  <si>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</si>
  <si>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</si>
  <si>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</si>
  <si>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</si>
  <si>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</si>
  <si>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</si>
  <si>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</si>
  <si>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</si>
  <si>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</si>
  <si>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</si>
  <si>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</si>
  <si>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</si>
  <si>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</si>
  <si>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</si>
  <si>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</si>
  <si>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к постановлению администрации</t>
  </si>
  <si>
    <t>от 26.06.2015 № 430</t>
  </si>
  <si>
    <t>Приложение 2</t>
  </si>
  <si>
    <t>Разработка проектной и рабочей документации «Крытый корт в пгт. Ноглики»</t>
  </si>
  <si>
    <t>Проведение районных, региональных  спортивно-массовых мероприятий. Участие в региональных и межрегиональных соревнованиях, согласно утвержденному календарному плану</t>
  </si>
  <si>
    <t>Проведение региональных спортивно-массовых мероприятий на территории МО «Городской округ Ногликский»</t>
  </si>
  <si>
    <t>СК "Арена"</t>
  </si>
  <si>
    <t xml:space="preserve">ПЕРЕЧЕНЬ ПРОГРАММНЫХ МЕРОПРИЯТИЙ МУНИЦИПАЛЬНОЙ ПРОГРАММЫ </t>
  </si>
  <si>
    <t>Создание временных рабочих мест для трудоустройства несовершеннолетних граждан в свободное от учебы время</t>
  </si>
  <si>
    <t>Бюджетные учреждения</t>
  </si>
  <si>
    <t>РЦД</t>
  </si>
  <si>
    <t>Оснащение территории МО физкультурно-оздоровительными и спортивными сооружениями
"Строительство универсальной спортивной площадки"</t>
  </si>
  <si>
    <t>«Крытый корт в пгт.Ноглики» (в том числе инженерные изыскания, разработка проектной и рабочей документации,технические условия, строительство объекта)</t>
  </si>
  <si>
    <t>Срок реализации</t>
  </si>
  <si>
    <t>Ожидаемый результат</t>
  </si>
  <si>
    <t>2017 год</t>
  </si>
  <si>
    <t xml:space="preserve">Увеличение числа занимающихся физической культурой </t>
  </si>
  <si>
    <t>2019 год</t>
  </si>
  <si>
    <t>2016 год</t>
  </si>
  <si>
    <t>Экономия денежных средст на тепло</t>
  </si>
  <si>
    <t>Улучшение условий для занятий и проведения спортивно - массовых мероприятий</t>
  </si>
  <si>
    <t>2020 год</t>
  </si>
  <si>
    <t>Участие в регинальных и межрегиональных соревнованиях</t>
  </si>
  <si>
    <t>Предоставление услуг населению</t>
  </si>
  <si>
    <t>2016 год        2020 год</t>
  </si>
  <si>
    <t>2015 год</t>
  </si>
  <si>
    <t>2018 год</t>
  </si>
  <si>
    <t>2021 год</t>
  </si>
  <si>
    <t>2022 год</t>
  </si>
  <si>
    <t xml:space="preserve">Ремонт кровли </t>
  </si>
  <si>
    <t>Приобретение инвентаря</t>
  </si>
  <si>
    <t>Выделение субсидии</t>
  </si>
  <si>
    <t>Участие в мероприятии</t>
  </si>
  <si>
    <t>Получение сертификата</t>
  </si>
  <si>
    <t>Приобретение видеооборудования</t>
  </si>
  <si>
    <t>Приобретение оборудования</t>
  </si>
  <si>
    <t>Повышение квалификации</t>
  </si>
  <si>
    <t>Привлечение тренеров</t>
  </si>
  <si>
    <t>Показательные выступления</t>
  </si>
  <si>
    <t>Приобретение призов</t>
  </si>
  <si>
    <t>Количество раз</t>
  </si>
  <si>
    <t>Оплата услуг</t>
  </si>
  <si>
    <t>Приобретение атрибутики</t>
  </si>
  <si>
    <t>Увеличение числа болельщиков</t>
  </si>
  <si>
    <t xml:space="preserve">Пиобретение </t>
  </si>
  <si>
    <t>Разработка положения</t>
  </si>
  <si>
    <t>Статьи в газету</t>
  </si>
  <si>
    <t xml:space="preserve">Ремонт  </t>
  </si>
  <si>
    <t>Исполнитель</t>
  </si>
  <si>
    <t>Повышение числа занимающихся</t>
  </si>
  <si>
    <t xml:space="preserve">Конкурс молодежных проектов«Прорыв»  для молодых специалистов </t>
  </si>
  <si>
    <t>Мероприятия посвященные празднованию Дня муниципального образования "Городской округ Ногликский"</t>
  </si>
  <si>
    <t>Раскрытие интеллектуальных способностей молодых специалистов</t>
  </si>
  <si>
    <t>создание условий для самореализации молодежи</t>
  </si>
  <si>
    <t>Отбор наиболее качественных проектов для участия в в форумах регионального и федерального значения</t>
  </si>
  <si>
    <t>Развитие КВН движения</t>
  </si>
  <si>
    <t>обеспечение участников формой</t>
  </si>
  <si>
    <t>повышение интеллектуального уровня молодежи</t>
  </si>
  <si>
    <t>Развитие творческого потенциала молодежи</t>
  </si>
  <si>
    <t>Привлечение молодежи к участию в мероприятии</t>
  </si>
  <si>
    <t>Привлечение молодежи к труду</t>
  </si>
  <si>
    <t>Правовое просвящение молодежи</t>
  </si>
  <si>
    <t>Профессиональная ориентация</t>
  </si>
  <si>
    <t>Стимулирование функционирования молодежных объединений</t>
  </si>
  <si>
    <t xml:space="preserve">Популяризация ЗОЖ, </t>
  </si>
  <si>
    <t xml:space="preserve">снижение преступности </t>
  </si>
  <si>
    <t>снижение подростковой преступности</t>
  </si>
  <si>
    <t>снижение уровня алкоголизма и наркомании в районе</t>
  </si>
  <si>
    <t xml:space="preserve">Популяризация ЗОЖ </t>
  </si>
  <si>
    <t>Популяризация ЗОЖ</t>
  </si>
  <si>
    <t>увеличение числа молодежи занимающихся физической культурой</t>
  </si>
  <si>
    <t>Пропаганда ЗОЖ</t>
  </si>
  <si>
    <t>Снижение уровня наркомании среди молодежи</t>
  </si>
  <si>
    <t>Пропоганда ЗОЖ</t>
  </si>
  <si>
    <t>Снижение числа семей СОП в МО</t>
  </si>
  <si>
    <t xml:space="preserve">Стимулирование к деятельности </t>
  </si>
  <si>
    <t>Патриотическое воспитание молодежи</t>
  </si>
  <si>
    <t>Патриотическое просвящение молодежи</t>
  </si>
  <si>
    <t>Популяризациия военной службы</t>
  </si>
  <si>
    <t>Воспитание у молодого поколения чувста патриотизма</t>
  </si>
  <si>
    <t>Знакомство молодежи с новейшей историей РФ</t>
  </si>
  <si>
    <t>Повышение активности молодежи в творческих и спортивных мероприятиях, воспитание любви к малой родине</t>
  </si>
  <si>
    <t>Воспитание чувства патриотизма и толерантности у молодежи</t>
  </si>
  <si>
    <t>Повышение эллекторальной активности молодежи</t>
  </si>
  <si>
    <t>Популяризация традиционных семейных ценностей</t>
  </si>
  <si>
    <t>Воспитание чувства патриотизма  и уважения к старшему поколению</t>
  </si>
  <si>
    <t>МТО муниципальных мероприятий</t>
  </si>
  <si>
    <t>Пролфилактика социально-негативных явлений</t>
  </si>
  <si>
    <t>Тематическая пропаганда</t>
  </si>
  <si>
    <t>Профилактика социально-негатиных явлений</t>
  </si>
  <si>
    <t>Повышение правовой грамотности населения</t>
  </si>
  <si>
    <t>Повышение уровня безопаксности несовершеннолетних граждан</t>
  </si>
  <si>
    <t>Информационное обеспечение населения по указанным мероприятиям</t>
  </si>
  <si>
    <t>Улучшение материально - технической базы МБУ ДО "ДЮСШ"</t>
  </si>
  <si>
    <t>Осуществление технического надзора за "Капитальный ремонт бассейна пгт. Ноглики структурного подразделения МБУ ДО "ДЮСШ" пгт. Ноглики"</t>
  </si>
  <si>
    <t>Обустройство пропускного режима стадиона МБУ ДО «ДЮСШ» пгт. Ноглики</t>
  </si>
  <si>
    <t>Гомологация лыжных трасс МБУ ДО ДЮСШ» пгт. Ноглики</t>
  </si>
  <si>
    <t>Проведение кадастровых работ по оформлению лыжных трасс МБУ ДО «ДЮСШ» пгт. Ноглики</t>
  </si>
  <si>
    <t>Итого по п.2. Обеспечение спортивным инвентарем и оборудованием МБУ ДО «ДЮСШ» пгт. Ноглики</t>
  </si>
  <si>
    <t>Участие в спортивно-массовых мероприятиях МБУ ДО «ДЮСШ» пгт. Ноглики, согласно утвержденному календарному плану</t>
  </si>
  <si>
    <t>2. Обеспечение спортивным инвентарем и оборудованием МБУ ДО «ДЮСШ» пгт. Ноглики</t>
  </si>
  <si>
    <t>Укрепление материально - технической базы учреждений спортивной напрвленности и учреждений отраслевого образования, приобритение спортивно - технологического оборудования, инвентаря и спортивной экипировки для МБУ ДО "ДЮСШ" пгт. Ноглики</t>
  </si>
  <si>
    <t>Капитальный ремонт бассейна пгт. Ноглики структурного подразделения МБУ ДО «ДЮСШ» пгт. Ноглики.
(Разработка проекта, проведение проверки достоверности сметной стоимости работ, благоустройство, устройство фасада)</t>
  </si>
  <si>
    <t>Разработка проекта "Устройство вентилруемого фасада" по объекту "Бассейн в пгт. Ноглики структурного подразделения МБУ ДО «ДЮСШ» пгт. Ноглики.</t>
  </si>
  <si>
    <t>Проведение проверки достоверности определения сметной стоимости работ "Устройство вентилируемого фасада" по объекту "Бассейн в пгт. Ноглики структурного подразделения МБУ ДО «ДЮСШ» пгт. Ноглики.</t>
  </si>
  <si>
    <t>1.21</t>
  </si>
  <si>
    <t>Капитальный ремонт фасада СК "Арена" в пгт. Ноглики (разработка проекта, проведение достоверности сметной стоимости, устройство фасада)</t>
  </si>
  <si>
    <t>Ремонт фасада</t>
  </si>
  <si>
    <t>1.22</t>
  </si>
  <si>
    <t>Ремонт лыжной базы МБУ ДО "ДЮСШ" пгт. Ноглики, в честь 85 летия со дня образования МО "Городской округ Ногликский"</t>
  </si>
  <si>
    <t xml:space="preserve">Модульная котельная для бассейна МБУ ДО "ДЮСШ"  пгт. Ноглики (разработка проекта, проведение достоверности сметной стоимости, монтирование котельной, пусконаладочные работы) </t>
  </si>
  <si>
    <t>Участие молодежи во всероссийских, региональных и районных молодежных форумах</t>
  </si>
  <si>
    <t>1.23</t>
  </si>
  <si>
    <t>Строительство универсальной спортивной площадки в пгт. Ноглики (в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</si>
  <si>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Увеличение численности занимающихся</t>
  </si>
  <si>
    <t>1.24</t>
  </si>
  <si>
    <t>Капитальный ремонт бассейна в пгт. Ноглики ( в т.ч. инженерные изыскания, разработка проектной и рабочей документации, выдача технических условий, определение сметной стоимости, экспертиза достоверности определения сметной стоимости)</t>
  </si>
  <si>
    <t>Капитальный ремонт нежилого здания, расположенного по адресу: пгт. Ноглики, ул. Ак. Штернберга,  д. 7А, предназначенного для МБУ ДО "ДЮСШ"</t>
  </si>
  <si>
    <t>1.14.1. Проведение повторной экспертизы инженерных изысканий по объекту "Крытый корт в пгт. Ноглики"</t>
  </si>
  <si>
    <t>1.14.2. Проведение историко-культурной экспертизы по объекту "Крытый корт в пгт. Ноглики"</t>
  </si>
  <si>
    <t xml:space="preserve">Поддержка молодежных проектов, организация семинаров по проектной деятельности </t>
  </si>
  <si>
    <t>НРЦБ</t>
  </si>
  <si>
    <t>Проведение семинаров «Трудовое законодательство для молодежи», организация ярмарки образовательных услуг</t>
  </si>
  <si>
    <t xml:space="preserve">Организация поддержки деятельности молодежных объединений </t>
  </si>
  <si>
    <t>РЦД, НРЦБ</t>
  </si>
  <si>
    <t>3.2.13Проведение культурно-массовых и спортивных мероприятий, направленных на профилактику социально опасных явлений среди несовершеннолетних и их родителетй</t>
  </si>
  <si>
    <t>снижение уровня алкоголизма и наркомании в районе, снижение числа семей СОП</t>
  </si>
  <si>
    <t>Поддержка молодежных проектов, направленных на пропаганду здорового образа жизни</t>
  </si>
  <si>
    <t>4.2.</t>
  </si>
  <si>
    <t>4.3.</t>
  </si>
  <si>
    <t>4.4.</t>
  </si>
  <si>
    <t>4.5.</t>
  </si>
  <si>
    <t>4.6.</t>
  </si>
  <si>
    <t>4.7.</t>
  </si>
  <si>
    <t>4.8.</t>
  </si>
  <si>
    <t>4.9.</t>
  </si>
  <si>
    <t>4.10.</t>
  </si>
  <si>
    <t>4.11.</t>
  </si>
  <si>
    <t>4.12.</t>
  </si>
  <si>
    <t xml:space="preserve">Информационное обеспечение населения по вопросам профилактики наркомании и формирования законопослушного поведения несовершеннолетних, разработка и размещение баннеров антинаркотической и антиалкогольной направленности </t>
  </si>
  <si>
    <t>Разработка буклетов и иных печатных материалов просветительского   и информационного характера по вопросам предупреждения преступности, организации временного трудоустройства несовершеннолетних в свободное от учебы время, а также деятельности молодежных объединений и др.</t>
  </si>
  <si>
    <t>Сертификация СК "Арена" пгт. Ноглики</t>
  </si>
  <si>
    <t>4.3</t>
  </si>
  <si>
    <t>Улучшение качества работы МБУ ДО "ДЮСШ"</t>
  </si>
  <si>
    <t>Проведение независимой оценки качества оказания услуг МБУ ДО "ДЮСШ" пгт. Ноглики</t>
  </si>
  <si>
    <t>ОКСиМП, УСП</t>
  </si>
  <si>
    <t>Сертификация лыжной базы и плавательного бассейна МБУ ДО "ДЮСШ" пгт. Ноглики</t>
  </si>
  <si>
    <t>Сертификация стадиона с искусственным покрытием  МБУ ДО «ДЮСШ» пгт. Ноглики</t>
  </si>
  <si>
    <t>ЦТиВ, РЦД</t>
  </si>
  <si>
    <t>ЦТиВ</t>
  </si>
  <si>
    <t>РЦД, ЦТиВ</t>
  </si>
  <si>
    <t>(в редакции от 30.09.2015 № 692, от 19.10.2015 № 718, от 31.12.2015 № 921, от 10.03.2016 № 208, от 11.04.2016 № 288,                                                                    от 30.05.2016 № 433, от 15.06.2016 № 485, от 31.08.2016 № 666, от 07.10.2016 № 739, от 07.02.2017 № 108, от 07.06.2017 № 367, от 03.08.2017 № 521)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</si>
</sst>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0.0"/>
    <numFmt numFmtId="166" formatCode="#,##0.0"/>
    <numFmt numFmtId="167" formatCode="_(* #,##0.0_);_(* \(#,##0.0\);_(* &quot;-&quot;??_);_(@_)"/>
  </numFmts>
  <fonts count="12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7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/>
    <xf numFmtId="0" fontId="5" fillId="2" borderId="0" xfId="0" applyFont="1" applyFill="1"/>
    <xf numFmtId="0" fontId="4" fillId="2" borderId="0" xfId="0" applyFont="1" applyFill="1" applyAlignment="1">
      <alignment horizontal="center" vertical="center"/>
    </xf>
    <xf numFmtId="0" fontId="4" fillId="2" borderId="0" xfId="0" applyFont="1" applyFill="1"/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6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10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166" fontId="2" fillId="0" borderId="16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166" fontId="2" fillId="0" borderId="19" xfId="0" applyNumberFormat="1" applyFont="1" applyFill="1" applyBorder="1" applyAlignment="1">
      <alignment horizontal="center" vertical="center" wrapText="1"/>
    </xf>
    <xf numFmtId="166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/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vertical="center" wrapText="1"/>
    </xf>
    <xf numFmtId="166" fontId="2" fillId="0" borderId="24" xfId="0" applyNumberFormat="1" applyFont="1" applyFill="1" applyBorder="1" applyAlignment="1">
      <alignment horizontal="center" vertical="center" wrapText="1"/>
    </xf>
    <xf numFmtId="166" fontId="2" fillId="0" borderId="25" xfId="0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166" fontId="2" fillId="0" borderId="8" xfId="0" applyNumberFormat="1" applyFont="1" applyFill="1" applyBorder="1" applyAlignment="1">
      <alignment horizontal="center" vertical="center" wrapText="1"/>
    </xf>
    <xf numFmtId="166" fontId="2" fillId="0" borderId="28" xfId="0" applyNumberFormat="1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66" fontId="2" fillId="0" borderId="31" xfId="0" applyNumberFormat="1" applyFont="1" applyFill="1" applyBorder="1" applyAlignment="1">
      <alignment horizontal="center" vertical="center" wrapText="1"/>
    </xf>
    <xf numFmtId="166" fontId="2" fillId="0" borderId="32" xfId="0" applyNumberFormat="1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49" fontId="2" fillId="0" borderId="34" xfId="0" applyNumberFormat="1" applyFont="1" applyFill="1" applyBorder="1" applyAlignment="1">
      <alignment horizontal="center" vertical="center" wrapText="1"/>
    </xf>
    <xf numFmtId="166" fontId="2" fillId="0" borderId="35" xfId="0" applyNumberFormat="1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166" fontId="2" fillId="0" borderId="22" xfId="0" applyNumberFormat="1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166" fontId="2" fillId="0" borderId="23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center" vertical="center" wrapText="1"/>
    </xf>
    <xf numFmtId="166" fontId="2" fillId="0" borderId="13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2" fillId="0" borderId="41" xfId="0" applyNumberFormat="1" applyFont="1" applyFill="1" applyBorder="1" applyAlignment="1">
      <alignment horizontal="center" vertical="center" wrapText="1"/>
    </xf>
    <xf numFmtId="166" fontId="2" fillId="0" borderId="38" xfId="0" applyNumberFormat="1" applyFont="1" applyFill="1" applyBorder="1" applyAlignment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2" fillId="0" borderId="44" xfId="0" applyFont="1" applyFill="1" applyBorder="1" applyAlignment="1">
      <alignment horizontal="center" vertical="center" wrapText="1"/>
    </xf>
    <xf numFmtId="49" fontId="2" fillId="0" borderId="49" xfId="0" applyNumberFormat="1" applyFont="1" applyFill="1" applyBorder="1" applyAlignment="1">
      <alignment horizontal="center" vertical="center" wrapText="1"/>
    </xf>
    <xf numFmtId="49" fontId="2" fillId="0" borderId="51" xfId="0" applyNumberFormat="1" applyFont="1" applyFill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horizontal="center" vertical="center" wrapText="1"/>
    </xf>
    <xf numFmtId="49" fontId="2" fillId="0" borderId="37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47" xfId="0" applyNumberFormat="1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5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165" fontId="2" fillId="0" borderId="13" xfId="0" applyNumberFormat="1" applyFont="1" applyFill="1" applyBorder="1" applyAlignment="1">
      <alignment horizontal="center" vertical="center" wrapText="1"/>
    </xf>
    <xf numFmtId="166" fontId="2" fillId="0" borderId="48" xfId="0" applyNumberFormat="1" applyFont="1" applyFill="1" applyBorder="1" applyAlignment="1">
      <alignment horizontal="center" vertical="center" wrapText="1"/>
    </xf>
    <xf numFmtId="166" fontId="2" fillId="0" borderId="44" xfId="0" applyNumberFormat="1" applyFont="1" applyFill="1" applyBorder="1" applyAlignment="1">
      <alignment horizontal="center" vertical="center" wrapText="1"/>
    </xf>
    <xf numFmtId="167" fontId="2" fillId="0" borderId="3" xfId="1" applyNumberFormat="1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167" fontId="2" fillId="0" borderId="6" xfId="1" applyNumberFormat="1" applyFont="1" applyFill="1" applyBorder="1" applyAlignment="1">
      <alignment horizontal="center" vertical="center" wrapText="1"/>
    </xf>
    <xf numFmtId="0" fontId="2" fillId="0" borderId="54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166" fontId="2" fillId="0" borderId="25" xfId="0" applyNumberFormat="1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165" fontId="2" fillId="0" borderId="1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9" fillId="0" borderId="36" xfId="0" applyFont="1" applyFill="1" applyBorder="1" applyAlignment="1">
      <alignment horizontal="center" wrapText="1"/>
    </xf>
    <xf numFmtId="0" fontId="9" fillId="0" borderId="57" xfId="0" applyFont="1" applyFill="1" applyBorder="1" applyAlignment="1">
      <alignment horizontal="center" wrapText="1"/>
    </xf>
    <xf numFmtId="0" fontId="9" fillId="0" borderId="17" xfId="0" applyFont="1" applyFill="1" applyBorder="1" applyAlignment="1">
      <alignment horizontal="center" wrapText="1"/>
    </xf>
    <xf numFmtId="0" fontId="9" fillId="0" borderId="45" xfId="0" applyFont="1" applyFill="1" applyBorder="1" applyAlignment="1">
      <alignment horizontal="center" wrapText="1"/>
    </xf>
    <xf numFmtId="0" fontId="9" fillId="0" borderId="54" xfId="0" applyFont="1" applyFill="1" applyBorder="1" applyAlignment="1">
      <alignment horizontal="center" wrapText="1"/>
    </xf>
    <xf numFmtId="0" fontId="9" fillId="0" borderId="46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49" fontId="2" fillId="0" borderId="26" xfId="0" applyNumberFormat="1" applyFont="1" applyFill="1" applyBorder="1" applyAlignment="1">
      <alignment horizontal="center" vertical="center" wrapText="1"/>
    </xf>
    <xf numFmtId="49" fontId="2" fillId="0" borderId="50" xfId="0" applyNumberFormat="1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166" fontId="2" fillId="0" borderId="37" xfId="0" applyNumberFormat="1" applyFont="1" applyFill="1" applyBorder="1" applyAlignment="1">
      <alignment horizontal="center" vertical="center" wrapText="1"/>
    </xf>
    <xf numFmtId="166" fontId="2" fillId="0" borderId="50" xfId="0" applyNumberFormat="1" applyFont="1" applyFill="1" applyBorder="1" applyAlignment="1">
      <alignment horizontal="center" vertical="center" wrapText="1"/>
    </xf>
    <xf numFmtId="166" fontId="2" fillId="0" borderId="27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49" fontId="2" fillId="0" borderId="7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1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14" fontId="2" fillId="0" borderId="8" xfId="0" applyNumberFormat="1" applyFont="1" applyFill="1" applyBorder="1" applyAlignment="1">
      <alignment horizontal="center" vertical="center" wrapText="1"/>
    </xf>
    <xf numFmtId="14" fontId="2" fillId="0" borderId="14" xfId="0" applyNumberFormat="1" applyFont="1" applyFill="1" applyBorder="1" applyAlignment="1">
      <alignment horizontal="center" vertical="center" wrapText="1"/>
    </xf>
    <xf numFmtId="166" fontId="2" fillId="0" borderId="49" xfId="0" applyNumberFormat="1" applyFont="1" applyFill="1" applyBorder="1" applyAlignment="1">
      <alignment horizontal="center" vertical="center" wrapText="1"/>
    </xf>
    <xf numFmtId="166" fontId="2" fillId="0" borderId="26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166" fontId="2" fillId="0" borderId="29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2" fillId="0" borderId="20" xfId="0" applyNumberFormat="1" applyFont="1" applyFill="1" applyBorder="1" applyAlignment="1">
      <alignment horizontal="center" vertical="center" wrapText="1"/>
    </xf>
    <xf numFmtId="166" fontId="2" fillId="0" borderId="5" xfId="0" applyNumberFormat="1" applyFont="1" applyFill="1" applyBorder="1" applyAlignment="1">
      <alignment horizontal="center" vertical="center" wrapText="1"/>
    </xf>
    <xf numFmtId="166" fontId="2" fillId="0" borderId="16" xfId="0" applyNumberFormat="1" applyFont="1" applyFill="1" applyBorder="1" applyAlignment="1">
      <alignment horizontal="center" vertical="center" wrapText="1"/>
    </xf>
    <xf numFmtId="166" fontId="2" fillId="0" borderId="23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49" fontId="2" fillId="0" borderId="16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42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/>
    </xf>
    <xf numFmtId="166" fontId="2" fillId="0" borderId="47" xfId="0" applyNumberFormat="1" applyFont="1" applyFill="1" applyBorder="1" applyAlignment="1">
      <alignment horizontal="center" vertical="center" wrapText="1"/>
    </xf>
    <xf numFmtId="49" fontId="2" fillId="0" borderId="17" xfId="0" applyNumberFormat="1" applyFont="1" applyFill="1" applyBorder="1" applyAlignment="1">
      <alignment horizontal="center" vertical="center" wrapText="1"/>
    </xf>
    <xf numFmtId="166" fontId="2" fillId="0" borderId="17" xfId="0" applyNumberFormat="1" applyFont="1" applyFill="1" applyBorder="1" applyAlignment="1">
      <alignment horizontal="center" vertical="center" wrapText="1"/>
    </xf>
    <xf numFmtId="166" fontId="2" fillId="0" borderId="24" xfId="0" applyNumberFormat="1" applyFont="1" applyFill="1" applyBorder="1" applyAlignment="1">
      <alignment horizontal="center" vertical="center" wrapText="1"/>
    </xf>
    <xf numFmtId="166" fontId="2" fillId="0" borderId="1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9" fontId="2" fillId="0" borderId="53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center" vertical="center" wrapText="1"/>
    </xf>
    <xf numFmtId="3" fontId="2" fillId="0" borderId="5" xfId="0" applyNumberFormat="1" applyFont="1" applyFill="1" applyBorder="1" applyAlignment="1">
      <alignment horizontal="center" vertical="center" wrapText="1"/>
    </xf>
    <xf numFmtId="166" fontId="2" fillId="0" borderId="7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166" fontId="2" fillId="0" borderId="33" xfId="0" applyNumberFormat="1" applyFont="1" applyFill="1" applyBorder="1" applyAlignment="1">
      <alignment horizontal="center" vertical="center" wrapText="1"/>
    </xf>
    <xf numFmtId="166" fontId="2" fillId="0" borderId="34" xfId="0" applyNumberFormat="1" applyFont="1" applyFill="1" applyBorder="1" applyAlignment="1">
      <alignment horizontal="center" vertical="center" wrapText="1"/>
    </xf>
    <xf numFmtId="49" fontId="2" fillId="0" borderId="55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56" xfId="0" applyNumberFormat="1" applyFont="1" applyFill="1" applyBorder="1" applyAlignment="1">
      <alignment horizontal="center" vertical="center" wrapText="1"/>
    </xf>
    <xf numFmtId="49" fontId="2" fillId="0" borderId="52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horizontal="center" vertical="center" wrapText="1"/>
    </xf>
    <xf numFmtId="166" fontId="2" fillId="0" borderId="14" xfId="0" applyNumberFormat="1" applyFont="1" applyFill="1" applyBorder="1" applyAlignment="1">
      <alignment horizontal="center" vertical="center" wrapText="1"/>
    </xf>
    <xf numFmtId="49" fontId="2" fillId="0" borderId="41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13" xfId="0" applyNumberFormat="1" applyFont="1" applyFill="1" applyBorder="1" applyAlignment="1">
      <alignment horizontal="center" vertical="center" wrapText="1"/>
    </xf>
    <xf numFmtId="165" fontId="2" fillId="2" borderId="1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7" fontId="2" fillId="0" borderId="13" xfId="1" applyNumberFormat="1" applyFont="1" applyFill="1" applyBorder="1" applyAlignment="1">
      <alignment horizontal="center" vertical="center" wrapText="1"/>
    </xf>
    <xf numFmtId="166" fontId="2" fillId="0" borderId="36" xfId="0" applyNumberFormat="1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center" vertical="center" wrapText="1"/>
    </xf>
    <xf numFmtId="166" fontId="2" fillId="0" borderId="28" xfId="0" applyNumberFormat="1" applyFont="1" applyFill="1" applyBorder="1" applyAlignment="1">
      <alignment horizontal="center" vertical="center" wrapText="1"/>
    </xf>
    <xf numFmtId="166" fontId="2" fillId="0" borderId="35" xfId="0" applyNumberFormat="1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wrapText="1"/>
    </xf>
    <xf numFmtId="0" fontId="0" fillId="0" borderId="0" xfId="0" applyFill="1" applyAlignment="1">
      <alignment wrapText="1"/>
    </xf>
    <xf numFmtId="166" fontId="2" fillId="0" borderId="4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08"/>
  <sheetViews>
    <sheetView tabSelected="1" view="pageBreakPreview" zoomScale="85" zoomScaleSheetLayoutView="85" workbookViewId="0">
      <pane ySplit="11" topLeftCell="A12" activePane="bottomLeft" state="frozen"/>
      <selection pane="bottomLeft" activeCell="F11" sqref="F11"/>
    </sheetView>
  </sheetViews>
  <sheetFormatPr defaultRowHeight="12.75"/>
  <cols>
    <col min="1" max="1" width="8.5703125" style="1" customWidth="1"/>
    <col min="2" max="2" width="38.7109375" style="2" customWidth="1"/>
    <col min="3" max="3" width="14.28515625" style="2" customWidth="1"/>
    <col min="4" max="4" width="11.42578125" style="2" customWidth="1"/>
    <col min="5" max="6" width="12.85546875" style="2" customWidth="1"/>
    <col min="7" max="7" width="14.42578125" style="2" customWidth="1"/>
    <col min="8" max="8" width="13.140625" style="2" customWidth="1"/>
    <col min="9" max="9" width="22" style="2" customWidth="1"/>
    <col min="10" max="10" width="18" style="2" customWidth="1"/>
    <col min="11" max="11" width="14.140625" style="2" customWidth="1"/>
    <col min="12" max="12" width="18.5703125" style="2" customWidth="1"/>
    <col min="13" max="16384" width="9.140625" style="2"/>
  </cols>
  <sheetData>
    <row r="1" spans="1:12" ht="27" customHeight="1">
      <c r="A1" s="6"/>
      <c r="B1" s="7"/>
      <c r="C1" s="7"/>
      <c r="D1" s="7"/>
      <c r="E1" s="7"/>
      <c r="F1" s="7"/>
      <c r="G1" s="221" t="s">
        <v>208</v>
      </c>
      <c r="H1" s="221"/>
      <c r="I1" s="221"/>
      <c r="J1" s="221"/>
      <c r="K1" s="7"/>
      <c r="L1" s="7"/>
    </row>
    <row r="2" spans="1:12" ht="13.5" customHeight="1">
      <c r="A2" s="6"/>
      <c r="B2" s="7"/>
      <c r="C2" s="7"/>
      <c r="D2" s="7"/>
      <c r="E2" s="7"/>
      <c r="F2" s="7"/>
      <c r="G2" s="221" t="s">
        <v>206</v>
      </c>
      <c r="H2" s="221"/>
      <c r="I2" s="221"/>
      <c r="J2" s="221"/>
      <c r="K2" s="8"/>
      <c r="L2" s="8"/>
    </row>
    <row r="3" spans="1:12" ht="16.5" customHeight="1">
      <c r="A3" s="6"/>
      <c r="B3" s="7"/>
      <c r="C3" s="7"/>
      <c r="D3" s="7"/>
      <c r="E3" s="7"/>
      <c r="F3" s="7"/>
      <c r="G3" s="222" t="s">
        <v>207</v>
      </c>
      <c r="H3" s="222"/>
      <c r="I3" s="222"/>
      <c r="J3" s="222"/>
      <c r="K3" s="9"/>
      <c r="L3" s="9"/>
    </row>
    <row r="4" spans="1:12" ht="18.75" customHeight="1">
      <c r="A4" s="6"/>
      <c r="B4" s="223" t="s">
        <v>357</v>
      </c>
      <c r="C4" s="224"/>
      <c r="D4" s="224"/>
      <c r="E4" s="224"/>
      <c r="F4" s="224"/>
      <c r="G4" s="224"/>
      <c r="H4" s="224"/>
      <c r="I4" s="224"/>
      <c r="J4" s="224"/>
      <c r="K4" s="8"/>
      <c r="L4" s="8"/>
    </row>
    <row r="5" spans="1:12" ht="15.75" customHeight="1">
      <c r="A5" s="6"/>
      <c r="B5" s="225"/>
      <c r="C5" s="225"/>
      <c r="D5" s="225"/>
      <c r="E5" s="225"/>
      <c r="F5" s="225"/>
      <c r="G5" s="225"/>
      <c r="H5" s="225"/>
      <c r="I5" s="225"/>
      <c r="J5" s="225"/>
      <c r="K5" s="7"/>
      <c r="L5" s="7"/>
    </row>
    <row r="6" spans="1:12" ht="9" customHeight="1">
      <c r="A6" s="43"/>
      <c r="B6" s="44"/>
      <c r="C6" s="44"/>
      <c r="D6" s="44"/>
      <c r="E6" s="44"/>
      <c r="F6" s="44"/>
      <c r="G6" s="44"/>
      <c r="H6" s="7"/>
      <c r="I6" s="44"/>
      <c r="J6" s="7"/>
      <c r="K6" s="7"/>
      <c r="L6" s="7"/>
    </row>
    <row r="7" spans="1:12" ht="9" customHeight="1">
      <c r="A7" s="43"/>
      <c r="B7" s="44"/>
      <c r="C7" s="44"/>
      <c r="D7" s="44"/>
      <c r="E7" s="44"/>
      <c r="F7" s="44"/>
      <c r="G7" s="44"/>
      <c r="H7" s="7"/>
      <c r="I7" s="44"/>
      <c r="J7" s="44"/>
      <c r="K7" s="44"/>
      <c r="L7" s="44"/>
    </row>
    <row r="8" spans="1:12" ht="15.75">
      <c r="A8" s="131" t="s">
        <v>213</v>
      </c>
      <c r="B8" s="131"/>
      <c r="C8" s="131"/>
      <c r="D8" s="131"/>
      <c r="E8" s="131"/>
      <c r="F8" s="131"/>
      <c r="G8" s="131"/>
      <c r="H8" s="131"/>
      <c r="I8" s="131"/>
      <c r="J8" s="131"/>
      <c r="K8" s="10"/>
      <c r="L8" s="10"/>
    </row>
    <row r="9" spans="1:12" ht="4.5" customHeight="1">
      <c r="A9" s="43"/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</row>
    <row r="10" spans="1:12" ht="31.5" customHeight="1">
      <c r="A10" s="114" t="s">
        <v>0</v>
      </c>
      <c r="B10" s="114" t="s">
        <v>1</v>
      </c>
      <c r="C10" s="114" t="s">
        <v>2</v>
      </c>
      <c r="D10" s="114"/>
      <c r="E10" s="114"/>
      <c r="F10" s="114"/>
      <c r="G10" s="114"/>
      <c r="H10" s="114"/>
      <c r="I10" s="114" t="s">
        <v>186</v>
      </c>
      <c r="J10" s="114" t="s">
        <v>254</v>
      </c>
      <c r="K10" s="114" t="s">
        <v>219</v>
      </c>
      <c r="L10" s="114" t="s">
        <v>220</v>
      </c>
    </row>
    <row r="11" spans="1:12" ht="15" customHeight="1">
      <c r="A11" s="114"/>
      <c r="B11" s="114"/>
      <c r="C11" s="47">
        <v>2015</v>
      </c>
      <c r="D11" s="47">
        <v>2016</v>
      </c>
      <c r="E11" s="47">
        <v>2017</v>
      </c>
      <c r="F11" s="47">
        <v>2018</v>
      </c>
      <c r="G11" s="47">
        <v>2019</v>
      </c>
      <c r="H11" s="47">
        <v>2020</v>
      </c>
      <c r="I11" s="114"/>
      <c r="J11" s="114"/>
      <c r="K11" s="114"/>
      <c r="L11" s="114"/>
    </row>
    <row r="12" spans="1:12" ht="15" customHeight="1">
      <c r="A12" s="47">
        <v>1</v>
      </c>
      <c r="B12" s="47">
        <v>2</v>
      </c>
      <c r="C12" s="47">
        <v>3</v>
      </c>
      <c r="D12" s="47">
        <v>4</v>
      </c>
      <c r="E12" s="47">
        <v>5</v>
      </c>
      <c r="F12" s="47">
        <v>6</v>
      </c>
      <c r="G12" s="47">
        <v>7</v>
      </c>
      <c r="H12" s="47">
        <v>8</v>
      </c>
      <c r="I12" s="47">
        <v>9</v>
      </c>
      <c r="J12" s="47">
        <v>10</v>
      </c>
      <c r="K12" s="47">
        <v>11</v>
      </c>
      <c r="L12" s="47">
        <v>12</v>
      </c>
    </row>
    <row r="13" spans="1:12" ht="15.75" customHeight="1">
      <c r="A13" s="132" t="s">
        <v>3</v>
      </c>
      <c r="B13" s="133"/>
      <c r="C13" s="133"/>
      <c r="D13" s="133"/>
      <c r="E13" s="133"/>
      <c r="F13" s="133"/>
      <c r="G13" s="133"/>
      <c r="H13" s="133"/>
      <c r="I13" s="133"/>
      <c r="J13" s="134"/>
      <c r="K13" s="48"/>
      <c r="L13" s="48"/>
    </row>
    <row r="14" spans="1:12" ht="15.75" customHeight="1">
      <c r="A14" s="135" t="s">
        <v>4</v>
      </c>
      <c r="B14" s="136"/>
      <c r="C14" s="136"/>
      <c r="D14" s="136"/>
      <c r="E14" s="136"/>
      <c r="F14" s="136"/>
      <c r="G14" s="136"/>
      <c r="H14" s="136"/>
      <c r="I14" s="136"/>
      <c r="J14" s="137"/>
      <c r="K14" s="48"/>
      <c r="L14" s="48"/>
    </row>
    <row r="15" spans="1:12" ht="26.25" customHeight="1">
      <c r="A15" s="125" t="s">
        <v>68</v>
      </c>
      <c r="B15" s="99" t="s">
        <v>308</v>
      </c>
      <c r="C15" s="90">
        <v>2582.1999999999998</v>
      </c>
      <c r="D15" s="140">
        <v>55</v>
      </c>
      <c r="E15" s="90">
        <v>55</v>
      </c>
      <c r="F15" s="99">
        <v>0</v>
      </c>
      <c r="G15" s="90">
        <v>0</v>
      </c>
      <c r="H15" s="99">
        <v>0</v>
      </c>
      <c r="I15" s="16" t="s">
        <v>5</v>
      </c>
      <c r="J15" s="81" t="s">
        <v>168</v>
      </c>
      <c r="K15" s="96" t="s">
        <v>231</v>
      </c>
      <c r="L15" s="79" t="s">
        <v>229</v>
      </c>
    </row>
    <row r="16" spans="1:12" ht="33" customHeight="1">
      <c r="A16" s="125"/>
      <c r="B16" s="99"/>
      <c r="C16" s="87"/>
      <c r="D16" s="141"/>
      <c r="E16" s="87"/>
      <c r="F16" s="100"/>
      <c r="G16" s="87"/>
      <c r="H16" s="100"/>
      <c r="I16" s="18">
        <f>C15+D15+E15+F15+G15+H15</f>
        <v>2692.2</v>
      </c>
      <c r="J16" s="81"/>
      <c r="K16" s="96"/>
      <c r="L16" s="81"/>
    </row>
    <row r="17" spans="1:12" ht="24.75" customHeight="1">
      <c r="A17" s="125"/>
      <c r="B17" s="99"/>
      <c r="C17" s="86">
        <v>23500</v>
      </c>
      <c r="D17" s="99">
        <v>0</v>
      </c>
      <c r="E17" s="99">
        <v>0</v>
      </c>
      <c r="F17" s="99">
        <v>0</v>
      </c>
      <c r="G17" s="90">
        <v>0</v>
      </c>
      <c r="H17" s="99">
        <v>0</v>
      </c>
      <c r="I17" s="20" t="s">
        <v>6</v>
      </c>
      <c r="J17" s="81"/>
      <c r="K17" s="96"/>
      <c r="L17" s="81"/>
    </row>
    <row r="18" spans="1:12" ht="27.75" customHeight="1">
      <c r="A18" s="85"/>
      <c r="B18" s="100"/>
      <c r="C18" s="87"/>
      <c r="D18" s="100"/>
      <c r="E18" s="100"/>
      <c r="F18" s="100"/>
      <c r="G18" s="87"/>
      <c r="H18" s="100"/>
      <c r="I18" s="18">
        <f>C17+D18+E18+F18+G18+H18</f>
        <v>23500</v>
      </c>
      <c r="J18" s="81"/>
      <c r="K18" s="96"/>
      <c r="L18" s="80"/>
    </row>
    <row r="19" spans="1:12" ht="22.5" customHeight="1">
      <c r="A19" s="84" t="s">
        <v>70</v>
      </c>
      <c r="B19" s="98" t="s">
        <v>300</v>
      </c>
      <c r="C19" s="86">
        <v>25</v>
      </c>
      <c r="D19" s="99">
        <v>0</v>
      </c>
      <c r="E19" s="99">
        <v>0</v>
      </c>
      <c r="F19" s="99">
        <v>0</v>
      </c>
      <c r="G19" s="90">
        <v>0</v>
      </c>
      <c r="H19" s="99">
        <v>0</v>
      </c>
      <c r="I19" s="20" t="s">
        <v>5</v>
      </c>
      <c r="J19" s="79" t="s">
        <v>168</v>
      </c>
      <c r="K19" s="79" t="s">
        <v>231</v>
      </c>
      <c r="L19" s="79" t="s">
        <v>229</v>
      </c>
    </row>
    <row r="20" spans="1:12" ht="49.5" customHeight="1">
      <c r="A20" s="125"/>
      <c r="B20" s="99"/>
      <c r="C20" s="83"/>
      <c r="D20" s="100"/>
      <c r="E20" s="100"/>
      <c r="F20" s="100"/>
      <c r="G20" s="87"/>
      <c r="H20" s="100"/>
      <c r="I20" s="24">
        <f>C19+D20+E20+F20+G20+H20</f>
        <v>25</v>
      </c>
      <c r="J20" s="81"/>
      <c r="K20" s="80"/>
      <c r="L20" s="80"/>
    </row>
    <row r="21" spans="1:12" s="3" customFormat="1" ht="27" customHeight="1">
      <c r="A21" s="84" t="s">
        <v>71</v>
      </c>
      <c r="B21" s="98" t="s">
        <v>309</v>
      </c>
      <c r="C21" s="86">
        <v>100</v>
      </c>
      <c r="D21" s="99">
        <v>0</v>
      </c>
      <c r="E21" s="99">
        <v>0</v>
      </c>
      <c r="F21" s="99">
        <v>0</v>
      </c>
      <c r="G21" s="90">
        <v>0</v>
      </c>
      <c r="H21" s="99">
        <v>0</v>
      </c>
      <c r="I21" s="20" t="s">
        <v>5</v>
      </c>
      <c r="J21" s="79" t="s">
        <v>168</v>
      </c>
      <c r="K21" s="79" t="s">
        <v>231</v>
      </c>
      <c r="L21" s="79" t="s">
        <v>229</v>
      </c>
    </row>
    <row r="22" spans="1:12" s="3" customFormat="1" ht="51.75" customHeight="1">
      <c r="A22" s="125"/>
      <c r="B22" s="99"/>
      <c r="C22" s="90"/>
      <c r="D22" s="99"/>
      <c r="E22" s="99"/>
      <c r="F22" s="99"/>
      <c r="G22" s="90"/>
      <c r="H22" s="99"/>
      <c r="I22" s="24">
        <f>C21+D22+E22+F22+G22+H22</f>
        <v>100</v>
      </c>
      <c r="J22" s="81"/>
      <c r="K22" s="80"/>
      <c r="L22" s="80"/>
    </row>
    <row r="23" spans="1:12" s="3" customFormat="1" ht="20.25" customHeight="1">
      <c r="A23" s="124" t="s">
        <v>189</v>
      </c>
      <c r="B23" s="112" t="s">
        <v>310</v>
      </c>
      <c r="C23" s="82">
        <v>104</v>
      </c>
      <c r="D23" s="112">
        <v>0</v>
      </c>
      <c r="E23" s="112">
        <v>0</v>
      </c>
      <c r="F23" s="112">
        <v>0</v>
      </c>
      <c r="G23" s="82">
        <v>0</v>
      </c>
      <c r="H23" s="112">
        <v>0</v>
      </c>
      <c r="I23" s="20" t="s">
        <v>5</v>
      </c>
      <c r="J23" s="79" t="s">
        <v>168</v>
      </c>
      <c r="K23" s="79" t="s">
        <v>231</v>
      </c>
      <c r="L23" s="79" t="s">
        <v>229</v>
      </c>
    </row>
    <row r="24" spans="1:12" s="3" customFormat="1" ht="77.25" customHeight="1">
      <c r="A24" s="126"/>
      <c r="B24" s="113"/>
      <c r="C24" s="83"/>
      <c r="D24" s="113"/>
      <c r="E24" s="113"/>
      <c r="F24" s="113"/>
      <c r="G24" s="83"/>
      <c r="H24" s="113"/>
      <c r="I24" s="18">
        <f>C23+D24+E24+F24+G24+H24</f>
        <v>104</v>
      </c>
      <c r="J24" s="80"/>
      <c r="K24" s="80"/>
      <c r="L24" s="80"/>
    </row>
    <row r="25" spans="1:12" ht="20.25" customHeight="1">
      <c r="A25" s="124" t="s">
        <v>190</v>
      </c>
      <c r="B25" s="112" t="s">
        <v>7</v>
      </c>
      <c r="C25" s="112">
        <v>0</v>
      </c>
      <c r="D25" s="112">
        <v>0</v>
      </c>
      <c r="E25" s="112">
        <v>0</v>
      </c>
      <c r="F25" s="112">
        <v>0</v>
      </c>
      <c r="G25" s="82">
        <v>0</v>
      </c>
      <c r="H25" s="112">
        <v>0</v>
      </c>
      <c r="I25" s="36" t="s">
        <v>5</v>
      </c>
      <c r="J25" s="79" t="s">
        <v>168</v>
      </c>
      <c r="K25" s="79" t="s">
        <v>227</v>
      </c>
      <c r="L25" s="79" t="s">
        <v>229</v>
      </c>
    </row>
    <row r="26" spans="1:12" ht="17.25" customHeight="1">
      <c r="A26" s="125"/>
      <c r="B26" s="99"/>
      <c r="C26" s="100"/>
      <c r="D26" s="100"/>
      <c r="E26" s="100"/>
      <c r="F26" s="100"/>
      <c r="G26" s="87"/>
      <c r="H26" s="100"/>
      <c r="I26" s="50">
        <f>SUM(C25:H26)</f>
        <v>0</v>
      </c>
      <c r="J26" s="81"/>
      <c r="K26" s="81"/>
      <c r="L26" s="81"/>
    </row>
    <row r="27" spans="1:12" ht="13.5" customHeight="1">
      <c r="A27" s="125"/>
      <c r="B27" s="99"/>
      <c r="C27" s="98">
        <v>0</v>
      </c>
      <c r="D27" s="98">
        <v>0</v>
      </c>
      <c r="E27" s="98">
        <v>0</v>
      </c>
      <c r="F27" s="98">
        <v>0</v>
      </c>
      <c r="G27" s="86">
        <v>0</v>
      </c>
      <c r="H27" s="98">
        <v>0</v>
      </c>
      <c r="I27" s="36" t="s">
        <v>6</v>
      </c>
      <c r="J27" s="81"/>
      <c r="K27" s="81"/>
      <c r="L27" s="81"/>
    </row>
    <row r="28" spans="1:12" ht="21.75" customHeight="1">
      <c r="A28" s="126"/>
      <c r="B28" s="113"/>
      <c r="C28" s="113"/>
      <c r="D28" s="113"/>
      <c r="E28" s="113"/>
      <c r="F28" s="113"/>
      <c r="G28" s="83"/>
      <c r="H28" s="113"/>
      <c r="I28" s="50">
        <f>C28+D28+E28+F28+G27+H28</f>
        <v>0</v>
      </c>
      <c r="J28" s="80"/>
      <c r="K28" s="80"/>
      <c r="L28" s="80"/>
    </row>
    <row r="29" spans="1:12" ht="20.25" customHeight="1">
      <c r="A29" s="125" t="s">
        <v>191</v>
      </c>
      <c r="B29" s="99" t="s">
        <v>9</v>
      </c>
      <c r="C29" s="99">
        <v>0</v>
      </c>
      <c r="D29" s="99">
        <v>0</v>
      </c>
      <c r="E29" s="90">
        <v>3000</v>
      </c>
      <c r="F29" s="99">
        <v>0</v>
      </c>
      <c r="G29" s="90">
        <v>0</v>
      </c>
      <c r="H29" s="99">
        <v>0</v>
      </c>
      <c r="I29" s="16" t="s">
        <v>5</v>
      </c>
      <c r="J29" s="81" t="s">
        <v>166</v>
      </c>
      <c r="K29" s="81" t="s">
        <v>232</v>
      </c>
      <c r="L29" s="81" t="s">
        <v>229</v>
      </c>
    </row>
    <row r="30" spans="1:12" ht="26.25" customHeight="1">
      <c r="A30" s="85"/>
      <c r="B30" s="100"/>
      <c r="C30" s="100"/>
      <c r="D30" s="100"/>
      <c r="E30" s="87"/>
      <c r="F30" s="100"/>
      <c r="G30" s="87"/>
      <c r="H30" s="100"/>
      <c r="I30" s="18">
        <f>C29+D29+E29+F29+G29+H29</f>
        <v>3000</v>
      </c>
      <c r="J30" s="97"/>
      <c r="K30" s="80"/>
      <c r="L30" s="80"/>
    </row>
    <row r="31" spans="1:12" ht="20.25" customHeight="1">
      <c r="A31" s="84" t="s">
        <v>192</v>
      </c>
      <c r="B31" s="98" t="s">
        <v>10</v>
      </c>
      <c r="C31" s="98">
        <v>0</v>
      </c>
      <c r="D31" s="99">
        <v>0</v>
      </c>
      <c r="E31" s="99">
        <v>0</v>
      </c>
      <c r="F31" s="99">
        <v>0</v>
      </c>
      <c r="G31" s="90">
        <v>0</v>
      </c>
      <c r="H31" s="183">
        <v>1111.0999999999999</v>
      </c>
      <c r="I31" s="20" t="s">
        <v>5</v>
      </c>
      <c r="J31" s="111" t="s">
        <v>168</v>
      </c>
      <c r="K31" s="79" t="s">
        <v>233</v>
      </c>
      <c r="L31" s="79" t="s">
        <v>229</v>
      </c>
    </row>
    <row r="32" spans="1:12" ht="21" customHeight="1">
      <c r="A32" s="125"/>
      <c r="B32" s="99"/>
      <c r="C32" s="100"/>
      <c r="D32" s="100"/>
      <c r="E32" s="100"/>
      <c r="F32" s="100"/>
      <c r="G32" s="87"/>
      <c r="H32" s="167"/>
      <c r="I32" s="18">
        <f>C31+D31+E31+F31+G31+H31</f>
        <v>1111.0999999999999</v>
      </c>
      <c r="J32" s="94"/>
      <c r="K32" s="81"/>
      <c r="L32" s="81"/>
    </row>
    <row r="33" spans="1:15" ht="18" customHeight="1">
      <c r="A33" s="125"/>
      <c r="B33" s="99"/>
      <c r="C33" s="98">
        <v>0</v>
      </c>
      <c r="D33" s="99">
        <v>0</v>
      </c>
      <c r="E33" s="99">
        <v>0</v>
      </c>
      <c r="F33" s="99">
        <v>0</v>
      </c>
      <c r="G33" s="90">
        <v>0</v>
      </c>
      <c r="H33" s="86">
        <v>10000</v>
      </c>
      <c r="I33" s="20" t="s">
        <v>6</v>
      </c>
      <c r="J33" s="94"/>
      <c r="K33" s="81"/>
      <c r="L33" s="81"/>
    </row>
    <row r="34" spans="1:15" ht="20.25" customHeight="1">
      <c r="A34" s="85"/>
      <c r="B34" s="100"/>
      <c r="C34" s="100"/>
      <c r="D34" s="100"/>
      <c r="E34" s="100"/>
      <c r="F34" s="100"/>
      <c r="G34" s="87"/>
      <c r="H34" s="87"/>
      <c r="I34" s="24">
        <f>C33+D33+F33+G33+H33+E33</f>
        <v>10000</v>
      </c>
      <c r="J34" s="95"/>
      <c r="K34" s="80"/>
      <c r="L34" s="80"/>
    </row>
    <row r="35" spans="1:15" ht="18.75" customHeight="1">
      <c r="A35" s="84" t="s">
        <v>193</v>
      </c>
      <c r="B35" s="98" t="s">
        <v>11</v>
      </c>
      <c r="C35" s="98">
        <v>0</v>
      </c>
      <c r="D35" s="99">
        <v>0</v>
      </c>
      <c r="E35" s="99">
        <v>0</v>
      </c>
      <c r="F35" s="99">
        <v>0</v>
      </c>
      <c r="G35" s="90">
        <v>0</v>
      </c>
      <c r="H35" s="117">
        <v>5000</v>
      </c>
      <c r="I35" s="20" t="s">
        <v>5</v>
      </c>
      <c r="J35" s="111" t="s">
        <v>172</v>
      </c>
      <c r="K35" s="79" t="s">
        <v>233</v>
      </c>
      <c r="L35" s="79" t="s">
        <v>229</v>
      </c>
    </row>
    <row r="36" spans="1:15" ht="24" customHeight="1">
      <c r="A36" s="126"/>
      <c r="B36" s="113"/>
      <c r="C36" s="100"/>
      <c r="D36" s="100"/>
      <c r="E36" s="100"/>
      <c r="F36" s="100"/>
      <c r="G36" s="87"/>
      <c r="H36" s="127"/>
      <c r="I36" s="24">
        <f>C35+D35+F35+G35+H35</f>
        <v>5000</v>
      </c>
      <c r="J36" s="94"/>
      <c r="K36" s="80"/>
      <c r="L36" s="80"/>
    </row>
    <row r="37" spans="1:15" ht="36.75" customHeight="1">
      <c r="A37" s="124" t="s">
        <v>194</v>
      </c>
      <c r="B37" s="112" t="s">
        <v>12</v>
      </c>
      <c r="C37" s="99">
        <v>0</v>
      </c>
      <c r="D37" s="82">
        <v>0</v>
      </c>
      <c r="E37" s="99">
        <v>0</v>
      </c>
      <c r="F37" s="99">
        <v>0</v>
      </c>
      <c r="G37" s="90">
        <v>0</v>
      </c>
      <c r="H37" s="99">
        <v>0</v>
      </c>
      <c r="I37" s="20" t="s">
        <v>5</v>
      </c>
      <c r="J37" s="111" t="s">
        <v>169</v>
      </c>
      <c r="K37" s="79" t="s">
        <v>227</v>
      </c>
      <c r="L37" s="79" t="s">
        <v>229</v>
      </c>
    </row>
    <row r="38" spans="1:15" ht="59.25" customHeight="1">
      <c r="A38" s="126"/>
      <c r="B38" s="113"/>
      <c r="C38" s="100"/>
      <c r="D38" s="83"/>
      <c r="E38" s="100"/>
      <c r="F38" s="100"/>
      <c r="G38" s="87"/>
      <c r="H38" s="100"/>
      <c r="I38" s="18">
        <f>C37+D37+E37+F37+G37+H37</f>
        <v>0</v>
      </c>
      <c r="J38" s="95"/>
      <c r="K38" s="80"/>
      <c r="L38" s="80"/>
    </row>
    <row r="39" spans="1:15" ht="19.5" customHeight="1">
      <c r="A39" s="125" t="s">
        <v>195</v>
      </c>
      <c r="B39" s="100" t="s">
        <v>13</v>
      </c>
      <c r="C39" s="99">
        <v>0</v>
      </c>
      <c r="D39" s="99">
        <v>0</v>
      </c>
      <c r="E39" s="90">
        <v>1666.7</v>
      </c>
      <c r="F39" s="99">
        <v>1666.7</v>
      </c>
      <c r="G39" s="90">
        <v>0</v>
      </c>
      <c r="H39" s="99">
        <v>0</v>
      </c>
      <c r="I39" s="16" t="s">
        <v>5</v>
      </c>
      <c r="J39" s="94" t="s">
        <v>169</v>
      </c>
      <c r="K39" s="79" t="s">
        <v>232</v>
      </c>
      <c r="L39" s="79" t="s">
        <v>229</v>
      </c>
      <c r="M39" s="11"/>
      <c r="N39" s="11"/>
      <c r="O39" s="11"/>
    </row>
    <row r="40" spans="1:15" ht="18" customHeight="1">
      <c r="A40" s="125"/>
      <c r="B40" s="184"/>
      <c r="C40" s="100"/>
      <c r="D40" s="100"/>
      <c r="E40" s="87"/>
      <c r="F40" s="100"/>
      <c r="G40" s="87"/>
      <c r="H40" s="100"/>
      <c r="I40" s="24">
        <f>E39+F39</f>
        <v>3333.4</v>
      </c>
      <c r="J40" s="94"/>
      <c r="K40" s="81"/>
      <c r="L40" s="81"/>
      <c r="M40" s="11"/>
      <c r="N40" s="11"/>
      <c r="O40" s="11"/>
    </row>
    <row r="41" spans="1:15" ht="15" customHeight="1">
      <c r="A41" s="125"/>
      <c r="B41" s="184"/>
      <c r="C41" s="99">
        <v>0</v>
      </c>
      <c r="D41" s="99">
        <v>0</v>
      </c>
      <c r="E41" s="86">
        <v>0</v>
      </c>
      <c r="F41" s="99">
        <v>0</v>
      </c>
      <c r="G41" s="90">
        <v>0</v>
      </c>
      <c r="H41" s="99">
        <v>0</v>
      </c>
      <c r="I41" s="20" t="s">
        <v>6</v>
      </c>
      <c r="J41" s="94"/>
      <c r="K41" s="81"/>
      <c r="L41" s="81"/>
      <c r="M41" s="11"/>
      <c r="N41" s="11"/>
      <c r="O41" s="11"/>
    </row>
    <row r="42" spans="1:15" ht="21" customHeight="1">
      <c r="A42" s="85"/>
      <c r="B42" s="184"/>
      <c r="C42" s="100"/>
      <c r="D42" s="100"/>
      <c r="E42" s="87"/>
      <c r="F42" s="100"/>
      <c r="G42" s="87"/>
      <c r="H42" s="100"/>
      <c r="I42" s="18">
        <f>C41+D41+E41+F41+G41+H41</f>
        <v>0</v>
      </c>
      <c r="J42" s="95"/>
      <c r="K42" s="80"/>
      <c r="L42" s="80"/>
    </row>
    <row r="43" spans="1:15" ht="30.75" customHeight="1">
      <c r="A43" s="84" t="s">
        <v>196</v>
      </c>
      <c r="B43" s="98" t="s">
        <v>178</v>
      </c>
      <c r="C43" s="99">
        <v>0</v>
      </c>
      <c r="D43" s="99">
        <v>0</v>
      </c>
      <c r="E43" s="86">
        <v>45</v>
      </c>
      <c r="F43" s="99">
        <v>0</v>
      </c>
      <c r="G43" s="90">
        <v>0</v>
      </c>
      <c r="H43" s="99">
        <v>0</v>
      </c>
      <c r="I43" s="20" t="s">
        <v>5</v>
      </c>
      <c r="J43" s="111" t="s">
        <v>179</v>
      </c>
      <c r="K43" s="79" t="s">
        <v>221</v>
      </c>
      <c r="L43" s="79" t="s">
        <v>229</v>
      </c>
    </row>
    <row r="44" spans="1:15" ht="19.5" customHeight="1">
      <c r="A44" s="125"/>
      <c r="B44" s="99"/>
      <c r="C44" s="99"/>
      <c r="D44" s="99"/>
      <c r="E44" s="90"/>
      <c r="F44" s="99"/>
      <c r="G44" s="90"/>
      <c r="H44" s="99"/>
      <c r="I44" s="24">
        <f>C43+D43+E43+F43+G43+H43</f>
        <v>45</v>
      </c>
      <c r="J44" s="94"/>
      <c r="K44" s="81"/>
      <c r="L44" s="81"/>
    </row>
    <row r="45" spans="1:15" ht="23.25" customHeight="1">
      <c r="A45" s="124" t="s">
        <v>197</v>
      </c>
      <c r="B45" s="112" t="s">
        <v>15</v>
      </c>
      <c r="C45" s="112">
        <v>0</v>
      </c>
      <c r="D45" s="112">
        <v>0</v>
      </c>
      <c r="E45" s="112">
        <v>0</v>
      </c>
      <c r="F45" s="82">
        <v>0</v>
      </c>
      <c r="G45" s="82">
        <v>0</v>
      </c>
      <c r="H45" s="112">
        <v>0</v>
      </c>
      <c r="I45" s="20" t="s">
        <v>5</v>
      </c>
      <c r="J45" s="111" t="s">
        <v>169</v>
      </c>
      <c r="K45" s="79" t="s">
        <v>223</v>
      </c>
      <c r="L45" s="79" t="s">
        <v>229</v>
      </c>
    </row>
    <row r="46" spans="1:15">
      <c r="A46" s="125"/>
      <c r="B46" s="99"/>
      <c r="C46" s="100"/>
      <c r="D46" s="100"/>
      <c r="E46" s="100"/>
      <c r="F46" s="87"/>
      <c r="G46" s="87"/>
      <c r="H46" s="100"/>
      <c r="I46" s="24">
        <f>C45+D45+E45+F45+G45+H45</f>
        <v>0</v>
      </c>
      <c r="J46" s="94"/>
      <c r="K46" s="81"/>
      <c r="L46" s="81"/>
    </row>
    <row r="47" spans="1:15">
      <c r="A47" s="125"/>
      <c r="B47" s="99"/>
      <c r="C47" s="99">
        <v>0</v>
      </c>
      <c r="D47" s="99">
        <v>0</v>
      </c>
      <c r="E47" s="99">
        <v>0</v>
      </c>
      <c r="F47" s="86">
        <v>0</v>
      </c>
      <c r="G47" s="90">
        <v>0</v>
      </c>
      <c r="H47" s="99">
        <v>0</v>
      </c>
      <c r="I47" s="20" t="s">
        <v>6</v>
      </c>
      <c r="J47" s="94"/>
      <c r="K47" s="81"/>
      <c r="L47" s="81"/>
    </row>
    <row r="48" spans="1:15" ht="15.75" customHeight="1">
      <c r="A48" s="126"/>
      <c r="B48" s="113"/>
      <c r="C48" s="113"/>
      <c r="D48" s="113"/>
      <c r="E48" s="113"/>
      <c r="F48" s="83"/>
      <c r="G48" s="83"/>
      <c r="H48" s="113"/>
      <c r="I48" s="18">
        <f>C47+D47+E47+F47+G47+H47</f>
        <v>0</v>
      </c>
      <c r="J48" s="95"/>
      <c r="K48" s="80"/>
      <c r="L48" s="80"/>
    </row>
    <row r="49" spans="1:13" ht="22.5" customHeight="1">
      <c r="A49" s="124" t="s">
        <v>198</v>
      </c>
      <c r="B49" s="112" t="s">
        <v>217</v>
      </c>
      <c r="C49" s="112">
        <v>0</v>
      </c>
      <c r="D49" s="115">
        <v>40.4</v>
      </c>
      <c r="E49" s="115">
        <v>2.8</v>
      </c>
      <c r="F49" s="82">
        <v>550</v>
      </c>
      <c r="G49" s="82">
        <v>550</v>
      </c>
      <c r="H49" s="151">
        <v>550</v>
      </c>
      <c r="I49" s="20" t="s">
        <v>5</v>
      </c>
      <c r="J49" s="111" t="s">
        <v>169</v>
      </c>
      <c r="K49" s="79" t="s">
        <v>233</v>
      </c>
      <c r="L49" s="79" t="s">
        <v>222</v>
      </c>
      <c r="M49" s="2">
        <v>37</v>
      </c>
    </row>
    <row r="50" spans="1:13" ht="15" customHeight="1">
      <c r="A50" s="125"/>
      <c r="B50" s="99"/>
      <c r="C50" s="100"/>
      <c r="D50" s="185"/>
      <c r="E50" s="185"/>
      <c r="F50" s="87"/>
      <c r="G50" s="87"/>
      <c r="H50" s="118"/>
      <c r="I50" s="24">
        <f>SUM(C49:H50)</f>
        <v>1693.2</v>
      </c>
      <c r="J50" s="94"/>
      <c r="K50" s="81"/>
      <c r="L50" s="81"/>
    </row>
    <row r="51" spans="1:13" ht="15" customHeight="1">
      <c r="A51" s="125"/>
      <c r="B51" s="99"/>
      <c r="C51" s="99">
        <v>0</v>
      </c>
      <c r="D51" s="119">
        <v>4000</v>
      </c>
      <c r="E51" s="99">
        <v>0</v>
      </c>
      <c r="F51" s="86">
        <v>0</v>
      </c>
      <c r="G51" s="86">
        <v>0</v>
      </c>
      <c r="H51" s="86">
        <v>5500</v>
      </c>
      <c r="I51" s="20" t="s">
        <v>6</v>
      </c>
      <c r="J51" s="94"/>
      <c r="K51" s="81"/>
      <c r="L51" s="81"/>
    </row>
    <row r="52" spans="1:13" ht="27.75" customHeight="1">
      <c r="A52" s="126"/>
      <c r="B52" s="113"/>
      <c r="C52" s="113"/>
      <c r="D52" s="211"/>
      <c r="E52" s="113"/>
      <c r="F52" s="83"/>
      <c r="G52" s="83"/>
      <c r="H52" s="83"/>
      <c r="I52" s="18">
        <f>C51+D51+E51+F51+G51+H51</f>
        <v>9500</v>
      </c>
      <c r="J52" s="95"/>
      <c r="K52" s="80"/>
      <c r="L52" s="80"/>
    </row>
    <row r="53" spans="1:13" ht="30.75" hidden="1" customHeight="1">
      <c r="A53" s="125"/>
      <c r="B53" s="99" t="s">
        <v>209</v>
      </c>
      <c r="C53" s="119">
        <v>0</v>
      </c>
      <c r="D53" s="119"/>
      <c r="E53" s="119">
        <v>0</v>
      </c>
      <c r="F53" s="119">
        <v>0</v>
      </c>
      <c r="G53" s="119">
        <v>0</v>
      </c>
      <c r="H53" s="119">
        <v>0</v>
      </c>
      <c r="I53" s="16" t="s">
        <v>5</v>
      </c>
      <c r="J53" s="94" t="s">
        <v>173</v>
      </c>
      <c r="K53" s="25"/>
      <c r="L53" s="25"/>
    </row>
    <row r="54" spans="1:13" hidden="1">
      <c r="A54" s="125"/>
      <c r="B54" s="99"/>
      <c r="C54" s="120"/>
      <c r="D54" s="120"/>
      <c r="E54" s="120"/>
      <c r="F54" s="120"/>
      <c r="G54" s="120"/>
      <c r="H54" s="120"/>
      <c r="I54" s="24">
        <f>C53+D53+E53+F53+G53+H53</f>
        <v>0</v>
      </c>
      <c r="J54" s="94"/>
      <c r="K54" s="49"/>
      <c r="L54" s="49"/>
    </row>
    <row r="55" spans="1:13" hidden="1">
      <c r="A55" s="125"/>
      <c r="B55" s="99"/>
      <c r="C55" s="119">
        <v>0</v>
      </c>
      <c r="D55" s="119">
        <v>0</v>
      </c>
      <c r="E55" s="119">
        <v>0</v>
      </c>
      <c r="F55" s="121">
        <v>0</v>
      </c>
      <c r="G55" s="121">
        <v>0</v>
      </c>
      <c r="H55" s="121">
        <v>0</v>
      </c>
      <c r="I55" s="20" t="s">
        <v>6</v>
      </c>
      <c r="J55" s="94"/>
      <c r="K55" s="49"/>
      <c r="L55" s="49"/>
    </row>
    <row r="56" spans="1:13" hidden="1">
      <c r="A56" s="85"/>
      <c r="B56" s="100"/>
      <c r="C56" s="120"/>
      <c r="D56" s="120"/>
      <c r="E56" s="120"/>
      <c r="F56" s="120"/>
      <c r="G56" s="120"/>
      <c r="H56" s="120"/>
      <c r="I56" s="18">
        <f>C55+D55+E55+F55+G55+H55</f>
        <v>0</v>
      </c>
      <c r="J56" s="95"/>
      <c r="K56" s="49"/>
      <c r="L56" s="49"/>
    </row>
    <row r="57" spans="1:13" ht="26.25" customHeight="1">
      <c r="A57" s="21" t="s">
        <v>199</v>
      </c>
      <c r="B57" s="98" t="s">
        <v>218</v>
      </c>
      <c r="C57" s="99">
        <v>1109.5</v>
      </c>
      <c r="D57" s="173">
        <v>3552.4</v>
      </c>
      <c r="E57" s="99">
        <f>60.6+2395.8</f>
        <v>2456.4</v>
      </c>
      <c r="F57" s="86">
        <v>1453</v>
      </c>
      <c r="G57" s="86">
        <v>1393</v>
      </c>
      <c r="H57" s="86">
        <v>139317</v>
      </c>
      <c r="I57" s="20" t="s">
        <v>5</v>
      </c>
      <c r="J57" s="111" t="s">
        <v>173</v>
      </c>
      <c r="K57" s="79" t="s">
        <v>234</v>
      </c>
      <c r="L57" s="79" t="s">
        <v>229</v>
      </c>
    </row>
    <row r="58" spans="1:13">
      <c r="A58" s="23"/>
      <c r="B58" s="99"/>
      <c r="C58" s="100"/>
      <c r="D58" s="185"/>
      <c r="E58" s="100"/>
      <c r="F58" s="87"/>
      <c r="G58" s="87"/>
      <c r="H58" s="87"/>
      <c r="I58" s="24">
        <f>C57+D57+E57+F57+G57+H57</f>
        <v>149281.29999999999</v>
      </c>
      <c r="J58" s="94"/>
      <c r="K58" s="81"/>
      <c r="L58" s="81"/>
    </row>
    <row r="59" spans="1:13">
      <c r="A59" s="23"/>
      <c r="B59" s="99"/>
      <c r="C59" s="99">
        <v>0</v>
      </c>
      <c r="D59" s="119">
        <v>52588.800000000003</v>
      </c>
      <c r="E59" s="173">
        <v>6000</v>
      </c>
      <c r="F59" s="86">
        <v>48500</v>
      </c>
      <c r="G59" s="86">
        <v>94060</v>
      </c>
      <c r="H59" s="86">
        <v>1253865</v>
      </c>
      <c r="I59" s="20" t="s">
        <v>6</v>
      </c>
      <c r="J59" s="94"/>
      <c r="K59" s="81"/>
      <c r="L59" s="81"/>
    </row>
    <row r="60" spans="1:13" ht="89.25" customHeight="1">
      <c r="A60" s="23"/>
      <c r="B60" s="100"/>
      <c r="C60" s="99"/>
      <c r="D60" s="119"/>
      <c r="E60" s="173"/>
      <c r="F60" s="90"/>
      <c r="G60" s="90"/>
      <c r="H60" s="90"/>
      <c r="I60" s="18">
        <f>C59+D59+E59+F59+G59+H59</f>
        <v>1455013.8</v>
      </c>
      <c r="J60" s="95"/>
      <c r="K60" s="80"/>
      <c r="L60" s="80"/>
    </row>
    <row r="61" spans="1:13" ht="57.75" hidden="1" customHeight="1">
      <c r="A61" s="23"/>
      <c r="B61" s="138" t="s">
        <v>324</v>
      </c>
      <c r="C61" s="93">
        <v>0</v>
      </c>
      <c r="D61" s="93">
        <v>0</v>
      </c>
      <c r="E61" s="130">
        <v>0</v>
      </c>
      <c r="F61" s="93">
        <v>0</v>
      </c>
      <c r="G61" s="93">
        <v>0</v>
      </c>
      <c r="H61" s="93">
        <v>0</v>
      </c>
      <c r="I61" s="33" t="s">
        <v>5</v>
      </c>
      <c r="J61" s="111" t="s">
        <v>169</v>
      </c>
      <c r="K61" s="79" t="s">
        <v>221</v>
      </c>
      <c r="L61" s="79" t="s">
        <v>229</v>
      </c>
    </row>
    <row r="62" spans="1:13" ht="27" hidden="1" customHeight="1">
      <c r="A62" s="23"/>
      <c r="B62" s="139"/>
      <c r="C62" s="93"/>
      <c r="D62" s="93"/>
      <c r="E62" s="130"/>
      <c r="F62" s="93"/>
      <c r="G62" s="93"/>
      <c r="H62" s="93"/>
      <c r="I62" s="18">
        <f>SUM(C61:H62)</f>
        <v>0</v>
      </c>
      <c r="J62" s="94"/>
      <c r="K62" s="81"/>
      <c r="L62" s="81"/>
    </row>
    <row r="63" spans="1:13" ht="27" hidden="1" customHeight="1">
      <c r="A63" s="23"/>
      <c r="B63" s="99"/>
      <c r="C63" s="93">
        <v>0</v>
      </c>
      <c r="D63" s="93">
        <v>0</v>
      </c>
      <c r="E63" s="93">
        <v>0</v>
      </c>
      <c r="F63" s="93">
        <v>0</v>
      </c>
      <c r="G63" s="93">
        <v>0</v>
      </c>
      <c r="H63" s="93">
        <v>0</v>
      </c>
      <c r="I63" s="33" t="s">
        <v>6</v>
      </c>
      <c r="J63" s="94"/>
      <c r="K63" s="81"/>
      <c r="L63" s="81"/>
    </row>
    <row r="64" spans="1:13" ht="27" hidden="1" customHeight="1">
      <c r="A64" s="31"/>
      <c r="B64" s="100"/>
      <c r="C64" s="93"/>
      <c r="D64" s="93"/>
      <c r="E64" s="93"/>
      <c r="F64" s="93"/>
      <c r="G64" s="93"/>
      <c r="H64" s="93"/>
      <c r="I64" s="18">
        <f>SUM(C63:H64)</f>
        <v>0</v>
      </c>
      <c r="J64" s="95"/>
      <c r="K64" s="80"/>
      <c r="L64" s="80"/>
    </row>
    <row r="65" spans="1:12" ht="84" hidden="1" customHeight="1">
      <c r="A65" s="23"/>
      <c r="B65" s="138" t="s">
        <v>325</v>
      </c>
      <c r="C65" s="93">
        <v>0</v>
      </c>
      <c r="D65" s="93">
        <v>0</v>
      </c>
      <c r="E65" s="130">
        <v>0</v>
      </c>
      <c r="F65" s="93">
        <v>0</v>
      </c>
      <c r="G65" s="93">
        <v>0</v>
      </c>
      <c r="H65" s="93">
        <v>0</v>
      </c>
      <c r="I65" s="33" t="s">
        <v>5</v>
      </c>
      <c r="J65" s="111" t="s">
        <v>169</v>
      </c>
      <c r="K65" s="79" t="s">
        <v>221</v>
      </c>
      <c r="L65" s="79" t="s">
        <v>229</v>
      </c>
    </row>
    <row r="66" spans="1:12" ht="27" hidden="1" customHeight="1">
      <c r="A66" s="23"/>
      <c r="B66" s="139"/>
      <c r="C66" s="93"/>
      <c r="D66" s="93"/>
      <c r="E66" s="130"/>
      <c r="F66" s="93"/>
      <c r="G66" s="93"/>
      <c r="H66" s="93"/>
      <c r="I66" s="18">
        <f>SUM(C65:H66)</f>
        <v>0</v>
      </c>
      <c r="J66" s="94"/>
      <c r="K66" s="81"/>
      <c r="L66" s="81"/>
    </row>
    <row r="67" spans="1:12" ht="27" hidden="1" customHeight="1">
      <c r="A67" s="23"/>
      <c r="B67" s="99"/>
      <c r="C67" s="93">
        <v>0</v>
      </c>
      <c r="D67" s="93">
        <v>0</v>
      </c>
      <c r="E67" s="93">
        <v>0</v>
      </c>
      <c r="F67" s="93">
        <v>0</v>
      </c>
      <c r="G67" s="93">
        <v>0</v>
      </c>
      <c r="H67" s="93">
        <v>0</v>
      </c>
      <c r="I67" s="33" t="s">
        <v>6</v>
      </c>
      <c r="J67" s="94"/>
      <c r="K67" s="81"/>
      <c r="L67" s="81"/>
    </row>
    <row r="68" spans="1:12" ht="27" hidden="1" customHeight="1">
      <c r="A68" s="23"/>
      <c r="B68" s="100"/>
      <c r="C68" s="93"/>
      <c r="D68" s="93"/>
      <c r="E68" s="93"/>
      <c r="F68" s="93"/>
      <c r="G68" s="93"/>
      <c r="H68" s="93"/>
      <c r="I68" s="18">
        <f>SUM(C67:H68)</f>
        <v>0</v>
      </c>
      <c r="J68" s="95"/>
      <c r="K68" s="80"/>
      <c r="L68" s="80"/>
    </row>
    <row r="69" spans="1:12" ht="21" customHeight="1">
      <c r="A69" s="84" t="s">
        <v>200</v>
      </c>
      <c r="B69" s="138" t="s">
        <v>16</v>
      </c>
      <c r="C69" s="96">
        <v>0</v>
      </c>
      <c r="D69" s="96">
        <v>0</v>
      </c>
      <c r="E69" s="96">
        <v>0</v>
      </c>
      <c r="F69" s="171">
        <v>0</v>
      </c>
      <c r="G69" s="171">
        <v>0</v>
      </c>
      <c r="H69" s="96">
        <v>0</v>
      </c>
      <c r="I69" s="20" t="s">
        <v>5</v>
      </c>
      <c r="J69" s="111" t="s">
        <v>173</v>
      </c>
      <c r="K69" s="79" t="s">
        <v>223</v>
      </c>
      <c r="L69" s="79" t="s">
        <v>229</v>
      </c>
    </row>
    <row r="70" spans="1:12" ht="14.25" customHeight="1">
      <c r="A70" s="125"/>
      <c r="B70" s="139"/>
      <c r="C70" s="96"/>
      <c r="D70" s="96"/>
      <c r="E70" s="96"/>
      <c r="F70" s="171"/>
      <c r="G70" s="171"/>
      <c r="H70" s="96"/>
      <c r="I70" s="24">
        <f>C69+D69+E69+F69+G69+H69</f>
        <v>0</v>
      </c>
      <c r="J70" s="94"/>
      <c r="K70" s="81"/>
      <c r="L70" s="81"/>
    </row>
    <row r="71" spans="1:12" ht="25.5" customHeight="1">
      <c r="A71" s="125"/>
      <c r="B71" s="99"/>
      <c r="C71" s="99">
        <v>0</v>
      </c>
      <c r="D71" s="99">
        <v>0</v>
      </c>
      <c r="E71" s="99">
        <v>0</v>
      </c>
      <c r="F71" s="90">
        <v>0</v>
      </c>
      <c r="G71" s="90">
        <v>0</v>
      </c>
      <c r="H71" s="99">
        <v>0</v>
      </c>
      <c r="I71" s="20" t="s">
        <v>6</v>
      </c>
      <c r="J71" s="94"/>
      <c r="K71" s="81"/>
      <c r="L71" s="81"/>
    </row>
    <row r="72" spans="1:12">
      <c r="A72" s="85"/>
      <c r="B72" s="99"/>
      <c r="C72" s="100"/>
      <c r="D72" s="100"/>
      <c r="E72" s="100"/>
      <c r="F72" s="90"/>
      <c r="G72" s="87"/>
      <c r="H72" s="100"/>
      <c r="I72" s="24">
        <f>C71+D71+E71+F71+G71+H71</f>
        <v>0</v>
      </c>
      <c r="J72" s="94"/>
      <c r="K72" s="80"/>
      <c r="L72" s="80"/>
    </row>
    <row r="73" spans="1:12" ht="24" customHeight="1">
      <c r="A73" s="84" t="s">
        <v>201</v>
      </c>
      <c r="B73" s="112" t="s">
        <v>17</v>
      </c>
      <c r="C73" s="99">
        <v>0</v>
      </c>
      <c r="D73" s="99">
        <v>0</v>
      </c>
      <c r="E73" s="99">
        <v>0</v>
      </c>
      <c r="F73" s="82">
        <v>0</v>
      </c>
      <c r="G73" s="90">
        <v>0</v>
      </c>
      <c r="H73" s="99">
        <v>0</v>
      </c>
      <c r="I73" s="20" t="s">
        <v>5</v>
      </c>
      <c r="J73" s="111" t="s">
        <v>173</v>
      </c>
      <c r="K73" s="79" t="s">
        <v>223</v>
      </c>
      <c r="L73" s="79" t="s">
        <v>229</v>
      </c>
    </row>
    <row r="74" spans="1:12">
      <c r="A74" s="125"/>
      <c r="B74" s="99"/>
      <c r="C74" s="100"/>
      <c r="D74" s="100"/>
      <c r="E74" s="100"/>
      <c r="F74" s="87"/>
      <c r="G74" s="87"/>
      <c r="H74" s="100"/>
      <c r="I74" s="24">
        <f>C73+D73+E73+F73+G73+H73</f>
        <v>0</v>
      </c>
      <c r="J74" s="94"/>
      <c r="K74" s="81"/>
      <c r="L74" s="81"/>
    </row>
    <row r="75" spans="1:12">
      <c r="A75" s="125"/>
      <c r="B75" s="99"/>
      <c r="C75" s="99">
        <v>0</v>
      </c>
      <c r="D75" s="99">
        <v>0</v>
      </c>
      <c r="E75" s="99">
        <v>0</v>
      </c>
      <c r="F75" s="86">
        <v>0</v>
      </c>
      <c r="G75" s="90">
        <v>0</v>
      </c>
      <c r="H75" s="99">
        <v>0</v>
      </c>
      <c r="I75" s="20" t="s">
        <v>6</v>
      </c>
      <c r="J75" s="94"/>
      <c r="K75" s="81"/>
      <c r="L75" s="81"/>
    </row>
    <row r="76" spans="1:12" ht="18" customHeight="1">
      <c r="A76" s="85"/>
      <c r="B76" s="113"/>
      <c r="C76" s="100"/>
      <c r="D76" s="100"/>
      <c r="E76" s="100"/>
      <c r="F76" s="83"/>
      <c r="G76" s="87"/>
      <c r="H76" s="100"/>
      <c r="I76" s="18">
        <f>C75+D75+E75+F75+G75+H75</f>
        <v>0</v>
      </c>
      <c r="J76" s="95"/>
      <c r="K76" s="80"/>
      <c r="L76" s="80"/>
    </row>
    <row r="77" spans="1:12" ht="24" customHeight="1">
      <c r="A77" s="124" t="s">
        <v>202</v>
      </c>
      <c r="B77" s="112" t="s">
        <v>307</v>
      </c>
      <c r="C77" s="99">
        <v>4.5</v>
      </c>
      <c r="D77" s="99">
        <v>0</v>
      </c>
      <c r="E77" s="99">
        <v>0</v>
      </c>
      <c r="F77" s="99">
        <v>0</v>
      </c>
      <c r="G77" s="90">
        <v>0</v>
      </c>
      <c r="H77" s="99">
        <v>4.5</v>
      </c>
      <c r="I77" s="20" t="s">
        <v>5</v>
      </c>
      <c r="J77" s="111" t="s">
        <v>166</v>
      </c>
      <c r="K77" s="79" t="s">
        <v>227</v>
      </c>
      <c r="L77" s="79" t="s">
        <v>229</v>
      </c>
    </row>
    <row r="78" spans="1:12" ht="28.5" customHeight="1">
      <c r="A78" s="125"/>
      <c r="B78" s="99"/>
      <c r="C78" s="100"/>
      <c r="D78" s="100"/>
      <c r="E78" s="100"/>
      <c r="F78" s="100"/>
      <c r="G78" s="87"/>
      <c r="H78" s="100"/>
      <c r="I78" s="24">
        <f>C77+D77+E77+F77+G77+H77</f>
        <v>9</v>
      </c>
      <c r="J78" s="94"/>
      <c r="K78" s="81"/>
      <c r="L78" s="81"/>
    </row>
    <row r="79" spans="1:12" ht="53.25" customHeight="1">
      <c r="A79" s="125"/>
      <c r="B79" s="99"/>
      <c r="C79" s="86">
        <v>263.3</v>
      </c>
      <c r="D79" s="86">
        <v>0</v>
      </c>
      <c r="E79" s="86">
        <v>0</v>
      </c>
      <c r="F79" s="99">
        <v>0</v>
      </c>
      <c r="G79" s="90">
        <v>0</v>
      </c>
      <c r="H79" s="99">
        <v>0</v>
      </c>
      <c r="I79" s="20" t="s">
        <v>6</v>
      </c>
      <c r="J79" s="94"/>
      <c r="K79" s="81"/>
      <c r="L79" s="81"/>
    </row>
    <row r="80" spans="1:12" ht="15" customHeight="1">
      <c r="A80" s="125"/>
      <c r="B80" s="99"/>
      <c r="C80" s="90"/>
      <c r="D80" s="90"/>
      <c r="E80" s="90"/>
      <c r="F80" s="99"/>
      <c r="G80" s="90"/>
      <c r="H80" s="99"/>
      <c r="I80" s="24">
        <f>C79+D79+E79+F79+G79+H79</f>
        <v>263.3</v>
      </c>
      <c r="J80" s="94"/>
      <c r="K80" s="81"/>
      <c r="L80" s="81"/>
    </row>
    <row r="81" spans="1:12" ht="16.5" customHeight="1">
      <c r="A81" s="174" t="s">
        <v>203</v>
      </c>
      <c r="B81" s="96" t="s">
        <v>323</v>
      </c>
      <c r="C81" s="171">
        <v>0</v>
      </c>
      <c r="D81" s="96">
        <v>0</v>
      </c>
      <c r="E81" s="96">
        <v>5772.8</v>
      </c>
      <c r="F81" s="96">
        <v>0</v>
      </c>
      <c r="G81" s="171">
        <v>0</v>
      </c>
      <c r="H81" s="96">
        <v>0</v>
      </c>
      <c r="I81" s="20" t="s">
        <v>5</v>
      </c>
      <c r="J81" s="96" t="s">
        <v>169</v>
      </c>
      <c r="K81" s="96" t="s">
        <v>227</v>
      </c>
      <c r="L81" s="96" t="s">
        <v>253</v>
      </c>
    </row>
    <row r="82" spans="1:12" ht="22.5" customHeight="1">
      <c r="A82" s="174"/>
      <c r="B82" s="96"/>
      <c r="C82" s="171"/>
      <c r="D82" s="96"/>
      <c r="E82" s="96"/>
      <c r="F82" s="96"/>
      <c r="G82" s="171"/>
      <c r="H82" s="96"/>
      <c r="I82" s="18">
        <f>C81+D81+E81+F81+G81+H81</f>
        <v>5772.8</v>
      </c>
      <c r="J82" s="96"/>
      <c r="K82" s="96"/>
      <c r="L82" s="96"/>
    </row>
    <row r="83" spans="1:12" ht="12.75" customHeight="1">
      <c r="A83" s="174"/>
      <c r="B83" s="96"/>
      <c r="C83" s="96">
        <v>0</v>
      </c>
      <c r="D83" s="96">
        <v>5772.8</v>
      </c>
      <c r="E83" s="79">
        <v>0</v>
      </c>
      <c r="F83" s="96">
        <v>0</v>
      </c>
      <c r="G83" s="171">
        <v>0</v>
      </c>
      <c r="H83" s="96">
        <v>0</v>
      </c>
      <c r="I83" s="20" t="s">
        <v>6</v>
      </c>
      <c r="J83" s="96"/>
      <c r="K83" s="96"/>
      <c r="L83" s="96"/>
    </row>
    <row r="84" spans="1:12" ht="22.5" customHeight="1">
      <c r="A84" s="174"/>
      <c r="B84" s="96"/>
      <c r="C84" s="96"/>
      <c r="D84" s="96"/>
      <c r="E84" s="80"/>
      <c r="F84" s="96"/>
      <c r="G84" s="171"/>
      <c r="H84" s="96"/>
      <c r="I84" s="18">
        <f>C83+D83+E83+F83+G83+H83</f>
        <v>5772.8</v>
      </c>
      <c r="J84" s="96"/>
      <c r="K84" s="96"/>
      <c r="L84" s="96"/>
    </row>
    <row r="85" spans="1:12" ht="18.75" customHeight="1">
      <c r="A85" s="174" t="s">
        <v>204</v>
      </c>
      <c r="B85" s="96" t="s">
        <v>315</v>
      </c>
      <c r="C85" s="96">
        <v>0</v>
      </c>
      <c r="D85" s="96">
        <v>0</v>
      </c>
      <c r="E85" s="96">
        <v>0</v>
      </c>
      <c r="F85" s="96">
        <v>0</v>
      </c>
      <c r="G85" s="171">
        <v>0</v>
      </c>
      <c r="H85" s="96">
        <v>0</v>
      </c>
      <c r="I85" s="20" t="s">
        <v>5</v>
      </c>
      <c r="J85" s="96" t="s">
        <v>166</v>
      </c>
      <c r="K85" s="96" t="s">
        <v>231</v>
      </c>
      <c r="L85" s="96" t="s">
        <v>235</v>
      </c>
    </row>
    <row r="86" spans="1:12" ht="19.5" customHeight="1">
      <c r="A86" s="174"/>
      <c r="B86" s="96"/>
      <c r="C86" s="96"/>
      <c r="D86" s="96"/>
      <c r="E86" s="96"/>
      <c r="F86" s="96"/>
      <c r="G86" s="171"/>
      <c r="H86" s="96"/>
      <c r="I86" s="18">
        <f>C85+D85+E85+F85+G85+H85</f>
        <v>0</v>
      </c>
      <c r="J86" s="96"/>
      <c r="K86" s="96"/>
      <c r="L86" s="96"/>
    </row>
    <row r="87" spans="1:12" ht="12" customHeight="1">
      <c r="A87" s="174"/>
      <c r="B87" s="96"/>
      <c r="C87" s="171">
        <v>1500</v>
      </c>
      <c r="D87" s="96">
        <v>0</v>
      </c>
      <c r="E87" s="191">
        <v>0</v>
      </c>
      <c r="F87" s="96">
        <v>0</v>
      </c>
      <c r="G87" s="171">
        <v>0</v>
      </c>
      <c r="H87" s="96">
        <v>0</v>
      </c>
      <c r="I87" s="20" t="s">
        <v>6</v>
      </c>
      <c r="J87" s="96"/>
      <c r="K87" s="96"/>
      <c r="L87" s="96"/>
    </row>
    <row r="88" spans="1:12" ht="22.5" customHeight="1">
      <c r="A88" s="174"/>
      <c r="B88" s="96"/>
      <c r="C88" s="171"/>
      <c r="D88" s="96"/>
      <c r="E88" s="191"/>
      <c r="F88" s="96"/>
      <c r="G88" s="171"/>
      <c r="H88" s="96"/>
      <c r="I88" s="18">
        <f>C87+D87+E87+F87+G87+H87</f>
        <v>1500</v>
      </c>
      <c r="J88" s="96"/>
      <c r="K88" s="96"/>
      <c r="L88" s="96"/>
    </row>
    <row r="89" spans="1:12" ht="18" customHeight="1">
      <c r="A89" s="154" t="s">
        <v>205</v>
      </c>
      <c r="B89" s="79" t="s">
        <v>188</v>
      </c>
      <c r="C89" s="171">
        <v>39</v>
      </c>
      <c r="D89" s="115">
        <v>34</v>
      </c>
      <c r="E89" s="209">
        <f>E91*1/99</f>
        <v>13.484848484848484</v>
      </c>
      <c r="F89" s="112">
        <v>0</v>
      </c>
      <c r="G89" s="82">
        <v>0</v>
      </c>
      <c r="H89" s="112">
        <v>0</v>
      </c>
      <c r="I89" s="20" t="s">
        <v>5</v>
      </c>
      <c r="J89" s="111" t="s">
        <v>169</v>
      </c>
      <c r="K89" s="79" t="s">
        <v>221</v>
      </c>
      <c r="L89" s="79" t="s">
        <v>225</v>
      </c>
    </row>
    <row r="90" spans="1:12" ht="18.75" customHeight="1">
      <c r="A90" s="155"/>
      <c r="B90" s="81"/>
      <c r="C90" s="171"/>
      <c r="D90" s="185"/>
      <c r="E90" s="210"/>
      <c r="F90" s="100"/>
      <c r="G90" s="87"/>
      <c r="H90" s="100"/>
      <c r="I90" s="24">
        <f>C89+D89+E89+F89+G89+H89</f>
        <v>86.484848484848484</v>
      </c>
      <c r="J90" s="94"/>
      <c r="K90" s="81"/>
      <c r="L90" s="81"/>
    </row>
    <row r="91" spans="1:12" ht="18.75" customHeight="1">
      <c r="A91" s="155"/>
      <c r="B91" s="81"/>
      <c r="C91" s="130">
        <v>3550</v>
      </c>
      <c r="D91" s="173">
        <v>3361</v>
      </c>
      <c r="E91" s="207">
        <v>1335</v>
      </c>
      <c r="F91" s="173">
        <v>0</v>
      </c>
      <c r="G91" s="173">
        <v>0</v>
      </c>
      <c r="H91" s="173">
        <v>0</v>
      </c>
      <c r="I91" s="20" t="s">
        <v>6</v>
      </c>
      <c r="J91" s="94"/>
      <c r="K91" s="81"/>
      <c r="L91" s="81"/>
    </row>
    <row r="92" spans="1:12" ht="18.75" customHeight="1">
      <c r="A92" s="187"/>
      <c r="B92" s="80"/>
      <c r="C92" s="130"/>
      <c r="D92" s="116"/>
      <c r="E92" s="208"/>
      <c r="F92" s="116"/>
      <c r="G92" s="116"/>
      <c r="H92" s="116"/>
      <c r="I92" s="18">
        <f>C91+D91+E91+F91+G91+H91</f>
        <v>8246</v>
      </c>
      <c r="J92" s="95"/>
      <c r="K92" s="80"/>
      <c r="L92" s="80"/>
    </row>
    <row r="93" spans="1:12" ht="22.5" customHeight="1">
      <c r="A93" s="154" t="s">
        <v>311</v>
      </c>
      <c r="B93" s="79" t="s">
        <v>312</v>
      </c>
      <c r="C93" s="188">
        <v>0</v>
      </c>
      <c r="D93" s="188">
        <v>0</v>
      </c>
      <c r="E93" s="190">
        <v>3708.1</v>
      </c>
      <c r="F93" s="190">
        <v>4000</v>
      </c>
      <c r="G93" s="190">
        <v>4000</v>
      </c>
      <c r="H93" s="190">
        <v>4000</v>
      </c>
      <c r="I93" s="20" t="s">
        <v>5</v>
      </c>
      <c r="J93" s="79" t="s">
        <v>169</v>
      </c>
      <c r="K93" s="79" t="s">
        <v>221</v>
      </c>
      <c r="L93" s="79" t="s">
        <v>313</v>
      </c>
    </row>
    <row r="94" spans="1:12" ht="22.5" customHeight="1">
      <c r="A94" s="155"/>
      <c r="B94" s="81"/>
      <c r="C94" s="189"/>
      <c r="D94" s="189"/>
      <c r="E94" s="170"/>
      <c r="F94" s="170"/>
      <c r="G94" s="170"/>
      <c r="H94" s="170"/>
      <c r="I94" s="24">
        <f>C93+D93+E93+F93+G93+H93</f>
        <v>15708.1</v>
      </c>
      <c r="J94" s="81"/>
      <c r="K94" s="81"/>
      <c r="L94" s="81"/>
    </row>
    <row r="95" spans="1:12" ht="22.5" customHeight="1">
      <c r="A95" s="155"/>
      <c r="B95" s="81"/>
      <c r="C95" s="79">
        <v>0</v>
      </c>
      <c r="D95" s="79">
        <v>0</v>
      </c>
      <c r="E95" s="79">
        <v>0</v>
      </c>
      <c r="F95" s="79">
        <v>0</v>
      </c>
      <c r="G95" s="79">
        <v>0</v>
      </c>
      <c r="H95" s="79">
        <v>0</v>
      </c>
      <c r="I95" s="20" t="s">
        <v>6</v>
      </c>
      <c r="J95" s="81"/>
      <c r="K95" s="81"/>
      <c r="L95" s="81"/>
    </row>
    <row r="96" spans="1:12" ht="14.25" customHeight="1">
      <c r="A96" s="187"/>
      <c r="B96" s="80"/>
      <c r="C96" s="78"/>
      <c r="D96" s="78"/>
      <c r="E96" s="78"/>
      <c r="F96" s="78"/>
      <c r="G96" s="78"/>
      <c r="H96" s="78"/>
      <c r="I96" s="18">
        <f>C95+D95+E95+F95+G95+H95</f>
        <v>0</v>
      </c>
      <c r="J96" s="80"/>
      <c r="K96" s="80"/>
      <c r="L96" s="80"/>
    </row>
    <row r="97" spans="1:12" ht="14.25" customHeight="1">
      <c r="A97" s="154" t="s">
        <v>314</v>
      </c>
      <c r="B97" s="79" t="s">
        <v>316</v>
      </c>
      <c r="C97" s="188">
        <v>0</v>
      </c>
      <c r="D97" s="188">
        <v>0</v>
      </c>
      <c r="E97" s="190">
        <v>0</v>
      </c>
      <c r="F97" s="188">
        <v>0</v>
      </c>
      <c r="G97" s="188">
        <v>0</v>
      </c>
      <c r="H97" s="188">
        <v>0</v>
      </c>
      <c r="I97" s="20" t="s">
        <v>5</v>
      </c>
      <c r="J97" s="79" t="s">
        <v>169</v>
      </c>
      <c r="K97" s="79" t="s">
        <v>221</v>
      </c>
      <c r="L97" s="79" t="s">
        <v>225</v>
      </c>
    </row>
    <row r="98" spans="1:12" ht="11.25" customHeight="1">
      <c r="A98" s="155"/>
      <c r="B98" s="81"/>
      <c r="C98" s="189"/>
      <c r="D98" s="189"/>
      <c r="E98" s="170"/>
      <c r="F98" s="189"/>
      <c r="G98" s="189"/>
      <c r="H98" s="189"/>
      <c r="I98" s="24">
        <f>C97+D97+E97+F97+G97+H97</f>
        <v>0</v>
      </c>
      <c r="J98" s="81"/>
      <c r="K98" s="81"/>
      <c r="L98" s="81"/>
    </row>
    <row r="99" spans="1:12" ht="36" customHeight="1">
      <c r="A99" s="155"/>
      <c r="B99" s="81"/>
      <c r="C99" s="79">
        <v>0</v>
      </c>
      <c r="D99" s="79">
        <v>0</v>
      </c>
      <c r="E99" s="79">
        <v>0</v>
      </c>
      <c r="F99" s="79">
        <v>0</v>
      </c>
      <c r="G99" s="79">
        <v>0</v>
      </c>
      <c r="H99" s="79">
        <v>0</v>
      </c>
      <c r="I99" s="20" t="s">
        <v>6</v>
      </c>
      <c r="J99" s="81"/>
      <c r="K99" s="81"/>
      <c r="L99" s="81"/>
    </row>
    <row r="100" spans="1:12" ht="45.75" customHeight="1">
      <c r="A100" s="187"/>
      <c r="B100" s="80"/>
      <c r="C100" s="78"/>
      <c r="D100" s="78"/>
      <c r="E100" s="78"/>
      <c r="F100" s="78"/>
      <c r="G100" s="78"/>
      <c r="H100" s="78"/>
      <c r="I100" s="18">
        <f>C99+D99+E99+F99+G99+H99</f>
        <v>0</v>
      </c>
      <c r="J100" s="80"/>
      <c r="K100" s="80"/>
      <c r="L100" s="80"/>
    </row>
    <row r="101" spans="1:12" ht="14.25" customHeight="1">
      <c r="A101" s="154" t="s">
        <v>318</v>
      </c>
      <c r="B101" s="79" t="s">
        <v>319</v>
      </c>
      <c r="C101" s="188">
        <v>0</v>
      </c>
      <c r="D101" s="188">
        <v>0</v>
      </c>
      <c r="E101" s="190">
        <v>0</v>
      </c>
      <c r="F101" s="188">
        <v>0</v>
      </c>
      <c r="G101" s="188">
        <v>0</v>
      </c>
      <c r="H101" s="188">
        <v>0</v>
      </c>
      <c r="I101" s="20" t="s">
        <v>5</v>
      </c>
      <c r="J101" s="79" t="s">
        <v>169</v>
      </c>
      <c r="K101" s="79" t="s">
        <v>221</v>
      </c>
      <c r="L101" s="79" t="s">
        <v>320</v>
      </c>
    </row>
    <row r="102" spans="1:12" ht="14.25" customHeight="1">
      <c r="A102" s="155"/>
      <c r="B102" s="81"/>
      <c r="C102" s="189"/>
      <c r="D102" s="189"/>
      <c r="E102" s="170"/>
      <c r="F102" s="189"/>
      <c r="G102" s="189"/>
      <c r="H102" s="189"/>
      <c r="I102" s="24">
        <f>C101+D101+E101+F101+G101+H101</f>
        <v>0</v>
      </c>
      <c r="J102" s="81"/>
      <c r="K102" s="81"/>
      <c r="L102" s="81"/>
    </row>
    <row r="103" spans="1:12" ht="14.25" customHeight="1">
      <c r="A103" s="155"/>
      <c r="B103" s="81"/>
      <c r="C103" s="79">
        <v>0</v>
      </c>
      <c r="D103" s="79">
        <v>0</v>
      </c>
      <c r="E103" s="79">
        <v>0</v>
      </c>
      <c r="F103" s="79">
        <v>0</v>
      </c>
      <c r="G103" s="79">
        <v>0</v>
      </c>
      <c r="H103" s="79">
        <v>0</v>
      </c>
      <c r="I103" s="20" t="s">
        <v>6</v>
      </c>
      <c r="J103" s="81"/>
      <c r="K103" s="81"/>
      <c r="L103" s="81"/>
    </row>
    <row r="104" spans="1:12" ht="83.25" customHeight="1">
      <c r="A104" s="187"/>
      <c r="B104" s="80"/>
      <c r="C104" s="78"/>
      <c r="D104" s="78"/>
      <c r="E104" s="78"/>
      <c r="F104" s="78"/>
      <c r="G104" s="78"/>
      <c r="H104" s="78"/>
      <c r="I104" s="18">
        <f>C103+D103+E103+F103+G103+H103</f>
        <v>0</v>
      </c>
      <c r="J104" s="80"/>
      <c r="K104" s="80"/>
      <c r="L104" s="80"/>
    </row>
    <row r="105" spans="1:12" ht="22.5" customHeight="1">
      <c r="A105" s="154" t="s">
        <v>321</v>
      </c>
      <c r="B105" s="79" t="s">
        <v>322</v>
      </c>
      <c r="C105" s="188">
        <v>0</v>
      </c>
      <c r="D105" s="188">
        <v>0</v>
      </c>
      <c r="E105" s="190">
        <v>0</v>
      </c>
      <c r="F105" s="188">
        <v>0</v>
      </c>
      <c r="G105" s="188">
        <v>0</v>
      </c>
      <c r="H105" s="188">
        <v>0</v>
      </c>
      <c r="I105" s="20" t="s">
        <v>5</v>
      </c>
      <c r="J105" s="79" t="s">
        <v>169</v>
      </c>
      <c r="K105" s="79" t="s">
        <v>221</v>
      </c>
      <c r="L105" s="79" t="s">
        <v>226</v>
      </c>
    </row>
    <row r="106" spans="1:12" ht="22.5" customHeight="1">
      <c r="A106" s="155"/>
      <c r="B106" s="81"/>
      <c r="C106" s="189"/>
      <c r="D106" s="189"/>
      <c r="E106" s="170"/>
      <c r="F106" s="189"/>
      <c r="G106" s="189"/>
      <c r="H106" s="189"/>
      <c r="I106" s="24">
        <f>C105+D105+E105+F105+G105+H105</f>
        <v>0</v>
      </c>
      <c r="J106" s="81"/>
      <c r="K106" s="81"/>
      <c r="L106" s="81"/>
    </row>
    <row r="107" spans="1:12" ht="22.5" customHeight="1">
      <c r="A107" s="155"/>
      <c r="B107" s="81"/>
      <c r="C107" s="79">
        <v>0</v>
      </c>
      <c r="D107" s="79">
        <v>0</v>
      </c>
      <c r="E107" s="79">
        <v>0</v>
      </c>
      <c r="F107" s="79">
        <v>0</v>
      </c>
      <c r="G107" s="79">
        <v>0</v>
      </c>
      <c r="H107" s="79">
        <v>0</v>
      </c>
      <c r="I107" s="20" t="s">
        <v>6</v>
      </c>
      <c r="J107" s="81"/>
      <c r="K107" s="81"/>
      <c r="L107" s="81"/>
    </row>
    <row r="108" spans="1:12" ht="66" customHeight="1">
      <c r="A108" s="187"/>
      <c r="B108" s="80"/>
      <c r="C108" s="78"/>
      <c r="D108" s="78"/>
      <c r="E108" s="78"/>
      <c r="F108" s="78"/>
      <c r="G108" s="78"/>
      <c r="H108" s="78"/>
      <c r="I108" s="18">
        <f>C107+D107+E107+F107+G107+H107</f>
        <v>0</v>
      </c>
      <c r="J108" s="80"/>
      <c r="K108" s="80"/>
      <c r="L108" s="80"/>
    </row>
    <row r="109" spans="1:12" ht="22.5" customHeight="1">
      <c r="A109" s="105" t="s">
        <v>140</v>
      </c>
      <c r="B109" s="180"/>
      <c r="C109" s="212">
        <f t="shared" ref="C109:H109" si="0">SUM(C15:C108)</f>
        <v>32777.5</v>
      </c>
      <c r="D109" s="212">
        <f>SUM(D15:D108)</f>
        <v>69404.400000000009</v>
      </c>
      <c r="E109" s="212">
        <f>SUM(E15:E108)</f>
        <v>24055.284848484847</v>
      </c>
      <c r="F109" s="212">
        <f t="shared" si="0"/>
        <v>56169.7</v>
      </c>
      <c r="G109" s="212">
        <f t="shared" si="0"/>
        <v>100003</v>
      </c>
      <c r="H109" s="212">
        <f t="shared" si="0"/>
        <v>1419347.6</v>
      </c>
      <c r="I109" s="20" t="s">
        <v>14</v>
      </c>
      <c r="J109" s="79"/>
      <c r="K109" s="79"/>
      <c r="L109" s="79"/>
    </row>
    <row r="110" spans="1:12" ht="16.5" customHeight="1">
      <c r="A110" s="107"/>
      <c r="B110" s="165"/>
      <c r="C110" s="164"/>
      <c r="D110" s="164"/>
      <c r="E110" s="164"/>
      <c r="F110" s="164"/>
      <c r="G110" s="164"/>
      <c r="H110" s="164"/>
      <c r="I110" s="18">
        <f>SUM(C109:H110)</f>
        <v>1701757.4848484849</v>
      </c>
      <c r="J110" s="81"/>
      <c r="K110" s="81"/>
      <c r="L110" s="81"/>
    </row>
    <row r="111" spans="1:12" ht="22.5" customHeight="1">
      <c r="A111" s="107"/>
      <c r="B111" s="165"/>
      <c r="C111" s="181">
        <f>C15+C19+C29+C31+C35+C37+C39+C43+C49+C57+C69+C77:C77+C81+C45+C73+C85+C89+C21+C23+C25+C53+C93+C105</f>
        <v>3964.2</v>
      </c>
      <c r="D111" s="181">
        <f>D15+D19+D29+D31+D35+D37+D39+D43+D49+D57+D69+D77:D77+D81+D45+D73+D85+D89+D21+D23+D25+D53+D93+D105</f>
        <v>3681.8</v>
      </c>
      <c r="E111" s="181">
        <f>E105+E101+E97+E93+E89+E85+E81+E77+E73+E69+E57+E49+E45+E43+E39+E37+E35+E31+E29+E25+E23+E21+E19+E15</f>
        <v>16720.284848484851</v>
      </c>
      <c r="F111" s="181">
        <f>F15+F19+F29+F31+F35+F37+F39+F43+F49+F57+F69+F77:F77+F81+F45+F73+F85+F89+F21+F23+F25+F53+F93+F105+F101</f>
        <v>7669.7</v>
      </c>
      <c r="G111" s="181">
        <f>G15+G19+G29+G31+G35+G37+G39+G43+G49+G57+G69+G77:G77+G81+G45+G73+G85+G89+G21+G23+G25+G53+G93+G105+G101+G105</f>
        <v>5943</v>
      </c>
      <c r="H111" s="181">
        <f>H15+H19+H29+H31+H35+H37+H39+H43+H49+H57+H69+H77:H77+H81+H45+H73+H85+H89+H21+H23+H25+H53+H93+H105+H101+H105</f>
        <v>149982.6</v>
      </c>
      <c r="I111" s="20" t="s">
        <v>5</v>
      </c>
      <c r="J111" s="81"/>
      <c r="K111" s="81"/>
      <c r="L111" s="81"/>
    </row>
    <row r="112" spans="1:12" ht="17.25" customHeight="1">
      <c r="A112" s="107"/>
      <c r="B112" s="165"/>
      <c r="C112" s="182"/>
      <c r="D112" s="182"/>
      <c r="E112" s="182"/>
      <c r="F112" s="182"/>
      <c r="G112" s="182"/>
      <c r="H112" s="182"/>
      <c r="I112" s="18">
        <f>SUM(C111:H112)</f>
        <v>187961.58484848484</v>
      </c>
      <c r="J112" s="81"/>
      <c r="K112" s="81"/>
      <c r="L112" s="81"/>
    </row>
    <row r="113" spans="1:12" ht="33.75" customHeight="1">
      <c r="A113" s="107"/>
      <c r="B113" s="165"/>
      <c r="C113" s="181">
        <f>C17+C27+C33+C41+C47+C51+C55+C59+C71+C75+C79+C83+C87+C91+C95+C107</f>
        <v>28813.3</v>
      </c>
      <c r="D113" s="181">
        <f>D17+D27+D33+D41+D47+D51+D55+D59+D71+D75+D79+D83+D87+D91+D95+D107</f>
        <v>65722.600000000006</v>
      </c>
      <c r="E113" s="181">
        <f>E109-E111</f>
        <v>7334.9999999999964</v>
      </c>
      <c r="F113" s="181">
        <f>F17+F27+F33+F41+F47+F51+F55+F59+F71+F75+F79+F83+F87+F91+F95+F107+F103</f>
        <v>48500</v>
      </c>
      <c r="G113" s="181">
        <f>G17+G27+G33+G41+G47+G51+G55+G59+G71+G75+G79+G83+G87+G91+G95+G107+G103+G107</f>
        <v>94060</v>
      </c>
      <c r="H113" s="181">
        <f>H17+H27+H33+H41+H47+H51+H55+H59+H71+H75+H79+H83+H87+H91+H95+H107+H103+H107</f>
        <v>1269365</v>
      </c>
      <c r="I113" s="20" t="s">
        <v>6</v>
      </c>
      <c r="J113" s="81"/>
      <c r="K113" s="81"/>
      <c r="L113" s="81"/>
    </row>
    <row r="114" spans="1:12" ht="14.25" customHeight="1">
      <c r="A114" s="142"/>
      <c r="B114" s="166"/>
      <c r="C114" s="182"/>
      <c r="D114" s="182"/>
      <c r="E114" s="182"/>
      <c r="F114" s="182"/>
      <c r="G114" s="182"/>
      <c r="H114" s="182"/>
      <c r="I114" s="18">
        <f>SUM(C113:H114)</f>
        <v>1513795.9</v>
      </c>
      <c r="J114" s="80"/>
      <c r="K114" s="80"/>
      <c r="L114" s="80"/>
    </row>
    <row r="115" spans="1:12" ht="21.75" customHeight="1">
      <c r="A115" s="93" t="s">
        <v>306</v>
      </c>
      <c r="B115" s="122"/>
      <c r="C115" s="122"/>
      <c r="D115" s="122"/>
      <c r="E115" s="122"/>
      <c r="F115" s="122"/>
      <c r="G115" s="122"/>
      <c r="H115" s="122"/>
      <c r="I115" s="122"/>
      <c r="J115" s="123"/>
      <c r="K115" s="49"/>
      <c r="L115" s="49"/>
    </row>
    <row r="116" spans="1:12" ht="33" customHeight="1">
      <c r="A116" s="124" t="s">
        <v>84</v>
      </c>
      <c r="B116" s="112" t="s">
        <v>18</v>
      </c>
      <c r="C116" s="112"/>
      <c r="D116" s="112"/>
      <c r="E116" s="112"/>
      <c r="F116" s="112">
        <v>400</v>
      </c>
      <c r="G116" s="112"/>
      <c r="H116" s="112"/>
      <c r="I116" s="20" t="s">
        <v>5</v>
      </c>
      <c r="J116" s="111" t="s">
        <v>166</v>
      </c>
      <c r="K116" s="79" t="s">
        <v>232</v>
      </c>
      <c r="L116" s="79" t="s">
        <v>299</v>
      </c>
    </row>
    <row r="117" spans="1:12" ht="48" customHeight="1">
      <c r="A117" s="85"/>
      <c r="B117" s="100"/>
      <c r="C117" s="100"/>
      <c r="D117" s="100"/>
      <c r="E117" s="100"/>
      <c r="F117" s="100"/>
      <c r="G117" s="100"/>
      <c r="H117" s="100"/>
      <c r="I117" s="24">
        <f>C116+D116+E116+F116+G116+H116</f>
        <v>400</v>
      </c>
      <c r="J117" s="95"/>
      <c r="K117" s="80"/>
      <c r="L117" s="80"/>
    </row>
    <row r="118" spans="1:12" ht="30" customHeight="1">
      <c r="A118" s="84" t="s">
        <v>85</v>
      </c>
      <c r="B118" s="98" t="s">
        <v>19</v>
      </c>
      <c r="C118" s="98"/>
      <c r="D118" s="98"/>
      <c r="E118" s="98">
        <v>500</v>
      </c>
      <c r="F118" s="98"/>
      <c r="G118" s="98"/>
      <c r="H118" s="98"/>
      <c r="I118" s="20" t="s">
        <v>5</v>
      </c>
      <c r="J118" s="79" t="s">
        <v>166</v>
      </c>
      <c r="K118" s="79" t="s">
        <v>221</v>
      </c>
      <c r="L118" s="79" t="s">
        <v>299</v>
      </c>
    </row>
    <row r="119" spans="1:12" ht="51" customHeight="1">
      <c r="A119" s="85"/>
      <c r="B119" s="100"/>
      <c r="C119" s="100"/>
      <c r="D119" s="100"/>
      <c r="E119" s="100"/>
      <c r="F119" s="100"/>
      <c r="G119" s="100"/>
      <c r="H119" s="100"/>
      <c r="I119" s="24">
        <f>C118+D118+E118+F118+G118+H118</f>
        <v>500</v>
      </c>
      <c r="J119" s="80"/>
      <c r="K119" s="80"/>
      <c r="L119" s="80"/>
    </row>
    <row r="120" spans="1:12" ht="29.25" customHeight="1">
      <c r="A120" s="84" t="s">
        <v>134</v>
      </c>
      <c r="B120" s="98" t="s">
        <v>20</v>
      </c>
      <c r="C120" s="98"/>
      <c r="D120" s="98">
        <v>800</v>
      </c>
      <c r="E120" s="98"/>
      <c r="F120" s="98"/>
      <c r="G120" s="98"/>
      <c r="H120" s="98">
        <v>800</v>
      </c>
      <c r="I120" s="20" t="s">
        <v>5</v>
      </c>
      <c r="J120" s="79" t="s">
        <v>166</v>
      </c>
      <c r="K120" s="79" t="s">
        <v>230</v>
      </c>
      <c r="L120" s="79" t="s">
        <v>299</v>
      </c>
    </row>
    <row r="121" spans="1:12" ht="51" customHeight="1">
      <c r="A121" s="85"/>
      <c r="B121" s="100"/>
      <c r="C121" s="100"/>
      <c r="D121" s="100"/>
      <c r="E121" s="100"/>
      <c r="F121" s="100"/>
      <c r="G121" s="100"/>
      <c r="H121" s="100"/>
      <c r="I121" s="24">
        <f>C120+D120+E120+F120+G120+H120</f>
        <v>1600</v>
      </c>
      <c r="J121" s="80"/>
      <c r="K121" s="80"/>
      <c r="L121" s="80"/>
    </row>
    <row r="122" spans="1:12" ht="29.25" customHeight="1">
      <c r="A122" s="84" t="s">
        <v>135</v>
      </c>
      <c r="B122" s="98" t="s">
        <v>21</v>
      </c>
      <c r="C122" s="98"/>
      <c r="D122" s="98">
        <v>600</v>
      </c>
      <c r="E122" s="98"/>
      <c r="F122" s="98"/>
      <c r="G122" s="98"/>
      <c r="H122" s="98">
        <v>600</v>
      </c>
      <c r="I122" s="20" t="s">
        <v>5</v>
      </c>
      <c r="J122" s="111" t="s">
        <v>166</v>
      </c>
      <c r="K122" s="79" t="s">
        <v>230</v>
      </c>
      <c r="L122" s="79" t="s">
        <v>299</v>
      </c>
    </row>
    <row r="123" spans="1:12" ht="54.75" customHeight="1">
      <c r="A123" s="126"/>
      <c r="B123" s="113"/>
      <c r="C123" s="113"/>
      <c r="D123" s="113"/>
      <c r="E123" s="113"/>
      <c r="F123" s="113"/>
      <c r="G123" s="113"/>
      <c r="H123" s="113"/>
      <c r="I123" s="18">
        <f>C122+D122+E122+F122+G122+H122</f>
        <v>1200</v>
      </c>
      <c r="J123" s="95"/>
      <c r="K123" s="80"/>
      <c r="L123" s="80"/>
    </row>
    <row r="124" spans="1:12" ht="30.75" customHeight="1">
      <c r="A124" s="124" t="s">
        <v>136</v>
      </c>
      <c r="B124" s="112" t="s">
        <v>22</v>
      </c>
      <c r="C124" s="112"/>
      <c r="D124" s="112"/>
      <c r="E124" s="112"/>
      <c r="F124" s="112">
        <v>200</v>
      </c>
      <c r="G124" s="112"/>
      <c r="H124" s="128"/>
      <c r="I124" s="20" t="s">
        <v>5</v>
      </c>
      <c r="J124" s="111" t="s">
        <v>166</v>
      </c>
      <c r="K124" s="79" t="s">
        <v>232</v>
      </c>
      <c r="L124" s="79" t="s">
        <v>299</v>
      </c>
    </row>
    <row r="125" spans="1:12" ht="52.5" customHeight="1">
      <c r="A125" s="126"/>
      <c r="B125" s="113"/>
      <c r="C125" s="113"/>
      <c r="D125" s="113"/>
      <c r="E125" s="113"/>
      <c r="F125" s="113"/>
      <c r="G125" s="113"/>
      <c r="H125" s="129"/>
      <c r="I125" s="18">
        <f>C124+D124+E124+F124+G124+H124</f>
        <v>200</v>
      </c>
      <c r="J125" s="95"/>
      <c r="K125" s="80"/>
      <c r="L125" s="80"/>
    </row>
    <row r="126" spans="1:12" ht="31.5" customHeight="1">
      <c r="A126" s="124" t="s">
        <v>137</v>
      </c>
      <c r="B126" s="112" t="s">
        <v>23</v>
      </c>
      <c r="C126" s="112"/>
      <c r="D126" s="112"/>
      <c r="E126" s="112">
        <v>300</v>
      </c>
      <c r="F126" s="112"/>
      <c r="G126" s="112"/>
      <c r="H126" s="112"/>
      <c r="I126" s="20" t="s">
        <v>5</v>
      </c>
      <c r="J126" s="111" t="s">
        <v>166</v>
      </c>
      <c r="K126" s="79" t="s">
        <v>221</v>
      </c>
      <c r="L126" s="79" t="s">
        <v>299</v>
      </c>
    </row>
    <row r="127" spans="1:12" ht="48.75" customHeight="1">
      <c r="A127" s="126"/>
      <c r="B127" s="113"/>
      <c r="C127" s="113"/>
      <c r="D127" s="113"/>
      <c r="E127" s="113"/>
      <c r="F127" s="113"/>
      <c r="G127" s="113"/>
      <c r="H127" s="113"/>
      <c r="I127" s="18">
        <f>C126+D126+E126+F126+G126+H126</f>
        <v>300</v>
      </c>
      <c r="J127" s="95"/>
      <c r="K127" s="80"/>
      <c r="L127" s="80"/>
    </row>
    <row r="128" spans="1:12" ht="33" customHeight="1">
      <c r="A128" s="124" t="s">
        <v>138</v>
      </c>
      <c r="B128" s="112" t="s">
        <v>24</v>
      </c>
      <c r="C128" s="112"/>
      <c r="D128" s="112"/>
      <c r="E128" s="112"/>
      <c r="F128" s="112">
        <v>200</v>
      </c>
      <c r="G128" s="112"/>
      <c r="H128" s="112"/>
      <c r="I128" s="20" t="s">
        <v>5</v>
      </c>
      <c r="J128" s="111" t="s">
        <v>166</v>
      </c>
      <c r="K128" s="79" t="s">
        <v>232</v>
      </c>
      <c r="L128" s="79" t="s">
        <v>299</v>
      </c>
    </row>
    <row r="129" spans="1:12" ht="53.25" customHeight="1">
      <c r="A129" s="126"/>
      <c r="B129" s="113"/>
      <c r="C129" s="113"/>
      <c r="D129" s="113"/>
      <c r="E129" s="113"/>
      <c r="F129" s="113"/>
      <c r="G129" s="113"/>
      <c r="H129" s="113"/>
      <c r="I129" s="18">
        <f>C128+D128+E128+F128+G128+H128</f>
        <v>200</v>
      </c>
      <c r="J129" s="95"/>
      <c r="K129" s="80"/>
      <c r="L129" s="80"/>
    </row>
    <row r="130" spans="1:12" ht="25.5" customHeight="1">
      <c r="A130" s="125" t="s">
        <v>139</v>
      </c>
      <c r="B130" s="99" t="s">
        <v>25</v>
      </c>
      <c r="C130" s="99"/>
      <c r="D130" s="99"/>
      <c r="E130" s="99"/>
      <c r="F130" s="99"/>
      <c r="G130" s="99">
        <v>200</v>
      </c>
      <c r="H130" s="99"/>
      <c r="I130" s="16" t="s">
        <v>5</v>
      </c>
      <c r="J130" s="94" t="s">
        <v>166</v>
      </c>
      <c r="K130" s="79" t="s">
        <v>223</v>
      </c>
      <c r="L130" s="79" t="s">
        <v>299</v>
      </c>
    </row>
    <row r="131" spans="1:12" ht="57.75" customHeight="1">
      <c r="A131" s="125"/>
      <c r="B131" s="99"/>
      <c r="C131" s="100"/>
      <c r="D131" s="100"/>
      <c r="E131" s="100"/>
      <c r="F131" s="100"/>
      <c r="G131" s="100"/>
      <c r="H131" s="100"/>
      <c r="I131" s="24">
        <f>C130+D130+E130+F130+G130+H130</f>
        <v>200</v>
      </c>
      <c r="J131" s="95"/>
      <c r="K131" s="80"/>
      <c r="L131" s="80"/>
    </row>
    <row r="132" spans="1:12" ht="31.5" customHeight="1">
      <c r="A132" s="105" t="s">
        <v>304</v>
      </c>
      <c r="B132" s="180"/>
      <c r="C132" s="158">
        <f t="shared" ref="C132:H132" si="1">C134+C136</f>
        <v>0</v>
      </c>
      <c r="D132" s="158">
        <f t="shared" si="1"/>
        <v>1400</v>
      </c>
      <c r="E132" s="158">
        <f t="shared" si="1"/>
        <v>800</v>
      </c>
      <c r="F132" s="158">
        <f t="shared" si="1"/>
        <v>800</v>
      </c>
      <c r="G132" s="158">
        <f t="shared" si="1"/>
        <v>200</v>
      </c>
      <c r="H132" s="158">
        <f t="shared" si="1"/>
        <v>1400</v>
      </c>
      <c r="I132" s="20" t="s">
        <v>14</v>
      </c>
      <c r="J132" s="76"/>
      <c r="K132" s="76"/>
      <c r="L132" s="76"/>
    </row>
    <row r="133" spans="1:12" ht="13.5" customHeight="1">
      <c r="A133" s="107"/>
      <c r="B133" s="165"/>
      <c r="C133" s="159"/>
      <c r="D133" s="159"/>
      <c r="E133" s="159"/>
      <c r="F133" s="159"/>
      <c r="G133" s="159"/>
      <c r="H133" s="159"/>
      <c r="I133" s="18">
        <f>I117+I119+I121+I123+I125+I127+I129+I131</f>
        <v>4600</v>
      </c>
      <c r="J133" s="77"/>
      <c r="K133" s="77"/>
      <c r="L133" s="77"/>
    </row>
    <row r="134" spans="1:12">
      <c r="A134" s="107"/>
      <c r="B134" s="165"/>
      <c r="C134" s="158">
        <f t="shared" ref="C134:H134" si="2">C116+C118+C120+C122+C124+C126+C128+C130</f>
        <v>0</v>
      </c>
      <c r="D134" s="98">
        <f t="shared" si="2"/>
        <v>1400</v>
      </c>
      <c r="E134" s="98">
        <f t="shared" si="2"/>
        <v>800</v>
      </c>
      <c r="F134" s="98">
        <f t="shared" si="2"/>
        <v>800</v>
      </c>
      <c r="G134" s="98">
        <f t="shared" si="2"/>
        <v>200</v>
      </c>
      <c r="H134" s="138">
        <f t="shared" si="2"/>
        <v>1400</v>
      </c>
      <c r="I134" s="20" t="s">
        <v>5</v>
      </c>
      <c r="J134" s="77"/>
      <c r="K134" s="77"/>
      <c r="L134" s="77"/>
    </row>
    <row r="135" spans="1:12">
      <c r="A135" s="107"/>
      <c r="B135" s="165"/>
      <c r="C135" s="146"/>
      <c r="D135" s="99"/>
      <c r="E135" s="99"/>
      <c r="F135" s="99"/>
      <c r="G135" s="99"/>
      <c r="H135" s="139"/>
      <c r="I135" s="24">
        <f>C134+D134+E134+F134+G134+H134</f>
        <v>4600</v>
      </c>
      <c r="J135" s="77"/>
      <c r="K135" s="77"/>
      <c r="L135" s="77"/>
    </row>
    <row r="136" spans="1:12">
      <c r="A136" s="107"/>
      <c r="B136" s="165"/>
      <c r="C136" s="96">
        <v>0</v>
      </c>
      <c r="D136" s="96">
        <v>0</v>
      </c>
      <c r="E136" s="96">
        <v>0</v>
      </c>
      <c r="F136" s="96">
        <v>0</v>
      </c>
      <c r="G136" s="96">
        <v>0</v>
      </c>
      <c r="H136" s="96">
        <v>0</v>
      </c>
      <c r="I136" s="20" t="s">
        <v>6</v>
      </c>
      <c r="J136" s="77"/>
      <c r="K136" s="77"/>
      <c r="L136" s="77"/>
    </row>
    <row r="137" spans="1:12">
      <c r="A137" s="142"/>
      <c r="B137" s="166"/>
      <c r="C137" s="96"/>
      <c r="D137" s="96"/>
      <c r="E137" s="96"/>
      <c r="F137" s="96"/>
      <c r="G137" s="96"/>
      <c r="H137" s="96"/>
      <c r="I137" s="18">
        <f>C136+D136+E136+F136+G136+H136</f>
        <v>0</v>
      </c>
      <c r="J137" s="78"/>
      <c r="K137" s="78"/>
      <c r="L137" s="78"/>
    </row>
    <row r="138" spans="1:12" ht="15.75" customHeight="1">
      <c r="A138" s="145" t="s">
        <v>26</v>
      </c>
      <c r="B138" s="177"/>
      <c r="C138" s="177"/>
      <c r="D138" s="177"/>
      <c r="E138" s="177"/>
      <c r="F138" s="177"/>
      <c r="G138" s="177"/>
      <c r="H138" s="177"/>
      <c r="I138" s="177"/>
      <c r="J138" s="94"/>
      <c r="K138" s="49"/>
      <c r="L138" s="49"/>
    </row>
    <row r="139" spans="1:12" ht="123.75" customHeight="1">
      <c r="A139" s="84" t="s">
        <v>88</v>
      </c>
      <c r="B139" s="98" t="s">
        <v>181</v>
      </c>
      <c r="C139" s="86">
        <v>6379.9</v>
      </c>
      <c r="D139" s="86">
        <v>6414</v>
      </c>
      <c r="E139" s="86">
        <v>7656</v>
      </c>
      <c r="F139" s="98">
        <v>7378.2</v>
      </c>
      <c r="G139" s="98">
        <v>7470.1</v>
      </c>
      <c r="H139" s="101"/>
      <c r="I139" s="20" t="s">
        <v>5</v>
      </c>
      <c r="J139" s="111" t="s">
        <v>212</v>
      </c>
      <c r="K139" s="79" t="s">
        <v>227</v>
      </c>
      <c r="L139" s="79" t="s">
        <v>226</v>
      </c>
    </row>
    <row r="140" spans="1:12" ht="21" customHeight="1">
      <c r="A140" s="125"/>
      <c r="B140" s="99"/>
      <c r="C140" s="90"/>
      <c r="D140" s="90"/>
      <c r="E140" s="90"/>
      <c r="F140" s="99"/>
      <c r="G140" s="99"/>
      <c r="H140" s="213"/>
      <c r="I140" s="24">
        <f>C139+D139+E139+F139+G139+H139</f>
        <v>35298.200000000004</v>
      </c>
      <c r="J140" s="94"/>
      <c r="K140" s="81"/>
      <c r="L140" s="81"/>
    </row>
    <row r="141" spans="1:12" ht="53.25" customHeight="1">
      <c r="A141" s="124" t="s">
        <v>89</v>
      </c>
      <c r="B141" s="112" t="s">
        <v>210</v>
      </c>
      <c r="C141" s="82">
        <v>636</v>
      </c>
      <c r="D141" s="82">
        <v>1356.5</v>
      </c>
      <c r="E141" s="82">
        <v>1421.6</v>
      </c>
      <c r="F141" s="82">
        <v>1488.4</v>
      </c>
      <c r="G141" s="82">
        <v>1553.9</v>
      </c>
      <c r="H141" s="82">
        <v>1619.2</v>
      </c>
      <c r="I141" s="20" t="s">
        <v>5</v>
      </c>
      <c r="J141" s="111" t="s">
        <v>8</v>
      </c>
      <c r="K141" s="79" t="s">
        <v>227</v>
      </c>
      <c r="L141" s="79" t="s">
        <v>228</v>
      </c>
    </row>
    <row r="142" spans="1:12" ht="38.25" customHeight="1">
      <c r="A142" s="126"/>
      <c r="B142" s="202"/>
      <c r="C142" s="83"/>
      <c r="D142" s="83"/>
      <c r="E142" s="83"/>
      <c r="F142" s="83"/>
      <c r="G142" s="83"/>
      <c r="H142" s="83"/>
      <c r="I142" s="18">
        <f>C141+D141+E141+F141+G141+H141</f>
        <v>8075.5999999999995</v>
      </c>
      <c r="J142" s="95"/>
      <c r="K142" s="80"/>
      <c r="L142" s="80"/>
    </row>
    <row r="143" spans="1:12" ht="60.75" customHeight="1">
      <c r="A143" s="124" t="s">
        <v>101</v>
      </c>
      <c r="B143" s="112" t="s">
        <v>162</v>
      </c>
      <c r="C143" s="82">
        <v>350</v>
      </c>
      <c r="D143" s="82">
        <v>367.1</v>
      </c>
      <c r="E143" s="82">
        <v>384.7</v>
      </c>
      <c r="F143" s="82">
        <v>402.8</v>
      </c>
      <c r="G143" s="82">
        <v>420.5</v>
      </c>
      <c r="H143" s="82">
        <v>438.2</v>
      </c>
      <c r="I143" s="20" t="s">
        <v>5</v>
      </c>
      <c r="J143" s="111" t="s">
        <v>215</v>
      </c>
      <c r="K143" s="79" t="s">
        <v>227</v>
      </c>
      <c r="L143" s="79" t="s">
        <v>228</v>
      </c>
    </row>
    <row r="144" spans="1:12">
      <c r="A144" s="126"/>
      <c r="B144" s="113"/>
      <c r="C144" s="83"/>
      <c r="D144" s="83"/>
      <c r="E144" s="83"/>
      <c r="F144" s="83"/>
      <c r="G144" s="83"/>
      <c r="H144" s="83"/>
      <c r="I144" s="18">
        <f>C143+D143+E143+F143+G143+H143</f>
        <v>2363.2999999999997</v>
      </c>
      <c r="J144" s="95"/>
      <c r="K144" s="80"/>
      <c r="L144" s="80"/>
    </row>
    <row r="145" spans="1:12" ht="63" customHeight="1">
      <c r="A145" s="125" t="s">
        <v>103</v>
      </c>
      <c r="B145" s="99" t="s">
        <v>211</v>
      </c>
      <c r="C145" s="90">
        <v>60</v>
      </c>
      <c r="D145" s="90">
        <v>62.9</v>
      </c>
      <c r="E145" s="90">
        <v>65.900000000000006</v>
      </c>
      <c r="F145" s="90">
        <v>68.900000000000006</v>
      </c>
      <c r="G145" s="90">
        <v>71.900000000000006</v>
      </c>
      <c r="H145" s="90">
        <v>74.900000000000006</v>
      </c>
      <c r="I145" s="16" t="s">
        <v>5</v>
      </c>
      <c r="J145" s="94" t="s">
        <v>8</v>
      </c>
      <c r="K145" s="81" t="s">
        <v>227</v>
      </c>
      <c r="L145" s="81" t="s">
        <v>228</v>
      </c>
    </row>
    <row r="146" spans="1:12">
      <c r="A146" s="125"/>
      <c r="B146" s="99"/>
      <c r="C146" s="90"/>
      <c r="D146" s="90"/>
      <c r="E146" s="90"/>
      <c r="F146" s="90"/>
      <c r="G146" s="90"/>
      <c r="H146" s="90"/>
      <c r="I146" s="24">
        <f>C145+D145+E145+F145+G145+H145</f>
        <v>404.5</v>
      </c>
      <c r="J146" s="94"/>
      <c r="K146" s="80"/>
      <c r="L146" s="80"/>
    </row>
    <row r="147" spans="1:12" ht="47.25" customHeight="1">
      <c r="A147" s="124" t="s">
        <v>104</v>
      </c>
      <c r="B147" s="112" t="s">
        <v>27</v>
      </c>
      <c r="C147" s="82">
        <v>267.3</v>
      </c>
      <c r="D147" s="82">
        <v>280.39999999999998</v>
      </c>
      <c r="E147" s="82">
        <v>293.5</v>
      </c>
      <c r="F147" s="82">
        <v>307.3</v>
      </c>
      <c r="G147" s="82">
        <v>320.8</v>
      </c>
      <c r="H147" s="82">
        <v>334.3</v>
      </c>
      <c r="I147" s="20" t="s">
        <v>5</v>
      </c>
      <c r="J147" s="111" t="s">
        <v>215</v>
      </c>
      <c r="K147" s="79" t="s">
        <v>227</v>
      </c>
      <c r="L147" s="79" t="s">
        <v>228</v>
      </c>
    </row>
    <row r="148" spans="1:12">
      <c r="A148" s="126"/>
      <c r="B148" s="113"/>
      <c r="C148" s="83"/>
      <c r="D148" s="83"/>
      <c r="E148" s="83"/>
      <c r="F148" s="83"/>
      <c r="G148" s="83"/>
      <c r="H148" s="83"/>
      <c r="I148" s="18">
        <f>C147+D147+E147+F147+G147+H147</f>
        <v>1803.6</v>
      </c>
      <c r="J148" s="95"/>
      <c r="K148" s="80"/>
      <c r="L148" s="80"/>
    </row>
    <row r="149" spans="1:12" ht="47.25" customHeight="1">
      <c r="A149" s="124" t="s">
        <v>141</v>
      </c>
      <c r="B149" s="112" t="s">
        <v>164</v>
      </c>
      <c r="C149" s="82">
        <v>266</v>
      </c>
      <c r="D149" s="82">
        <v>279</v>
      </c>
      <c r="E149" s="82">
        <v>292.39999999999998</v>
      </c>
      <c r="F149" s="82">
        <v>306.10000000000002</v>
      </c>
      <c r="G149" s="82">
        <v>319.60000000000002</v>
      </c>
      <c r="H149" s="82">
        <v>333</v>
      </c>
      <c r="I149" s="20" t="s">
        <v>5</v>
      </c>
      <c r="J149" s="79" t="s">
        <v>215</v>
      </c>
      <c r="K149" s="79" t="s">
        <v>227</v>
      </c>
      <c r="L149" s="79" t="s">
        <v>228</v>
      </c>
    </row>
    <row r="150" spans="1:12" ht="15.75" customHeight="1">
      <c r="A150" s="126"/>
      <c r="B150" s="113"/>
      <c r="C150" s="83"/>
      <c r="D150" s="83"/>
      <c r="E150" s="83"/>
      <c r="F150" s="83"/>
      <c r="G150" s="83"/>
      <c r="H150" s="83"/>
      <c r="I150" s="18">
        <f>C149+D149+E149+F149+G149+H149</f>
        <v>1796.1</v>
      </c>
      <c r="J150" s="80"/>
      <c r="K150" s="80"/>
      <c r="L150" s="80"/>
    </row>
    <row r="151" spans="1:12" ht="29.25" customHeight="1">
      <c r="A151" s="124" t="s">
        <v>142</v>
      </c>
      <c r="B151" s="112" t="s">
        <v>28</v>
      </c>
      <c r="C151" s="82">
        <v>20</v>
      </c>
      <c r="D151" s="82">
        <v>20.100000000000001</v>
      </c>
      <c r="E151" s="82">
        <v>21.1</v>
      </c>
      <c r="F151" s="82">
        <v>22.1</v>
      </c>
      <c r="G151" s="82">
        <v>23.1</v>
      </c>
      <c r="H151" s="82">
        <v>24.1</v>
      </c>
      <c r="I151" s="20" t="s">
        <v>5</v>
      </c>
      <c r="J151" s="111" t="s">
        <v>8</v>
      </c>
      <c r="K151" s="79" t="s">
        <v>227</v>
      </c>
      <c r="L151" s="79" t="s">
        <v>236</v>
      </c>
    </row>
    <row r="152" spans="1:12" ht="14.25" customHeight="1">
      <c r="A152" s="126"/>
      <c r="B152" s="113"/>
      <c r="C152" s="83"/>
      <c r="D152" s="83"/>
      <c r="E152" s="83"/>
      <c r="F152" s="83"/>
      <c r="G152" s="83"/>
      <c r="H152" s="83"/>
      <c r="I152" s="18">
        <f>C151+D151+E151+F151+G151+H151</f>
        <v>130.5</v>
      </c>
      <c r="J152" s="95"/>
      <c r="K152" s="80"/>
      <c r="L152" s="80"/>
    </row>
    <row r="153" spans="1:12" ht="32.25" customHeight="1">
      <c r="A153" s="125" t="s">
        <v>143</v>
      </c>
      <c r="B153" s="99" t="s">
        <v>29</v>
      </c>
      <c r="C153" s="90"/>
      <c r="D153" s="90"/>
      <c r="E153" s="90"/>
      <c r="F153" s="90"/>
      <c r="G153" s="90"/>
      <c r="H153" s="90"/>
      <c r="I153" s="16" t="s">
        <v>5</v>
      </c>
      <c r="J153" s="94" t="s">
        <v>8</v>
      </c>
      <c r="K153" s="79" t="s">
        <v>227</v>
      </c>
      <c r="L153" s="79" t="s">
        <v>228</v>
      </c>
    </row>
    <row r="154" spans="1:12" ht="32.25" customHeight="1">
      <c r="A154" s="85"/>
      <c r="B154" s="100"/>
      <c r="C154" s="87"/>
      <c r="D154" s="87"/>
      <c r="E154" s="87"/>
      <c r="F154" s="87"/>
      <c r="G154" s="87"/>
      <c r="H154" s="87"/>
      <c r="I154" s="24">
        <f>C153+D153+E153+F153+G153+H153</f>
        <v>0</v>
      </c>
      <c r="J154" s="95"/>
      <c r="K154" s="80"/>
      <c r="L154" s="80"/>
    </row>
    <row r="155" spans="1:12" ht="48.75" customHeight="1">
      <c r="A155" s="84" t="s">
        <v>144</v>
      </c>
      <c r="B155" s="98" t="s">
        <v>305</v>
      </c>
      <c r="C155" s="86">
        <v>1671.1</v>
      </c>
      <c r="D155" s="86">
        <v>1753</v>
      </c>
      <c r="E155" s="86">
        <v>1837.1</v>
      </c>
      <c r="F155" s="86">
        <v>1923.4</v>
      </c>
      <c r="G155" s="86">
        <v>2008</v>
      </c>
      <c r="H155" s="86">
        <v>2092.3000000000002</v>
      </c>
      <c r="I155" s="20" t="s">
        <v>5</v>
      </c>
      <c r="J155" s="111" t="s">
        <v>166</v>
      </c>
      <c r="K155" s="79" t="s">
        <v>227</v>
      </c>
      <c r="L155" s="79" t="s">
        <v>228</v>
      </c>
    </row>
    <row r="156" spans="1:12">
      <c r="A156" s="85"/>
      <c r="B156" s="100"/>
      <c r="C156" s="87"/>
      <c r="D156" s="87"/>
      <c r="E156" s="87"/>
      <c r="F156" s="87"/>
      <c r="G156" s="87"/>
      <c r="H156" s="87"/>
      <c r="I156" s="24">
        <f>C155+D155+E155+F155+G155+H155</f>
        <v>11284.900000000001</v>
      </c>
      <c r="J156" s="95"/>
      <c r="K156" s="80"/>
      <c r="L156" s="80"/>
    </row>
    <row r="157" spans="1:12" ht="17.25" customHeight="1">
      <c r="A157" s="84" t="s">
        <v>170</v>
      </c>
      <c r="B157" s="98" t="s">
        <v>171</v>
      </c>
      <c r="C157" s="19"/>
      <c r="D157" s="19"/>
      <c r="E157" s="19"/>
      <c r="F157" s="19"/>
      <c r="G157" s="19"/>
      <c r="H157" s="19"/>
      <c r="I157" s="20" t="s">
        <v>6</v>
      </c>
      <c r="J157" s="111" t="s">
        <v>166</v>
      </c>
      <c r="K157" s="79" t="s">
        <v>224</v>
      </c>
      <c r="L157" s="79" t="s">
        <v>236</v>
      </c>
    </row>
    <row r="158" spans="1:12" ht="17.25" customHeight="1">
      <c r="A158" s="125"/>
      <c r="B158" s="99"/>
      <c r="C158" s="17"/>
      <c r="D158" s="17">
        <v>690.7</v>
      </c>
      <c r="E158" s="17"/>
      <c r="F158" s="17"/>
      <c r="G158" s="17"/>
      <c r="H158" s="17"/>
      <c r="I158" s="39">
        <f>C158+D158+E158+F158+G158+H158</f>
        <v>690.7</v>
      </c>
      <c r="J158" s="94"/>
      <c r="K158" s="81"/>
      <c r="L158" s="81"/>
    </row>
    <row r="159" spans="1:12" ht="17.25" customHeight="1">
      <c r="A159" s="125"/>
      <c r="B159" s="99"/>
      <c r="C159" s="15"/>
      <c r="D159" s="15"/>
      <c r="E159" s="15"/>
      <c r="F159" s="15"/>
      <c r="G159" s="15"/>
      <c r="H159" s="15"/>
      <c r="I159" s="16" t="s">
        <v>5</v>
      </c>
      <c r="J159" s="94"/>
      <c r="K159" s="81"/>
      <c r="L159" s="81"/>
    </row>
    <row r="160" spans="1:12" ht="14.25" customHeight="1">
      <c r="A160" s="85"/>
      <c r="B160" s="100"/>
      <c r="C160" s="17"/>
      <c r="D160" s="17">
        <v>7</v>
      </c>
      <c r="E160" s="17"/>
      <c r="F160" s="17"/>
      <c r="G160" s="17"/>
      <c r="H160" s="17"/>
      <c r="I160" s="24">
        <f>C160+D160+E160+F160+G160+H160</f>
        <v>7</v>
      </c>
      <c r="J160" s="95"/>
      <c r="K160" s="80"/>
      <c r="L160" s="80"/>
    </row>
    <row r="161" spans="1:12" ht="23.25" customHeight="1">
      <c r="A161" s="84" t="s">
        <v>180</v>
      </c>
      <c r="B161" s="98" t="s">
        <v>30</v>
      </c>
      <c r="C161" s="86">
        <v>800</v>
      </c>
      <c r="D161" s="86">
        <v>800</v>
      </c>
      <c r="E161" s="86">
        <v>800</v>
      </c>
      <c r="F161" s="86">
        <v>800</v>
      </c>
      <c r="G161" s="86">
        <v>800</v>
      </c>
      <c r="H161" s="183">
        <v>800</v>
      </c>
      <c r="I161" s="20" t="s">
        <v>5</v>
      </c>
      <c r="J161" s="111" t="s">
        <v>8</v>
      </c>
      <c r="K161" s="79" t="s">
        <v>227</v>
      </c>
      <c r="L161" s="79" t="s">
        <v>237</v>
      </c>
    </row>
    <row r="162" spans="1:12" ht="23.25" customHeight="1">
      <c r="A162" s="206"/>
      <c r="B162" s="99"/>
      <c r="C162" s="90"/>
      <c r="D162" s="90"/>
      <c r="E162" s="90"/>
      <c r="F162" s="90"/>
      <c r="G162" s="90"/>
      <c r="H162" s="169"/>
      <c r="I162" s="24">
        <f>C161+D161+E161+F161+G161+H161</f>
        <v>4800</v>
      </c>
      <c r="J162" s="94"/>
      <c r="K162" s="81"/>
      <c r="L162" s="81"/>
    </row>
    <row r="163" spans="1:12" ht="25.5" customHeight="1">
      <c r="A163" s="105" t="s">
        <v>145</v>
      </c>
      <c r="B163" s="180"/>
      <c r="C163" s="149">
        <f t="shared" ref="C163:H163" si="3">C165+C167</f>
        <v>10450.299999999999</v>
      </c>
      <c r="D163" s="149">
        <f t="shared" si="3"/>
        <v>12030.7</v>
      </c>
      <c r="E163" s="149">
        <f>SUM(E139:E162)</f>
        <v>12772.300000000001</v>
      </c>
      <c r="F163" s="149">
        <f t="shared" si="3"/>
        <v>12697.199999999999</v>
      </c>
      <c r="G163" s="149">
        <f t="shared" si="3"/>
        <v>12987.9</v>
      </c>
      <c r="H163" s="149">
        <f t="shared" si="3"/>
        <v>5716</v>
      </c>
      <c r="I163" s="20" t="s">
        <v>14</v>
      </c>
      <c r="J163" s="76"/>
      <c r="K163" s="76"/>
      <c r="L163" s="76"/>
    </row>
    <row r="164" spans="1:12" ht="12.75" customHeight="1">
      <c r="A164" s="107"/>
      <c r="B164" s="165"/>
      <c r="C164" s="89"/>
      <c r="D164" s="89"/>
      <c r="E164" s="89"/>
      <c r="F164" s="89"/>
      <c r="G164" s="89"/>
      <c r="H164" s="89"/>
      <c r="I164" s="18">
        <f>I166+I168</f>
        <v>66654.399999999994</v>
      </c>
      <c r="J164" s="77"/>
      <c r="K164" s="77"/>
      <c r="L164" s="77"/>
    </row>
    <row r="165" spans="1:12">
      <c r="A165" s="107"/>
      <c r="B165" s="165"/>
      <c r="C165" s="88">
        <f t="shared" ref="C165:H165" si="4">C139+C141+C143+C145+C147+C149+C151+C153+C155+C161+C160</f>
        <v>10450.299999999999</v>
      </c>
      <c r="D165" s="88">
        <f t="shared" si="4"/>
        <v>11340</v>
      </c>
      <c r="E165" s="88">
        <f t="shared" si="4"/>
        <v>12772.300000000001</v>
      </c>
      <c r="F165" s="88">
        <f t="shared" si="4"/>
        <v>12697.199999999999</v>
      </c>
      <c r="G165" s="88">
        <f t="shared" si="4"/>
        <v>12987.9</v>
      </c>
      <c r="H165" s="88">
        <f t="shared" si="4"/>
        <v>5716</v>
      </c>
      <c r="I165" s="20" t="s">
        <v>5</v>
      </c>
      <c r="J165" s="77"/>
      <c r="K165" s="77"/>
      <c r="L165" s="77"/>
    </row>
    <row r="166" spans="1:12" ht="33.75" customHeight="1">
      <c r="A166" s="107"/>
      <c r="B166" s="165"/>
      <c r="C166" s="179"/>
      <c r="D166" s="179"/>
      <c r="E166" s="179"/>
      <c r="F166" s="179"/>
      <c r="G166" s="179"/>
      <c r="H166" s="179"/>
      <c r="I166" s="24">
        <f>C165+D165+E165+F165+G165+H165</f>
        <v>65963.7</v>
      </c>
      <c r="J166" s="77"/>
      <c r="K166" s="77"/>
      <c r="L166" s="77"/>
    </row>
    <row r="167" spans="1:12" ht="33" customHeight="1">
      <c r="A167" s="107"/>
      <c r="B167" s="165"/>
      <c r="C167" s="171">
        <f t="shared" ref="C167:H167" si="5">C158</f>
        <v>0</v>
      </c>
      <c r="D167" s="171">
        <f t="shared" si="5"/>
        <v>690.7</v>
      </c>
      <c r="E167" s="171">
        <f t="shared" si="5"/>
        <v>0</v>
      </c>
      <c r="F167" s="171">
        <f t="shared" si="5"/>
        <v>0</v>
      </c>
      <c r="G167" s="171">
        <f t="shared" si="5"/>
        <v>0</v>
      </c>
      <c r="H167" s="171">
        <f t="shared" si="5"/>
        <v>0</v>
      </c>
      <c r="I167" s="20" t="s">
        <v>6</v>
      </c>
      <c r="J167" s="77"/>
      <c r="K167" s="77"/>
      <c r="L167" s="77"/>
    </row>
    <row r="168" spans="1:12">
      <c r="A168" s="142"/>
      <c r="B168" s="166"/>
      <c r="C168" s="171"/>
      <c r="D168" s="171"/>
      <c r="E168" s="171"/>
      <c r="F168" s="171"/>
      <c r="G168" s="171"/>
      <c r="H168" s="171"/>
      <c r="I168" s="18">
        <f>C167+D167+E167+F167+G167+H167</f>
        <v>690.7</v>
      </c>
      <c r="J168" s="78"/>
      <c r="K168" s="78"/>
      <c r="L168" s="78"/>
    </row>
    <row r="169" spans="1:12" ht="15.75" customHeight="1">
      <c r="A169" s="93" t="s">
        <v>31</v>
      </c>
      <c r="B169" s="122"/>
      <c r="C169" s="122"/>
      <c r="D169" s="122"/>
      <c r="E169" s="122"/>
      <c r="F169" s="122"/>
      <c r="G169" s="122"/>
      <c r="H169" s="122"/>
      <c r="I169" s="122"/>
      <c r="J169" s="123"/>
      <c r="K169" s="49"/>
      <c r="L169" s="49"/>
    </row>
    <row r="170" spans="1:12" ht="80.25" customHeight="1">
      <c r="A170" s="125" t="s">
        <v>107</v>
      </c>
      <c r="B170" s="99" t="s">
        <v>165</v>
      </c>
      <c r="C170" s="90">
        <v>8</v>
      </c>
      <c r="D170" s="90">
        <v>8.4</v>
      </c>
      <c r="E170" s="90">
        <v>8.8000000000000007</v>
      </c>
      <c r="F170" s="90">
        <v>9.1999999999999993</v>
      </c>
      <c r="G170" s="90">
        <v>9.6</v>
      </c>
      <c r="H170" s="90">
        <v>10</v>
      </c>
      <c r="I170" s="16" t="s">
        <v>5</v>
      </c>
      <c r="J170" s="94" t="s">
        <v>8</v>
      </c>
      <c r="K170" s="81" t="s">
        <v>227</v>
      </c>
      <c r="L170" s="81" t="s">
        <v>238</v>
      </c>
    </row>
    <row r="171" spans="1:12">
      <c r="A171" s="85"/>
      <c r="B171" s="99"/>
      <c r="C171" s="90"/>
      <c r="D171" s="90"/>
      <c r="E171" s="90"/>
      <c r="F171" s="90"/>
      <c r="G171" s="90"/>
      <c r="H171" s="90"/>
      <c r="I171" s="24">
        <f>C170+D170+E170+F170+G170+H170</f>
        <v>54</v>
      </c>
      <c r="J171" s="94"/>
      <c r="K171" s="80"/>
      <c r="L171" s="80"/>
    </row>
    <row r="172" spans="1:12">
      <c r="A172" s="103" t="s">
        <v>109</v>
      </c>
      <c r="B172" s="91" t="s">
        <v>32</v>
      </c>
      <c r="C172" s="82"/>
      <c r="D172" s="82">
        <v>60</v>
      </c>
      <c r="E172" s="82">
        <v>62.9</v>
      </c>
      <c r="F172" s="82">
        <v>65.900000000000006</v>
      </c>
      <c r="G172" s="82">
        <v>68.900000000000006</v>
      </c>
      <c r="H172" s="82">
        <v>71.900000000000006</v>
      </c>
      <c r="I172" s="20" t="s">
        <v>5</v>
      </c>
      <c r="J172" s="111" t="s">
        <v>166</v>
      </c>
      <c r="K172" s="79" t="s">
        <v>227</v>
      </c>
      <c r="L172" s="79" t="s">
        <v>238</v>
      </c>
    </row>
    <row r="173" spans="1:12">
      <c r="A173" s="104"/>
      <c r="B173" s="92"/>
      <c r="C173" s="83"/>
      <c r="D173" s="83"/>
      <c r="E173" s="83"/>
      <c r="F173" s="83"/>
      <c r="G173" s="83"/>
      <c r="H173" s="83"/>
      <c r="I173" s="18">
        <f>C172+D172+E172+F172+G172+H172</f>
        <v>329.6</v>
      </c>
      <c r="J173" s="95"/>
      <c r="K173" s="80"/>
      <c r="L173" s="80"/>
    </row>
    <row r="174" spans="1:12" ht="36" customHeight="1">
      <c r="A174" s="103" t="s">
        <v>348</v>
      </c>
      <c r="B174" s="91" t="s">
        <v>350</v>
      </c>
      <c r="C174" s="82"/>
      <c r="D174" s="82"/>
      <c r="E174" s="82">
        <v>50</v>
      </c>
      <c r="F174" s="82">
        <v>0</v>
      </c>
      <c r="G174" s="82">
        <v>0</v>
      </c>
      <c r="H174" s="82">
        <v>0</v>
      </c>
      <c r="I174" s="20" t="s">
        <v>5</v>
      </c>
      <c r="J174" s="111" t="s">
        <v>8</v>
      </c>
      <c r="K174" s="79" t="s">
        <v>221</v>
      </c>
      <c r="L174" s="79" t="s">
        <v>349</v>
      </c>
    </row>
    <row r="175" spans="1:12">
      <c r="A175" s="104"/>
      <c r="B175" s="92"/>
      <c r="C175" s="83"/>
      <c r="D175" s="83"/>
      <c r="E175" s="83"/>
      <c r="F175" s="83"/>
      <c r="G175" s="83"/>
      <c r="H175" s="83"/>
      <c r="I175" s="18">
        <f>C174+D174+E174+F174+G174+H174</f>
        <v>50</v>
      </c>
      <c r="J175" s="95"/>
      <c r="K175" s="80"/>
      <c r="L175" s="80"/>
    </row>
    <row r="176" spans="1:12" ht="31.5" customHeight="1">
      <c r="A176" s="103" t="s">
        <v>146</v>
      </c>
      <c r="B176" s="175"/>
      <c r="C176" s="90">
        <f>C178+C180</f>
        <v>8</v>
      </c>
      <c r="D176" s="90">
        <f>D172+D170</f>
        <v>68.400000000000006</v>
      </c>
      <c r="E176" s="90">
        <f>SUM(E170:E175)</f>
        <v>121.7</v>
      </c>
      <c r="F176" s="90">
        <f>SUM(F170:F175)</f>
        <v>75.100000000000009</v>
      </c>
      <c r="G176" s="90">
        <f>SUM(G170:G175)</f>
        <v>78.5</v>
      </c>
      <c r="H176" s="90">
        <f>SUM(H170:H175)</f>
        <v>81.900000000000006</v>
      </c>
      <c r="I176" s="16" t="s">
        <v>14</v>
      </c>
      <c r="J176" s="78"/>
      <c r="K176" s="76"/>
      <c r="L176" s="76"/>
    </row>
    <row r="177" spans="1:12">
      <c r="A177" s="107"/>
      <c r="B177" s="175"/>
      <c r="C177" s="87"/>
      <c r="D177" s="87"/>
      <c r="E177" s="87"/>
      <c r="F177" s="87"/>
      <c r="G177" s="87"/>
      <c r="H177" s="87"/>
      <c r="I177" s="18">
        <f>SUM(C176:H177)</f>
        <v>433.6</v>
      </c>
      <c r="J177" s="178"/>
      <c r="K177" s="77"/>
      <c r="L177" s="77"/>
    </row>
    <row r="178" spans="1:12">
      <c r="A178" s="107"/>
      <c r="B178" s="175"/>
      <c r="C178" s="86">
        <f>C170+C174</f>
        <v>8</v>
      </c>
      <c r="D178" s="86">
        <f>D172+D170</f>
        <v>68.400000000000006</v>
      </c>
      <c r="E178" s="86">
        <f>E174+E172+E170</f>
        <v>121.7</v>
      </c>
      <c r="F178" s="86">
        <v>75.099999999999994</v>
      </c>
      <c r="G178" s="86">
        <v>78.5</v>
      </c>
      <c r="H178" s="86">
        <f>SUM(H172+H170)</f>
        <v>81.900000000000006</v>
      </c>
      <c r="I178" s="20" t="s">
        <v>5</v>
      </c>
      <c r="J178" s="178"/>
      <c r="K178" s="77"/>
      <c r="L178" s="77"/>
    </row>
    <row r="179" spans="1:12">
      <c r="A179" s="107"/>
      <c r="B179" s="175"/>
      <c r="C179" s="90"/>
      <c r="D179" s="90"/>
      <c r="E179" s="90"/>
      <c r="F179" s="90"/>
      <c r="G179" s="90"/>
      <c r="H179" s="90"/>
      <c r="I179" s="24">
        <f>C178+D178+E178+F178+G178+H178</f>
        <v>433.6</v>
      </c>
      <c r="J179" s="178"/>
      <c r="K179" s="77"/>
      <c r="L179" s="77"/>
    </row>
    <row r="180" spans="1:12">
      <c r="A180" s="107"/>
      <c r="B180" s="175"/>
      <c r="C180" s="171">
        <v>0</v>
      </c>
      <c r="D180" s="171">
        <v>0</v>
      </c>
      <c r="E180" s="171">
        <v>0</v>
      </c>
      <c r="F180" s="171">
        <v>0</v>
      </c>
      <c r="G180" s="171">
        <v>0</v>
      </c>
      <c r="H180" s="171">
        <v>0</v>
      </c>
      <c r="I180" s="20" t="s">
        <v>6</v>
      </c>
      <c r="J180" s="178"/>
      <c r="K180" s="77"/>
      <c r="L180" s="77"/>
    </row>
    <row r="181" spans="1:12">
      <c r="A181" s="104"/>
      <c r="B181" s="186"/>
      <c r="C181" s="171"/>
      <c r="D181" s="171"/>
      <c r="E181" s="171"/>
      <c r="F181" s="171"/>
      <c r="G181" s="171"/>
      <c r="H181" s="171"/>
      <c r="I181" s="18">
        <f>C180+D180+E180+F180+G180+H180</f>
        <v>0</v>
      </c>
      <c r="J181" s="178"/>
      <c r="K181" s="78"/>
      <c r="L181" s="78"/>
    </row>
    <row r="182" spans="1:12" ht="15.75" customHeight="1">
      <c r="A182" s="145" t="s">
        <v>33</v>
      </c>
      <c r="B182" s="177"/>
      <c r="C182" s="177"/>
      <c r="D182" s="177"/>
      <c r="E182" s="177"/>
      <c r="F182" s="177"/>
      <c r="G182" s="177"/>
      <c r="H182" s="177"/>
      <c r="I182" s="177"/>
      <c r="J182" s="94"/>
      <c r="K182" s="49"/>
      <c r="L182" s="49"/>
    </row>
    <row r="183" spans="1:12" ht="47.25" customHeight="1">
      <c r="A183" s="84" t="s">
        <v>120</v>
      </c>
      <c r="B183" s="98" t="s">
        <v>352</v>
      </c>
      <c r="C183" s="86"/>
      <c r="D183" s="86"/>
      <c r="E183" s="86">
        <v>115</v>
      </c>
      <c r="F183" s="86"/>
      <c r="G183" s="86"/>
      <c r="H183" s="86"/>
      <c r="I183" s="20" t="s">
        <v>5</v>
      </c>
      <c r="J183" s="111" t="s">
        <v>163</v>
      </c>
      <c r="K183" s="79" t="s">
        <v>221</v>
      </c>
      <c r="L183" s="79" t="s">
        <v>239</v>
      </c>
    </row>
    <row r="184" spans="1:12">
      <c r="A184" s="85"/>
      <c r="B184" s="100"/>
      <c r="C184" s="87"/>
      <c r="D184" s="87"/>
      <c r="E184" s="87"/>
      <c r="F184" s="87"/>
      <c r="G184" s="87"/>
      <c r="H184" s="87"/>
      <c r="I184" s="24">
        <f>C183+D183+E183+F183+G183+H183</f>
        <v>115</v>
      </c>
      <c r="J184" s="95"/>
      <c r="K184" s="80"/>
      <c r="L184" s="80"/>
    </row>
    <row r="185" spans="1:12" hidden="1">
      <c r="A185" s="84" t="s">
        <v>121</v>
      </c>
      <c r="B185" s="98" t="s">
        <v>347</v>
      </c>
      <c r="C185" s="86"/>
      <c r="D185" s="86"/>
      <c r="E185" s="86">
        <v>0</v>
      </c>
      <c r="F185" s="86"/>
      <c r="G185" s="86"/>
      <c r="H185" s="86"/>
      <c r="I185" s="20" t="s">
        <v>5</v>
      </c>
      <c r="J185" s="111" t="s">
        <v>163</v>
      </c>
      <c r="K185" s="79" t="s">
        <v>221</v>
      </c>
      <c r="L185" s="79" t="s">
        <v>239</v>
      </c>
    </row>
    <row r="186" spans="1:12" hidden="1">
      <c r="A186" s="85"/>
      <c r="B186" s="100"/>
      <c r="C186" s="87"/>
      <c r="D186" s="87"/>
      <c r="E186" s="87"/>
      <c r="F186" s="87"/>
      <c r="G186" s="87"/>
      <c r="H186" s="87"/>
      <c r="I186" s="24">
        <f>C185+D185+E185+F185+G185+H185</f>
        <v>0</v>
      </c>
      <c r="J186" s="95"/>
      <c r="K186" s="80"/>
      <c r="L186" s="80"/>
    </row>
    <row r="187" spans="1:12">
      <c r="A187" s="84" t="s">
        <v>121</v>
      </c>
      <c r="B187" s="98" t="s">
        <v>347</v>
      </c>
      <c r="C187" s="86"/>
      <c r="D187" s="86"/>
      <c r="E187" s="86">
        <v>85</v>
      </c>
      <c r="F187" s="86"/>
      <c r="G187" s="86"/>
      <c r="H187" s="117"/>
      <c r="I187" s="20" t="s">
        <v>5</v>
      </c>
      <c r="J187" s="111" t="s">
        <v>163</v>
      </c>
      <c r="K187" s="79" t="s">
        <v>221</v>
      </c>
      <c r="L187" s="79" t="s">
        <v>239</v>
      </c>
    </row>
    <row r="188" spans="1:12">
      <c r="A188" s="85"/>
      <c r="B188" s="100"/>
      <c r="C188" s="87"/>
      <c r="D188" s="87"/>
      <c r="E188" s="87"/>
      <c r="F188" s="87"/>
      <c r="G188" s="87"/>
      <c r="H188" s="118"/>
      <c r="I188" s="24">
        <f>C187+D187+E187+F187+G187+H187</f>
        <v>85</v>
      </c>
      <c r="J188" s="95"/>
      <c r="K188" s="80"/>
      <c r="L188" s="80"/>
    </row>
    <row r="189" spans="1:12" ht="33" customHeight="1">
      <c r="A189" s="84" t="s">
        <v>123</v>
      </c>
      <c r="B189" s="98" t="s">
        <v>353</v>
      </c>
      <c r="C189" s="86"/>
      <c r="D189" s="86"/>
      <c r="E189" s="86"/>
      <c r="F189" s="86">
        <v>200</v>
      </c>
      <c r="G189" s="86"/>
      <c r="H189" s="86"/>
      <c r="I189" s="20" t="s">
        <v>5</v>
      </c>
      <c r="J189" s="111" t="s">
        <v>163</v>
      </c>
      <c r="K189" s="79" t="s">
        <v>232</v>
      </c>
      <c r="L189" s="79" t="s">
        <v>239</v>
      </c>
    </row>
    <row r="190" spans="1:12">
      <c r="A190" s="85"/>
      <c r="B190" s="100"/>
      <c r="C190" s="87"/>
      <c r="D190" s="87"/>
      <c r="E190" s="87"/>
      <c r="F190" s="87"/>
      <c r="G190" s="87"/>
      <c r="H190" s="87"/>
      <c r="I190" s="24">
        <f>C189+D189+E189+F189+G189+H189</f>
        <v>200</v>
      </c>
      <c r="J190" s="95"/>
      <c r="K190" s="80"/>
      <c r="L190" s="80"/>
    </row>
    <row r="191" spans="1:12" ht="35.25" customHeight="1">
      <c r="A191" s="84" t="s">
        <v>125</v>
      </c>
      <c r="B191" s="98" t="s">
        <v>301</v>
      </c>
      <c r="C191" s="86"/>
      <c r="D191" s="86">
        <v>800</v>
      </c>
      <c r="E191" s="86">
        <v>800</v>
      </c>
      <c r="F191" s="86"/>
      <c r="G191" s="86"/>
      <c r="H191" s="86"/>
      <c r="I191" s="20" t="s">
        <v>5</v>
      </c>
      <c r="J191" s="111" t="s">
        <v>163</v>
      </c>
      <c r="K191" s="79" t="s">
        <v>224</v>
      </c>
      <c r="L191" s="79" t="s">
        <v>240</v>
      </c>
    </row>
    <row r="192" spans="1:12">
      <c r="A192" s="125"/>
      <c r="B192" s="99"/>
      <c r="C192" s="87"/>
      <c r="D192" s="87"/>
      <c r="E192" s="87"/>
      <c r="F192" s="87"/>
      <c r="G192" s="87"/>
      <c r="H192" s="87"/>
      <c r="I192" s="24">
        <f>C191+D191+E191+F191+G191+H191</f>
        <v>1600</v>
      </c>
      <c r="J192" s="94"/>
      <c r="K192" s="81"/>
      <c r="L192" s="81"/>
    </row>
    <row r="193" spans="1:12">
      <c r="A193" s="46"/>
      <c r="B193" s="55"/>
      <c r="C193" s="58"/>
      <c r="D193" s="15">
        <v>800</v>
      </c>
      <c r="E193" s="15">
        <v>0</v>
      </c>
      <c r="F193" s="15"/>
      <c r="G193" s="15"/>
      <c r="H193" s="15"/>
      <c r="I193" s="59" t="s">
        <v>6</v>
      </c>
      <c r="J193" s="55"/>
      <c r="K193" s="55"/>
      <c r="L193" s="16"/>
    </row>
    <row r="194" spans="1:12">
      <c r="A194" s="28"/>
      <c r="B194" s="14"/>
      <c r="C194" s="15"/>
      <c r="D194" s="15"/>
      <c r="E194" s="15"/>
      <c r="F194" s="15"/>
      <c r="G194" s="15"/>
      <c r="H194" s="15"/>
      <c r="I194" s="51">
        <f>D193+E193</f>
        <v>800</v>
      </c>
      <c r="J194" s="38"/>
      <c r="K194" s="16"/>
      <c r="L194" s="16"/>
    </row>
    <row r="195" spans="1:12" ht="24" customHeight="1">
      <c r="A195" s="125" t="s">
        <v>127</v>
      </c>
      <c r="B195" s="98" t="s">
        <v>302</v>
      </c>
      <c r="C195" s="86"/>
      <c r="D195" s="86"/>
      <c r="E195" s="86"/>
      <c r="F195" s="86"/>
      <c r="G195" s="86">
        <v>150</v>
      </c>
      <c r="H195" s="86"/>
      <c r="I195" s="20" t="s">
        <v>5</v>
      </c>
      <c r="J195" s="111" t="s">
        <v>163</v>
      </c>
      <c r="K195" s="79" t="s">
        <v>223</v>
      </c>
      <c r="L195" s="79" t="s">
        <v>239</v>
      </c>
    </row>
    <row r="196" spans="1:12" ht="22.5" customHeight="1">
      <c r="A196" s="125"/>
      <c r="B196" s="99"/>
      <c r="C196" s="90"/>
      <c r="D196" s="90"/>
      <c r="E196" s="90"/>
      <c r="F196" s="90"/>
      <c r="G196" s="90"/>
      <c r="H196" s="90"/>
      <c r="I196" s="24">
        <f>C195+D195+E195+F195+G195+H195</f>
        <v>150</v>
      </c>
      <c r="J196" s="94"/>
      <c r="K196" s="81"/>
      <c r="L196" s="81"/>
    </row>
    <row r="197" spans="1:12" ht="117.75" customHeight="1">
      <c r="A197" s="124" t="s">
        <v>129</v>
      </c>
      <c r="B197" s="112" t="s">
        <v>34</v>
      </c>
      <c r="C197" s="82"/>
      <c r="D197" s="82">
        <v>70</v>
      </c>
      <c r="E197" s="82"/>
      <c r="F197" s="82">
        <v>70</v>
      </c>
      <c r="G197" s="82"/>
      <c r="H197" s="82">
        <v>70</v>
      </c>
      <c r="I197" s="20" t="s">
        <v>5</v>
      </c>
      <c r="J197" s="111" t="s">
        <v>166</v>
      </c>
      <c r="K197" s="79" t="s">
        <v>227</v>
      </c>
      <c r="L197" s="79" t="s">
        <v>241</v>
      </c>
    </row>
    <row r="198" spans="1:12" ht="19.5" customHeight="1">
      <c r="A198" s="126"/>
      <c r="B198" s="113"/>
      <c r="C198" s="83"/>
      <c r="D198" s="83"/>
      <c r="E198" s="83"/>
      <c r="F198" s="83"/>
      <c r="G198" s="83"/>
      <c r="H198" s="83"/>
      <c r="I198" s="18">
        <f>C197+D197+E197+F197+G197+H197</f>
        <v>210</v>
      </c>
      <c r="J198" s="95"/>
      <c r="K198" s="80"/>
      <c r="L198" s="80"/>
    </row>
    <row r="199" spans="1:12" ht="36" customHeight="1">
      <c r="A199" s="124" t="s">
        <v>131</v>
      </c>
      <c r="B199" s="112" t="s">
        <v>303</v>
      </c>
      <c r="C199" s="82"/>
      <c r="D199" s="82"/>
      <c r="E199" s="82"/>
      <c r="F199" s="82">
        <v>150</v>
      </c>
      <c r="G199" s="82"/>
      <c r="H199" s="82"/>
      <c r="I199" s="20" t="s">
        <v>5</v>
      </c>
      <c r="J199" s="111" t="s">
        <v>166</v>
      </c>
      <c r="K199" s="79" t="s">
        <v>232</v>
      </c>
      <c r="L199" s="79" t="s">
        <v>239</v>
      </c>
    </row>
    <row r="200" spans="1:12" ht="40.5" customHeight="1">
      <c r="A200" s="126"/>
      <c r="B200" s="113"/>
      <c r="C200" s="83"/>
      <c r="D200" s="83"/>
      <c r="E200" s="83"/>
      <c r="F200" s="83"/>
      <c r="G200" s="83"/>
      <c r="H200" s="83"/>
      <c r="I200" s="18">
        <f>C199+D199+E199+F199+G199+H199</f>
        <v>150</v>
      </c>
      <c r="J200" s="95"/>
      <c r="K200" s="80"/>
      <c r="L200" s="80"/>
    </row>
    <row r="201" spans="1:12" ht="31.5" customHeight="1">
      <c r="A201" s="174" t="s">
        <v>147</v>
      </c>
      <c r="B201" s="174"/>
      <c r="C201" s="171">
        <f t="shared" ref="C201:H201" si="6">C203+C205</f>
        <v>0</v>
      </c>
      <c r="D201" s="171">
        <f t="shared" si="6"/>
        <v>1670</v>
      </c>
      <c r="E201" s="171">
        <f>SUM(E183:E200)</f>
        <v>1000</v>
      </c>
      <c r="F201" s="171">
        <f t="shared" si="6"/>
        <v>420</v>
      </c>
      <c r="G201" s="171">
        <f t="shared" si="6"/>
        <v>150</v>
      </c>
      <c r="H201" s="171">
        <f t="shared" si="6"/>
        <v>70</v>
      </c>
      <c r="I201" s="20" t="s">
        <v>14</v>
      </c>
      <c r="J201" s="178"/>
      <c r="K201" s="76"/>
      <c r="L201" s="76"/>
    </row>
    <row r="202" spans="1:12">
      <c r="A202" s="174"/>
      <c r="B202" s="174"/>
      <c r="C202" s="171"/>
      <c r="D202" s="171"/>
      <c r="E202" s="171"/>
      <c r="F202" s="171"/>
      <c r="G202" s="171"/>
      <c r="H202" s="171"/>
      <c r="I202" s="18">
        <f>SUM(I204+I206)</f>
        <v>3310</v>
      </c>
      <c r="J202" s="178"/>
      <c r="K202" s="77"/>
      <c r="L202" s="77"/>
    </row>
    <row r="203" spans="1:12">
      <c r="A203" s="174"/>
      <c r="B203" s="174"/>
      <c r="C203" s="171">
        <f t="shared" ref="C203:H203" si="7">C183+C189+C191+C195+C197+C199</f>
        <v>0</v>
      </c>
      <c r="D203" s="171">
        <f t="shared" si="7"/>
        <v>870</v>
      </c>
      <c r="E203" s="171">
        <f>E201-E205</f>
        <v>1000</v>
      </c>
      <c r="F203" s="171">
        <f t="shared" si="7"/>
        <v>420</v>
      </c>
      <c r="G203" s="171">
        <f t="shared" si="7"/>
        <v>150</v>
      </c>
      <c r="H203" s="171">
        <f t="shared" si="7"/>
        <v>70</v>
      </c>
      <c r="I203" s="20" t="s">
        <v>5</v>
      </c>
      <c r="J203" s="178"/>
      <c r="K203" s="77"/>
      <c r="L203" s="77"/>
    </row>
    <row r="204" spans="1:12">
      <c r="A204" s="174"/>
      <c r="B204" s="174"/>
      <c r="C204" s="171"/>
      <c r="D204" s="171"/>
      <c r="E204" s="171"/>
      <c r="F204" s="171"/>
      <c r="G204" s="171"/>
      <c r="H204" s="171"/>
      <c r="I204" s="24">
        <f>SUM(C203:H204)</f>
        <v>2510</v>
      </c>
      <c r="J204" s="178"/>
      <c r="K204" s="77"/>
      <c r="L204" s="77"/>
    </row>
    <row r="205" spans="1:12">
      <c r="A205" s="174"/>
      <c r="B205" s="174"/>
      <c r="C205" s="171">
        <v>0</v>
      </c>
      <c r="D205" s="171">
        <f>D193</f>
        <v>800</v>
      </c>
      <c r="E205" s="171">
        <f>E193</f>
        <v>0</v>
      </c>
      <c r="F205" s="171">
        <f>F194</f>
        <v>0</v>
      </c>
      <c r="G205" s="171">
        <f>G193</f>
        <v>0</v>
      </c>
      <c r="H205" s="171">
        <f>H193</f>
        <v>0</v>
      </c>
      <c r="I205" s="20" t="s">
        <v>6</v>
      </c>
      <c r="J205" s="178"/>
      <c r="K205" s="77"/>
      <c r="L205" s="77"/>
    </row>
    <row r="206" spans="1:12">
      <c r="A206" s="174"/>
      <c r="B206" s="174"/>
      <c r="C206" s="171"/>
      <c r="D206" s="171"/>
      <c r="E206" s="171"/>
      <c r="F206" s="171"/>
      <c r="G206" s="171"/>
      <c r="H206" s="171"/>
      <c r="I206" s="18">
        <f>SUM(C205:H206)</f>
        <v>800</v>
      </c>
      <c r="J206" s="178"/>
      <c r="K206" s="78"/>
      <c r="L206" s="78"/>
    </row>
    <row r="207" spans="1:12" ht="39.75" customHeight="1">
      <c r="A207" s="96" t="s">
        <v>35</v>
      </c>
      <c r="B207" s="96"/>
      <c r="C207" s="96"/>
      <c r="D207" s="96"/>
      <c r="E207" s="96"/>
      <c r="F207" s="96"/>
      <c r="G207" s="96"/>
      <c r="H207" s="96"/>
      <c r="I207" s="96"/>
      <c r="J207" s="96"/>
      <c r="K207" s="49"/>
      <c r="L207" s="49"/>
    </row>
    <row r="208" spans="1:12" ht="78" customHeight="1">
      <c r="A208" s="31" t="s">
        <v>148</v>
      </c>
      <c r="B208" s="12" t="s">
        <v>36</v>
      </c>
      <c r="C208" s="12"/>
      <c r="D208" s="12"/>
      <c r="E208" s="60"/>
      <c r="F208" s="12"/>
      <c r="G208" s="12"/>
      <c r="H208" s="12"/>
      <c r="I208" s="60" t="s">
        <v>37</v>
      </c>
      <c r="J208" s="25" t="s">
        <v>8</v>
      </c>
      <c r="K208" s="49" t="s">
        <v>227</v>
      </c>
      <c r="L208" s="49" t="s">
        <v>242</v>
      </c>
    </row>
    <row r="209" spans="1:12" ht="62.25" customHeight="1">
      <c r="A209" s="41" t="s">
        <v>149</v>
      </c>
      <c r="B209" s="13" t="s">
        <v>38</v>
      </c>
      <c r="C209" s="13"/>
      <c r="D209" s="13"/>
      <c r="E209" s="42"/>
      <c r="F209" s="13"/>
      <c r="G209" s="13"/>
      <c r="H209" s="13"/>
      <c r="I209" s="13" t="s">
        <v>37</v>
      </c>
      <c r="J209" s="49" t="s">
        <v>8</v>
      </c>
      <c r="K209" s="49" t="s">
        <v>227</v>
      </c>
      <c r="L209" s="49" t="s">
        <v>242</v>
      </c>
    </row>
    <row r="210" spans="1:12" ht="36" customHeight="1">
      <c r="A210" s="21" t="s">
        <v>150</v>
      </c>
      <c r="B210" s="22" t="s">
        <v>39</v>
      </c>
      <c r="C210" s="22"/>
      <c r="D210" s="22"/>
      <c r="E210" s="32"/>
      <c r="F210" s="22"/>
      <c r="G210" s="22"/>
      <c r="H210" s="22"/>
      <c r="I210" s="22" t="s">
        <v>37</v>
      </c>
      <c r="J210" s="20" t="s">
        <v>8</v>
      </c>
      <c r="K210" s="49" t="s">
        <v>227</v>
      </c>
      <c r="L210" s="49" t="s">
        <v>243</v>
      </c>
    </row>
    <row r="211" spans="1:12" ht="35.25" customHeight="1">
      <c r="A211" s="124" t="s">
        <v>151</v>
      </c>
      <c r="B211" s="112" t="s">
        <v>177</v>
      </c>
      <c r="C211" s="82">
        <v>10</v>
      </c>
      <c r="D211" s="82">
        <v>7.5</v>
      </c>
      <c r="E211" s="82">
        <v>8.1999999999999993</v>
      </c>
      <c r="F211" s="82">
        <v>10</v>
      </c>
      <c r="G211" s="82">
        <v>10</v>
      </c>
      <c r="H211" s="82">
        <v>10</v>
      </c>
      <c r="I211" s="20" t="s">
        <v>5</v>
      </c>
      <c r="J211" s="79" t="s">
        <v>212</v>
      </c>
      <c r="K211" s="79" t="s">
        <v>227</v>
      </c>
      <c r="L211" s="79" t="s">
        <v>255</v>
      </c>
    </row>
    <row r="212" spans="1:12" ht="12.75" customHeight="1">
      <c r="A212" s="125"/>
      <c r="B212" s="99"/>
      <c r="C212" s="87"/>
      <c r="D212" s="87"/>
      <c r="E212" s="87"/>
      <c r="F212" s="87"/>
      <c r="G212" s="87"/>
      <c r="H212" s="87"/>
      <c r="I212" s="24">
        <f>C211+D211+E211+F211+G211+H211</f>
        <v>55.7</v>
      </c>
      <c r="J212" s="81"/>
      <c r="K212" s="81"/>
      <c r="L212" s="81"/>
    </row>
    <row r="213" spans="1:12">
      <c r="A213" s="125"/>
      <c r="B213" s="99"/>
      <c r="C213" s="86">
        <v>284.39999999999998</v>
      </c>
      <c r="D213" s="86">
        <v>460.1</v>
      </c>
      <c r="E213" s="86">
        <v>815.1</v>
      </c>
      <c r="F213" s="86">
        <v>0</v>
      </c>
      <c r="G213" s="86">
        <v>0</v>
      </c>
      <c r="H213" s="86">
        <v>468.7</v>
      </c>
      <c r="I213" s="20" t="s">
        <v>6</v>
      </c>
      <c r="J213" s="81"/>
      <c r="K213" s="81"/>
      <c r="L213" s="81"/>
    </row>
    <row r="214" spans="1:12" ht="14.25" customHeight="1">
      <c r="A214" s="126"/>
      <c r="B214" s="113"/>
      <c r="C214" s="83"/>
      <c r="D214" s="83"/>
      <c r="E214" s="83"/>
      <c r="F214" s="83"/>
      <c r="G214" s="83"/>
      <c r="H214" s="83"/>
      <c r="I214" s="18">
        <f>C213+D213+E213+F213+G213+H213</f>
        <v>2028.3</v>
      </c>
      <c r="J214" s="80"/>
      <c r="K214" s="80"/>
      <c r="L214" s="80"/>
    </row>
    <row r="215" spans="1:12" ht="31.5" customHeight="1">
      <c r="A215" s="107" t="s">
        <v>152</v>
      </c>
      <c r="B215" s="175"/>
      <c r="C215" s="90">
        <f t="shared" ref="C215:H215" si="8">C217+C219</f>
        <v>294.39999999999998</v>
      </c>
      <c r="D215" s="90">
        <f t="shared" si="8"/>
        <v>467.6</v>
      </c>
      <c r="E215" s="90">
        <f t="shared" si="8"/>
        <v>823.30000000000007</v>
      </c>
      <c r="F215" s="90">
        <f t="shared" si="8"/>
        <v>10</v>
      </c>
      <c r="G215" s="90">
        <f t="shared" si="8"/>
        <v>10</v>
      </c>
      <c r="H215" s="90">
        <f t="shared" si="8"/>
        <v>478.7</v>
      </c>
      <c r="I215" s="16" t="s">
        <v>14</v>
      </c>
      <c r="J215" s="78"/>
      <c r="K215" s="76"/>
      <c r="L215" s="76"/>
    </row>
    <row r="216" spans="1:12">
      <c r="A216" s="107"/>
      <c r="B216" s="175"/>
      <c r="C216" s="87"/>
      <c r="D216" s="87"/>
      <c r="E216" s="87"/>
      <c r="F216" s="87"/>
      <c r="G216" s="87"/>
      <c r="H216" s="87"/>
      <c r="I216" s="18">
        <f>I212+I214</f>
        <v>2084</v>
      </c>
      <c r="J216" s="178"/>
      <c r="K216" s="77"/>
      <c r="L216" s="77"/>
    </row>
    <row r="217" spans="1:12">
      <c r="A217" s="107"/>
      <c r="B217" s="175"/>
      <c r="C217" s="86">
        <f>C211</f>
        <v>10</v>
      </c>
      <c r="D217" s="86">
        <f>D211</f>
        <v>7.5</v>
      </c>
      <c r="E217" s="86">
        <f>E211</f>
        <v>8.1999999999999993</v>
      </c>
      <c r="F217" s="86">
        <v>10</v>
      </c>
      <c r="G217" s="86">
        <v>10</v>
      </c>
      <c r="H217" s="86">
        <v>10</v>
      </c>
      <c r="I217" s="20" t="s">
        <v>5</v>
      </c>
      <c r="J217" s="178"/>
      <c r="K217" s="77"/>
      <c r="L217" s="77"/>
    </row>
    <row r="218" spans="1:12" ht="16.5" customHeight="1">
      <c r="A218" s="107"/>
      <c r="B218" s="175"/>
      <c r="C218" s="87"/>
      <c r="D218" s="87"/>
      <c r="E218" s="87"/>
      <c r="F218" s="87"/>
      <c r="G218" s="87"/>
      <c r="H218" s="87"/>
      <c r="I218" s="24">
        <f>C217+D217+E217+F217+G217+H217</f>
        <v>55.7</v>
      </c>
      <c r="J218" s="178"/>
      <c r="K218" s="77"/>
      <c r="L218" s="77"/>
    </row>
    <row r="219" spans="1:12" ht="18" customHeight="1">
      <c r="A219" s="107"/>
      <c r="B219" s="175"/>
      <c r="C219" s="86">
        <f t="shared" ref="C219:H219" si="9">C213</f>
        <v>284.39999999999998</v>
      </c>
      <c r="D219" s="86">
        <f t="shared" si="9"/>
        <v>460.1</v>
      </c>
      <c r="E219" s="86">
        <f t="shared" si="9"/>
        <v>815.1</v>
      </c>
      <c r="F219" s="86">
        <f t="shared" si="9"/>
        <v>0</v>
      </c>
      <c r="G219" s="86">
        <f t="shared" si="9"/>
        <v>0</v>
      </c>
      <c r="H219" s="86">
        <f t="shared" si="9"/>
        <v>468.7</v>
      </c>
      <c r="I219" s="20" t="s">
        <v>6</v>
      </c>
      <c r="J219" s="178"/>
      <c r="K219" s="77"/>
      <c r="L219" s="77"/>
    </row>
    <row r="220" spans="1:12" ht="18" customHeight="1">
      <c r="A220" s="107"/>
      <c r="B220" s="175"/>
      <c r="C220" s="90"/>
      <c r="D220" s="90"/>
      <c r="E220" s="90"/>
      <c r="F220" s="90"/>
      <c r="G220" s="90"/>
      <c r="H220" s="90"/>
      <c r="I220" s="24">
        <f>C219+D219+E219+F219+G219+H219</f>
        <v>2028.3</v>
      </c>
      <c r="J220" s="76"/>
      <c r="K220" s="78"/>
      <c r="L220" s="78"/>
    </row>
    <row r="221" spans="1:12" ht="15.75" customHeight="1">
      <c r="A221" s="96" t="s">
        <v>40</v>
      </c>
      <c r="B221" s="96"/>
      <c r="C221" s="96"/>
      <c r="D221" s="96"/>
      <c r="E221" s="96"/>
      <c r="F221" s="96"/>
      <c r="G221" s="96"/>
      <c r="H221" s="96"/>
      <c r="I221" s="96"/>
      <c r="J221" s="96"/>
      <c r="K221" s="49"/>
      <c r="L221" s="49"/>
    </row>
    <row r="222" spans="1:12" ht="60" customHeight="1">
      <c r="A222" s="61" t="s">
        <v>153</v>
      </c>
      <c r="B222" s="62" t="s">
        <v>41</v>
      </c>
      <c r="C222" s="63"/>
      <c r="D222" s="63"/>
      <c r="E222" s="64"/>
      <c r="F222" s="63"/>
      <c r="G222" s="63"/>
      <c r="H222" s="63"/>
      <c r="I222" s="65" t="s">
        <v>37</v>
      </c>
      <c r="J222" s="49" t="s">
        <v>8</v>
      </c>
      <c r="K222" s="49" t="s">
        <v>227</v>
      </c>
      <c r="L222" s="49" t="s">
        <v>244</v>
      </c>
    </row>
    <row r="223" spans="1:12" ht="44.25" customHeight="1">
      <c r="A223" s="194" t="s">
        <v>154</v>
      </c>
      <c r="B223" s="66" t="s">
        <v>42</v>
      </c>
      <c r="C223" s="192"/>
      <c r="D223" s="192"/>
      <c r="E223" s="82"/>
      <c r="F223" s="192"/>
      <c r="G223" s="192"/>
      <c r="H223" s="192"/>
      <c r="I223" s="214" t="s">
        <v>37</v>
      </c>
      <c r="J223" s="96" t="s">
        <v>8</v>
      </c>
      <c r="K223" s="79" t="s">
        <v>227</v>
      </c>
      <c r="L223" s="79" t="s">
        <v>252</v>
      </c>
    </row>
    <row r="224" spans="1:12">
      <c r="A224" s="195"/>
      <c r="B224" s="13" t="s">
        <v>43</v>
      </c>
      <c r="C224" s="168"/>
      <c r="D224" s="168"/>
      <c r="E224" s="90"/>
      <c r="F224" s="168"/>
      <c r="G224" s="168"/>
      <c r="H224" s="168"/>
      <c r="I224" s="215"/>
      <c r="J224" s="96"/>
      <c r="K224" s="81"/>
      <c r="L224" s="81"/>
    </row>
    <row r="225" spans="1:12">
      <c r="A225" s="196"/>
      <c r="B225" s="68" t="s">
        <v>156</v>
      </c>
      <c r="C225" s="193"/>
      <c r="D225" s="193"/>
      <c r="E225" s="83"/>
      <c r="F225" s="193"/>
      <c r="G225" s="193"/>
      <c r="H225" s="193"/>
      <c r="I225" s="216"/>
      <c r="J225" s="96"/>
      <c r="K225" s="80"/>
      <c r="L225" s="80"/>
    </row>
    <row r="226" spans="1:12" ht="33.75" customHeight="1">
      <c r="A226" s="124" t="s">
        <v>44</v>
      </c>
      <c r="B226" s="112" t="s">
        <v>45</v>
      </c>
      <c r="C226" s="82"/>
      <c r="D226" s="82">
        <v>40</v>
      </c>
      <c r="E226" s="82">
        <v>41.9</v>
      </c>
      <c r="F226" s="82">
        <v>43.9</v>
      </c>
      <c r="G226" s="82">
        <v>45.8</v>
      </c>
      <c r="H226" s="217">
        <v>47.7</v>
      </c>
      <c r="I226" s="20" t="s">
        <v>5</v>
      </c>
      <c r="J226" s="96" t="s">
        <v>8</v>
      </c>
      <c r="K226" s="79" t="s">
        <v>227</v>
      </c>
      <c r="L226" s="79" t="s">
        <v>245</v>
      </c>
    </row>
    <row r="227" spans="1:12">
      <c r="A227" s="126"/>
      <c r="B227" s="113"/>
      <c r="C227" s="83"/>
      <c r="D227" s="83"/>
      <c r="E227" s="83"/>
      <c r="F227" s="83"/>
      <c r="G227" s="83"/>
      <c r="H227" s="218"/>
      <c r="I227" s="18">
        <f>C226+D226+E226+F226+G226+H226</f>
        <v>219.3</v>
      </c>
      <c r="J227" s="96"/>
      <c r="K227" s="80"/>
      <c r="L227" s="80"/>
    </row>
    <row r="228" spans="1:12" ht="91.5" customHeight="1">
      <c r="A228" s="28" t="s">
        <v>46</v>
      </c>
      <c r="B228" s="29" t="s">
        <v>47</v>
      </c>
      <c r="C228" s="30"/>
      <c r="D228" s="30"/>
      <c r="E228" s="69"/>
      <c r="F228" s="30"/>
      <c r="G228" s="30"/>
      <c r="H228" s="30"/>
      <c r="I228" s="70" t="s">
        <v>37</v>
      </c>
      <c r="J228" s="25" t="s">
        <v>8</v>
      </c>
      <c r="K228" s="25" t="s">
        <v>227</v>
      </c>
      <c r="L228" s="25" t="s">
        <v>222</v>
      </c>
    </row>
    <row r="229" spans="1:12" ht="82.5" customHeight="1">
      <c r="A229" s="61" t="s">
        <v>48</v>
      </c>
      <c r="B229" s="62" t="s">
        <v>49</v>
      </c>
      <c r="C229" s="63"/>
      <c r="D229" s="63"/>
      <c r="E229" s="64"/>
      <c r="F229" s="63"/>
      <c r="G229" s="63"/>
      <c r="H229" s="63"/>
      <c r="I229" s="65" t="s">
        <v>37</v>
      </c>
      <c r="J229" s="49" t="s">
        <v>8</v>
      </c>
      <c r="K229" s="49" t="s">
        <v>227</v>
      </c>
      <c r="L229" s="49" t="s">
        <v>246</v>
      </c>
    </row>
    <row r="230" spans="1:12" ht="24.75" customHeight="1">
      <c r="A230" s="124" t="s">
        <v>50</v>
      </c>
      <c r="B230" s="112" t="s">
        <v>51</v>
      </c>
      <c r="C230" s="200">
        <v>0</v>
      </c>
      <c r="D230" s="82">
        <v>20</v>
      </c>
      <c r="E230" s="82">
        <v>20.100000000000001</v>
      </c>
      <c r="F230" s="82">
        <v>21.1</v>
      </c>
      <c r="G230" s="82">
        <v>22.1</v>
      </c>
      <c r="H230" s="82">
        <v>23.1</v>
      </c>
      <c r="I230" s="20" t="s">
        <v>5</v>
      </c>
      <c r="J230" s="96" t="s">
        <v>166</v>
      </c>
      <c r="K230" s="79" t="s">
        <v>227</v>
      </c>
      <c r="L230" s="79" t="s">
        <v>247</v>
      </c>
    </row>
    <row r="231" spans="1:12">
      <c r="A231" s="126"/>
      <c r="B231" s="113"/>
      <c r="C231" s="201"/>
      <c r="D231" s="83"/>
      <c r="E231" s="83"/>
      <c r="F231" s="83"/>
      <c r="G231" s="83"/>
      <c r="H231" s="83"/>
      <c r="I231" s="18">
        <f>C230+D230+E230+F230+G230+H230</f>
        <v>106.4</v>
      </c>
      <c r="J231" s="96"/>
      <c r="K231" s="80"/>
      <c r="L231" s="80"/>
    </row>
    <row r="232" spans="1:12" ht="37.5" customHeight="1">
      <c r="A232" s="125" t="s">
        <v>52</v>
      </c>
      <c r="B232" s="99" t="s">
        <v>53</v>
      </c>
      <c r="C232" s="198">
        <v>0</v>
      </c>
      <c r="D232" s="90">
        <v>40</v>
      </c>
      <c r="E232" s="90">
        <v>41.9</v>
      </c>
      <c r="F232" s="90">
        <v>43.9</v>
      </c>
      <c r="G232" s="90">
        <v>45.8</v>
      </c>
      <c r="H232" s="90">
        <v>47.7</v>
      </c>
      <c r="I232" s="16" t="s">
        <v>5</v>
      </c>
      <c r="J232" s="96" t="s">
        <v>166</v>
      </c>
      <c r="K232" s="79" t="s">
        <v>227</v>
      </c>
      <c r="L232" s="79" t="s">
        <v>248</v>
      </c>
    </row>
    <row r="233" spans="1:12">
      <c r="A233" s="85"/>
      <c r="B233" s="100"/>
      <c r="C233" s="199"/>
      <c r="D233" s="87"/>
      <c r="E233" s="87"/>
      <c r="F233" s="87"/>
      <c r="G233" s="87"/>
      <c r="H233" s="87"/>
      <c r="I233" s="18">
        <f>C232+D232+E232+F232+G232+H232</f>
        <v>219.3</v>
      </c>
      <c r="J233" s="96"/>
      <c r="K233" s="80"/>
      <c r="L233" s="80"/>
    </row>
    <row r="234" spans="1:12" ht="48.75" customHeight="1">
      <c r="A234" s="41" t="s">
        <v>54</v>
      </c>
      <c r="B234" s="22" t="s">
        <v>55</v>
      </c>
      <c r="C234" s="67"/>
      <c r="D234" s="67"/>
      <c r="E234" s="71"/>
      <c r="F234" s="67"/>
      <c r="G234" s="67"/>
      <c r="H234" s="67"/>
      <c r="I234" s="22" t="s">
        <v>37</v>
      </c>
      <c r="J234" s="20" t="s">
        <v>8</v>
      </c>
      <c r="K234" s="49" t="s">
        <v>227</v>
      </c>
      <c r="L234" s="49" t="s">
        <v>249</v>
      </c>
    </row>
    <row r="235" spans="1:12" ht="19.5" customHeight="1">
      <c r="A235" s="84" t="s">
        <v>56</v>
      </c>
      <c r="B235" s="98" t="s">
        <v>57</v>
      </c>
      <c r="C235" s="219">
        <v>0</v>
      </c>
      <c r="D235" s="86">
        <v>10</v>
      </c>
      <c r="E235" s="86">
        <v>10.5</v>
      </c>
      <c r="F235" s="86">
        <v>11</v>
      </c>
      <c r="G235" s="86">
        <v>11.5</v>
      </c>
      <c r="H235" s="183">
        <v>12</v>
      </c>
      <c r="I235" s="20" t="s">
        <v>5</v>
      </c>
      <c r="J235" s="79" t="s">
        <v>166</v>
      </c>
      <c r="K235" s="79" t="s">
        <v>227</v>
      </c>
      <c r="L235" s="79" t="s">
        <v>250</v>
      </c>
    </row>
    <row r="236" spans="1:12" ht="21" customHeight="1">
      <c r="A236" s="85"/>
      <c r="B236" s="100"/>
      <c r="C236" s="199"/>
      <c r="D236" s="87"/>
      <c r="E236" s="87"/>
      <c r="F236" s="87"/>
      <c r="G236" s="87"/>
      <c r="H236" s="167"/>
      <c r="I236" s="18">
        <f>C235+D235+E235+F235+G235+H235</f>
        <v>55</v>
      </c>
      <c r="J236" s="80"/>
      <c r="K236" s="80"/>
      <c r="L236" s="80"/>
    </row>
    <row r="237" spans="1:12" ht="31.5" customHeight="1">
      <c r="A237" s="103" t="s">
        <v>155</v>
      </c>
      <c r="B237" s="197"/>
      <c r="C237" s="86">
        <f t="shared" ref="C237:H237" si="10">C239+C241</f>
        <v>0</v>
      </c>
      <c r="D237" s="86">
        <f t="shared" si="10"/>
        <v>110</v>
      </c>
      <c r="E237" s="86">
        <f>SUM(E222:E236)</f>
        <v>114.4</v>
      </c>
      <c r="F237" s="86">
        <f t="shared" si="10"/>
        <v>119.9</v>
      </c>
      <c r="G237" s="86">
        <f t="shared" si="10"/>
        <v>125.2</v>
      </c>
      <c r="H237" s="86">
        <f t="shared" si="10"/>
        <v>130.5</v>
      </c>
      <c r="I237" s="20" t="s">
        <v>14</v>
      </c>
      <c r="J237" s="178"/>
      <c r="K237" s="76"/>
      <c r="L237" s="76"/>
    </row>
    <row r="238" spans="1:12">
      <c r="A238" s="107"/>
      <c r="B238" s="175"/>
      <c r="C238" s="87"/>
      <c r="D238" s="87"/>
      <c r="E238" s="87"/>
      <c r="F238" s="87"/>
      <c r="G238" s="87"/>
      <c r="H238" s="87"/>
      <c r="I238" s="18">
        <f>I227+I231+I233+I236</f>
        <v>600</v>
      </c>
      <c r="J238" s="178"/>
      <c r="K238" s="77"/>
      <c r="L238" s="77"/>
    </row>
    <row r="239" spans="1:12">
      <c r="A239" s="107"/>
      <c r="B239" s="175"/>
      <c r="C239" s="86">
        <f t="shared" ref="C239:H239" si="11">C226+C230+C232+C235</f>
        <v>0</v>
      </c>
      <c r="D239" s="86">
        <f t="shared" si="11"/>
        <v>110</v>
      </c>
      <c r="E239" s="86">
        <f t="shared" si="11"/>
        <v>114.4</v>
      </c>
      <c r="F239" s="86">
        <f t="shared" si="11"/>
        <v>119.9</v>
      </c>
      <c r="G239" s="86">
        <f t="shared" si="11"/>
        <v>125.2</v>
      </c>
      <c r="H239" s="86">
        <f t="shared" si="11"/>
        <v>130.5</v>
      </c>
      <c r="I239" s="20" t="s">
        <v>5</v>
      </c>
      <c r="J239" s="178"/>
      <c r="K239" s="77"/>
      <c r="L239" s="77"/>
    </row>
    <row r="240" spans="1:12">
      <c r="A240" s="107"/>
      <c r="B240" s="175"/>
      <c r="C240" s="90"/>
      <c r="D240" s="90"/>
      <c r="E240" s="90"/>
      <c r="F240" s="90"/>
      <c r="G240" s="90"/>
      <c r="H240" s="90"/>
      <c r="I240" s="24">
        <f>C239+D239+E239+F239+G239+H239</f>
        <v>600</v>
      </c>
      <c r="J240" s="178"/>
      <c r="K240" s="77"/>
      <c r="L240" s="77"/>
    </row>
    <row r="241" spans="1:12">
      <c r="A241" s="107"/>
      <c r="B241" s="175"/>
      <c r="C241" s="171">
        <v>0</v>
      </c>
      <c r="D241" s="171">
        <v>0</v>
      </c>
      <c r="E241" s="171">
        <v>0</v>
      </c>
      <c r="F241" s="171">
        <v>0</v>
      </c>
      <c r="G241" s="171">
        <v>0</v>
      </c>
      <c r="H241" s="171">
        <v>0</v>
      </c>
      <c r="I241" s="20" t="s">
        <v>6</v>
      </c>
      <c r="J241" s="178"/>
      <c r="K241" s="77"/>
      <c r="L241" s="77"/>
    </row>
    <row r="242" spans="1:12">
      <c r="A242" s="107"/>
      <c r="B242" s="175"/>
      <c r="C242" s="190"/>
      <c r="D242" s="190"/>
      <c r="E242" s="190"/>
      <c r="F242" s="190"/>
      <c r="G242" s="190"/>
      <c r="H242" s="190"/>
      <c r="I242" s="24">
        <f>C241+D241+E241+F241+G241+H241</f>
        <v>0</v>
      </c>
      <c r="J242" s="76"/>
      <c r="K242" s="78"/>
      <c r="L242" s="78"/>
    </row>
    <row r="243" spans="1:12" ht="15.75" customHeight="1">
      <c r="A243" s="96" t="s">
        <v>58</v>
      </c>
      <c r="B243" s="96"/>
      <c r="C243" s="96"/>
      <c r="D243" s="96"/>
      <c r="E243" s="96"/>
      <c r="F243" s="96"/>
      <c r="G243" s="96"/>
      <c r="H243" s="96"/>
      <c r="I243" s="96"/>
      <c r="J243" s="96"/>
      <c r="K243" s="49"/>
      <c r="L243" s="49"/>
    </row>
    <row r="244" spans="1:12" ht="38.25">
      <c r="A244" s="26" t="s">
        <v>59</v>
      </c>
      <c r="B244" s="27" t="s">
        <v>60</v>
      </c>
      <c r="C244" s="27">
        <v>0</v>
      </c>
      <c r="D244" s="27">
        <v>0</v>
      </c>
      <c r="E244" s="27">
        <v>0</v>
      </c>
      <c r="F244" s="27">
        <v>0</v>
      </c>
      <c r="G244" s="27">
        <v>0</v>
      </c>
      <c r="H244" s="27">
        <v>0</v>
      </c>
      <c r="I244" s="27" t="s">
        <v>37</v>
      </c>
      <c r="J244" s="20" t="s">
        <v>8</v>
      </c>
      <c r="K244" s="20" t="s">
        <v>227</v>
      </c>
      <c r="L244" s="20" t="s">
        <v>251</v>
      </c>
    </row>
    <row r="245" spans="1:12" ht="25.5">
      <c r="A245" s="61" t="s">
        <v>61</v>
      </c>
      <c r="B245" s="62" t="s">
        <v>62</v>
      </c>
      <c r="C245" s="62">
        <v>0</v>
      </c>
      <c r="D245" s="62">
        <v>0</v>
      </c>
      <c r="E245" s="62">
        <v>0</v>
      </c>
      <c r="F245" s="62">
        <v>0</v>
      </c>
      <c r="G245" s="62">
        <v>0</v>
      </c>
      <c r="H245" s="62">
        <v>0</v>
      </c>
      <c r="I245" s="62" t="s">
        <v>37</v>
      </c>
      <c r="J245" s="49" t="s">
        <v>8</v>
      </c>
      <c r="K245" s="49" t="s">
        <v>227</v>
      </c>
      <c r="L245" s="49" t="s">
        <v>251</v>
      </c>
    </row>
    <row r="246" spans="1:12" ht="38.25">
      <c r="A246" s="61" t="s">
        <v>63</v>
      </c>
      <c r="B246" s="62" t="s">
        <v>64</v>
      </c>
      <c r="C246" s="62">
        <v>0</v>
      </c>
      <c r="D246" s="62">
        <v>0</v>
      </c>
      <c r="E246" s="62">
        <v>0</v>
      </c>
      <c r="F246" s="62">
        <v>0</v>
      </c>
      <c r="G246" s="62">
        <v>0</v>
      </c>
      <c r="H246" s="62">
        <v>0</v>
      </c>
      <c r="I246" s="62" t="s">
        <v>37</v>
      </c>
      <c r="J246" s="49" t="s">
        <v>8</v>
      </c>
      <c r="K246" s="49" t="s">
        <v>227</v>
      </c>
      <c r="L246" s="49" t="s">
        <v>251</v>
      </c>
    </row>
    <row r="247" spans="1:12" ht="31.5" customHeight="1">
      <c r="A247" s="107" t="s">
        <v>157</v>
      </c>
      <c r="B247" s="175"/>
      <c r="C247" s="99">
        <v>0</v>
      </c>
      <c r="D247" s="99">
        <v>0</v>
      </c>
      <c r="E247" s="99">
        <v>0</v>
      </c>
      <c r="F247" s="99">
        <v>0</v>
      </c>
      <c r="G247" s="99">
        <v>0</v>
      </c>
      <c r="H247" s="99">
        <v>0</v>
      </c>
      <c r="I247" s="16" t="s">
        <v>14</v>
      </c>
      <c r="J247" s="78"/>
      <c r="K247" s="77"/>
      <c r="L247" s="77"/>
    </row>
    <row r="248" spans="1:12">
      <c r="A248" s="107"/>
      <c r="B248" s="175"/>
      <c r="C248" s="100"/>
      <c r="D248" s="100"/>
      <c r="E248" s="100"/>
      <c r="F248" s="100"/>
      <c r="G248" s="100"/>
      <c r="H248" s="100"/>
      <c r="I248" s="18">
        <f>I250+I252</f>
        <v>0</v>
      </c>
      <c r="J248" s="178"/>
      <c r="K248" s="77"/>
      <c r="L248" s="77"/>
    </row>
    <row r="249" spans="1:12">
      <c r="A249" s="107"/>
      <c r="B249" s="175"/>
      <c r="C249" s="98">
        <v>0</v>
      </c>
      <c r="D249" s="98">
        <v>0</v>
      </c>
      <c r="E249" s="98">
        <v>0</v>
      </c>
      <c r="F249" s="98">
        <v>0</v>
      </c>
      <c r="G249" s="98">
        <v>0</v>
      </c>
      <c r="H249" s="98">
        <v>0</v>
      </c>
      <c r="I249" s="20" t="s">
        <v>5</v>
      </c>
      <c r="J249" s="178"/>
      <c r="K249" s="77"/>
      <c r="L249" s="77"/>
    </row>
    <row r="250" spans="1:12">
      <c r="A250" s="107"/>
      <c r="B250" s="175"/>
      <c r="C250" s="100"/>
      <c r="D250" s="100"/>
      <c r="E250" s="100"/>
      <c r="F250" s="100"/>
      <c r="G250" s="100"/>
      <c r="H250" s="100"/>
      <c r="I250" s="24">
        <f>C250+D250+E250+F250+G250+H250</f>
        <v>0</v>
      </c>
      <c r="J250" s="178"/>
      <c r="K250" s="77"/>
      <c r="L250" s="77"/>
    </row>
    <row r="251" spans="1:12">
      <c r="A251" s="107"/>
      <c r="B251" s="175"/>
      <c r="C251" s="98">
        <v>0</v>
      </c>
      <c r="D251" s="98">
        <v>0</v>
      </c>
      <c r="E251" s="98">
        <v>0</v>
      </c>
      <c r="F251" s="98">
        <v>0</v>
      </c>
      <c r="G251" s="98">
        <v>0</v>
      </c>
      <c r="H251" s="98">
        <v>0</v>
      </c>
      <c r="I251" s="20" t="s">
        <v>6</v>
      </c>
      <c r="J251" s="178"/>
      <c r="K251" s="77"/>
      <c r="L251" s="77"/>
    </row>
    <row r="252" spans="1:12">
      <c r="A252" s="142"/>
      <c r="B252" s="176"/>
      <c r="C252" s="113"/>
      <c r="D252" s="113"/>
      <c r="E252" s="113"/>
      <c r="F252" s="113"/>
      <c r="G252" s="113"/>
      <c r="H252" s="113"/>
      <c r="I252" s="18">
        <f>C252+D252+E252+F252+G252+H252</f>
        <v>0</v>
      </c>
      <c r="J252" s="178"/>
      <c r="K252" s="78"/>
      <c r="L252" s="78"/>
    </row>
    <row r="253" spans="1:12" ht="27" customHeight="1">
      <c r="A253" s="96" t="s">
        <v>65</v>
      </c>
      <c r="B253" s="96"/>
      <c r="C253" s="82">
        <f t="shared" ref="C253:H253" si="12">C255+C257</f>
        <v>43530.2</v>
      </c>
      <c r="D253" s="82">
        <f>D237+D215+D201+D176+D163+D132+D109</f>
        <v>85151.1</v>
      </c>
      <c r="E253" s="82">
        <f>E237+E215+E201+E176+E163+E132+E109</f>
        <v>39686.984848484848</v>
      </c>
      <c r="F253" s="82">
        <f t="shared" si="12"/>
        <v>70291.899999999994</v>
      </c>
      <c r="G253" s="82">
        <f t="shared" si="12"/>
        <v>113554.6</v>
      </c>
      <c r="H253" s="82">
        <f t="shared" si="12"/>
        <v>1427224.7</v>
      </c>
      <c r="I253" s="20" t="s">
        <v>14</v>
      </c>
      <c r="J253" s="178"/>
      <c r="K253" s="76"/>
      <c r="L253" s="76"/>
    </row>
    <row r="254" spans="1:12" ht="21" customHeight="1">
      <c r="A254" s="96"/>
      <c r="B254" s="96"/>
      <c r="C254" s="87"/>
      <c r="D254" s="87"/>
      <c r="E254" s="87"/>
      <c r="F254" s="87"/>
      <c r="G254" s="87"/>
      <c r="H254" s="87"/>
      <c r="I254" s="18">
        <f>SUM(C253:H254)</f>
        <v>1779439.4848484849</v>
      </c>
      <c r="J254" s="178"/>
      <c r="K254" s="77"/>
      <c r="L254" s="77"/>
    </row>
    <row r="255" spans="1:12" ht="19.5" customHeight="1">
      <c r="A255" s="96"/>
      <c r="B255" s="96"/>
      <c r="C255" s="86">
        <f>C111+C134+C165+C178+C203+C217+C239+C249</f>
        <v>14432.5</v>
      </c>
      <c r="D255" s="86">
        <f>D111+D134+D165+D178+D203+D217+D239+D249</f>
        <v>17477.7</v>
      </c>
      <c r="E255" s="86">
        <f>E239+E217+E203+E178+E165+E134+E111</f>
        <v>31536.884848484849</v>
      </c>
      <c r="F255" s="86">
        <f>F111+F134+F165+F178+F203+F217+F239+F249</f>
        <v>21791.9</v>
      </c>
      <c r="G255" s="86">
        <f>G111+G134+G165+G178+G203+G217+G239+G249</f>
        <v>19494.600000000002</v>
      </c>
      <c r="H255" s="86">
        <f>H111+H134+H165+H178+H203+H217+H239+H249</f>
        <v>157391</v>
      </c>
      <c r="I255" s="20" t="s">
        <v>5</v>
      </c>
      <c r="J255" s="178"/>
      <c r="K255" s="77"/>
      <c r="L255" s="77"/>
    </row>
    <row r="256" spans="1:12" ht="19.5" customHeight="1">
      <c r="A256" s="96"/>
      <c r="B256" s="96"/>
      <c r="C256" s="87"/>
      <c r="D256" s="87"/>
      <c r="E256" s="87"/>
      <c r="F256" s="87"/>
      <c r="G256" s="87"/>
      <c r="H256" s="87"/>
      <c r="I256" s="24">
        <f>SUM(C255:H256)</f>
        <v>262124.58484848487</v>
      </c>
      <c r="J256" s="178"/>
      <c r="K256" s="77"/>
      <c r="L256" s="77"/>
    </row>
    <row r="257" spans="1:12" ht="23.25" customHeight="1">
      <c r="A257" s="96"/>
      <c r="B257" s="96"/>
      <c r="C257" s="86">
        <f>C113+C136+C167+C180+C205+C219+C241+C251</f>
        <v>29097.7</v>
      </c>
      <c r="D257" s="86">
        <f>D113+D136+D167+D180+D205+D219+D241+D251</f>
        <v>67673.400000000009</v>
      </c>
      <c r="E257" s="86">
        <f>E241+E219+E205+E180+E167+E136+E113</f>
        <v>8150.0999999999967</v>
      </c>
      <c r="F257" s="86">
        <f>F113+F136+F167+F180+F205+F219+F241+F251</f>
        <v>48500</v>
      </c>
      <c r="G257" s="86">
        <f>G113+G136+G167+G180+G205+G219+G241+G251</f>
        <v>94060</v>
      </c>
      <c r="H257" s="86">
        <f>H113+H136+H167+H180+H205+H219+H241+H251</f>
        <v>1269833.7</v>
      </c>
      <c r="I257" s="20" t="s">
        <v>6</v>
      </c>
      <c r="J257" s="178"/>
      <c r="K257" s="77"/>
      <c r="L257" s="77"/>
    </row>
    <row r="258" spans="1:12" ht="21" customHeight="1">
      <c r="A258" s="96"/>
      <c r="B258" s="96"/>
      <c r="C258" s="87"/>
      <c r="D258" s="87"/>
      <c r="E258" s="87"/>
      <c r="F258" s="87"/>
      <c r="G258" s="87"/>
      <c r="H258" s="87"/>
      <c r="I258" s="18">
        <f>SUM(C257:H258)</f>
        <v>1517314.9</v>
      </c>
      <c r="J258" s="178"/>
      <c r="K258" s="78"/>
      <c r="L258" s="78"/>
    </row>
    <row r="259" spans="1:12" ht="19.5" customHeight="1">
      <c r="A259" s="147" t="s">
        <v>66</v>
      </c>
      <c r="B259" s="220"/>
      <c r="C259" s="220"/>
      <c r="D259" s="220"/>
      <c r="E259" s="220"/>
      <c r="F259" s="220"/>
      <c r="G259" s="220"/>
      <c r="H259" s="220"/>
      <c r="I259" s="220"/>
      <c r="J259" s="95"/>
      <c r="K259" s="93"/>
      <c r="L259" s="123"/>
    </row>
    <row r="260" spans="1:12" ht="27.75" customHeight="1">
      <c r="A260" s="93" t="s">
        <v>67</v>
      </c>
      <c r="B260" s="122"/>
      <c r="C260" s="122"/>
      <c r="D260" s="122"/>
      <c r="E260" s="122"/>
      <c r="F260" s="122"/>
      <c r="G260" s="122"/>
      <c r="H260" s="122"/>
      <c r="I260" s="122"/>
      <c r="J260" s="123"/>
      <c r="K260" s="49"/>
      <c r="L260" s="49"/>
    </row>
    <row r="261" spans="1:12" ht="24" customHeight="1">
      <c r="A261" s="124" t="s">
        <v>68</v>
      </c>
      <c r="B261" s="112" t="s">
        <v>69</v>
      </c>
      <c r="C261" s="82">
        <v>10</v>
      </c>
      <c r="D261" s="82">
        <v>10.5</v>
      </c>
      <c r="E261" s="82">
        <v>11</v>
      </c>
      <c r="F261" s="82">
        <v>11.5</v>
      </c>
      <c r="G261" s="82">
        <v>12.2</v>
      </c>
      <c r="H261" s="151">
        <v>13</v>
      </c>
      <c r="I261" s="20" t="s">
        <v>5</v>
      </c>
      <c r="J261" s="79" t="s">
        <v>182</v>
      </c>
      <c r="K261" s="79">
        <v>2020</v>
      </c>
      <c r="L261" s="79" t="s">
        <v>258</v>
      </c>
    </row>
    <row r="262" spans="1:12" ht="39.75" customHeight="1">
      <c r="A262" s="85"/>
      <c r="B262" s="100"/>
      <c r="C262" s="87"/>
      <c r="D262" s="87"/>
      <c r="E262" s="87"/>
      <c r="F262" s="87"/>
      <c r="G262" s="87"/>
      <c r="H262" s="118"/>
      <c r="I262" s="18">
        <f>C261+D261+E261+F261+G261+H261</f>
        <v>68.2</v>
      </c>
      <c r="J262" s="97"/>
      <c r="K262" s="80"/>
      <c r="L262" s="80"/>
    </row>
    <row r="263" spans="1:12" ht="25.5" customHeight="1">
      <c r="A263" s="124" t="s">
        <v>70</v>
      </c>
      <c r="B263" s="98" t="s">
        <v>326</v>
      </c>
      <c r="C263" s="86">
        <v>5</v>
      </c>
      <c r="D263" s="86">
        <v>5.2</v>
      </c>
      <c r="E263" s="86">
        <v>16.5</v>
      </c>
      <c r="F263" s="86">
        <v>17.2</v>
      </c>
      <c r="G263" s="86">
        <v>18.2</v>
      </c>
      <c r="H263" s="86">
        <v>19.2</v>
      </c>
      <c r="I263" s="20" t="s">
        <v>5</v>
      </c>
      <c r="J263" s="79" t="s">
        <v>327</v>
      </c>
      <c r="K263" s="79">
        <v>2020</v>
      </c>
      <c r="L263" s="79" t="s">
        <v>259</v>
      </c>
    </row>
    <row r="264" spans="1:12" ht="27" customHeight="1">
      <c r="A264" s="85"/>
      <c r="B264" s="100"/>
      <c r="C264" s="87"/>
      <c r="D264" s="87"/>
      <c r="E264" s="87"/>
      <c r="F264" s="87"/>
      <c r="G264" s="87"/>
      <c r="H264" s="87"/>
      <c r="I264" s="18">
        <f>C263+D263+E263+F263+G263+H263</f>
        <v>81.3</v>
      </c>
      <c r="J264" s="97"/>
      <c r="K264" s="80"/>
      <c r="L264" s="80"/>
    </row>
    <row r="265" spans="1:12" ht="27" customHeight="1">
      <c r="A265" s="84" t="s">
        <v>71</v>
      </c>
      <c r="B265" s="98" t="s">
        <v>256</v>
      </c>
      <c r="C265" s="86">
        <v>10</v>
      </c>
      <c r="D265" s="86">
        <v>10.5</v>
      </c>
      <c r="E265" s="86">
        <v>0</v>
      </c>
      <c r="F265" s="86">
        <v>0</v>
      </c>
      <c r="G265" s="86">
        <v>0</v>
      </c>
      <c r="H265" s="86">
        <v>0</v>
      </c>
      <c r="I265" s="20" t="s">
        <v>5</v>
      </c>
      <c r="J265" s="79" t="s">
        <v>8</v>
      </c>
      <c r="K265" s="79">
        <v>2020</v>
      </c>
      <c r="L265" s="79" t="s">
        <v>260</v>
      </c>
    </row>
    <row r="266" spans="1:12" ht="73.5" customHeight="1">
      <c r="A266" s="85"/>
      <c r="B266" s="100"/>
      <c r="C266" s="87"/>
      <c r="D266" s="87"/>
      <c r="E266" s="87"/>
      <c r="F266" s="87"/>
      <c r="G266" s="87"/>
      <c r="H266" s="87"/>
      <c r="I266" s="18">
        <f>C265+D265+E265+F265+G265+H265</f>
        <v>20.5</v>
      </c>
      <c r="J266" s="97"/>
      <c r="K266" s="80"/>
      <c r="L266" s="80"/>
    </row>
    <row r="267" spans="1:12" ht="15" customHeight="1">
      <c r="A267" s="84" t="s">
        <v>72</v>
      </c>
      <c r="B267" s="98" t="s">
        <v>73</v>
      </c>
      <c r="C267" s="86">
        <v>28</v>
      </c>
      <c r="D267" s="86">
        <v>29.4</v>
      </c>
      <c r="E267" s="86">
        <v>30.8</v>
      </c>
      <c r="F267" s="86">
        <v>32.200000000000003</v>
      </c>
      <c r="G267" s="86">
        <v>33.6</v>
      </c>
      <c r="H267" s="86">
        <v>35</v>
      </c>
      <c r="I267" s="20" t="s">
        <v>5</v>
      </c>
      <c r="J267" s="79" t="s">
        <v>8</v>
      </c>
      <c r="K267" s="79">
        <v>2020</v>
      </c>
      <c r="L267" s="79" t="s">
        <v>261</v>
      </c>
    </row>
    <row r="268" spans="1:12" ht="45" customHeight="1">
      <c r="A268" s="125"/>
      <c r="B268" s="99"/>
      <c r="C268" s="90"/>
      <c r="D268" s="90"/>
      <c r="E268" s="90"/>
      <c r="F268" s="90"/>
      <c r="G268" s="90"/>
      <c r="H268" s="90"/>
      <c r="I268" s="24">
        <f>C267+D267+E267+F267+G267+H267</f>
        <v>189</v>
      </c>
      <c r="J268" s="81"/>
      <c r="K268" s="81"/>
      <c r="L268" s="81"/>
    </row>
    <row r="269" spans="1:12" ht="28.5" customHeight="1">
      <c r="A269" s="124" t="s">
        <v>74</v>
      </c>
      <c r="B269" s="112" t="s">
        <v>75</v>
      </c>
      <c r="C269" s="82">
        <v>40</v>
      </c>
      <c r="D269" s="82">
        <v>42</v>
      </c>
      <c r="E269" s="82">
        <v>44</v>
      </c>
      <c r="F269" s="82">
        <v>46</v>
      </c>
      <c r="G269" s="82">
        <v>48</v>
      </c>
      <c r="H269" s="82">
        <v>50</v>
      </c>
      <c r="I269" s="20" t="s">
        <v>5</v>
      </c>
      <c r="J269" s="79" t="s">
        <v>166</v>
      </c>
      <c r="K269" s="79">
        <v>2020</v>
      </c>
      <c r="L269" s="79" t="s">
        <v>262</v>
      </c>
    </row>
    <row r="270" spans="1:12" ht="23.25" customHeight="1">
      <c r="A270" s="126"/>
      <c r="B270" s="113"/>
      <c r="C270" s="83"/>
      <c r="D270" s="83"/>
      <c r="E270" s="83"/>
      <c r="F270" s="83"/>
      <c r="G270" s="83"/>
      <c r="H270" s="83"/>
      <c r="I270" s="18">
        <f>C269+D269+E269+F269+G269+H269</f>
        <v>270</v>
      </c>
      <c r="J270" s="80"/>
      <c r="K270" s="80"/>
      <c r="L270" s="80"/>
    </row>
    <row r="271" spans="1:12" ht="27" customHeight="1">
      <c r="A271" s="124" t="s">
        <v>76</v>
      </c>
      <c r="B271" s="112" t="s">
        <v>317</v>
      </c>
      <c r="C271" s="82">
        <v>48</v>
      </c>
      <c r="D271" s="82">
        <v>50.4</v>
      </c>
      <c r="E271" s="82">
        <v>52.8</v>
      </c>
      <c r="F271" s="82">
        <v>55.2</v>
      </c>
      <c r="G271" s="82">
        <v>57.6</v>
      </c>
      <c r="H271" s="82">
        <v>60</v>
      </c>
      <c r="I271" s="20" t="s">
        <v>5</v>
      </c>
      <c r="J271" s="79" t="s">
        <v>8</v>
      </c>
      <c r="K271" s="79">
        <v>2020</v>
      </c>
      <c r="L271" s="79" t="s">
        <v>263</v>
      </c>
    </row>
    <row r="272" spans="1:12" ht="47.25" customHeight="1">
      <c r="A272" s="126"/>
      <c r="B272" s="113"/>
      <c r="C272" s="83"/>
      <c r="D272" s="83"/>
      <c r="E272" s="83"/>
      <c r="F272" s="83"/>
      <c r="G272" s="83"/>
      <c r="H272" s="83"/>
      <c r="I272" s="18">
        <f>C271+D271+E271+F271+G271+H271</f>
        <v>324</v>
      </c>
      <c r="J272" s="80"/>
      <c r="K272" s="80"/>
      <c r="L272" s="80"/>
    </row>
    <row r="273" spans="1:12" ht="0.75" customHeight="1">
      <c r="A273" s="125"/>
      <c r="B273" s="99"/>
      <c r="C273" s="90"/>
      <c r="D273" s="90"/>
      <c r="E273" s="90"/>
      <c r="F273" s="90"/>
      <c r="G273" s="90"/>
      <c r="H273" s="226"/>
      <c r="I273" s="16"/>
      <c r="J273" s="81"/>
      <c r="K273" s="81"/>
      <c r="L273" s="81"/>
    </row>
    <row r="274" spans="1:12" ht="51" hidden="1" customHeight="1">
      <c r="A274" s="85"/>
      <c r="B274" s="100"/>
      <c r="C274" s="87"/>
      <c r="D274" s="87"/>
      <c r="E274" s="87"/>
      <c r="F274" s="87"/>
      <c r="G274" s="87"/>
      <c r="H274" s="118"/>
      <c r="I274" s="18"/>
      <c r="J274" s="80"/>
      <c r="K274" s="80"/>
      <c r="L274" s="80"/>
    </row>
    <row r="275" spans="1:12" ht="15" customHeight="1">
      <c r="A275" s="84" t="s">
        <v>77</v>
      </c>
      <c r="B275" s="98" t="s">
        <v>79</v>
      </c>
      <c r="C275" s="86">
        <v>25</v>
      </c>
      <c r="D275" s="86">
        <v>26.2</v>
      </c>
      <c r="E275" s="86">
        <v>27.5</v>
      </c>
      <c r="F275" s="86">
        <v>28.8</v>
      </c>
      <c r="G275" s="86">
        <v>30.1</v>
      </c>
      <c r="H275" s="86">
        <v>31.4</v>
      </c>
      <c r="I275" s="20" t="s">
        <v>5</v>
      </c>
      <c r="J275" s="79" t="s">
        <v>8</v>
      </c>
      <c r="K275" s="79">
        <v>2020</v>
      </c>
      <c r="L275" s="79" t="s">
        <v>263</v>
      </c>
    </row>
    <row r="276" spans="1:12" ht="46.5" customHeight="1">
      <c r="A276" s="85"/>
      <c r="B276" s="100"/>
      <c r="C276" s="87"/>
      <c r="D276" s="87"/>
      <c r="E276" s="87"/>
      <c r="F276" s="87"/>
      <c r="G276" s="87"/>
      <c r="H276" s="87"/>
      <c r="I276" s="18">
        <f>C275+D275+E275+F275+G275+H275</f>
        <v>169</v>
      </c>
      <c r="J276" s="97"/>
      <c r="K276" s="80"/>
      <c r="L276" s="80"/>
    </row>
    <row r="277" spans="1:12" ht="28.5" customHeight="1">
      <c r="A277" s="84" t="s">
        <v>78</v>
      </c>
      <c r="B277" s="98" t="s">
        <v>81</v>
      </c>
      <c r="C277" s="86">
        <v>25</v>
      </c>
      <c r="D277" s="86">
        <v>26.2</v>
      </c>
      <c r="E277" s="86">
        <v>27.5</v>
      </c>
      <c r="F277" s="86">
        <v>28.8</v>
      </c>
      <c r="G277" s="86">
        <v>30.1</v>
      </c>
      <c r="H277" s="86">
        <v>31.4</v>
      </c>
      <c r="I277" s="20" t="s">
        <v>5</v>
      </c>
      <c r="J277" s="79" t="s">
        <v>216</v>
      </c>
      <c r="K277" s="79">
        <v>2020</v>
      </c>
      <c r="L277" s="79" t="s">
        <v>264</v>
      </c>
    </row>
    <row r="278" spans="1:12" ht="33" customHeight="1">
      <c r="A278" s="85"/>
      <c r="B278" s="100"/>
      <c r="C278" s="87"/>
      <c r="D278" s="87"/>
      <c r="E278" s="87"/>
      <c r="F278" s="87"/>
      <c r="G278" s="87"/>
      <c r="H278" s="87"/>
      <c r="I278" s="18">
        <f>C277+D277+E277+F277+G277+H277</f>
        <v>169</v>
      </c>
      <c r="J278" s="97"/>
      <c r="K278" s="80"/>
      <c r="L278" s="80"/>
    </row>
    <row r="279" spans="1:12" ht="29.25" customHeight="1">
      <c r="A279" s="84" t="s">
        <v>80</v>
      </c>
      <c r="B279" s="98" t="s">
        <v>82</v>
      </c>
      <c r="C279" s="86">
        <v>45</v>
      </c>
      <c r="D279" s="86">
        <v>47.2</v>
      </c>
      <c r="E279" s="86">
        <v>49.5</v>
      </c>
      <c r="F279" s="86">
        <v>51.9</v>
      </c>
      <c r="G279" s="86">
        <v>54.2</v>
      </c>
      <c r="H279" s="86">
        <v>56.5</v>
      </c>
      <c r="I279" s="20" t="s">
        <v>5</v>
      </c>
      <c r="J279" s="79" t="s">
        <v>216</v>
      </c>
      <c r="K279" s="79">
        <v>2020</v>
      </c>
      <c r="L279" s="79" t="s">
        <v>265</v>
      </c>
    </row>
    <row r="280" spans="1:12" ht="37.5" customHeight="1">
      <c r="A280" s="85"/>
      <c r="B280" s="100"/>
      <c r="C280" s="87"/>
      <c r="D280" s="87"/>
      <c r="E280" s="87"/>
      <c r="F280" s="87"/>
      <c r="G280" s="87"/>
      <c r="H280" s="87"/>
      <c r="I280" s="24">
        <f>C279+D279+E279+F279+G279+H279</f>
        <v>304.3</v>
      </c>
      <c r="J280" s="81"/>
      <c r="K280" s="80"/>
      <c r="L280" s="80"/>
    </row>
    <row r="281" spans="1:12" ht="31.5" customHeight="1">
      <c r="A281" s="103" t="s">
        <v>158</v>
      </c>
      <c r="B281" s="205"/>
      <c r="C281" s="86">
        <f t="shared" ref="C281:H281" si="13">C283+C285</f>
        <v>236</v>
      </c>
      <c r="D281" s="86">
        <f t="shared" si="13"/>
        <v>247.59999999999997</v>
      </c>
      <c r="E281" s="86">
        <f t="shared" si="13"/>
        <v>259.60000000000002</v>
      </c>
      <c r="F281" s="86">
        <f t="shared" si="13"/>
        <v>271.60000000000002</v>
      </c>
      <c r="G281" s="86">
        <f t="shared" si="13"/>
        <v>284</v>
      </c>
      <c r="H281" s="117">
        <f t="shared" si="13"/>
        <v>296.5</v>
      </c>
      <c r="I281" s="20" t="s">
        <v>14</v>
      </c>
      <c r="J281" s="76"/>
      <c r="K281" s="76"/>
      <c r="L281" s="76"/>
    </row>
    <row r="282" spans="1:12">
      <c r="A282" s="107"/>
      <c r="B282" s="108"/>
      <c r="C282" s="87"/>
      <c r="D282" s="87"/>
      <c r="E282" s="87"/>
      <c r="F282" s="87"/>
      <c r="G282" s="87"/>
      <c r="H282" s="118"/>
      <c r="I282" s="18">
        <f>SUM(C281:H282)</f>
        <v>1595.3000000000002</v>
      </c>
      <c r="J282" s="77"/>
      <c r="K282" s="77"/>
      <c r="L282" s="77"/>
    </row>
    <row r="283" spans="1:12">
      <c r="A283" s="107"/>
      <c r="B283" s="108"/>
      <c r="C283" s="86">
        <f t="shared" ref="C283:H283" si="14">C261+C263+C265+C267+C269+C271+C273+C275+C277+C279</f>
        <v>236</v>
      </c>
      <c r="D283" s="86">
        <f t="shared" si="14"/>
        <v>247.59999999999997</v>
      </c>
      <c r="E283" s="86">
        <f t="shared" si="14"/>
        <v>259.60000000000002</v>
      </c>
      <c r="F283" s="86">
        <f t="shared" si="14"/>
        <v>271.60000000000002</v>
      </c>
      <c r="G283" s="86">
        <f t="shared" si="14"/>
        <v>284</v>
      </c>
      <c r="H283" s="117">
        <f t="shared" si="14"/>
        <v>296.5</v>
      </c>
      <c r="I283" s="20" t="s">
        <v>5</v>
      </c>
      <c r="J283" s="77"/>
      <c r="K283" s="77"/>
      <c r="L283" s="77"/>
    </row>
    <row r="284" spans="1:12">
      <c r="A284" s="107"/>
      <c r="B284" s="108"/>
      <c r="C284" s="87"/>
      <c r="D284" s="87"/>
      <c r="E284" s="87"/>
      <c r="F284" s="87"/>
      <c r="G284" s="87"/>
      <c r="H284" s="118"/>
      <c r="I284" s="24">
        <f>C283+D283+E283+F283+G283+H283</f>
        <v>1595.3000000000002</v>
      </c>
      <c r="J284" s="77"/>
      <c r="K284" s="77"/>
      <c r="L284" s="77"/>
    </row>
    <row r="285" spans="1:12">
      <c r="A285" s="107"/>
      <c r="B285" s="108"/>
      <c r="C285" s="86">
        <v>0</v>
      </c>
      <c r="D285" s="86">
        <v>0</v>
      </c>
      <c r="E285" s="86">
        <v>0</v>
      </c>
      <c r="F285" s="86">
        <v>0</v>
      </c>
      <c r="G285" s="86">
        <v>0</v>
      </c>
      <c r="H285" s="117">
        <v>0</v>
      </c>
      <c r="I285" s="20" t="s">
        <v>6</v>
      </c>
      <c r="J285" s="77"/>
      <c r="K285" s="77"/>
      <c r="L285" s="77"/>
    </row>
    <row r="286" spans="1:12">
      <c r="A286" s="142"/>
      <c r="B286" s="143"/>
      <c r="C286" s="83"/>
      <c r="D286" s="83"/>
      <c r="E286" s="83"/>
      <c r="F286" s="83"/>
      <c r="G286" s="83"/>
      <c r="H286" s="127"/>
      <c r="I286" s="24">
        <f>C285+D285+E285+F285+G285+H285</f>
        <v>0</v>
      </c>
      <c r="J286" s="78"/>
      <c r="K286" s="78"/>
      <c r="L286" s="78"/>
    </row>
    <row r="287" spans="1:12" ht="15.75" customHeight="1">
      <c r="A287" s="93" t="s">
        <v>83</v>
      </c>
      <c r="B287" s="122"/>
      <c r="C287" s="122"/>
      <c r="D287" s="122"/>
      <c r="E287" s="122"/>
      <c r="F287" s="122"/>
      <c r="G287" s="122"/>
      <c r="H287" s="122"/>
      <c r="I287" s="122"/>
      <c r="J287" s="123"/>
      <c r="K287" s="93"/>
      <c r="L287" s="123"/>
    </row>
    <row r="288" spans="1:12" ht="15.75" customHeight="1">
      <c r="A288" s="124" t="s">
        <v>84</v>
      </c>
      <c r="B288" s="112" t="s">
        <v>214</v>
      </c>
      <c r="C288" s="112">
        <v>0</v>
      </c>
      <c r="D288" s="112">
        <v>738.1</v>
      </c>
      <c r="E288" s="112">
        <v>725.4</v>
      </c>
      <c r="F288" s="112">
        <v>725.4</v>
      </c>
      <c r="G288" s="112">
        <v>725.4</v>
      </c>
      <c r="H288" s="128">
        <v>0</v>
      </c>
      <c r="I288" s="20" t="s">
        <v>5</v>
      </c>
      <c r="J288" s="79" t="s">
        <v>215</v>
      </c>
      <c r="K288" s="79">
        <v>2020</v>
      </c>
      <c r="L288" s="79" t="s">
        <v>266</v>
      </c>
    </row>
    <row r="289" spans="1:12" ht="15.75" customHeight="1">
      <c r="A289" s="125"/>
      <c r="B289" s="99"/>
      <c r="C289" s="113"/>
      <c r="D289" s="113"/>
      <c r="E289" s="113"/>
      <c r="F289" s="113"/>
      <c r="G289" s="113"/>
      <c r="H289" s="129"/>
      <c r="I289" s="24">
        <f>C288+D288+E288+F288+G288+H288</f>
        <v>2914.3</v>
      </c>
      <c r="J289" s="80"/>
      <c r="K289" s="80"/>
      <c r="L289" s="81"/>
    </row>
    <row r="290" spans="1:12" ht="15.75" customHeight="1">
      <c r="A290" s="125"/>
      <c r="B290" s="99"/>
      <c r="C290" s="112">
        <v>0</v>
      </c>
      <c r="D290" s="112">
        <v>580.29999999999995</v>
      </c>
      <c r="E290" s="112">
        <v>580.29999999999995</v>
      </c>
      <c r="F290" s="115">
        <v>87</v>
      </c>
      <c r="G290" s="115">
        <v>87</v>
      </c>
      <c r="H290" s="128">
        <v>0</v>
      </c>
      <c r="I290" s="20" t="s">
        <v>6</v>
      </c>
      <c r="J290" s="79" t="s">
        <v>215</v>
      </c>
      <c r="K290" s="79">
        <v>2020</v>
      </c>
      <c r="L290" s="81"/>
    </row>
    <row r="291" spans="1:12" ht="15.75" customHeight="1">
      <c r="A291" s="126"/>
      <c r="B291" s="100"/>
      <c r="C291" s="113"/>
      <c r="D291" s="113"/>
      <c r="E291" s="113"/>
      <c r="F291" s="116"/>
      <c r="G291" s="116"/>
      <c r="H291" s="129"/>
      <c r="I291" s="24">
        <f>C290+D290+E290+F290+G290+H290</f>
        <v>1334.6</v>
      </c>
      <c r="J291" s="80"/>
      <c r="K291" s="80"/>
      <c r="L291" s="80"/>
    </row>
    <row r="292" spans="1:12" ht="25.5" customHeight="1">
      <c r="A292" s="124" t="s">
        <v>85</v>
      </c>
      <c r="B292" s="98" t="s">
        <v>328</v>
      </c>
      <c r="C292" s="112">
        <v>5</v>
      </c>
      <c r="D292" s="112">
        <v>5.2</v>
      </c>
      <c r="E292" s="112">
        <f>5.4+5.4</f>
        <v>10.8</v>
      </c>
      <c r="F292" s="112">
        <f>5.7+5.7</f>
        <v>11.4</v>
      </c>
      <c r="G292" s="115">
        <v>12</v>
      </c>
      <c r="H292" s="112">
        <v>12.6</v>
      </c>
      <c r="I292" s="20" t="s">
        <v>5</v>
      </c>
      <c r="J292" s="79" t="s">
        <v>8</v>
      </c>
      <c r="K292" s="79">
        <v>2020</v>
      </c>
      <c r="L292" s="79" t="s">
        <v>267</v>
      </c>
    </row>
    <row r="293" spans="1:12" ht="41.25" customHeight="1">
      <c r="A293" s="126"/>
      <c r="B293" s="99"/>
      <c r="C293" s="99"/>
      <c r="D293" s="99"/>
      <c r="E293" s="99"/>
      <c r="F293" s="99"/>
      <c r="G293" s="173"/>
      <c r="H293" s="99"/>
      <c r="I293" s="24">
        <f>C292+D292+E292+F292+G292+H292</f>
        <v>57</v>
      </c>
      <c r="J293" s="80"/>
      <c r="K293" s="80"/>
      <c r="L293" s="80"/>
    </row>
    <row r="294" spans="1:12" ht="24" customHeight="1">
      <c r="A294" s="124" t="s">
        <v>134</v>
      </c>
      <c r="B294" s="112" t="s">
        <v>86</v>
      </c>
      <c r="C294" s="112">
        <v>5</v>
      </c>
      <c r="D294" s="112">
        <v>5.2</v>
      </c>
      <c r="E294" s="112">
        <v>0</v>
      </c>
      <c r="F294" s="112">
        <v>0</v>
      </c>
      <c r="G294" s="115">
        <v>0</v>
      </c>
      <c r="H294" s="112">
        <v>0</v>
      </c>
      <c r="I294" s="20" t="s">
        <v>5</v>
      </c>
      <c r="J294" s="79" t="s">
        <v>8</v>
      </c>
      <c r="K294" s="79">
        <v>2020</v>
      </c>
      <c r="L294" s="79" t="s">
        <v>268</v>
      </c>
    </row>
    <row r="295" spans="1:12" ht="18" customHeight="1">
      <c r="A295" s="126"/>
      <c r="B295" s="113"/>
      <c r="C295" s="113"/>
      <c r="D295" s="113"/>
      <c r="E295" s="113"/>
      <c r="F295" s="113"/>
      <c r="G295" s="116"/>
      <c r="H295" s="113"/>
      <c r="I295" s="18">
        <f>C294+D294+E294+F294+G294+H294</f>
        <v>10.199999999999999</v>
      </c>
      <c r="J295" s="80"/>
      <c r="K295" s="80"/>
      <c r="L295" s="80"/>
    </row>
    <row r="296" spans="1:12" ht="21" customHeight="1">
      <c r="A296" s="105" t="s">
        <v>159</v>
      </c>
      <c r="B296" s="180"/>
      <c r="C296" s="203">
        <f t="shared" ref="C296:H296" si="15">C298+C300</f>
        <v>10</v>
      </c>
      <c r="D296" s="82">
        <f t="shared" si="15"/>
        <v>1328.8</v>
      </c>
      <c r="E296" s="82">
        <f t="shared" si="15"/>
        <v>1316.5</v>
      </c>
      <c r="F296" s="82">
        <f t="shared" si="15"/>
        <v>823.8</v>
      </c>
      <c r="G296" s="82">
        <f t="shared" si="15"/>
        <v>824.4</v>
      </c>
      <c r="H296" s="151">
        <f t="shared" si="15"/>
        <v>12.6</v>
      </c>
      <c r="I296" s="20" t="s">
        <v>14</v>
      </c>
      <c r="J296" s="76"/>
      <c r="K296" s="76"/>
      <c r="L296" s="76"/>
    </row>
    <row r="297" spans="1:12" ht="21" customHeight="1">
      <c r="A297" s="107"/>
      <c r="B297" s="165"/>
      <c r="C297" s="204"/>
      <c r="D297" s="87"/>
      <c r="E297" s="87"/>
      <c r="F297" s="87"/>
      <c r="G297" s="87"/>
      <c r="H297" s="118"/>
      <c r="I297" s="18">
        <f>SUM(C296:H297)</f>
        <v>4316.1000000000004</v>
      </c>
      <c r="J297" s="77"/>
      <c r="K297" s="77"/>
      <c r="L297" s="77"/>
    </row>
    <row r="298" spans="1:12" ht="21" customHeight="1">
      <c r="A298" s="107"/>
      <c r="B298" s="165"/>
      <c r="C298" s="88">
        <f>C294+C292+C290</f>
        <v>10</v>
      </c>
      <c r="D298" s="88">
        <f>D294+D292+D288</f>
        <v>748.5</v>
      </c>
      <c r="E298" s="88">
        <f>E294+E292+E288</f>
        <v>736.19999999999993</v>
      </c>
      <c r="F298" s="88">
        <v>736.8</v>
      </c>
      <c r="G298" s="88">
        <f>G294+G292+G288</f>
        <v>737.4</v>
      </c>
      <c r="H298" s="88">
        <f>H294+H292+H290</f>
        <v>12.6</v>
      </c>
      <c r="I298" s="20" t="s">
        <v>5</v>
      </c>
      <c r="J298" s="77"/>
      <c r="K298" s="77"/>
      <c r="L298" s="77"/>
    </row>
    <row r="299" spans="1:12" ht="21" customHeight="1">
      <c r="A299" s="107"/>
      <c r="B299" s="165"/>
      <c r="C299" s="89"/>
      <c r="D299" s="89"/>
      <c r="E299" s="89"/>
      <c r="F299" s="89"/>
      <c r="G299" s="89"/>
      <c r="H299" s="89"/>
      <c r="I299" s="24">
        <f>SUM(C298:H299)</f>
        <v>2981.5</v>
      </c>
      <c r="J299" s="77"/>
      <c r="K299" s="77"/>
      <c r="L299" s="77"/>
    </row>
    <row r="300" spans="1:12" ht="21" customHeight="1">
      <c r="A300" s="107"/>
      <c r="B300" s="165"/>
      <c r="C300" s="163">
        <f>C290</f>
        <v>0</v>
      </c>
      <c r="D300" s="163">
        <v>580.29999999999995</v>
      </c>
      <c r="E300" s="163">
        <v>580.29999999999995</v>
      </c>
      <c r="F300" s="163">
        <v>87</v>
      </c>
      <c r="G300" s="163">
        <v>87</v>
      </c>
      <c r="H300" s="163">
        <v>0</v>
      </c>
      <c r="I300" s="72" t="s">
        <v>6</v>
      </c>
      <c r="J300" s="77"/>
      <c r="K300" s="77"/>
      <c r="L300" s="77"/>
    </row>
    <row r="301" spans="1:12" ht="15.75" customHeight="1">
      <c r="A301" s="142"/>
      <c r="B301" s="166"/>
      <c r="C301" s="172"/>
      <c r="D301" s="172"/>
      <c r="E301" s="172"/>
      <c r="F301" s="172"/>
      <c r="G301" s="172"/>
      <c r="H301" s="172"/>
      <c r="I301" s="73">
        <f>SUM(C300:H301)</f>
        <v>1334.6</v>
      </c>
      <c r="J301" s="78"/>
      <c r="K301" s="78"/>
      <c r="L301" s="78"/>
    </row>
    <row r="302" spans="1:12" ht="15.75" customHeight="1">
      <c r="A302" s="93" t="s">
        <v>87</v>
      </c>
      <c r="B302" s="122"/>
      <c r="C302" s="122"/>
      <c r="D302" s="122"/>
      <c r="E302" s="122"/>
      <c r="F302" s="122"/>
      <c r="G302" s="122"/>
      <c r="H302" s="122"/>
      <c r="I302" s="122"/>
      <c r="J302" s="123"/>
      <c r="K302" s="93"/>
      <c r="L302" s="123"/>
    </row>
    <row r="303" spans="1:12" ht="47.25" customHeight="1">
      <c r="A303" s="187" t="s">
        <v>88</v>
      </c>
      <c r="B303" s="80" t="s">
        <v>329</v>
      </c>
      <c r="C303" s="170">
        <v>6</v>
      </c>
      <c r="D303" s="170">
        <v>6.3</v>
      </c>
      <c r="E303" s="90">
        <f>6.6+13.2</f>
        <v>19.799999999999997</v>
      </c>
      <c r="F303" s="90">
        <f>6.9+13.8</f>
        <v>20.700000000000003</v>
      </c>
      <c r="G303" s="90">
        <f>7.2+14.4</f>
        <v>21.6</v>
      </c>
      <c r="H303" s="169">
        <f>7.5+15</f>
        <v>22.5</v>
      </c>
      <c r="I303" s="25" t="s">
        <v>5</v>
      </c>
      <c r="J303" s="80" t="s">
        <v>354</v>
      </c>
      <c r="K303" s="80">
        <v>2020</v>
      </c>
      <c r="L303" s="94" t="s">
        <v>269</v>
      </c>
    </row>
    <row r="304" spans="1:12">
      <c r="A304" s="174"/>
      <c r="B304" s="96"/>
      <c r="C304" s="171"/>
      <c r="D304" s="171"/>
      <c r="E304" s="87"/>
      <c r="F304" s="87"/>
      <c r="G304" s="87"/>
      <c r="H304" s="167"/>
      <c r="I304" s="35">
        <f>C303+D303+E303+F303+G303+H303</f>
        <v>96.9</v>
      </c>
      <c r="J304" s="96"/>
      <c r="K304" s="96"/>
      <c r="L304" s="95"/>
    </row>
    <row r="305" spans="1:12" ht="67.5" customHeight="1">
      <c r="A305" s="23"/>
      <c r="B305" s="100" t="s">
        <v>183</v>
      </c>
      <c r="C305" s="87">
        <v>5</v>
      </c>
      <c r="D305" s="87">
        <v>5.2</v>
      </c>
      <c r="E305" s="90">
        <v>5.4</v>
      </c>
      <c r="F305" s="87">
        <v>5.7</v>
      </c>
      <c r="G305" s="87">
        <v>6</v>
      </c>
      <c r="H305" s="87">
        <v>6.3</v>
      </c>
      <c r="I305" s="16" t="s">
        <v>5</v>
      </c>
      <c r="J305" s="81" t="s">
        <v>327</v>
      </c>
      <c r="K305" s="81">
        <v>2020</v>
      </c>
      <c r="L305" s="79" t="s">
        <v>270</v>
      </c>
    </row>
    <row r="306" spans="1:12" ht="47.25" customHeight="1">
      <c r="A306" s="23"/>
      <c r="B306" s="184"/>
      <c r="C306" s="168"/>
      <c r="D306" s="168"/>
      <c r="E306" s="87"/>
      <c r="F306" s="168"/>
      <c r="G306" s="168"/>
      <c r="H306" s="168"/>
      <c r="I306" s="18">
        <f>C305+D305+E305+F305+G305+H305</f>
        <v>33.6</v>
      </c>
      <c r="J306" s="80"/>
      <c r="K306" s="80"/>
      <c r="L306" s="80"/>
    </row>
    <row r="307" spans="1:12" ht="27.75" customHeight="1">
      <c r="A307" s="23"/>
      <c r="B307" s="158" t="s">
        <v>90</v>
      </c>
      <c r="C307" s="86">
        <v>20</v>
      </c>
      <c r="D307" s="86">
        <v>21</v>
      </c>
      <c r="E307" s="86">
        <v>22</v>
      </c>
      <c r="F307" s="86">
        <v>23.1</v>
      </c>
      <c r="G307" s="86">
        <v>24.1</v>
      </c>
      <c r="H307" s="86">
        <v>25.1</v>
      </c>
      <c r="I307" s="20" t="s">
        <v>5</v>
      </c>
      <c r="J307" s="79" t="s">
        <v>216</v>
      </c>
      <c r="K307" s="79">
        <v>2020</v>
      </c>
      <c r="L307" s="79" t="s">
        <v>271</v>
      </c>
    </row>
    <row r="308" spans="1:12">
      <c r="A308" s="23"/>
      <c r="B308" s="159"/>
      <c r="C308" s="87"/>
      <c r="D308" s="87"/>
      <c r="E308" s="87"/>
      <c r="F308" s="87"/>
      <c r="G308" s="87"/>
      <c r="H308" s="87"/>
      <c r="I308" s="18">
        <f>C307+D307+E307+F307+G307+H307</f>
        <v>135.29999999999998</v>
      </c>
      <c r="J308" s="97"/>
      <c r="K308" s="80"/>
      <c r="L308" s="80"/>
    </row>
    <row r="309" spans="1:12" ht="48" customHeight="1">
      <c r="A309" s="23"/>
      <c r="B309" s="158" t="s">
        <v>91</v>
      </c>
      <c r="C309" s="86">
        <v>20</v>
      </c>
      <c r="D309" s="86">
        <v>21</v>
      </c>
      <c r="E309" s="86">
        <v>22</v>
      </c>
      <c r="F309" s="86">
        <v>23.1</v>
      </c>
      <c r="G309" s="86">
        <v>24.1</v>
      </c>
      <c r="H309" s="86">
        <v>25.1</v>
      </c>
      <c r="I309" s="20" t="s">
        <v>5</v>
      </c>
      <c r="J309" s="79" t="s">
        <v>8</v>
      </c>
      <c r="K309" s="79">
        <v>2020</v>
      </c>
      <c r="L309" s="79" t="s">
        <v>272</v>
      </c>
    </row>
    <row r="310" spans="1:12">
      <c r="A310" s="23"/>
      <c r="B310" s="159"/>
      <c r="C310" s="87"/>
      <c r="D310" s="87"/>
      <c r="E310" s="87"/>
      <c r="F310" s="87"/>
      <c r="G310" s="87"/>
      <c r="H310" s="87"/>
      <c r="I310" s="18">
        <f>C309+D309+E309+F309+G309+H309</f>
        <v>135.29999999999998</v>
      </c>
      <c r="J310" s="97"/>
      <c r="K310" s="80"/>
      <c r="L310" s="80"/>
    </row>
    <row r="311" spans="1:12" ht="72.75" customHeight="1">
      <c r="A311" s="23"/>
      <c r="B311" s="158" t="s">
        <v>92</v>
      </c>
      <c r="C311" s="86">
        <v>19</v>
      </c>
      <c r="D311" s="86">
        <v>19.899999999999999</v>
      </c>
      <c r="E311" s="86">
        <v>0</v>
      </c>
      <c r="F311" s="86">
        <v>0</v>
      </c>
      <c r="G311" s="86">
        <v>0</v>
      </c>
      <c r="H311" s="86">
        <v>0</v>
      </c>
      <c r="I311" s="20" t="s">
        <v>5</v>
      </c>
      <c r="J311" s="79" t="s">
        <v>8</v>
      </c>
      <c r="K311" s="79">
        <v>2020</v>
      </c>
      <c r="L311" s="79" t="s">
        <v>273</v>
      </c>
    </row>
    <row r="312" spans="1:12" ht="42" customHeight="1">
      <c r="A312" s="23"/>
      <c r="B312" s="159"/>
      <c r="C312" s="87"/>
      <c r="D312" s="87"/>
      <c r="E312" s="87"/>
      <c r="F312" s="87"/>
      <c r="G312" s="87"/>
      <c r="H312" s="87"/>
      <c r="I312" s="18">
        <f>C311+D311+E311+F311+G311+H311</f>
        <v>38.9</v>
      </c>
      <c r="J312" s="97"/>
      <c r="K312" s="80"/>
      <c r="L312" s="80"/>
    </row>
    <row r="313" spans="1:12" ht="39.75" customHeight="1">
      <c r="A313" s="23" t="s">
        <v>89</v>
      </c>
      <c r="B313" s="158" t="s">
        <v>93</v>
      </c>
      <c r="C313" s="86">
        <v>6</v>
      </c>
      <c r="D313" s="86">
        <v>6.3</v>
      </c>
      <c r="E313" s="86">
        <v>6.6</v>
      </c>
      <c r="F313" s="86">
        <v>6.9</v>
      </c>
      <c r="G313" s="86">
        <v>7.2</v>
      </c>
      <c r="H313" s="86">
        <v>7.5</v>
      </c>
      <c r="I313" s="20" t="s">
        <v>5</v>
      </c>
      <c r="J313" s="79" t="s">
        <v>354</v>
      </c>
      <c r="K313" s="79">
        <v>2020</v>
      </c>
      <c r="L313" s="79" t="s">
        <v>274</v>
      </c>
    </row>
    <row r="314" spans="1:12" ht="21" customHeight="1">
      <c r="A314" s="23"/>
      <c r="B314" s="146"/>
      <c r="C314" s="90"/>
      <c r="D314" s="90"/>
      <c r="E314" s="90"/>
      <c r="F314" s="90"/>
      <c r="G314" s="90"/>
      <c r="H314" s="90"/>
      <c r="I314" s="24">
        <f>C313+D313+E313+F313+G313+H313</f>
        <v>40.5</v>
      </c>
      <c r="J314" s="81"/>
      <c r="K314" s="80"/>
      <c r="L314" s="80"/>
    </row>
    <row r="315" spans="1:12" ht="24" customHeight="1">
      <c r="A315" s="45"/>
      <c r="B315" s="91" t="s">
        <v>94</v>
      </c>
      <c r="C315" s="82">
        <v>28</v>
      </c>
      <c r="D315" s="82">
        <v>29.4</v>
      </c>
      <c r="E315" s="82">
        <v>30.8</v>
      </c>
      <c r="F315" s="82">
        <v>32.299999999999997</v>
      </c>
      <c r="G315" s="82">
        <v>33.700000000000003</v>
      </c>
      <c r="H315" s="82">
        <v>35.1</v>
      </c>
      <c r="I315" s="20" t="s">
        <v>5</v>
      </c>
      <c r="J315" s="79" t="s">
        <v>166</v>
      </c>
      <c r="K315" s="79">
        <v>2020</v>
      </c>
      <c r="L315" s="79" t="s">
        <v>276</v>
      </c>
    </row>
    <row r="316" spans="1:12" ht="47.25" customHeight="1">
      <c r="A316" s="45"/>
      <c r="B316" s="92"/>
      <c r="C316" s="83"/>
      <c r="D316" s="83"/>
      <c r="E316" s="83"/>
      <c r="F316" s="83"/>
      <c r="G316" s="83"/>
      <c r="H316" s="83"/>
      <c r="I316" s="18">
        <f>C315+D315+E315+F315+G315+H315</f>
        <v>189.29999999999998</v>
      </c>
      <c r="J316" s="80"/>
      <c r="K316" s="80"/>
      <c r="L316" s="80"/>
    </row>
    <row r="317" spans="1:12" ht="27.75" customHeight="1">
      <c r="A317" s="45"/>
      <c r="B317" s="91" t="s">
        <v>95</v>
      </c>
      <c r="C317" s="82">
        <v>14</v>
      </c>
      <c r="D317" s="82">
        <v>14.7</v>
      </c>
      <c r="E317" s="82">
        <v>15.4</v>
      </c>
      <c r="F317" s="82">
        <v>16.100000000000001</v>
      </c>
      <c r="G317" s="82">
        <v>16.8</v>
      </c>
      <c r="H317" s="82">
        <v>17.5</v>
      </c>
      <c r="I317" s="20" t="s">
        <v>5</v>
      </c>
      <c r="J317" s="79" t="s">
        <v>330</v>
      </c>
      <c r="K317" s="79">
        <v>2020</v>
      </c>
      <c r="L317" s="79" t="s">
        <v>277</v>
      </c>
    </row>
    <row r="318" spans="1:12" ht="21" customHeight="1">
      <c r="A318" s="45"/>
      <c r="B318" s="92"/>
      <c r="C318" s="83"/>
      <c r="D318" s="83"/>
      <c r="E318" s="83"/>
      <c r="F318" s="83"/>
      <c r="G318" s="83"/>
      <c r="H318" s="83"/>
      <c r="I318" s="18">
        <f>C317+D317+E317+F317+G317+H317</f>
        <v>94.5</v>
      </c>
      <c r="J318" s="80"/>
      <c r="K318" s="80"/>
      <c r="L318" s="80"/>
    </row>
    <row r="319" spans="1:12" ht="36.75" customHeight="1">
      <c r="A319" s="45"/>
      <c r="B319" s="91" t="s">
        <v>96</v>
      </c>
      <c r="C319" s="82">
        <v>30</v>
      </c>
      <c r="D319" s="82">
        <v>31.5</v>
      </c>
      <c r="E319" s="82">
        <v>33</v>
      </c>
      <c r="F319" s="82">
        <v>34.6</v>
      </c>
      <c r="G319" s="82">
        <v>36.1</v>
      </c>
      <c r="H319" s="82">
        <v>37.6</v>
      </c>
      <c r="I319" s="20" t="s">
        <v>5</v>
      </c>
      <c r="J319" s="79" t="s">
        <v>174</v>
      </c>
      <c r="K319" s="79">
        <v>2020</v>
      </c>
      <c r="L319" s="79" t="s">
        <v>272</v>
      </c>
    </row>
    <row r="320" spans="1:12" ht="28.5" customHeight="1">
      <c r="A320" s="52"/>
      <c r="B320" s="92"/>
      <c r="C320" s="83"/>
      <c r="D320" s="83"/>
      <c r="E320" s="83"/>
      <c r="F320" s="83"/>
      <c r="G320" s="83"/>
      <c r="H320" s="83"/>
      <c r="I320" s="18">
        <f>C319+D319+E319+F319+G319+H319</f>
        <v>202.79999999999998</v>
      </c>
      <c r="J320" s="80"/>
      <c r="K320" s="80"/>
      <c r="L320" s="80"/>
    </row>
    <row r="321" spans="1:12" ht="24.75" customHeight="1">
      <c r="A321" s="26"/>
      <c r="B321" s="144" t="s">
        <v>97</v>
      </c>
      <c r="C321" s="82">
        <v>20</v>
      </c>
      <c r="D321" s="82">
        <v>21</v>
      </c>
      <c r="E321" s="82">
        <v>22</v>
      </c>
      <c r="F321" s="82">
        <v>23.1</v>
      </c>
      <c r="G321" s="82">
        <v>24.1</v>
      </c>
      <c r="H321" s="82">
        <v>25.1</v>
      </c>
      <c r="I321" s="20" t="s">
        <v>5</v>
      </c>
      <c r="J321" s="79" t="s">
        <v>166</v>
      </c>
      <c r="K321" s="79">
        <v>2020</v>
      </c>
      <c r="L321" s="79" t="s">
        <v>278</v>
      </c>
    </row>
    <row r="322" spans="1:12" ht="26.25" customHeight="1">
      <c r="A322" s="23"/>
      <c r="B322" s="159"/>
      <c r="C322" s="87"/>
      <c r="D322" s="87"/>
      <c r="E322" s="87"/>
      <c r="F322" s="87"/>
      <c r="G322" s="87"/>
      <c r="H322" s="87"/>
      <c r="I322" s="18">
        <f>C321+D321+E321+F321+G321+H321</f>
        <v>135.29999999999998</v>
      </c>
      <c r="J322" s="97"/>
      <c r="K322" s="80"/>
      <c r="L322" s="80"/>
    </row>
    <row r="323" spans="1:12" ht="27" customHeight="1">
      <c r="A323" s="23"/>
      <c r="B323" s="158" t="s">
        <v>98</v>
      </c>
      <c r="C323" s="86">
        <v>66</v>
      </c>
      <c r="D323" s="86">
        <v>69.2</v>
      </c>
      <c r="E323" s="86">
        <v>72.5</v>
      </c>
      <c r="F323" s="86">
        <v>76</v>
      </c>
      <c r="G323" s="86">
        <v>79.3</v>
      </c>
      <c r="H323" s="86">
        <v>82.6</v>
      </c>
      <c r="I323" s="20" t="s">
        <v>5</v>
      </c>
      <c r="J323" s="79" t="s">
        <v>166</v>
      </c>
      <c r="K323" s="79">
        <v>2020</v>
      </c>
      <c r="L323" s="79" t="s">
        <v>278</v>
      </c>
    </row>
    <row r="324" spans="1:12" ht="21.75" customHeight="1">
      <c r="A324" s="23"/>
      <c r="B324" s="159"/>
      <c r="C324" s="87"/>
      <c r="D324" s="87"/>
      <c r="E324" s="87"/>
      <c r="F324" s="87"/>
      <c r="G324" s="87"/>
      <c r="H324" s="167"/>
      <c r="I324" s="35">
        <f>C323+D323+E323+F323+G323+H323</f>
        <v>445.6</v>
      </c>
      <c r="J324" s="97"/>
      <c r="K324" s="80"/>
      <c r="L324" s="80"/>
    </row>
    <row r="325" spans="1:12" ht="26.25" customHeight="1">
      <c r="A325" s="23"/>
      <c r="B325" s="158" t="s">
        <v>99</v>
      </c>
      <c r="C325" s="86">
        <v>10</v>
      </c>
      <c r="D325" s="86">
        <v>10.5</v>
      </c>
      <c r="E325" s="86">
        <v>11</v>
      </c>
      <c r="F325" s="86">
        <v>11.5</v>
      </c>
      <c r="G325" s="86">
        <v>12</v>
      </c>
      <c r="H325" s="86">
        <v>12.5</v>
      </c>
      <c r="I325" s="20" t="s">
        <v>5</v>
      </c>
      <c r="J325" s="79" t="s">
        <v>216</v>
      </c>
      <c r="K325" s="79">
        <v>2020</v>
      </c>
      <c r="L325" s="79" t="s">
        <v>279</v>
      </c>
    </row>
    <row r="326" spans="1:12" ht="39.75" customHeight="1">
      <c r="A326" s="23"/>
      <c r="B326" s="159"/>
      <c r="C326" s="87"/>
      <c r="D326" s="87"/>
      <c r="E326" s="87"/>
      <c r="F326" s="87"/>
      <c r="G326" s="87"/>
      <c r="H326" s="87"/>
      <c r="I326" s="18">
        <f>C325+D325+E325+F325+G325+H325</f>
        <v>67.5</v>
      </c>
      <c r="J326" s="97"/>
      <c r="K326" s="80"/>
      <c r="L326" s="80"/>
    </row>
    <row r="327" spans="1:12" ht="39" customHeight="1">
      <c r="A327" s="37"/>
      <c r="B327" s="158" t="s">
        <v>100</v>
      </c>
      <c r="C327" s="86">
        <v>16.7</v>
      </c>
      <c r="D327" s="86">
        <v>17.5</v>
      </c>
      <c r="E327" s="86">
        <v>0</v>
      </c>
      <c r="F327" s="86">
        <v>0</v>
      </c>
      <c r="G327" s="86">
        <v>0</v>
      </c>
      <c r="H327" s="86">
        <v>0</v>
      </c>
      <c r="I327" s="20" t="s">
        <v>5</v>
      </c>
      <c r="J327" s="79" t="s">
        <v>174</v>
      </c>
      <c r="K327" s="79">
        <v>2020</v>
      </c>
      <c r="L327" s="79" t="s">
        <v>280</v>
      </c>
    </row>
    <row r="328" spans="1:12" ht="42.75" customHeight="1">
      <c r="A328" s="31"/>
      <c r="B328" s="159"/>
      <c r="C328" s="87"/>
      <c r="D328" s="87"/>
      <c r="E328" s="87"/>
      <c r="F328" s="87"/>
      <c r="G328" s="87"/>
      <c r="H328" s="87"/>
      <c r="I328" s="24">
        <f>C327+D327+E327+F327+G327+H327</f>
        <v>34.200000000000003</v>
      </c>
      <c r="J328" s="97"/>
      <c r="K328" s="80"/>
      <c r="L328" s="80"/>
    </row>
    <row r="329" spans="1:12" ht="42.75" customHeight="1">
      <c r="A329" s="23"/>
      <c r="B329" s="161" t="s">
        <v>331</v>
      </c>
      <c r="C329" s="15"/>
      <c r="D329" s="15"/>
      <c r="E329" s="15"/>
      <c r="F329" s="15"/>
      <c r="G329" s="15"/>
      <c r="H329" s="40"/>
      <c r="I329" s="20" t="s">
        <v>5</v>
      </c>
      <c r="J329" s="38"/>
      <c r="K329" s="16"/>
      <c r="L329" s="79" t="s">
        <v>332</v>
      </c>
    </row>
    <row r="330" spans="1:12" ht="42.75" customHeight="1">
      <c r="A330" s="23"/>
      <c r="B330" s="162"/>
      <c r="C330" s="15">
        <v>0</v>
      </c>
      <c r="D330" s="15">
        <v>0</v>
      </c>
      <c r="E330" s="15">
        <v>39.200000000000003</v>
      </c>
      <c r="F330" s="15">
        <v>41.1</v>
      </c>
      <c r="G330" s="15">
        <v>42.9</v>
      </c>
      <c r="H330" s="40">
        <v>44.7</v>
      </c>
      <c r="I330" s="18">
        <f>SUM(C330:H330)</f>
        <v>167.90000000000003</v>
      </c>
      <c r="J330" s="16" t="s">
        <v>356</v>
      </c>
      <c r="K330" s="16">
        <v>2020</v>
      </c>
      <c r="L330" s="80"/>
    </row>
    <row r="331" spans="1:12" ht="30.75" customHeight="1">
      <c r="A331" s="34"/>
      <c r="B331" s="158" t="s">
        <v>102</v>
      </c>
      <c r="C331" s="86">
        <v>12</v>
      </c>
      <c r="D331" s="86">
        <v>12.6</v>
      </c>
      <c r="E331" s="86">
        <v>0</v>
      </c>
      <c r="F331" s="86">
        <v>0</v>
      </c>
      <c r="G331" s="86">
        <v>0</v>
      </c>
      <c r="H331" s="86">
        <v>0</v>
      </c>
      <c r="I331" s="20" t="s">
        <v>5</v>
      </c>
      <c r="J331" s="79" t="s">
        <v>174</v>
      </c>
      <c r="K331" s="79">
        <v>2020</v>
      </c>
      <c r="L331" s="79" t="s">
        <v>281</v>
      </c>
    </row>
    <row r="332" spans="1:12" ht="35.25" customHeight="1">
      <c r="A332" s="31" t="s">
        <v>101</v>
      </c>
      <c r="B332" s="159"/>
      <c r="C332" s="87"/>
      <c r="D332" s="87"/>
      <c r="E332" s="87"/>
      <c r="F332" s="87"/>
      <c r="G332" s="87"/>
      <c r="H332" s="87"/>
      <c r="I332" s="18">
        <f>C331+D331+E331+F331+G331+H331</f>
        <v>24.6</v>
      </c>
      <c r="J332" s="97"/>
      <c r="K332" s="80"/>
      <c r="L332" s="80"/>
    </row>
    <row r="333" spans="1:12" ht="26.25" customHeight="1">
      <c r="A333" s="84" t="s">
        <v>103</v>
      </c>
      <c r="B333" s="158" t="s">
        <v>333</v>
      </c>
      <c r="C333" s="86">
        <v>15</v>
      </c>
      <c r="D333" s="86">
        <v>15.7</v>
      </c>
      <c r="E333" s="86">
        <f>16.5+16.5</f>
        <v>33</v>
      </c>
      <c r="F333" s="86">
        <f>17.3+17.3</f>
        <v>34.6</v>
      </c>
      <c r="G333" s="86">
        <f>18.1+18.1</f>
        <v>36.200000000000003</v>
      </c>
      <c r="H333" s="86">
        <f>18.9+18.9</f>
        <v>37.799999999999997</v>
      </c>
      <c r="I333" s="20" t="s">
        <v>5</v>
      </c>
      <c r="J333" s="79" t="s">
        <v>355</v>
      </c>
      <c r="K333" s="79">
        <v>2020</v>
      </c>
      <c r="L333" s="79" t="s">
        <v>275</v>
      </c>
    </row>
    <row r="334" spans="1:12" ht="18.75" customHeight="1">
      <c r="A334" s="85"/>
      <c r="B334" s="146"/>
      <c r="C334" s="87"/>
      <c r="D334" s="87"/>
      <c r="E334" s="87"/>
      <c r="F334" s="87"/>
      <c r="G334" s="87"/>
      <c r="H334" s="87"/>
      <c r="I334" s="18">
        <f>C333+D333+E333+F333+G333+H333</f>
        <v>172.3</v>
      </c>
      <c r="J334" s="97"/>
      <c r="K334" s="80"/>
      <c r="L334" s="80"/>
    </row>
    <row r="335" spans="1:12" ht="22.5" customHeight="1">
      <c r="A335" s="103" t="s">
        <v>104</v>
      </c>
      <c r="B335" s="79" t="s">
        <v>105</v>
      </c>
      <c r="C335" s="88">
        <v>15</v>
      </c>
      <c r="D335" s="86">
        <v>15.7</v>
      </c>
      <c r="E335" s="86">
        <v>0</v>
      </c>
      <c r="F335" s="86">
        <v>0</v>
      </c>
      <c r="G335" s="86">
        <v>0</v>
      </c>
      <c r="H335" s="86">
        <v>0</v>
      </c>
      <c r="I335" s="20" t="s">
        <v>5</v>
      </c>
      <c r="J335" s="79" t="s">
        <v>8</v>
      </c>
      <c r="K335" s="79">
        <v>2020</v>
      </c>
      <c r="L335" s="79" t="s">
        <v>275</v>
      </c>
    </row>
    <row r="336" spans="1:12" ht="27" customHeight="1">
      <c r="A336" s="104"/>
      <c r="B336" s="80"/>
      <c r="C336" s="89"/>
      <c r="D336" s="87"/>
      <c r="E336" s="87"/>
      <c r="F336" s="87"/>
      <c r="G336" s="87"/>
      <c r="H336" s="87"/>
      <c r="I336" s="18">
        <f>C335+D335+E335+F335+G335+H335</f>
        <v>30.7</v>
      </c>
      <c r="J336" s="81"/>
      <c r="K336" s="80"/>
      <c r="L336" s="80"/>
    </row>
    <row r="337" spans="1:12" ht="31.5" customHeight="1">
      <c r="A337" s="107" t="s">
        <v>160</v>
      </c>
      <c r="B337" s="165"/>
      <c r="C337" s="88">
        <f>C339+C341</f>
        <v>302.7</v>
      </c>
      <c r="D337" s="88">
        <f>D339+D341</f>
        <v>317.5</v>
      </c>
      <c r="E337" s="88">
        <f>SUM(E303:E336)</f>
        <v>332.7</v>
      </c>
      <c r="F337" s="88">
        <f>SUM(F303:F336)</f>
        <v>348.80000000000007</v>
      </c>
      <c r="G337" s="88">
        <f>SUM(G303:G336)</f>
        <v>364.09999999999997</v>
      </c>
      <c r="H337" s="88">
        <f>SUM(H303:H336)</f>
        <v>379.4</v>
      </c>
      <c r="I337" s="20" t="s">
        <v>14</v>
      </c>
      <c r="J337" s="76"/>
      <c r="K337" s="76"/>
      <c r="L337" s="76"/>
    </row>
    <row r="338" spans="1:12">
      <c r="A338" s="107"/>
      <c r="B338" s="165"/>
      <c r="C338" s="89"/>
      <c r="D338" s="89"/>
      <c r="E338" s="89"/>
      <c r="F338" s="89"/>
      <c r="G338" s="89"/>
      <c r="H338" s="89"/>
      <c r="I338" s="18">
        <f>SUM(C337:H338)</f>
        <v>2045.2000000000003</v>
      </c>
      <c r="J338" s="77"/>
      <c r="K338" s="77"/>
      <c r="L338" s="77"/>
    </row>
    <row r="339" spans="1:12" ht="15.75" customHeight="1">
      <c r="A339" s="107"/>
      <c r="B339" s="165"/>
      <c r="C339" s="88">
        <f>C303+C305+C307+C309+C311+C313+C315+C317+C319+C321+C323+C325+C327+C331+C333+C335</f>
        <v>302.7</v>
      </c>
      <c r="D339" s="86">
        <f>D303+D305+D307+D309+D311+D313+D315+D317+D319+D321+D323+D325+D327+D331+D333+D335</f>
        <v>317.5</v>
      </c>
      <c r="E339" s="86">
        <f>E337</f>
        <v>332.7</v>
      </c>
      <c r="F339" s="86">
        <f>F337</f>
        <v>348.80000000000007</v>
      </c>
      <c r="G339" s="86">
        <f>G337</f>
        <v>364.09999999999997</v>
      </c>
      <c r="H339" s="86">
        <f>H337</f>
        <v>379.4</v>
      </c>
      <c r="I339" s="20" t="s">
        <v>5</v>
      </c>
      <c r="J339" s="77"/>
      <c r="K339" s="77"/>
      <c r="L339" s="77"/>
    </row>
    <row r="340" spans="1:12">
      <c r="A340" s="107"/>
      <c r="B340" s="165"/>
      <c r="C340" s="89"/>
      <c r="D340" s="87"/>
      <c r="E340" s="87"/>
      <c r="F340" s="87"/>
      <c r="G340" s="87"/>
      <c r="H340" s="87"/>
      <c r="I340" s="24">
        <f>I338</f>
        <v>2045.2000000000003</v>
      </c>
      <c r="J340" s="77"/>
      <c r="K340" s="77"/>
      <c r="L340" s="77"/>
    </row>
    <row r="341" spans="1:12" ht="15.75" customHeight="1">
      <c r="A341" s="107"/>
      <c r="B341" s="165"/>
      <c r="C341" s="163">
        <v>0</v>
      </c>
      <c r="D341" s="163">
        <v>0</v>
      </c>
      <c r="E341" s="163">
        <v>0</v>
      </c>
      <c r="F341" s="163">
        <v>0</v>
      </c>
      <c r="G341" s="163">
        <v>0</v>
      </c>
      <c r="H341" s="163">
        <v>0</v>
      </c>
      <c r="I341" s="20" t="s">
        <v>6</v>
      </c>
      <c r="J341" s="77"/>
      <c r="K341" s="77"/>
      <c r="L341" s="77"/>
    </row>
    <row r="342" spans="1:12">
      <c r="A342" s="142"/>
      <c r="B342" s="166"/>
      <c r="C342" s="164"/>
      <c r="D342" s="164"/>
      <c r="E342" s="164"/>
      <c r="F342" s="164"/>
      <c r="G342" s="164"/>
      <c r="H342" s="164"/>
      <c r="I342" s="24">
        <f>C341+D341+E341+F341+G341+H341</f>
        <v>0</v>
      </c>
      <c r="J342" s="77"/>
      <c r="K342" s="78"/>
      <c r="L342" s="78"/>
    </row>
    <row r="343" spans="1:12" ht="15.75" customHeight="1">
      <c r="A343" s="109" t="s">
        <v>106</v>
      </c>
      <c r="B343" s="110"/>
      <c r="C343" s="110"/>
      <c r="D343" s="110"/>
      <c r="E343" s="110"/>
      <c r="F343" s="110"/>
      <c r="G343" s="110"/>
      <c r="H343" s="110"/>
      <c r="I343" s="110"/>
      <c r="J343" s="111"/>
      <c r="K343" s="93"/>
      <c r="L343" s="123"/>
    </row>
    <row r="344" spans="1:12" ht="31.5" customHeight="1">
      <c r="A344" s="154" t="s">
        <v>107</v>
      </c>
      <c r="B344" s="91" t="s">
        <v>108</v>
      </c>
      <c r="C344" s="112">
        <v>30</v>
      </c>
      <c r="D344" s="112">
        <v>31.5</v>
      </c>
      <c r="E344" s="112">
        <v>33</v>
      </c>
      <c r="F344" s="112">
        <v>34.6</v>
      </c>
      <c r="G344" s="112">
        <v>36.1</v>
      </c>
      <c r="H344" s="112">
        <v>37.6</v>
      </c>
      <c r="I344" s="20" t="s">
        <v>5</v>
      </c>
      <c r="J344" s="79" t="s">
        <v>351</v>
      </c>
      <c r="K344" s="79">
        <v>2020</v>
      </c>
      <c r="L344" s="79" t="s">
        <v>282</v>
      </c>
    </row>
    <row r="345" spans="1:12" ht="17.25" customHeight="1">
      <c r="A345" s="155"/>
      <c r="B345" s="92"/>
      <c r="C345" s="113"/>
      <c r="D345" s="113"/>
      <c r="E345" s="113"/>
      <c r="F345" s="113"/>
      <c r="G345" s="113"/>
      <c r="H345" s="113"/>
      <c r="I345" s="18">
        <f>C344+D344+E344+F344+G344+H344</f>
        <v>202.79999999999998</v>
      </c>
      <c r="J345" s="80"/>
      <c r="K345" s="80"/>
      <c r="L345" s="80"/>
    </row>
    <row r="346" spans="1:12" ht="30" customHeight="1">
      <c r="A346" s="156" t="s">
        <v>334</v>
      </c>
      <c r="B346" s="144" t="s">
        <v>187</v>
      </c>
      <c r="C346" s="112">
        <v>15</v>
      </c>
      <c r="D346" s="112">
        <v>15.7</v>
      </c>
      <c r="E346" s="112">
        <v>16.5</v>
      </c>
      <c r="F346" s="112">
        <v>17.3</v>
      </c>
      <c r="G346" s="112">
        <v>18.100000000000001</v>
      </c>
      <c r="H346" s="112">
        <v>18.899999999999999</v>
      </c>
      <c r="I346" s="20" t="s">
        <v>5</v>
      </c>
      <c r="J346" s="79" t="s">
        <v>330</v>
      </c>
      <c r="K346" s="79">
        <v>2020</v>
      </c>
      <c r="L346" s="79" t="s">
        <v>283</v>
      </c>
    </row>
    <row r="347" spans="1:12" ht="35.25" customHeight="1">
      <c r="A347" s="157"/>
      <c r="B347" s="148"/>
      <c r="C347" s="113"/>
      <c r="D347" s="113"/>
      <c r="E347" s="113"/>
      <c r="F347" s="113"/>
      <c r="G347" s="113"/>
      <c r="H347" s="113"/>
      <c r="I347" s="18">
        <f>C346+D346+E346+F346+G346+H346</f>
        <v>101.5</v>
      </c>
      <c r="J347" s="80"/>
      <c r="K347" s="80"/>
      <c r="L347" s="80"/>
    </row>
    <row r="348" spans="1:12" ht="42.75" customHeight="1">
      <c r="A348" s="91" t="s">
        <v>335</v>
      </c>
      <c r="B348" s="144" t="s">
        <v>110</v>
      </c>
      <c r="C348" s="112">
        <v>20</v>
      </c>
      <c r="D348" s="112">
        <v>21</v>
      </c>
      <c r="E348" s="112">
        <v>22</v>
      </c>
      <c r="F348" s="112">
        <v>23.1</v>
      </c>
      <c r="G348" s="112">
        <v>24.1</v>
      </c>
      <c r="H348" s="112">
        <v>25.1</v>
      </c>
      <c r="I348" s="20" t="s">
        <v>5</v>
      </c>
      <c r="J348" s="79" t="s">
        <v>184</v>
      </c>
      <c r="K348" s="79">
        <v>2020</v>
      </c>
      <c r="L348" s="79" t="s">
        <v>284</v>
      </c>
    </row>
    <row r="349" spans="1:12" ht="39.75" customHeight="1">
      <c r="A349" s="92"/>
      <c r="B349" s="148"/>
      <c r="C349" s="113"/>
      <c r="D349" s="113"/>
      <c r="E349" s="113"/>
      <c r="F349" s="113"/>
      <c r="G349" s="113"/>
      <c r="H349" s="113"/>
      <c r="I349" s="18">
        <f>C348+D348+E348+F348+G348+H348</f>
        <v>135.29999999999998</v>
      </c>
      <c r="J349" s="80"/>
      <c r="K349" s="80"/>
      <c r="L349" s="80"/>
    </row>
    <row r="350" spans="1:12" ht="27.75" customHeight="1">
      <c r="A350" s="91" t="s">
        <v>336</v>
      </c>
      <c r="B350" s="146" t="s">
        <v>111</v>
      </c>
      <c r="C350" s="99">
        <v>15</v>
      </c>
      <c r="D350" s="99">
        <v>15.7</v>
      </c>
      <c r="E350" s="99">
        <v>16.5</v>
      </c>
      <c r="F350" s="99">
        <v>17.3</v>
      </c>
      <c r="G350" s="99">
        <v>18.100000000000001</v>
      </c>
      <c r="H350" s="99">
        <v>18.899999999999999</v>
      </c>
      <c r="I350" s="16" t="s">
        <v>5</v>
      </c>
      <c r="J350" s="81" t="s">
        <v>184</v>
      </c>
      <c r="K350" s="79">
        <v>2020</v>
      </c>
      <c r="L350" s="79" t="s">
        <v>285</v>
      </c>
    </row>
    <row r="351" spans="1:12" ht="34.5" customHeight="1">
      <c r="A351" s="92"/>
      <c r="B351" s="159"/>
      <c r="C351" s="100"/>
      <c r="D351" s="100"/>
      <c r="E351" s="100"/>
      <c r="F351" s="100"/>
      <c r="G351" s="100"/>
      <c r="H351" s="100"/>
      <c r="I351" s="18">
        <f>C350+D350+E350+F350+G350+H350</f>
        <v>101.5</v>
      </c>
      <c r="J351" s="97"/>
      <c r="K351" s="80"/>
      <c r="L351" s="80"/>
    </row>
    <row r="352" spans="1:12" ht="24.75" customHeight="1">
      <c r="A352" s="153" t="s">
        <v>337</v>
      </c>
      <c r="B352" s="158" t="s">
        <v>112</v>
      </c>
      <c r="C352" s="98">
        <v>19</v>
      </c>
      <c r="D352" s="98">
        <v>19.899999999999999</v>
      </c>
      <c r="E352" s="98">
        <v>20.9</v>
      </c>
      <c r="F352" s="98">
        <v>21.9</v>
      </c>
      <c r="G352" s="98">
        <v>22.9</v>
      </c>
      <c r="H352" s="98">
        <v>23.9</v>
      </c>
      <c r="I352" s="20" t="s">
        <v>5</v>
      </c>
      <c r="J352" s="79" t="s">
        <v>216</v>
      </c>
      <c r="K352" s="79">
        <v>2020</v>
      </c>
      <c r="L352" s="79" t="s">
        <v>285</v>
      </c>
    </row>
    <row r="353" spans="1:12" ht="40.5" customHeight="1">
      <c r="A353" s="160"/>
      <c r="B353" s="159"/>
      <c r="C353" s="100"/>
      <c r="D353" s="100"/>
      <c r="E353" s="100"/>
      <c r="F353" s="100"/>
      <c r="G353" s="100"/>
      <c r="H353" s="100"/>
      <c r="I353" s="18">
        <f>C352+D352+E352+F352+G352+H352</f>
        <v>128.5</v>
      </c>
      <c r="J353" s="97"/>
      <c r="K353" s="80"/>
      <c r="L353" s="80"/>
    </row>
    <row r="354" spans="1:12" ht="19.5" customHeight="1">
      <c r="A354" s="152" t="s">
        <v>338</v>
      </c>
      <c r="B354" s="158" t="s">
        <v>113</v>
      </c>
      <c r="C354" s="98">
        <v>11.5</v>
      </c>
      <c r="D354" s="98">
        <v>12.1</v>
      </c>
      <c r="E354" s="98">
        <v>12.7</v>
      </c>
      <c r="F354" s="98">
        <v>13.3</v>
      </c>
      <c r="G354" s="98">
        <v>13.9</v>
      </c>
      <c r="H354" s="98">
        <v>14.5</v>
      </c>
      <c r="I354" s="20" t="s">
        <v>5</v>
      </c>
      <c r="J354" s="79" t="s">
        <v>355</v>
      </c>
      <c r="K354" s="79">
        <v>2020</v>
      </c>
      <c r="L354" s="79" t="s">
        <v>286</v>
      </c>
    </row>
    <row r="355" spans="1:12" ht="43.5" customHeight="1">
      <c r="A355" s="160"/>
      <c r="B355" s="159"/>
      <c r="C355" s="100"/>
      <c r="D355" s="100"/>
      <c r="E355" s="100"/>
      <c r="F355" s="100"/>
      <c r="G355" s="100"/>
      <c r="H355" s="100"/>
      <c r="I355" s="18">
        <f>C354+D354+E354+F354+G354+H354</f>
        <v>78</v>
      </c>
      <c r="J355" s="97"/>
      <c r="K355" s="80"/>
      <c r="L355" s="80"/>
    </row>
    <row r="356" spans="1:12" ht="33" customHeight="1">
      <c r="A356" s="152" t="s">
        <v>339</v>
      </c>
      <c r="B356" s="158" t="s">
        <v>114</v>
      </c>
      <c r="C356" s="98">
        <v>3</v>
      </c>
      <c r="D356" s="98">
        <v>3.1</v>
      </c>
      <c r="E356" s="98">
        <v>3.2</v>
      </c>
      <c r="F356" s="98">
        <v>3.4</v>
      </c>
      <c r="G356" s="98">
        <v>3.5</v>
      </c>
      <c r="H356" s="98">
        <v>3.6</v>
      </c>
      <c r="I356" s="20" t="s">
        <v>5</v>
      </c>
      <c r="J356" s="79" t="s">
        <v>184</v>
      </c>
      <c r="K356" s="79">
        <v>2020</v>
      </c>
      <c r="L356" s="79" t="s">
        <v>285</v>
      </c>
    </row>
    <row r="357" spans="1:12" ht="27" customHeight="1">
      <c r="A357" s="160"/>
      <c r="B357" s="159"/>
      <c r="C357" s="100"/>
      <c r="D357" s="100"/>
      <c r="E357" s="100"/>
      <c r="F357" s="100"/>
      <c r="G357" s="100"/>
      <c r="H357" s="100"/>
      <c r="I357" s="18">
        <f>C356+D356+E356+F356+G356+H356</f>
        <v>19.800000000000004</v>
      </c>
      <c r="J357" s="97"/>
      <c r="K357" s="80"/>
      <c r="L357" s="80"/>
    </row>
    <row r="358" spans="1:12" ht="20.25" customHeight="1">
      <c r="A358" s="152" t="s">
        <v>340</v>
      </c>
      <c r="B358" s="158" t="s">
        <v>257</v>
      </c>
      <c r="C358" s="98">
        <v>10</v>
      </c>
      <c r="D358" s="98">
        <v>10.5</v>
      </c>
      <c r="E358" s="98">
        <v>11</v>
      </c>
      <c r="F358" s="98">
        <v>11.5</v>
      </c>
      <c r="G358" s="98">
        <v>12</v>
      </c>
      <c r="H358" s="101">
        <v>12.5</v>
      </c>
      <c r="I358" s="20" t="s">
        <v>5</v>
      </c>
      <c r="J358" s="79" t="s">
        <v>184</v>
      </c>
      <c r="K358" s="79">
        <v>2020</v>
      </c>
      <c r="L358" s="79" t="s">
        <v>287</v>
      </c>
    </row>
    <row r="359" spans="1:12" ht="81.75" customHeight="1">
      <c r="A359" s="160"/>
      <c r="B359" s="159"/>
      <c r="C359" s="100"/>
      <c r="D359" s="100"/>
      <c r="E359" s="100"/>
      <c r="F359" s="100"/>
      <c r="G359" s="100"/>
      <c r="H359" s="102"/>
      <c r="I359" s="18">
        <f>C358+D358+E358+F358+G358+H358</f>
        <v>67.5</v>
      </c>
      <c r="J359" s="97"/>
      <c r="K359" s="80"/>
      <c r="L359" s="80"/>
    </row>
    <row r="360" spans="1:12" ht="4.5" hidden="1" customHeight="1">
      <c r="A360" s="152" t="s">
        <v>341</v>
      </c>
      <c r="B360" s="158" t="s">
        <v>115</v>
      </c>
      <c r="C360" s="98">
        <v>10</v>
      </c>
      <c r="D360" s="98">
        <v>10.5</v>
      </c>
      <c r="E360" s="98">
        <v>11</v>
      </c>
      <c r="F360" s="98">
        <v>11.5</v>
      </c>
      <c r="G360" s="98">
        <v>12</v>
      </c>
      <c r="H360" s="98">
        <v>12.5</v>
      </c>
      <c r="I360" s="20" t="s">
        <v>5</v>
      </c>
      <c r="J360" s="79" t="s">
        <v>184</v>
      </c>
      <c r="K360" s="79">
        <v>2020</v>
      </c>
      <c r="L360" s="79" t="s">
        <v>288</v>
      </c>
    </row>
    <row r="361" spans="1:12" ht="67.5" customHeight="1">
      <c r="A361" s="160"/>
      <c r="B361" s="146"/>
      <c r="C361" s="99"/>
      <c r="D361" s="99"/>
      <c r="E361" s="99"/>
      <c r="F361" s="99"/>
      <c r="G361" s="99"/>
      <c r="H361" s="99"/>
      <c r="I361" s="24">
        <f>C360+D360+E360+F360+G360+H360</f>
        <v>67.5</v>
      </c>
      <c r="J361" s="81"/>
      <c r="K361" s="81"/>
      <c r="L361" s="81"/>
    </row>
    <row r="362" spans="1:12" ht="24" customHeight="1">
      <c r="A362" s="152" t="s">
        <v>342</v>
      </c>
      <c r="B362" s="144" t="s">
        <v>116</v>
      </c>
      <c r="C362" s="112">
        <v>5</v>
      </c>
      <c r="D362" s="112">
        <v>5.2</v>
      </c>
      <c r="E362" s="112">
        <v>5.4</v>
      </c>
      <c r="F362" s="112">
        <v>5.7</v>
      </c>
      <c r="G362" s="112">
        <v>6</v>
      </c>
      <c r="H362" s="112">
        <v>6.3</v>
      </c>
      <c r="I362" s="20" t="s">
        <v>5</v>
      </c>
      <c r="J362" s="79" t="s">
        <v>327</v>
      </c>
      <c r="K362" s="79">
        <v>2020</v>
      </c>
      <c r="L362" s="79" t="s">
        <v>289</v>
      </c>
    </row>
    <row r="363" spans="1:12" ht="39.75" customHeight="1">
      <c r="A363" s="153"/>
      <c r="B363" s="148"/>
      <c r="C363" s="113"/>
      <c r="D363" s="113"/>
      <c r="E363" s="113"/>
      <c r="F363" s="113"/>
      <c r="G363" s="113"/>
      <c r="H363" s="113"/>
      <c r="I363" s="18">
        <f>C362+D362+E362+F362+G362+H362</f>
        <v>33.6</v>
      </c>
      <c r="J363" s="80"/>
      <c r="K363" s="80"/>
      <c r="L363" s="80"/>
    </row>
    <row r="364" spans="1:12" ht="58.5" customHeight="1">
      <c r="A364" s="91" t="s">
        <v>343</v>
      </c>
      <c r="B364" s="144" t="s">
        <v>117</v>
      </c>
      <c r="C364" s="112">
        <v>20</v>
      </c>
      <c r="D364" s="112">
        <v>21</v>
      </c>
      <c r="E364" s="112">
        <v>22</v>
      </c>
      <c r="F364" s="112">
        <v>23.1</v>
      </c>
      <c r="G364" s="112">
        <v>24.1</v>
      </c>
      <c r="H364" s="112">
        <v>25.1</v>
      </c>
      <c r="I364" s="20" t="s">
        <v>5</v>
      </c>
      <c r="J364" s="79" t="s">
        <v>355</v>
      </c>
      <c r="K364" s="79">
        <v>2020</v>
      </c>
      <c r="L364" s="79" t="s">
        <v>290</v>
      </c>
    </row>
    <row r="365" spans="1:12" ht="21" customHeight="1">
      <c r="A365" s="92"/>
      <c r="B365" s="148"/>
      <c r="C365" s="113"/>
      <c r="D365" s="113"/>
      <c r="E365" s="113"/>
      <c r="F365" s="113"/>
      <c r="G365" s="113"/>
      <c r="H365" s="113"/>
      <c r="I365" s="18">
        <f>C364+D364+E364+F364+G364+H364</f>
        <v>135.29999999999998</v>
      </c>
      <c r="J365" s="80"/>
      <c r="K365" s="80"/>
      <c r="L365" s="80"/>
    </row>
    <row r="366" spans="1:12" ht="28.5" customHeight="1">
      <c r="A366" s="91" t="s">
        <v>344</v>
      </c>
      <c r="B366" s="144" t="s">
        <v>118</v>
      </c>
      <c r="C366" s="112">
        <v>10</v>
      </c>
      <c r="D366" s="112">
        <v>10.5</v>
      </c>
      <c r="E366" s="112">
        <v>11</v>
      </c>
      <c r="F366" s="112">
        <v>11.5</v>
      </c>
      <c r="G366" s="112">
        <v>12</v>
      </c>
      <c r="H366" s="112">
        <v>12.5</v>
      </c>
      <c r="I366" s="20" t="s">
        <v>5</v>
      </c>
      <c r="J366" s="79" t="s">
        <v>167</v>
      </c>
      <c r="K366" s="79">
        <v>2020</v>
      </c>
      <c r="L366" s="79" t="s">
        <v>291</v>
      </c>
    </row>
    <row r="367" spans="1:12" ht="84.75" customHeight="1">
      <c r="A367" s="92"/>
      <c r="B367" s="148"/>
      <c r="C367" s="113"/>
      <c r="D367" s="113"/>
      <c r="E367" s="113"/>
      <c r="F367" s="113"/>
      <c r="G367" s="113"/>
      <c r="H367" s="113"/>
      <c r="I367" s="18">
        <f>C366+D366+E366+F366+G366+H366</f>
        <v>67.5</v>
      </c>
      <c r="J367" s="80"/>
      <c r="K367" s="80"/>
      <c r="L367" s="80"/>
    </row>
    <row r="368" spans="1:12" ht="28.5" customHeight="1">
      <c r="A368" s="105" t="s">
        <v>161</v>
      </c>
      <c r="B368" s="106"/>
      <c r="C368" s="90">
        <f t="shared" ref="C368:H368" si="16">C370+C372</f>
        <v>168.5</v>
      </c>
      <c r="D368" s="90">
        <f t="shared" si="16"/>
        <v>176.7</v>
      </c>
      <c r="E368" s="90">
        <f t="shared" si="16"/>
        <v>185.20000000000002</v>
      </c>
      <c r="F368" s="90">
        <f t="shared" si="16"/>
        <v>194.19999999999996</v>
      </c>
      <c r="G368" s="90">
        <f t="shared" si="16"/>
        <v>202.8</v>
      </c>
      <c r="H368" s="90">
        <f t="shared" si="16"/>
        <v>211.4</v>
      </c>
      <c r="I368" s="16" t="s">
        <v>14</v>
      </c>
      <c r="J368" s="77"/>
      <c r="K368" s="77"/>
      <c r="L368" s="77"/>
    </row>
    <row r="369" spans="1:12" ht="21" customHeight="1">
      <c r="A369" s="107"/>
      <c r="B369" s="108"/>
      <c r="C369" s="87"/>
      <c r="D369" s="87"/>
      <c r="E369" s="87"/>
      <c r="F369" s="87"/>
      <c r="G369" s="87"/>
      <c r="H369" s="87"/>
      <c r="I369" s="18">
        <f>SUM(C368:H369)</f>
        <v>1138.8</v>
      </c>
      <c r="J369" s="77"/>
      <c r="K369" s="77"/>
      <c r="L369" s="77"/>
    </row>
    <row r="370" spans="1:12" ht="15.75" customHeight="1">
      <c r="A370" s="107"/>
      <c r="B370" s="108"/>
      <c r="C370" s="86">
        <f t="shared" ref="C370:H370" si="17">C344+C346+C348+C350+C352+C354+C356+C358+C360+C362+C364+C366</f>
        <v>168.5</v>
      </c>
      <c r="D370" s="86">
        <f t="shared" si="17"/>
        <v>176.7</v>
      </c>
      <c r="E370" s="86">
        <f t="shared" si="17"/>
        <v>185.20000000000002</v>
      </c>
      <c r="F370" s="86">
        <f t="shared" si="17"/>
        <v>194.19999999999996</v>
      </c>
      <c r="G370" s="86">
        <f t="shared" si="17"/>
        <v>202.8</v>
      </c>
      <c r="H370" s="86">
        <f t="shared" si="17"/>
        <v>211.4</v>
      </c>
      <c r="I370" s="20" t="s">
        <v>5</v>
      </c>
      <c r="J370" s="77"/>
      <c r="K370" s="77"/>
      <c r="L370" s="77"/>
    </row>
    <row r="371" spans="1:12" ht="15.75" customHeight="1">
      <c r="A371" s="107"/>
      <c r="B371" s="108"/>
      <c r="C371" s="87"/>
      <c r="D371" s="87"/>
      <c r="E371" s="87"/>
      <c r="F371" s="87"/>
      <c r="G371" s="87"/>
      <c r="H371" s="87"/>
      <c r="I371" s="18">
        <f>C370+D370+E370+F370+G370+H370</f>
        <v>1138.8</v>
      </c>
      <c r="J371" s="77"/>
      <c r="K371" s="77"/>
      <c r="L371" s="77"/>
    </row>
    <row r="372" spans="1:12" ht="15.75" customHeight="1">
      <c r="A372" s="107"/>
      <c r="B372" s="108"/>
      <c r="C372" s="86">
        <v>0</v>
      </c>
      <c r="D372" s="86">
        <v>0</v>
      </c>
      <c r="E372" s="86">
        <v>0</v>
      </c>
      <c r="F372" s="86">
        <v>0</v>
      </c>
      <c r="G372" s="86">
        <v>0</v>
      </c>
      <c r="H372" s="86">
        <v>0</v>
      </c>
      <c r="I372" s="20" t="s">
        <v>6</v>
      </c>
      <c r="J372" s="77"/>
      <c r="K372" s="77"/>
      <c r="L372" s="77"/>
    </row>
    <row r="373" spans="1:12">
      <c r="A373" s="107"/>
      <c r="B373" s="108"/>
      <c r="C373" s="90"/>
      <c r="D373" s="90"/>
      <c r="E373" s="90"/>
      <c r="F373" s="90"/>
      <c r="G373" s="90"/>
      <c r="H373" s="90"/>
      <c r="I373" s="24">
        <f>SUM(C372:H373)</f>
        <v>0</v>
      </c>
      <c r="J373" s="77"/>
      <c r="K373" s="77"/>
      <c r="L373" s="77"/>
    </row>
    <row r="374" spans="1:12" ht="15.75" customHeight="1">
      <c r="A374" s="93" t="s">
        <v>119</v>
      </c>
      <c r="B374" s="122"/>
      <c r="C374" s="122"/>
      <c r="D374" s="122"/>
      <c r="E374" s="122"/>
      <c r="F374" s="122"/>
      <c r="G374" s="122"/>
      <c r="H374" s="122"/>
      <c r="I374" s="122"/>
      <c r="J374" s="123"/>
      <c r="K374" s="93"/>
      <c r="L374" s="123"/>
    </row>
    <row r="375" spans="1:12" ht="56.25" customHeight="1">
      <c r="A375" s="56" t="s">
        <v>120</v>
      </c>
      <c r="B375" s="144" t="s">
        <v>345</v>
      </c>
      <c r="C375" s="112">
        <v>3</v>
      </c>
      <c r="D375" s="112">
        <v>3.1</v>
      </c>
      <c r="E375" s="112">
        <f>3.2+20.9+20.9</f>
        <v>45</v>
      </c>
      <c r="F375" s="112">
        <f>3.4+21.9+21.9</f>
        <v>47.199999999999996</v>
      </c>
      <c r="G375" s="112">
        <f>3.5+22.9+22.9</f>
        <v>49.3</v>
      </c>
      <c r="H375" s="112">
        <f>3.6+23.9+23.9</f>
        <v>51.4</v>
      </c>
      <c r="I375" s="20" t="s">
        <v>5</v>
      </c>
      <c r="J375" s="79" t="s">
        <v>8</v>
      </c>
      <c r="K375" s="79">
        <v>2020</v>
      </c>
      <c r="L375" s="79" t="s">
        <v>293</v>
      </c>
    </row>
    <row r="376" spans="1:12" ht="46.5" customHeight="1">
      <c r="A376" s="57"/>
      <c r="B376" s="148"/>
      <c r="C376" s="113"/>
      <c r="D376" s="113"/>
      <c r="E376" s="113"/>
      <c r="F376" s="113"/>
      <c r="G376" s="113"/>
      <c r="H376" s="113"/>
      <c r="I376" s="18">
        <f>C375+D375+E375+F375+G375+H375</f>
        <v>199</v>
      </c>
      <c r="J376" s="80"/>
      <c r="K376" s="80"/>
      <c r="L376" s="80"/>
    </row>
    <row r="377" spans="1:12" ht="23.25" customHeight="1">
      <c r="A377" s="56" t="s">
        <v>121</v>
      </c>
      <c r="B377" s="112" t="s">
        <v>122</v>
      </c>
      <c r="C377" s="112">
        <v>30</v>
      </c>
      <c r="D377" s="112">
        <v>0</v>
      </c>
      <c r="E377" s="112">
        <v>0</v>
      </c>
      <c r="F377" s="112">
        <v>0</v>
      </c>
      <c r="G377" s="112">
        <v>0</v>
      </c>
      <c r="H377" s="112">
        <v>0</v>
      </c>
      <c r="I377" s="20" t="s">
        <v>5</v>
      </c>
      <c r="J377" s="79" t="s">
        <v>174</v>
      </c>
      <c r="K377" s="79">
        <v>2015</v>
      </c>
      <c r="L377" s="79" t="s">
        <v>292</v>
      </c>
    </row>
    <row r="378" spans="1:12" ht="14.25" customHeight="1">
      <c r="A378" s="57"/>
      <c r="B378" s="113"/>
      <c r="C378" s="113"/>
      <c r="D378" s="113"/>
      <c r="E378" s="113"/>
      <c r="F378" s="113"/>
      <c r="G378" s="113"/>
      <c r="H378" s="113"/>
      <c r="I378" s="18">
        <f>C377+D377+E377+F377+G377+H377</f>
        <v>30</v>
      </c>
      <c r="J378" s="80"/>
      <c r="K378" s="80"/>
      <c r="L378" s="80"/>
    </row>
    <row r="379" spans="1:12" ht="36" customHeight="1">
      <c r="A379" s="74" t="s">
        <v>123</v>
      </c>
      <c r="B379" s="99" t="s">
        <v>124</v>
      </c>
      <c r="C379" s="99">
        <v>5.6</v>
      </c>
      <c r="D379" s="99">
        <v>5.9</v>
      </c>
      <c r="E379" s="99">
        <v>6.2</v>
      </c>
      <c r="F379" s="99">
        <v>6.5</v>
      </c>
      <c r="G379" s="99">
        <v>6.8</v>
      </c>
      <c r="H379" s="99">
        <v>7.1</v>
      </c>
      <c r="I379" s="16" t="s">
        <v>5</v>
      </c>
      <c r="J379" s="81" t="s">
        <v>216</v>
      </c>
      <c r="K379" s="79">
        <v>2020</v>
      </c>
      <c r="L379" s="79" t="s">
        <v>294</v>
      </c>
    </row>
    <row r="380" spans="1:12" ht="17.25" customHeight="1">
      <c r="A380" s="75"/>
      <c r="B380" s="100"/>
      <c r="C380" s="100"/>
      <c r="D380" s="100"/>
      <c r="E380" s="100"/>
      <c r="F380" s="100"/>
      <c r="G380" s="100"/>
      <c r="H380" s="100"/>
      <c r="I380" s="18">
        <f>C379+D379+E379+F379+G379+H379</f>
        <v>38.1</v>
      </c>
      <c r="J380" s="97"/>
      <c r="K380" s="80"/>
      <c r="L380" s="80"/>
    </row>
    <row r="381" spans="1:12" ht="30" customHeight="1">
      <c r="A381" s="56" t="s">
        <v>125</v>
      </c>
      <c r="B381" s="112" t="s">
        <v>126</v>
      </c>
      <c r="C381" s="98">
        <v>19</v>
      </c>
      <c r="D381" s="98">
        <v>19.899999999999999</v>
      </c>
      <c r="E381" s="98">
        <v>0</v>
      </c>
      <c r="F381" s="98">
        <v>0</v>
      </c>
      <c r="G381" s="98">
        <v>0</v>
      </c>
      <c r="H381" s="98">
        <v>0</v>
      </c>
      <c r="I381" s="20" t="s">
        <v>5</v>
      </c>
      <c r="J381" s="79" t="s">
        <v>176</v>
      </c>
      <c r="K381" s="79">
        <v>2020</v>
      </c>
      <c r="L381" s="79" t="s">
        <v>295</v>
      </c>
    </row>
    <row r="382" spans="1:12" ht="22.5" customHeight="1">
      <c r="A382" s="75"/>
      <c r="B382" s="100"/>
      <c r="C382" s="100"/>
      <c r="D382" s="100"/>
      <c r="E382" s="100"/>
      <c r="F382" s="100"/>
      <c r="G382" s="100"/>
      <c r="H382" s="100"/>
      <c r="I382" s="18">
        <f>C381+D381+E381+F381+G381+H381</f>
        <v>38.9</v>
      </c>
      <c r="J382" s="97"/>
      <c r="K382" s="80"/>
      <c r="L382" s="80"/>
    </row>
    <row r="383" spans="1:12" ht="54.75" customHeight="1">
      <c r="A383" s="56" t="s">
        <v>127</v>
      </c>
      <c r="B383" s="112" t="s">
        <v>128</v>
      </c>
      <c r="C383" s="98">
        <v>10</v>
      </c>
      <c r="D383" s="98">
        <v>10.5</v>
      </c>
      <c r="E383" s="98">
        <v>11</v>
      </c>
      <c r="F383" s="98">
        <v>11.5</v>
      </c>
      <c r="G383" s="98">
        <v>12</v>
      </c>
      <c r="H383" s="98">
        <v>12.5</v>
      </c>
      <c r="I383" s="20" t="s">
        <v>5</v>
      </c>
      <c r="J383" s="79" t="s">
        <v>8</v>
      </c>
      <c r="K383" s="79">
        <v>2020</v>
      </c>
      <c r="L383" s="79" t="s">
        <v>296</v>
      </c>
    </row>
    <row r="384" spans="1:12" ht="10.5" customHeight="1">
      <c r="A384" s="74"/>
      <c r="B384" s="99"/>
      <c r="C384" s="99"/>
      <c r="D384" s="99"/>
      <c r="E384" s="99"/>
      <c r="F384" s="99"/>
      <c r="G384" s="99"/>
      <c r="H384" s="99"/>
      <c r="I384" s="24">
        <f>C383+D383+E383+F383+G383+H383</f>
        <v>67.5</v>
      </c>
      <c r="J384" s="81"/>
      <c r="K384" s="81"/>
      <c r="L384" s="81"/>
    </row>
    <row r="385" spans="1:12" ht="93" customHeight="1">
      <c r="A385" s="56" t="s">
        <v>129</v>
      </c>
      <c r="B385" s="112" t="s">
        <v>130</v>
      </c>
      <c r="C385" s="27">
        <v>19</v>
      </c>
      <c r="D385" s="27">
        <v>19.899999999999999</v>
      </c>
      <c r="E385" s="27">
        <v>0</v>
      </c>
      <c r="F385" s="27">
        <v>0</v>
      </c>
      <c r="G385" s="27">
        <v>0</v>
      </c>
      <c r="H385" s="53">
        <v>0</v>
      </c>
      <c r="I385" s="20" t="s">
        <v>5</v>
      </c>
      <c r="J385" s="79" t="s">
        <v>175</v>
      </c>
      <c r="K385" s="79">
        <v>2020</v>
      </c>
      <c r="L385" s="79" t="s">
        <v>297</v>
      </c>
    </row>
    <row r="386" spans="1:12" ht="32.25" customHeight="1">
      <c r="A386" s="57"/>
      <c r="B386" s="113"/>
      <c r="C386" s="29"/>
      <c r="D386" s="29"/>
      <c r="E386" s="29"/>
      <c r="F386" s="29"/>
      <c r="G386" s="29"/>
      <c r="H386" s="54"/>
      <c r="I386" s="18">
        <f>C385+D385+E385+F385+G385+H385</f>
        <v>38.9</v>
      </c>
      <c r="J386" s="80"/>
      <c r="K386" s="80"/>
      <c r="L386" s="80"/>
    </row>
    <row r="387" spans="1:12" ht="139.5" customHeight="1">
      <c r="A387" s="91" t="s">
        <v>131</v>
      </c>
      <c r="B387" s="112" t="s">
        <v>346</v>
      </c>
      <c r="C387" s="112">
        <v>40</v>
      </c>
      <c r="D387" s="112">
        <v>42</v>
      </c>
      <c r="E387" s="112">
        <v>44</v>
      </c>
      <c r="F387" s="112">
        <v>46.1</v>
      </c>
      <c r="G387" s="112">
        <v>48.1</v>
      </c>
      <c r="H387" s="112">
        <v>50.1</v>
      </c>
      <c r="I387" s="20" t="s">
        <v>5</v>
      </c>
      <c r="J387" s="79" t="s">
        <v>8</v>
      </c>
      <c r="K387" s="79">
        <v>2020</v>
      </c>
      <c r="L387" s="79" t="s">
        <v>298</v>
      </c>
    </row>
    <row r="388" spans="1:12" ht="41.25" customHeight="1">
      <c r="A388" s="92"/>
      <c r="B388" s="113"/>
      <c r="C388" s="113"/>
      <c r="D388" s="113"/>
      <c r="E388" s="113"/>
      <c r="F388" s="113"/>
      <c r="G388" s="113"/>
      <c r="H388" s="113"/>
      <c r="I388" s="18">
        <f>C387+D387+E387+F387+G387+H387</f>
        <v>270.3</v>
      </c>
      <c r="J388" s="80"/>
      <c r="K388" s="80"/>
      <c r="L388" s="80"/>
    </row>
    <row r="389" spans="1:12" ht="25.5" customHeight="1">
      <c r="A389" s="105" t="s">
        <v>185</v>
      </c>
      <c r="B389" s="106"/>
      <c r="C389" s="82">
        <f t="shared" ref="C389:H389" si="18">C391+C393</f>
        <v>126.6</v>
      </c>
      <c r="D389" s="82">
        <f t="shared" si="18"/>
        <v>101.3</v>
      </c>
      <c r="E389" s="82">
        <f t="shared" si="18"/>
        <v>106.2</v>
      </c>
      <c r="F389" s="82">
        <f t="shared" si="18"/>
        <v>111.29999999999998</v>
      </c>
      <c r="G389" s="82">
        <f t="shared" si="18"/>
        <v>116.19999999999999</v>
      </c>
      <c r="H389" s="151">
        <f t="shared" si="18"/>
        <v>121.1</v>
      </c>
      <c r="I389" s="16" t="s">
        <v>14</v>
      </c>
      <c r="J389" s="76"/>
      <c r="K389" s="76"/>
      <c r="L389" s="76"/>
    </row>
    <row r="390" spans="1:12" ht="17.25" customHeight="1">
      <c r="A390" s="107"/>
      <c r="B390" s="108"/>
      <c r="C390" s="87"/>
      <c r="D390" s="87"/>
      <c r="E390" s="87"/>
      <c r="F390" s="87"/>
      <c r="G390" s="87"/>
      <c r="H390" s="118"/>
      <c r="I390" s="18">
        <f>I376+I378+I380+I382+I384+I386+I388</f>
        <v>682.7</v>
      </c>
      <c r="J390" s="77"/>
      <c r="K390" s="77"/>
      <c r="L390" s="77"/>
    </row>
    <row r="391" spans="1:12" ht="24" customHeight="1">
      <c r="A391" s="107"/>
      <c r="B391" s="108"/>
      <c r="C391" s="86">
        <f t="shared" ref="C391:H391" si="19">C375+C377+C379+C381+C383+C385+C387</f>
        <v>126.6</v>
      </c>
      <c r="D391" s="86">
        <f t="shared" si="19"/>
        <v>101.3</v>
      </c>
      <c r="E391" s="86">
        <f t="shared" si="19"/>
        <v>106.2</v>
      </c>
      <c r="F391" s="86">
        <f t="shared" si="19"/>
        <v>111.29999999999998</v>
      </c>
      <c r="G391" s="86">
        <f t="shared" si="19"/>
        <v>116.19999999999999</v>
      </c>
      <c r="H391" s="117">
        <f t="shared" si="19"/>
        <v>121.1</v>
      </c>
      <c r="I391" s="20" t="s">
        <v>5</v>
      </c>
      <c r="J391" s="77"/>
      <c r="K391" s="77"/>
      <c r="L391" s="77"/>
    </row>
    <row r="392" spans="1:12" ht="14.25" customHeight="1">
      <c r="A392" s="107"/>
      <c r="B392" s="108"/>
      <c r="C392" s="87"/>
      <c r="D392" s="87"/>
      <c r="E392" s="87"/>
      <c r="F392" s="87"/>
      <c r="G392" s="87"/>
      <c r="H392" s="118"/>
      <c r="I392" s="24">
        <f>C391+D391+E391+F391+G391+H391</f>
        <v>682.69999999999993</v>
      </c>
      <c r="J392" s="77"/>
      <c r="K392" s="77"/>
      <c r="L392" s="77"/>
    </row>
    <row r="393" spans="1:12" ht="15.75" customHeight="1">
      <c r="A393" s="107"/>
      <c r="B393" s="108"/>
      <c r="C393" s="86">
        <v>0</v>
      </c>
      <c r="D393" s="86">
        <v>0</v>
      </c>
      <c r="E393" s="86">
        <v>0</v>
      </c>
      <c r="F393" s="86">
        <v>0</v>
      </c>
      <c r="G393" s="86">
        <v>0</v>
      </c>
      <c r="H393" s="117">
        <v>0</v>
      </c>
      <c r="I393" s="20" t="s">
        <v>6</v>
      </c>
      <c r="J393" s="77"/>
      <c r="K393" s="77"/>
      <c r="L393" s="77"/>
    </row>
    <row r="394" spans="1:12">
      <c r="A394" s="142"/>
      <c r="B394" s="143"/>
      <c r="C394" s="83"/>
      <c r="D394" s="83"/>
      <c r="E394" s="83"/>
      <c r="F394" s="83"/>
      <c r="G394" s="83"/>
      <c r="H394" s="127"/>
      <c r="I394" s="24">
        <f>SUM(C393:H394)</f>
        <v>0</v>
      </c>
      <c r="J394" s="78"/>
      <c r="K394" s="78"/>
      <c r="L394" s="78"/>
    </row>
    <row r="395" spans="1:12" ht="24" customHeight="1">
      <c r="A395" s="109" t="s">
        <v>132</v>
      </c>
      <c r="B395" s="144"/>
      <c r="C395" s="149">
        <f>SUM(C389+C368+C337+C296+C281)</f>
        <v>843.8</v>
      </c>
      <c r="D395" s="82">
        <f>SUM(D389+D368+D337+D296+D281)</f>
        <v>2171.9</v>
      </c>
      <c r="E395" s="82">
        <f>E389+E368+E337+E296+E281</f>
        <v>2200.1999999999998</v>
      </c>
      <c r="F395" s="82">
        <f>F389+F368+F337+F296+F281</f>
        <v>1749.6999999999998</v>
      </c>
      <c r="G395" s="82">
        <f>G389+G368+G337+G296+G281</f>
        <v>1791.5</v>
      </c>
      <c r="H395" s="151">
        <f>H389+H368+H337+H296+H281</f>
        <v>1021</v>
      </c>
      <c r="I395" s="20" t="s">
        <v>14</v>
      </c>
      <c r="J395" s="76"/>
      <c r="K395" s="76"/>
      <c r="L395" s="76"/>
    </row>
    <row r="396" spans="1:12" ht="19.5" customHeight="1">
      <c r="A396" s="145"/>
      <c r="B396" s="146"/>
      <c r="C396" s="89"/>
      <c r="D396" s="87"/>
      <c r="E396" s="87"/>
      <c r="F396" s="87"/>
      <c r="G396" s="87"/>
      <c r="H396" s="118"/>
      <c r="I396" s="18">
        <f>SUM(C395:H396)</f>
        <v>9778.0999999999985</v>
      </c>
      <c r="J396" s="77"/>
      <c r="K396" s="77"/>
      <c r="L396" s="77"/>
    </row>
    <row r="397" spans="1:12" ht="21" customHeight="1">
      <c r="A397" s="145"/>
      <c r="B397" s="146"/>
      <c r="C397" s="88">
        <f>C395</f>
        <v>843.8</v>
      </c>
      <c r="D397" s="86">
        <f>D395-D399</f>
        <v>1591.6000000000001</v>
      </c>
      <c r="E397" s="86">
        <f>E395-E399</f>
        <v>1619.8999999999999</v>
      </c>
      <c r="F397" s="86">
        <f>F395-F399</f>
        <v>1662.6999999999998</v>
      </c>
      <c r="G397" s="86">
        <f>G395-G399</f>
        <v>1704.5</v>
      </c>
      <c r="H397" s="86">
        <f>H395-H399</f>
        <v>1021</v>
      </c>
      <c r="I397" s="20" t="s">
        <v>5</v>
      </c>
      <c r="J397" s="77"/>
      <c r="K397" s="77"/>
      <c r="L397" s="77"/>
    </row>
    <row r="398" spans="1:12" ht="17.25" customHeight="1">
      <c r="A398" s="145"/>
      <c r="B398" s="146"/>
      <c r="C398" s="89"/>
      <c r="D398" s="87"/>
      <c r="E398" s="87"/>
      <c r="F398" s="87"/>
      <c r="G398" s="87"/>
      <c r="H398" s="87"/>
      <c r="I398" s="24">
        <f>SUM(C397:H398)</f>
        <v>8443.5</v>
      </c>
      <c r="J398" s="77"/>
      <c r="K398" s="77"/>
      <c r="L398" s="77"/>
    </row>
    <row r="399" spans="1:12" ht="29.25" customHeight="1">
      <c r="A399" s="145"/>
      <c r="B399" s="146"/>
      <c r="C399" s="88">
        <v>0</v>
      </c>
      <c r="D399" s="86">
        <f>D300</f>
        <v>580.29999999999995</v>
      </c>
      <c r="E399" s="86">
        <f>E300</f>
        <v>580.29999999999995</v>
      </c>
      <c r="F399" s="86">
        <f>F300</f>
        <v>87</v>
      </c>
      <c r="G399" s="86">
        <f>G300</f>
        <v>87</v>
      </c>
      <c r="H399" s="86">
        <f>H300</f>
        <v>0</v>
      </c>
      <c r="I399" s="20" t="s">
        <v>6</v>
      </c>
      <c r="J399" s="77"/>
      <c r="K399" s="77"/>
      <c r="L399" s="77"/>
    </row>
    <row r="400" spans="1:12" ht="14.25" customHeight="1">
      <c r="A400" s="147"/>
      <c r="B400" s="148"/>
      <c r="C400" s="150"/>
      <c r="D400" s="83"/>
      <c r="E400" s="83"/>
      <c r="F400" s="83"/>
      <c r="G400" s="83"/>
      <c r="H400" s="83"/>
      <c r="I400" s="18">
        <f>SUM(C399:H400)</f>
        <v>1334.6</v>
      </c>
      <c r="J400" s="78"/>
      <c r="K400" s="78"/>
      <c r="L400" s="78"/>
    </row>
    <row r="401" spans="1:12" ht="31.5" customHeight="1">
      <c r="A401" s="109" t="s">
        <v>133</v>
      </c>
      <c r="B401" s="144"/>
      <c r="C401" s="82">
        <f t="shared" ref="C401:H401" si="20">C395+C253</f>
        <v>44374</v>
      </c>
      <c r="D401" s="82">
        <f>D395+D253</f>
        <v>87323</v>
      </c>
      <c r="E401" s="82">
        <f>E395+E253</f>
        <v>41887.184848484845</v>
      </c>
      <c r="F401" s="82">
        <f t="shared" si="20"/>
        <v>72041.599999999991</v>
      </c>
      <c r="G401" s="82">
        <f t="shared" si="20"/>
        <v>115346.1</v>
      </c>
      <c r="H401" s="151">
        <f t="shared" si="20"/>
        <v>1428245.7</v>
      </c>
      <c r="I401" s="20" t="s">
        <v>14</v>
      </c>
      <c r="J401" s="76"/>
      <c r="K401" s="76"/>
      <c r="L401" s="76"/>
    </row>
    <row r="402" spans="1:12" ht="18" customHeight="1">
      <c r="A402" s="145"/>
      <c r="B402" s="146"/>
      <c r="C402" s="87"/>
      <c r="D402" s="87"/>
      <c r="E402" s="87"/>
      <c r="F402" s="87"/>
      <c r="G402" s="87"/>
      <c r="H402" s="118"/>
      <c r="I402" s="18">
        <f>SUM(C401:H402)</f>
        <v>1789217.584848485</v>
      </c>
      <c r="J402" s="77"/>
      <c r="K402" s="77"/>
      <c r="L402" s="77"/>
    </row>
    <row r="403" spans="1:12" ht="31.5" customHeight="1">
      <c r="A403" s="145"/>
      <c r="B403" s="146"/>
      <c r="C403" s="86">
        <f t="shared" ref="C403:H403" si="21">C401-C405</f>
        <v>15276.3</v>
      </c>
      <c r="D403" s="86">
        <f t="shared" si="21"/>
        <v>19069.299999999988</v>
      </c>
      <c r="E403" s="86">
        <f>E401-E405</f>
        <v>33156.784848484851</v>
      </c>
      <c r="F403" s="86">
        <f t="shared" si="21"/>
        <v>23454.599999999991</v>
      </c>
      <c r="G403" s="86">
        <f t="shared" si="21"/>
        <v>21199.100000000006</v>
      </c>
      <c r="H403" s="117">
        <f t="shared" si="21"/>
        <v>158412</v>
      </c>
      <c r="I403" s="20" t="s">
        <v>5</v>
      </c>
      <c r="J403" s="77"/>
      <c r="K403" s="77"/>
      <c r="L403" s="77"/>
    </row>
    <row r="404" spans="1:12" ht="22.5" customHeight="1">
      <c r="A404" s="145"/>
      <c r="B404" s="146"/>
      <c r="C404" s="87"/>
      <c r="D404" s="87"/>
      <c r="E404" s="87"/>
      <c r="F404" s="87"/>
      <c r="G404" s="87"/>
      <c r="H404" s="118"/>
      <c r="I404" s="24">
        <f>SUM(C403:H404)</f>
        <v>270568.08484848484</v>
      </c>
      <c r="J404" s="77"/>
      <c r="K404" s="77"/>
      <c r="L404" s="77"/>
    </row>
    <row r="405" spans="1:12" ht="23.25" customHeight="1">
      <c r="A405" s="145"/>
      <c r="B405" s="146"/>
      <c r="C405" s="86">
        <f t="shared" ref="C405:H405" si="22">C399+C257</f>
        <v>29097.7</v>
      </c>
      <c r="D405" s="86">
        <f t="shared" si="22"/>
        <v>68253.700000000012</v>
      </c>
      <c r="E405" s="86">
        <f>E399+E257</f>
        <v>8730.399999999996</v>
      </c>
      <c r="F405" s="86">
        <f t="shared" si="22"/>
        <v>48587</v>
      </c>
      <c r="G405" s="86">
        <f t="shared" si="22"/>
        <v>94147</v>
      </c>
      <c r="H405" s="117">
        <f t="shared" si="22"/>
        <v>1269833.7</v>
      </c>
      <c r="I405" s="20" t="s">
        <v>6</v>
      </c>
      <c r="J405" s="77"/>
      <c r="K405" s="77"/>
      <c r="L405" s="77"/>
    </row>
    <row r="406" spans="1:12" ht="18" customHeight="1">
      <c r="A406" s="147"/>
      <c r="B406" s="148"/>
      <c r="C406" s="83"/>
      <c r="D406" s="83"/>
      <c r="E406" s="83"/>
      <c r="F406" s="83"/>
      <c r="G406" s="83"/>
      <c r="H406" s="127"/>
      <c r="I406" s="18">
        <f>SUM(C405:H406)</f>
        <v>1518649.5</v>
      </c>
      <c r="J406" s="78"/>
      <c r="K406" s="78"/>
      <c r="L406" s="78"/>
    </row>
    <row r="407" spans="1:12" ht="15.75" customHeight="1">
      <c r="A407" s="4"/>
      <c r="B407" s="5"/>
      <c r="C407" s="5"/>
      <c r="D407" s="5"/>
      <c r="E407" s="5"/>
      <c r="F407" s="5"/>
      <c r="G407" s="5"/>
      <c r="H407" s="5"/>
    </row>
    <row r="408" spans="1:12">
      <c r="A408" s="4"/>
      <c r="B408" s="5"/>
      <c r="C408" s="5"/>
      <c r="D408" s="5"/>
      <c r="E408" s="5"/>
      <c r="F408" s="5"/>
      <c r="G408" s="5"/>
      <c r="H408" s="5"/>
    </row>
  </sheetData>
  <mergeCells count="1705">
    <mergeCell ref="G141:G142"/>
    <mergeCell ref="L385:L386"/>
    <mergeCell ref="J105:J108"/>
    <mergeCell ref="G105:G106"/>
    <mergeCell ref="H105:H106"/>
    <mergeCell ref="G107:G108"/>
    <mergeCell ref="J253:J258"/>
    <mergeCell ref="L375:L376"/>
    <mergeCell ref="K385:K386"/>
    <mergeCell ref="L377:L378"/>
    <mergeCell ref="K383:K384"/>
    <mergeCell ref="K401:K406"/>
    <mergeCell ref="L401:L406"/>
    <mergeCell ref="K389:K394"/>
    <mergeCell ref="L389:L394"/>
    <mergeCell ref="K387:K388"/>
    <mergeCell ref="L387:L388"/>
    <mergeCell ref="K395:K400"/>
    <mergeCell ref="L395:L400"/>
    <mergeCell ref="L383:L384"/>
    <mergeCell ref="K364:K365"/>
    <mergeCell ref="L364:L365"/>
    <mergeCell ref="K381:K382"/>
    <mergeCell ref="L381:L382"/>
    <mergeCell ref="K368:K373"/>
    <mergeCell ref="L368:L373"/>
    <mergeCell ref="K375:K376"/>
    <mergeCell ref="J273:J274"/>
    <mergeCell ref="H273:H274"/>
    <mergeCell ref="L360:L361"/>
    <mergeCell ref="K350:K351"/>
    <mergeCell ref="L350:L351"/>
    <mergeCell ref="K356:K357"/>
    <mergeCell ref="K358:K359"/>
    <mergeCell ref="L358:L359"/>
    <mergeCell ref="K354:K355"/>
    <mergeCell ref="L354:L355"/>
    <mergeCell ref="K352:K353"/>
    <mergeCell ref="L352:L353"/>
    <mergeCell ref="L362:L363"/>
    <mergeCell ref="K360:K361"/>
    <mergeCell ref="K362:K363"/>
    <mergeCell ref="K337:K342"/>
    <mergeCell ref="L337:L342"/>
    <mergeCell ref="K343:L343"/>
    <mergeCell ref="K379:K380"/>
    <mergeCell ref="L379:L380"/>
    <mergeCell ref="K374:L374"/>
    <mergeCell ref="K366:K367"/>
    <mergeCell ref="L366:L367"/>
    <mergeCell ref="K377:K378"/>
    <mergeCell ref="L356:L357"/>
    <mergeCell ref="L309:L310"/>
    <mergeCell ref="K311:K312"/>
    <mergeCell ref="L311:L312"/>
    <mergeCell ref="K307:K308"/>
    <mergeCell ref="K277:K278"/>
    <mergeCell ref="L277:L278"/>
    <mergeCell ref="L281:L286"/>
    <mergeCell ref="L288:L291"/>
    <mergeCell ref="K288:K289"/>
    <mergeCell ref="K290:K291"/>
    <mergeCell ref="K346:K347"/>
    <mergeCell ref="K331:K332"/>
    <mergeCell ref="L331:L332"/>
    <mergeCell ref="K335:K336"/>
    <mergeCell ref="L335:L336"/>
    <mergeCell ref="K333:K334"/>
    <mergeCell ref="L346:L347"/>
    <mergeCell ref="L344:L345"/>
    <mergeCell ref="K344:K345"/>
    <mergeCell ref="L333:L334"/>
    <mergeCell ref="K327:K328"/>
    <mergeCell ref="L327:L328"/>
    <mergeCell ref="K321:K322"/>
    <mergeCell ref="L321:L322"/>
    <mergeCell ref="L325:L326"/>
    <mergeCell ref="K323:K324"/>
    <mergeCell ref="L323:L324"/>
    <mergeCell ref="L313:L314"/>
    <mergeCell ref="K315:K316"/>
    <mergeCell ref="L315:L316"/>
    <mergeCell ref="L317:L318"/>
    <mergeCell ref="K313:K314"/>
    <mergeCell ref="K317:K318"/>
    <mergeCell ref="K319:K320"/>
    <mergeCell ref="L319:L320"/>
    <mergeCell ref="L329:L330"/>
    <mergeCell ref="G277:G278"/>
    <mergeCell ref="L305:L306"/>
    <mergeCell ref="L292:L293"/>
    <mergeCell ref="L294:L295"/>
    <mergeCell ref="L307:L308"/>
    <mergeCell ref="K309:K310"/>
    <mergeCell ref="K325:K326"/>
    <mergeCell ref="K305:K306"/>
    <mergeCell ref="K292:K293"/>
    <mergeCell ref="J277:J278"/>
    <mergeCell ref="J279:J280"/>
    <mergeCell ref="C281:C282"/>
    <mergeCell ref="F283:F284"/>
    <mergeCell ref="D285:D286"/>
    <mergeCell ref="K279:K280"/>
    <mergeCell ref="K281:K286"/>
    <mergeCell ref="K302:L302"/>
    <mergeCell ref="K287:L287"/>
    <mergeCell ref="K296:K301"/>
    <mergeCell ref="L296:L301"/>
    <mergeCell ref="K294:K295"/>
    <mergeCell ref="G275:G276"/>
    <mergeCell ref="H277:H278"/>
    <mergeCell ref="L279:L280"/>
    <mergeCell ref="K275:K276"/>
    <mergeCell ref="L275:L276"/>
    <mergeCell ref="B4:J5"/>
    <mergeCell ref="G255:G256"/>
    <mergeCell ref="L269:L270"/>
    <mergeCell ref="K269:K270"/>
    <mergeCell ref="L267:L268"/>
    <mergeCell ref="G269:G270"/>
    <mergeCell ref="K271:K272"/>
    <mergeCell ref="L271:L272"/>
    <mergeCell ref="K259:L259"/>
    <mergeCell ref="K263:K264"/>
    <mergeCell ref="L263:L264"/>
    <mergeCell ref="K265:K266"/>
    <mergeCell ref="L265:L266"/>
    <mergeCell ref="K261:K262"/>
    <mergeCell ref="L261:L262"/>
    <mergeCell ref="D249:D250"/>
    <mergeCell ref="C237:C238"/>
    <mergeCell ref="K267:K268"/>
    <mergeCell ref="E275:E276"/>
    <mergeCell ref="F275:F276"/>
    <mergeCell ref="H275:H276"/>
    <mergeCell ref="F273:F274"/>
    <mergeCell ref="G267:G268"/>
    <mergeCell ref="F269:F270"/>
    <mergeCell ref="K273:K274"/>
    <mergeCell ref="E101:E102"/>
    <mergeCell ref="F253:F254"/>
    <mergeCell ref="H249:H250"/>
    <mergeCell ref="G251:G252"/>
    <mergeCell ref="H251:H252"/>
    <mergeCell ref="G249:G250"/>
    <mergeCell ref="F251:F252"/>
    <mergeCell ref="E141:E142"/>
    <mergeCell ref="F136:F137"/>
    <mergeCell ref="G143:G144"/>
    <mergeCell ref="D101:D102"/>
    <mergeCell ref="E251:E252"/>
    <mergeCell ref="G1:J1"/>
    <mergeCell ref="G2:J2"/>
    <mergeCell ref="G3:J3"/>
    <mergeCell ref="F23:F24"/>
    <mergeCell ref="C10:H10"/>
    <mergeCell ref="G237:G238"/>
    <mergeCell ref="G241:G242"/>
    <mergeCell ref="G239:G240"/>
    <mergeCell ref="C257:C258"/>
    <mergeCell ref="C269:C270"/>
    <mergeCell ref="F267:F268"/>
    <mergeCell ref="D19:D20"/>
    <mergeCell ref="C23:C24"/>
    <mergeCell ref="F241:F242"/>
    <mergeCell ref="C249:C250"/>
    <mergeCell ref="C187:C188"/>
    <mergeCell ref="D187:D188"/>
    <mergeCell ref="F101:F102"/>
    <mergeCell ref="D237:D238"/>
    <mergeCell ref="D235:D236"/>
    <mergeCell ref="C235:C236"/>
    <mergeCell ref="L273:L274"/>
    <mergeCell ref="F249:F250"/>
    <mergeCell ref="F239:F240"/>
    <mergeCell ref="E237:E238"/>
    <mergeCell ref="E273:E274"/>
    <mergeCell ref="A259:J259"/>
    <mergeCell ref="E247:E248"/>
    <mergeCell ref="C253:C254"/>
    <mergeCell ref="D253:D254"/>
    <mergeCell ref="E253:E254"/>
    <mergeCell ref="H253:H254"/>
    <mergeCell ref="G253:G254"/>
    <mergeCell ref="C239:C240"/>
    <mergeCell ref="E249:E250"/>
    <mergeCell ref="D247:D248"/>
    <mergeCell ref="C251:C252"/>
    <mergeCell ref="D251:D252"/>
    <mergeCell ref="D185:D186"/>
    <mergeCell ref="J163:J168"/>
    <mergeCell ref="J128:J129"/>
    <mergeCell ref="J235:J236"/>
    <mergeCell ref="H241:H242"/>
    <mergeCell ref="J187:J188"/>
    <mergeCell ref="E185:E186"/>
    <mergeCell ref="F235:F236"/>
    <mergeCell ref="F237:F238"/>
    <mergeCell ref="E241:E242"/>
    <mergeCell ref="F257:F258"/>
    <mergeCell ref="E257:E258"/>
    <mergeCell ref="E255:E256"/>
    <mergeCell ref="D257:D258"/>
    <mergeCell ref="H21:H22"/>
    <mergeCell ref="J21:J22"/>
    <mergeCell ref="F255:F256"/>
    <mergeCell ref="D255:D256"/>
    <mergeCell ref="D239:D240"/>
    <mergeCell ref="F103:F104"/>
    <mergeCell ref="G257:G258"/>
    <mergeCell ref="C255:C256"/>
    <mergeCell ref="H97:H98"/>
    <mergeCell ref="G99:G100"/>
    <mergeCell ref="H101:H102"/>
    <mergeCell ref="G101:G102"/>
    <mergeCell ref="H163:H164"/>
    <mergeCell ref="G136:G137"/>
    <mergeCell ref="C241:C242"/>
    <mergeCell ref="G235:G236"/>
    <mergeCell ref="J226:J227"/>
    <mergeCell ref="F230:F231"/>
    <mergeCell ref="E239:E240"/>
    <mergeCell ref="G232:G233"/>
    <mergeCell ref="H237:H238"/>
    <mergeCell ref="H235:H236"/>
    <mergeCell ref="F232:F233"/>
    <mergeCell ref="J237:J242"/>
    <mergeCell ref="J232:J233"/>
    <mergeCell ref="E235:E236"/>
    <mergeCell ref="J215:J220"/>
    <mergeCell ref="F217:F218"/>
    <mergeCell ref="H215:H216"/>
    <mergeCell ref="H217:H218"/>
    <mergeCell ref="C219:C220"/>
    <mergeCell ref="C217:C218"/>
    <mergeCell ref="F215:F216"/>
    <mergeCell ref="D217:D218"/>
    <mergeCell ref="H232:H233"/>
    <mergeCell ref="D232:D233"/>
    <mergeCell ref="E232:E233"/>
    <mergeCell ref="H226:H227"/>
    <mergeCell ref="G223:G225"/>
    <mergeCell ref="J211:J214"/>
    <mergeCell ref="E226:E227"/>
    <mergeCell ref="F219:F220"/>
    <mergeCell ref="J223:J225"/>
    <mergeCell ref="G219:G220"/>
    <mergeCell ref="D230:D231"/>
    <mergeCell ref="E223:E225"/>
    <mergeCell ref="E230:E231"/>
    <mergeCell ref="D226:D227"/>
    <mergeCell ref="E217:E218"/>
    <mergeCell ref="I223:I225"/>
    <mergeCell ref="H219:H220"/>
    <mergeCell ref="F226:F227"/>
    <mergeCell ref="G230:G231"/>
    <mergeCell ref="G226:G227"/>
    <mergeCell ref="G187:G188"/>
    <mergeCell ref="J132:J137"/>
    <mergeCell ref="J195:J196"/>
    <mergeCell ref="J191:J192"/>
    <mergeCell ref="J170:J171"/>
    <mergeCell ref="J176:J181"/>
    <mergeCell ref="J153:J154"/>
    <mergeCell ref="J157:J160"/>
    <mergeCell ref="J141:J142"/>
    <mergeCell ref="J143:J144"/>
    <mergeCell ref="J155:J156"/>
    <mergeCell ref="H191:H192"/>
    <mergeCell ref="H195:H196"/>
    <mergeCell ref="H180:H181"/>
    <mergeCell ref="H185:H186"/>
    <mergeCell ref="H189:H190"/>
    <mergeCell ref="H187:H188"/>
    <mergeCell ref="J172:J173"/>
    <mergeCell ref="J174:J175"/>
    <mergeCell ref="J161:J162"/>
    <mergeCell ref="G145:G146"/>
    <mergeCell ref="H170:H171"/>
    <mergeCell ref="G163:G164"/>
    <mergeCell ref="G191:G192"/>
    <mergeCell ref="F211:F212"/>
    <mergeCell ref="G215:G216"/>
    <mergeCell ref="F213:F214"/>
    <mergeCell ref="H211:H212"/>
    <mergeCell ref="H213:H214"/>
    <mergeCell ref="G211:G212"/>
    <mergeCell ref="H122:H123"/>
    <mergeCell ref="G122:G123"/>
    <mergeCell ref="G130:G131"/>
    <mergeCell ref="H132:H133"/>
    <mergeCell ref="H128:H129"/>
    <mergeCell ref="H205:H206"/>
    <mergeCell ref="G132:G133"/>
    <mergeCell ref="H145:H146"/>
    <mergeCell ref="H141:H142"/>
    <mergeCell ref="G139:G140"/>
    <mergeCell ref="D126:D127"/>
    <mergeCell ref="H124:H125"/>
    <mergeCell ref="G124:G125"/>
    <mergeCell ref="J122:J123"/>
    <mergeCell ref="J124:J125"/>
    <mergeCell ref="D122:D123"/>
    <mergeCell ref="F124:F125"/>
    <mergeCell ref="G126:G127"/>
    <mergeCell ref="H126:H127"/>
    <mergeCell ref="J126:J127"/>
    <mergeCell ref="H161:H162"/>
    <mergeCell ref="H165:H166"/>
    <mergeCell ref="E149:E150"/>
    <mergeCell ref="E147:E148"/>
    <mergeCell ref="G149:G150"/>
    <mergeCell ref="G153:G154"/>
    <mergeCell ref="F153:F154"/>
    <mergeCell ref="G147:G148"/>
    <mergeCell ref="H155:H156"/>
    <mergeCell ref="F161:F162"/>
    <mergeCell ref="H134:H135"/>
    <mergeCell ref="H136:H137"/>
    <mergeCell ref="J147:J148"/>
    <mergeCell ref="H153:H154"/>
    <mergeCell ref="J149:J150"/>
    <mergeCell ref="H151:H152"/>
    <mergeCell ref="J151:J152"/>
    <mergeCell ref="J139:J140"/>
    <mergeCell ref="J145:J146"/>
    <mergeCell ref="F149:F150"/>
    <mergeCell ref="E151:E152"/>
    <mergeCell ref="F128:F129"/>
    <mergeCell ref="H143:H144"/>
    <mergeCell ref="H149:H150"/>
    <mergeCell ref="H130:H131"/>
    <mergeCell ref="G128:G129"/>
    <mergeCell ref="H139:H140"/>
    <mergeCell ref="G134:G135"/>
    <mergeCell ref="F126:F127"/>
    <mergeCell ref="E126:E127"/>
    <mergeCell ref="E136:E137"/>
    <mergeCell ref="F167:F168"/>
    <mergeCell ref="F178:F179"/>
    <mergeCell ref="F147:F148"/>
    <mergeCell ref="E134:E135"/>
    <mergeCell ref="E167:E168"/>
    <mergeCell ref="F134:F135"/>
    <mergeCell ref="F163:F164"/>
    <mergeCell ref="F141:F142"/>
    <mergeCell ref="F145:F146"/>
    <mergeCell ref="E143:E144"/>
    <mergeCell ref="F139:F140"/>
    <mergeCell ref="E145:E146"/>
    <mergeCell ref="E178:E179"/>
    <mergeCell ref="D120:D121"/>
    <mergeCell ref="E113:E114"/>
    <mergeCell ref="D111:D112"/>
    <mergeCell ref="E118:E119"/>
    <mergeCell ref="D113:D114"/>
    <mergeCell ref="F113:F114"/>
    <mergeCell ref="D118:D119"/>
    <mergeCell ref="F120:F121"/>
    <mergeCell ref="A10:A11"/>
    <mergeCell ref="B10:B11"/>
    <mergeCell ref="E111:E112"/>
    <mergeCell ref="C109:C110"/>
    <mergeCell ref="E17:E18"/>
    <mergeCell ref="C97:C98"/>
    <mergeCell ref="A97:A100"/>
    <mergeCell ref="A101:A104"/>
    <mergeCell ref="C105:C106"/>
    <mergeCell ref="C69:C70"/>
    <mergeCell ref="C71:C72"/>
    <mergeCell ref="D83:D84"/>
    <mergeCell ref="D71:D72"/>
    <mergeCell ref="A105:A108"/>
    <mergeCell ref="D95:D96"/>
    <mergeCell ref="D87:D88"/>
    <mergeCell ref="C75:C76"/>
    <mergeCell ref="B101:B104"/>
    <mergeCell ref="C101:C102"/>
    <mergeCell ref="A93:A96"/>
    <mergeCell ref="E97:E98"/>
    <mergeCell ref="E103:E104"/>
    <mergeCell ref="E109:E110"/>
    <mergeCell ref="H109:H110"/>
    <mergeCell ref="F105:F106"/>
    <mergeCell ref="F107:F108"/>
    <mergeCell ref="F109:F110"/>
    <mergeCell ref="F97:F98"/>
    <mergeCell ref="E107:E108"/>
    <mergeCell ref="G109:G110"/>
    <mergeCell ref="C95:C96"/>
    <mergeCell ref="C99:C100"/>
    <mergeCell ref="D99:D100"/>
    <mergeCell ref="A109:B114"/>
    <mergeCell ref="B105:B108"/>
    <mergeCell ref="C113:C114"/>
    <mergeCell ref="B97:B100"/>
    <mergeCell ref="D97:D98"/>
    <mergeCell ref="D103:D104"/>
    <mergeCell ref="C111:C112"/>
    <mergeCell ref="C107:C108"/>
    <mergeCell ref="D109:D110"/>
    <mergeCell ref="F116:F117"/>
    <mergeCell ref="E116:E117"/>
    <mergeCell ref="D116:D117"/>
    <mergeCell ref="J118:J119"/>
    <mergeCell ref="G116:G117"/>
    <mergeCell ref="H116:H117"/>
    <mergeCell ref="H118:H119"/>
    <mergeCell ref="J93:J96"/>
    <mergeCell ref="J97:J100"/>
    <mergeCell ref="H103:H104"/>
    <mergeCell ref="J101:J104"/>
    <mergeCell ref="J120:J121"/>
    <mergeCell ref="H107:H108"/>
    <mergeCell ref="H120:H121"/>
    <mergeCell ref="H99:H100"/>
    <mergeCell ref="E79:E80"/>
    <mergeCell ref="F87:F88"/>
    <mergeCell ref="F91:F92"/>
    <mergeCell ref="H77:H78"/>
    <mergeCell ref="J85:J88"/>
    <mergeCell ref="G85:G86"/>
    <mergeCell ref="F83:F84"/>
    <mergeCell ref="F81:F82"/>
    <mergeCell ref="D51:D52"/>
    <mergeCell ref="B53:B56"/>
    <mergeCell ref="A53:A56"/>
    <mergeCell ref="J89:J92"/>
    <mergeCell ref="H93:H94"/>
    <mergeCell ref="H81:H82"/>
    <mergeCell ref="E77:E78"/>
    <mergeCell ref="F85:F86"/>
    <mergeCell ref="F77:F78"/>
    <mergeCell ref="E83:E84"/>
    <mergeCell ref="H91:H92"/>
    <mergeCell ref="H89:H90"/>
    <mergeCell ref="F89:F90"/>
    <mergeCell ref="A49:A52"/>
    <mergeCell ref="F55:F56"/>
    <mergeCell ref="C57:C58"/>
    <mergeCell ref="D57:D58"/>
    <mergeCell ref="E57:E58"/>
    <mergeCell ref="E51:E52"/>
    <mergeCell ref="C51:C52"/>
    <mergeCell ref="D93:D94"/>
    <mergeCell ref="J73:J76"/>
    <mergeCell ref="J77:J80"/>
    <mergeCell ref="J81:J84"/>
    <mergeCell ref="F93:F94"/>
    <mergeCell ref="D75:D76"/>
    <mergeCell ref="D77:D78"/>
    <mergeCell ref="G77:G78"/>
    <mergeCell ref="E89:E90"/>
    <mergeCell ref="G89:G90"/>
    <mergeCell ref="H255:H256"/>
    <mergeCell ref="H257:H258"/>
    <mergeCell ref="G95:G96"/>
    <mergeCell ref="G118:G119"/>
    <mergeCell ref="H223:H225"/>
    <mergeCell ref="H230:H231"/>
    <mergeCell ref="H239:H240"/>
    <mergeCell ref="H95:H96"/>
    <mergeCell ref="H111:H112"/>
    <mergeCell ref="G205:G206"/>
    <mergeCell ref="H113:H114"/>
    <mergeCell ref="C79:C80"/>
    <mergeCell ref="E93:E94"/>
    <mergeCell ref="E91:E92"/>
    <mergeCell ref="D91:D92"/>
    <mergeCell ref="C85:C86"/>
    <mergeCell ref="D79:D80"/>
    <mergeCell ref="C93:C94"/>
    <mergeCell ref="C83:C84"/>
    <mergeCell ref="E85:E86"/>
    <mergeCell ref="D61:D62"/>
    <mergeCell ref="J230:J231"/>
    <mergeCell ref="H87:H88"/>
    <mergeCell ref="J109:J114"/>
    <mergeCell ref="E95:E96"/>
    <mergeCell ref="E99:E100"/>
    <mergeCell ref="F99:F100"/>
    <mergeCell ref="F95:F96"/>
    <mergeCell ref="E105:E106"/>
    <mergeCell ref="G113:G114"/>
    <mergeCell ref="B89:B92"/>
    <mergeCell ref="D89:D90"/>
    <mergeCell ref="G79:G80"/>
    <mergeCell ref="G83:G84"/>
    <mergeCell ref="G81:G82"/>
    <mergeCell ref="C81:C82"/>
    <mergeCell ref="E81:E82"/>
    <mergeCell ref="D81:D82"/>
    <mergeCell ref="G87:G88"/>
    <mergeCell ref="G91:G92"/>
    <mergeCell ref="D45:D46"/>
    <mergeCell ref="E53:E54"/>
    <mergeCell ref="B116:B117"/>
    <mergeCell ref="A116:A117"/>
    <mergeCell ref="C116:C117"/>
    <mergeCell ref="A118:A119"/>
    <mergeCell ref="C89:C90"/>
    <mergeCell ref="D85:D86"/>
    <mergeCell ref="D105:D106"/>
    <mergeCell ref="D107:D108"/>
    <mergeCell ref="J43:J44"/>
    <mergeCell ref="J45:J48"/>
    <mergeCell ref="J49:J52"/>
    <mergeCell ref="H43:H44"/>
    <mergeCell ref="H45:H46"/>
    <mergeCell ref="H47:H48"/>
    <mergeCell ref="H49:H50"/>
    <mergeCell ref="J69:J72"/>
    <mergeCell ref="D67:D68"/>
    <mergeCell ref="E67:E68"/>
    <mergeCell ref="F67:F68"/>
    <mergeCell ref="G67:G68"/>
    <mergeCell ref="D69:D70"/>
    <mergeCell ref="E71:E72"/>
    <mergeCell ref="E69:E70"/>
    <mergeCell ref="B122:B123"/>
    <mergeCell ref="H65:H66"/>
    <mergeCell ref="F69:F70"/>
    <mergeCell ref="F71:F72"/>
    <mergeCell ref="E61:E62"/>
    <mergeCell ref="F61:F62"/>
    <mergeCell ref="G65:G66"/>
    <mergeCell ref="H71:H72"/>
    <mergeCell ref="G71:G72"/>
    <mergeCell ref="C118:C119"/>
    <mergeCell ref="A145:A146"/>
    <mergeCell ref="D134:D135"/>
    <mergeCell ref="A128:A129"/>
    <mergeCell ref="B143:B144"/>
    <mergeCell ref="A143:A144"/>
    <mergeCell ref="B139:B140"/>
    <mergeCell ref="C128:C129"/>
    <mergeCell ref="A141:A142"/>
    <mergeCell ref="D130:D131"/>
    <mergeCell ref="D128:D129"/>
    <mergeCell ref="A147:A148"/>
    <mergeCell ref="C122:C123"/>
    <mergeCell ref="C87:C88"/>
    <mergeCell ref="B124:B125"/>
    <mergeCell ref="B120:B121"/>
    <mergeCell ref="B126:B127"/>
    <mergeCell ref="A124:A125"/>
    <mergeCell ref="A126:A127"/>
    <mergeCell ref="A120:A121"/>
    <mergeCell ref="A122:A123"/>
    <mergeCell ref="C130:C131"/>
    <mergeCell ref="C126:C127"/>
    <mergeCell ref="D124:D125"/>
    <mergeCell ref="A296:B301"/>
    <mergeCell ref="C132:C133"/>
    <mergeCell ref="C139:C140"/>
    <mergeCell ref="A157:A160"/>
    <mergeCell ref="B157:B160"/>
    <mergeCell ref="B161:B162"/>
    <mergeCell ref="A161:A162"/>
    <mergeCell ref="B315:B316"/>
    <mergeCell ref="B321:B322"/>
    <mergeCell ref="C317:C318"/>
    <mergeCell ref="A281:B286"/>
    <mergeCell ref="A303:A304"/>
    <mergeCell ref="C305:C306"/>
    <mergeCell ref="B307:B308"/>
    <mergeCell ref="C307:C308"/>
    <mergeCell ref="B309:B310"/>
    <mergeCell ref="C313:C314"/>
    <mergeCell ref="J261:J262"/>
    <mergeCell ref="C263:C264"/>
    <mergeCell ref="F263:F264"/>
    <mergeCell ref="G263:G264"/>
    <mergeCell ref="D261:D262"/>
    <mergeCell ref="J263:J264"/>
    <mergeCell ref="H263:H264"/>
    <mergeCell ref="D263:D264"/>
    <mergeCell ref="B323:B324"/>
    <mergeCell ref="D283:D284"/>
    <mergeCell ref="E283:E284"/>
    <mergeCell ref="B317:B318"/>
    <mergeCell ref="B305:B306"/>
    <mergeCell ref="B292:B293"/>
    <mergeCell ref="C296:C297"/>
    <mergeCell ref="D296:D297"/>
    <mergeCell ref="E296:E297"/>
    <mergeCell ref="C298:C299"/>
    <mergeCell ref="J265:J266"/>
    <mergeCell ref="A269:A270"/>
    <mergeCell ref="B271:B272"/>
    <mergeCell ref="B269:B270"/>
    <mergeCell ref="B265:B266"/>
    <mergeCell ref="E269:E270"/>
    <mergeCell ref="C267:C268"/>
    <mergeCell ref="H269:H270"/>
    <mergeCell ref="C265:C266"/>
    <mergeCell ref="D265:D266"/>
    <mergeCell ref="B141:B142"/>
    <mergeCell ref="C145:C146"/>
    <mergeCell ref="C143:C144"/>
    <mergeCell ref="C149:C150"/>
    <mergeCell ref="C155:C156"/>
    <mergeCell ref="D153:D154"/>
    <mergeCell ref="B147:B148"/>
    <mergeCell ref="B149:B150"/>
    <mergeCell ref="B151:B152"/>
    <mergeCell ref="A170:A171"/>
    <mergeCell ref="G217:G218"/>
    <mergeCell ref="D211:D212"/>
    <mergeCell ref="D205:D206"/>
    <mergeCell ref="E205:E206"/>
    <mergeCell ref="E199:E200"/>
    <mergeCell ref="G176:G177"/>
    <mergeCell ref="G178:G179"/>
    <mergeCell ref="G185:G186"/>
    <mergeCell ref="G183:G184"/>
    <mergeCell ref="E153:E154"/>
    <mergeCell ref="E155:E156"/>
    <mergeCell ref="B155:B156"/>
    <mergeCell ref="A155:A156"/>
    <mergeCell ref="A151:A152"/>
    <mergeCell ref="A153:A154"/>
    <mergeCell ref="B153:B154"/>
    <mergeCell ref="G155:G156"/>
    <mergeCell ref="G167:G168"/>
    <mergeCell ref="G165:G166"/>
    <mergeCell ref="G161:G162"/>
    <mergeCell ref="D167:D168"/>
    <mergeCell ref="D163:D164"/>
    <mergeCell ref="F155:F156"/>
    <mergeCell ref="G151:G152"/>
    <mergeCell ref="A226:A227"/>
    <mergeCell ref="A211:A214"/>
    <mergeCell ref="F205:F206"/>
    <mergeCell ref="F223:F225"/>
    <mergeCell ref="B211:B214"/>
    <mergeCell ref="D215:D216"/>
    <mergeCell ref="C213:C214"/>
    <mergeCell ref="D213:D214"/>
    <mergeCell ref="C153:C154"/>
    <mergeCell ref="C232:C233"/>
    <mergeCell ref="C226:C227"/>
    <mergeCell ref="C230:C231"/>
    <mergeCell ref="A215:B220"/>
    <mergeCell ref="C215:C216"/>
    <mergeCell ref="C223:C225"/>
    <mergeCell ref="B226:B227"/>
    <mergeCell ref="B230:B231"/>
    <mergeCell ref="A232:A233"/>
    <mergeCell ref="A230:A231"/>
    <mergeCell ref="A235:A236"/>
    <mergeCell ref="B235:B236"/>
    <mergeCell ref="A243:J243"/>
    <mergeCell ref="H247:H248"/>
    <mergeCell ref="J247:J252"/>
    <mergeCell ref="G247:G248"/>
    <mergeCell ref="D241:D242"/>
    <mergeCell ref="A237:B242"/>
    <mergeCell ref="C247:C248"/>
    <mergeCell ref="F247:F248"/>
    <mergeCell ref="C211:C212"/>
    <mergeCell ref="E215:E216"/>
    <mergeCell ref="E213:E214"/>
    <mergeCell ref="D223:D225"/>
    <mergeCell ref="A221:J221"/>
    <mergeCell ref="A223:A225"/>
    <mergeCell ref="G213:G214"/>
    <mergeCell ref="E211:E212"/>
    <mergeCell ref="D219:D220"/>
    <mergeCell ref="E219:E220"/>
    <mergeCell ref="G97:G98"/>
    <mergeCell ref="G93:G94"/>
    <mergeCell ref="G103:G104"/>
    <mergeCell ref="A73:A76"/>
    <mergeCell ref="G73:G74"/>
    <mergeCell ref="E87:E88"/>
    <mergeCell ref="C77:C78"/>
    <mergeCell ref="D73:D74"/>
    <mergeCell ref="B93:B96"/>
    <mergeCell ref="C103:C104"/>
    <mergeCell ref="A169:J169"/>
    <mergeCell ref="H167:H168"/>
    <mergeCell ref="B170:B171"/>
    <mergeCell ref="A172:A173"/>
    <mergeCell ref="B69:B72"/>
    <mergeCell ref="A89:A92"/>
    <mergeCell ref="B85:B88"/>
    <mergeCell ref="A77:A80"/>
    <mergeCell ref="A81:A84"/>
    <mergeCell ref="B77:B80"/>
    <mergeCell ref="C178:C179"/>
    <mergeCell ref="C174:C175"/>
    <mergeCell ref="D178:D179"/>
    <mergeCell ref="C176:C177"/>
    <mergeCell ref="A191:A192"/>
    <mergeCell ref="B189:B190"/>
    <mergeCell ref="A189:A190"/>
    <mergeCell ref="A176:B181"/>
    <mergeCell ref="A174:A175"/>
    <mergeCell ref="B174:B175"/>
    <mergeCell ref="B43:B44"/>
    <mergeCell ref="F45:F46"/>
    <mergeCell ref="B128:B129"/>
    <mergeCell ref="A149:A150"/>
    <mergeCell ref="A132:B137"/>
    <mergeCell ref="B145:B146"/>
    <mergeCell ref="B130:B131"/>
    <mergeCell ref="A85:A88"/>
    <mergeCell ref="B81:B84"/>
    <mergeCell ref="A69:A72"/>
    <mergeCell ref="G43:G44"/>
    <mergeCell ref="C39:C40"/>
    <mergeCell ref="F43:F44"/>
    <mergeCell ref="D39:D40"/>
    <mergeCell ref="C124:C125"/>
    <mergeCell ref="B37:B38"/>
    <mergeCell ref="F47:F48"/>
    <mergeCell ref="D55:D56"/>
    <mergeCell ref="E55:E56"/>
    <mergeCell ref="D49:D50"/>
    <mergeCell ref="C41:C42"/>
    <mergeCell ref="F41:F42"/>
    <mergeCell ref="E41:E42"/>
    <mergeCell ref="D43:D44"/>
    <mergeCell ref="A39:A42"/>
    <mergeCell ref="G41:G42"/>
    <mergeCell ref="E43:E44"/>
    <mergeCell ref="D41:D42"/>
    <mergeCell ref="C43:C44"/>
    <mergeCell ref="A43:A44"/>
    <mergeCell ref="E45:E46"/>
    <mergeCell ref="E63:E64"/>
    <mergeCell ref="H176:H177"/>
    <mergeCell ref="G120:G121"/>
    <mergeCell ref="G69:G70"/>
    <mergeCell ref="G47:G48"/>
    <mergeCell ref="G51:G52"/>
    <mergeCell ref="G49:G50"/>
    <mergeCell ref="G55:G56"/>
    <mergeCell ref="E49:E50"/>
    <mergeCell ref="F79:F80"/>
    <mergeCell ref="F75:F76"/>
    <mergeCell ref="C59:C60"/>
    <mergeCell ref="E59:E60"/>
    <mergeCell ref="D59:D60"/>
    <mergeCell ref="B61:B64"/>
    <mergeCell ref="E75:E76"/>
    <mergeCell ref="C73:C74"/>
    <mergeCell ref="F59:F60"/>
    <mergeCell ref="C61:C62"/>
    <mergeCell ref="F51:F52"/>
    <mergeCell ref="F49:F50"/>
    <mergeCell ref="G53:G54"/>
    <mergeCell ref="C47:C48"/>
    <mergeCell ref="B57:B60"/>
    <mergeCell ref="B73:B76"/>
    <mergeCell ref="F53:F54"/>
    <mergeCell ref="D47:D48"/>
    <mergeCell ref="E47:E48"/>
    <mergeCell ref="C49:C50"/>
    <mergeCell ref="H19:H20"/>
    <mergeCell ref="B49:B52"/>
    <mergeCell ref="F57:F58"/>
    <mergeCell ref="G33:G34"/>
    <mergeCell ref="G31:G32"/>
    <mergeCell ref="F39:F40"/>
    <mergeCell ref="E39:E40"/>
    <mergeCell ref="F35:F36"/>
    <mergeCell ref="E35:E36"/>
    <mergeCell ref="G35:G36"/>
    <mergeCell ref="C21:C22"/>
    <mergeCell ref="E25:E26"/>
    <mergeCell ref="E19:E20"/>
    <mergeCell ref="C33:C34"/>
    <mergeCell ref="C31:C32"/>
    <mergeCell ref="D31:D32"/>
    <mergeCell ref="E31:E32"/>
    <mergeCell ref="C19:C20"/>
    <mergeCell ref="G59:G60"/>
    <mergeCell ref="H51:H52"/>
    <mergeCell ref="G57:G58"/>
    <mergeCell ref="H57:H58"/>
    <mergeCell ref="H35:H36"/>
    <mergeCell ref="H75:H76"/>
    <mergeCell ref="H69:H70"/>
    <mergeCell ref="H39:H40"/>
    <mergeCell ref="H41:H42"/>
    <mergeCell ref="G39:G40"/>
    <mergeCell ref="A29:A30"/>
    <mergeCell ref="C25:C26"/>
    <mergeCell ref="D25:D26"/>
    <mergeCell ref="E27:E28"/>
    <mergeCell ref="E29:E30"/>
    <mergeCell ref="D29:D30"/>
    <mergeCell ref="B29:B30"/>
    <mergeCell ref="C29:C30"/>
    <mergeCell ref="C27:C28"/>
    <mergeCell ref="D27:D28"/>
    <mergeCell ref="A19:A20"/>
    <mergeCell ref="B19:B20"/>
    <mergeCell ref="A25:A28"/>
    <mergeCell ref="B25:B28"/>
    <mergeCell ref="A23:A24"/>
    <mergeCell ref="B23:B24"/>
    <mergeCell ref="A21:A22"/>
    <mergeCell ref="B21:B22"/>
    <mergeCell ref="F19:F20"/>
    <mergeCell ref="F31:F32"/>
    <mergeCell ref="F21:F22"/>
    <mergeCell ref="J31:J34"/>
    <mergeCell ref="F29:F30"/>
    <mergeCell ref="J23:J24"/>
    <mergeCell ref="J19:J20"/>
    <mergeCell ref="H23:H24"/>
    <mergeCell ref="H33:H34"/>
    <mergeCell ref="F33:F34"/>
    <mergeCell ref="A35:A36"/>
    <mergeCell ref="D141:D142"/>
    <mergeCell ref="C35:C36"/>
    <mergeCell ref="C136:C137"/>
    <mergeCell ref="D132:D133"/>
    <mergeCell ref="A37:A38"/>
    <mergeCell ref="B39:B42"/>
    <mergeCell ref="C55:C56"/>
    <mergeCell ref="C53:C54"/>
    <mergeCell ref="C45:C46"/>
    <mergeCell ref="A31:A34"/>
    <mergeCell ref="A139:A140"/>
    <mergeCell ref="A130:A131"/>
    <mergeCell ref="B31:B34"/>
    <mergeCell ref="B35:B36"/>
    <mergeCell ref="A138:J138"/>
    <mergeCell ref="D53:D54"/>
    <mergeCell ref="E139:E140"/>
    <mergeCell ref="D35:D36"/>
    <mergeCell ref="J130:J131"/>
    <mergeCell ref="E124:E125"/>
    <mergeCell ref="F151:F152"/>
    <mergeCell ref="E120:E121"/>
    <mergeCell ref="F122:F123"/>
    <mergeCell ref="F130:F131"/>
    <mergeCell ref="E130:E131"/>
    <mergeCell ref="F132:F133"/>
    <mergeCell ref="E132:E133"/>
    <mergeCell ref="E128:E129"/>
    <mergeCell ref="F143:F144"/>
    <mergeCell ref="E73:E74"/>
    <mergeCell ref="D155:D156"/>
    <mergeCell ref="G27:G28"/>
    <mergeCell ref="G29:G30"/>
    <mergeCell ref="F25:F26"/>
    <mergeCell ref="H79:H80"/>
    <mergeCell ref="H83:H84"/>
    <mergeCell ref="H85:H86"/>
    <mergeCell ref="F111:F112"/>
    <mergeCell ref="E122:E123"/>
    <mergeCell ref="G21:G22"/>
    <mergeCell ref="H31:H32"/>
    <mergeCell ref="H73:H74"/>
    <mergeCell ref="G75:G76"/>
    <mergeCell ref="G25:G26"/>
    <mergeCell ref="J25:J28"/>
    <mergeCell ref="J35:J36"/>
    <mergeCell ref="J29:J30"/>
    <mergeCell ref="H29:H30"/>
    <mergeCell ref="G45:G46"/>
    <mergeCell ref="C91:C92"/>
    <mergeCell ref="J57:J60"/>
    <mergeCell ref="G63:G64"/>
    <mergeCell ref="H59:H60"/>
    <mergeCell ref="J37:J38"/>
    <mergeCell ref="G37:G38"/>
    <mergeCell ref="H37:H38"/>
    <mergeCell ref="G61:G62"/>
    <mergeCell ref="H61:H62"/>
    <mergeCell ref="F73:F74"/>
    <mergeCell ref="D147:D148"/>
    <mergeCell ref="D136:D137"/>
    <mergeCell ref="C141:C142"/>
    <mergeCell ref="D151:D152"/>
    <mergeCell ref="D139:D140"/>
    <mergeCell ref="D149:D150"/>
    <mergeCell ref="F27:F28"/>
    <mergeCell ref="D33:D34"/>
    <mergeCell ref="E33:E34"/>
    <mergeCell ref="E21:E22"/>
    <mergeCell ref="E23:E24"/>
    <mergeCell ref="D23:D24"/>
    <mergeCell ref="D21:D22"/>
    <mergeCell ref="C37:C38"/>
    <mergeCell ref="E37:E38"/>
    <mergeCell ref="F37:F38"/>
    <mergeCell ref="C120:C121"/>
    <mergeCell ref="A115:J115"/>
    <mergeCell ref="G111:G112"/>
    <mergeCell ref="F118:F119"/>
    <mergeCell ref="J116:J117"/>
    <mergeCell ref="B118:B119"/>
    <mergeCell ref="D37:D38"/>
    <mergeCell ref="B172:B173"/>
    <mergeCell ref="A163:B168"/>
    <mergeCell ref="C170:C171"/>
    <mergeCell ref="C163:C164"/>
    <mergeCell ref="C165:C166"/>
    <mergeCell ref="C134:C135"/>
    <mergeCell ref="C151:C152"/>
    <mergeCell ref="C147:C148"/>
    <mergeCell ref="C161:C162"/>
    <mergeCell ref="C167:C168"/>
    <mergeCell ref="D165:D166"/>
    <mergeCell ref="E165:E166"/>
    <mergeCell ref="F165:F166"/>
    <mergeCell ref="E176:E177"/>
    <mergeCell ref="F176:F177"/>
    <mergeCell ref="G170:G171"/>
    <mergeCell ref="F170:F171"/>
    <mergeCell ref="E174:E175"/>
    <mergeCell ref="D174:D175"/>
    <mergeCell ref="D170:D171"/>
    <mergeCell ref="H174:H175"/>
    <mergeCell ref="H178:H179"/>
    <mergeCell ref="D176:D177"/>
    <mergeCell ref="F174:F175"/>
    <mergeCell ref="G174:G175"/>
    <mergeCell ref="F180:F181"/>
    <mergeCell ref="G180:G181"/>
    <mergeCell ref="D180:D181"/>
    <mergeCell ref="E180:E181"/>
    <mergeCell ref="H197:H198"/>
    <mergeCell ref="F197:F198"/>
    <mergeCell ref="F195:F196"/>
    <mergeCell ref="E197:E198"/>
    <mergeCell ref="G197:G198"/>
    <mergeCell ref="E187:E188"/>
    <mergeCell ref="F187:F188"/>
    <mergeCell ref="G195:G196"/>
    <mergeCell ref="D145:D146"/>
    <mergeCell ref="D143:D144"/>
    <mergeCell ref="J201:J206"/>
    <mergeCell ref="D161:D162"/>
    <mergeCell ref="E161:E162"/>
    <mergeCell ref="E163:E164"/>
    <mergeCell ref="D191:D192"/>
    <mergeCell ref="E170:E171"/>
    <mergeCell ref="E201:E202"/>
    <mergeCell ref="F203:F204"/>
    <mergeCell ref="F199:F200"/>
    <mergeCell ref="H201:H202"/>
    <mergeCell ref="G199:G200"/>
    <mergeCell ref="H199:H200"/>
    <mergeCell ref="G201:G202"/>
    <mergeCell ref="G203:G204"/>
    <mergeCell ref="F201:F202"/>
    <mergeCell ref="H147:H148"/>
    <mergeCell ref="E191:E192"/>
    <mergeCell ref="C180:C181"/>
    <mergeCell ref="D199:D200"/>
    <mergeCell ref="D183:D184"/>
    <mergeCell ref="C185:C186"/>
    <mergeCell ref="E183:E184"/>
    <mergeCell ref="F183:F184"/>
    <mergeCell ref="D189:D190"/>
    <mergeCell ref="E189:E190"/>
    <mergeCell ref="A182:J182"/>
    <mergeCell ref="B183:B184"/>
    <mergeCell ref="A183:A184"/>
    <mergeCell ref="C183:C184"/>
    <mergeCell ref="C191:C192"/>
    <mergeCell ref="C195:C196"/>
    <mergeCell ref="B191:B192"/>
    <mergeCell ref="C189:C190"/>
    <mergeCell ref="B185:B186"/>
    <mergeCell ref="F185:F186"/>
    <mergeCell ref="J185:J186"/>
    <mergeCell ref="J189:J190"/>
    <mergeCell ref="H183:H184"/>
    <mergeCell ref="E195:E196"/>
    <mergeCell ref="D197:D198"/>
    <mergeCell ref="D195:D196"/>
    <mergeCell ref="J183:J184"/>
    <mergeCell ref="F191:F192"/>
    <mergeCell ref="G189:G190"/>
    <mergeCell ref="F189:F190"/>
    <mergeCell ref="A185:A186"/>
    <mergeCell ref="A187:A188"/>
    <mergeCell ref="B187:B188"/>
    <mergeCell ref="C203:C204"/>
    <mergeCell ref="C199:C200"/>
    <mergeCell ref="A195:A196"/>
    <mergeCell ref="A199:A200"/>
    <mergeCell ref="C197:C198"/>
    <mergeCell ref="B195:B196"/>
    <mergeCell ref="A197:A198"/>
    <mergeCell ref="A247:B252"/>
    <mergeCell ref="H261:H262"/>
    <mergeCell ref="A261:A262"/>
    <mergeCell ref="C261:C262"/>
    <mergeCell ref="E261:E262"/>
    <mergeCell ref="F261:F262"/>
    <mergeCell ref="G261:G262"/>
    <mergeCell ref="B261:B262"/>
    <mergeCell ref="A260:J260"/>
    <mergeCell ref="A253:B258"/>
    <mergeCell ref="B197:B198"/>
    <mergeCell ref="B199:B200"/>
    <mergeCell ref="A207:J207"/>
    <mergeCell ref="D203:D204"/>
    <mergeCell ref="C205:C206"/>
    <mergeCell ref="A201:B206"/>
    <mergeCell ref="C201:C202"/>
    <mergeCell ref="D201:D202"/>
    <mergeCell ref="E203:E204"/>
    <mergeCell ref="H203:H204"/>
    <mergeCell ref="B232:B233"/>
    <mergeCell ref="G294:G295"/>
    <mergeCell ref="D273:D274"/>
    <mergeCell ref="A279:A280"/>
    <mergeCell ref="B277:B278"/>
    <mergeCell ref="B279:B280"/>
    <mergeCell ref="A275:A276"/>
    <mergeCell ref="A277:A278"/>
    <mergeCell ref="C275:C276"/>
    <mergeCell ref="D275:D276"/>
    <mergeCell ref="D269:D270"/>
    <mergeCell ref="E267:E268"/>
    <mergeCell ref="C277:C278"/>
    <mergeCell ref="B275:B276"/>
    <mergeCell ref="A273:A274"/>
    <mergeCell ref="B273:B274"/>
    <mergeCell ref="E271:E272"/>
    <mergeCell ref="J267:J268"/>
    <mergeCell ref="H265:H266"/>
    <mergeCell ref="A263:A264"/>
    <mergeCell ref="B263:B264"/>
    <mergeCell ref="C273:C274"/>
    <mergeCell ref="J271:J272"/>
    <mergeCell ref="F271:F272"/>
    <mergeCell ref="H271:H272"/>
    <mergeCell ref="G271:G272"/>
    <mergeCell ref="D267:D268"/>
    <mergeCell ref="J305:J306"/>
    <mergeCell ref="G296:G297"/>
    <mergeCell ref="H296:H297"/>
    <mergeCell ref="F296:F297"/>
    <mergeCell ref="F292:F293"/>
    <mergeCell ref="G292:G293"/>
    <mergeCell ref="H292:H293"/>
    <mergeCell ref="J296:J301"/>
    <mergeCell ref="G298:G299"/>
    <mergeCell ref="G300:G301"/>
    <mergeCell ref="H300:H301"/>
    <mergeCell ref="H298:H299"/>
    <mergeCell ref="C271:C272"/>
    <mergeCell ref="D271:D272"/>
    <mergeCell ref="C279:C280"/>
    <mergeCell ref="G273:G274"/>
    <mergeCell ref="D298:D299"/>
    <mergeCell ref="F300:F301"/>
    <mergeCell ref="C292:C293"/>
    <mergeCell ref="D292:D293"/>
    <mergeCell ref="C300:C301"/>
    <mergeCell ref="D300:D301"/>
    <mergeCell ref="F298:F299"/>
    <mergeCell ref="E300:E301"/>
    <mergeCell ref="E298:E299"/>
    <mergeCell ref="J292:J293"/>
    <mergeCell ref="J294:J295"/>
    <mergeCell ref="C294:C295"/>
    <mergeCell ref="D294:D295"/>
    <mergeCell ref="H294:H295"/>
    <mergeCell ref="F294:F295"/>
    <mergeCell ref="E294:E295"/>
    <mergeCell ref="E292:E293"/>
    <mergeCell ref="C303:C304"/>
    <mergeCell ref="D303:D304"/>
    <mergeCell ref="E303:E304"/>
    <mergeCell ref="J315:J316"/>
    <mergeCell ref="C315:C316"/>
    <mergeCell ref="D315:D316"/>
    <mergeCell ref="E315:E316"/>
    <mergeCell ref="F315:F316"/>
    <mergeCell ref="G315:G316"/>
    <mergeCell ref="H315:H316"/>
    <mergeCell ref="D307:D308"/>
    <mergeCell ref="H305:H306"/>
    <mergeCell ref="H303:H304"/>
    <mergeCell ref="G305:G306"/>
    <mergeCell ref="J313:J314"/>
    <mergeCell ref="D313:D314"/>
    <mergeCell ref="E313:E314"/>
    <mergeCell ref="F313:F314"/>
    <mergeCell ref="G313:G314"/>
    <mergeCell ref="J303:J304"/>
    <mergeCell ref="J311:J312"/>
    <mergeCell ref="J307:J308"/>
    <mergeCell ref="D305:D306"/>
    <mergeCell ref="F305:F306"/>
    <mergeCell ref="F303:F304"/>
    <mergeCell ref="E307:E308"/>
    <mergeCell ref="F307:F308"/>
    <mergeCell ref="G307:G308"/>
    <mergeCell ref="H307:H308"/>
    <mergeCell ref="G303:G304"/>
    <mergeCell ref="J309:J310"/>
    <mergeCell ref="C309:C310"/>
    <mergeCell ref="D309:D310"/>
    <mergeCell ref="E309:E310"/>
    <mergeCell ref="F309:F310"/>
    <mergeCell ref="G309:G310"/>
    <mergeCell ref="H309:H310"/>
    <mergeCell ref="C311:C312"/>
    <mergeCell ref="D311:D312"/>
    <mergeCell ref="E311:E312"/>
    <mergeCell ref="F311:F312"/>
    <mergeCell ref="B313:B314"/>
    <mergeCell ref="B311:B312"/>
    <mergeCell ref="G311:G312"/>
    <mergeCell ref="H311:H312"/>
    <mergeCell ref="H313:H314"/>
    <mergeCell ref="B325:B326"/>
    <mergeCell ref="C325:C326"/>
    <mergeCell ref="D325:D326"/>
    <mergeCell ref="E325:E326"/>
    <mergeCell ref="B319:B320"/>
    <mergeCell ref="C319:C320"/>
    <mergeCell ref="D319:D320"/>
    <mergeCell ref="J325:J326"/>
    <mergeCell ref="H317:H318"/>
    <mergeCell ref="J317:J318"/>
    <mergeCell ref="E319:E320"/>
    <mergeCell ref="F319:F320"/>
    <mergeCell ref="G319:G320"/>
    <mergeCell ref="H319:H320"/>
    <mergeCell ref="J319:J320"/>
    <mergeCell ref="J321:J322"/>
    <mergeCell ref="C321:C322"/>
    <mergeCell ref="D321:D322"/>
    <mergeCell ref="E321:E322"/>
    <mergeCell ref="F321:F322"/>
    <mergeCell ref="G321:G322"/>
    <mergeCell ref="H321:H322"/>
    <mergeCell ref="D317:D318"/>
    <mergeCell ref="E317:E318"/>
    <mergeCell ref="F317:F318"/>
    <mergeCell ref="G327:G328"/>
    <mergeCell ref="F325:F326"/>
    <mergeCell ref="G325:G326"/>
    <mergeCell ref="G317:G318"/>
    <mergeCell ref="E327:E328"/>
    <mergeCell ref="J327:J328"/>
    <mergeCell ref="J331:J332"/>
    <mergeCell ref="D331:D332"/>
    <mergeCell ref="E331:E332"/>
    <mergeCell ref="F331:F332"/>
    <mergeCell ref="G331:G332"/>
    <mergeCell ref="H331:H332"/>
    <mergeCell ref="H327:H328"/>
    <mergeCell ref="J323:J324"/>
    <mergeCell ref="C323:C324"/>
    <mergeCell ref="D323:D324"/>
    <mergeCell ref="E323:E324"/>
    <mergeCell ref="F323:F324"/>
    <mergeCell ref="G323:G324"/>
    <mergeCell ref="H323:H324"/>
    <mergeCell ref="H325:H326"/>
    <mergeCell ref="F327:F328"/>
    <mergeCell ref="J333:J334"/>
    <mergeCell ref="C333:C334"/>
    <mergeCell ref="D333:D334"/>
    <mergeCell ref="E333:E334"/>
    <mergeCell ref="F333:F334"/>
    <mergeCell ref="G333:G334"/>
    <mergeCell ref="H333:H334"/>
    <mergeCell ref="D327:D328"/>
    <mergeCell ref="H339:H340"/>
    <mergeCell ref="C339:C340"/>
    <mergeCell ref="A337:B342"/>
    <mergeCell ref="H337:H338"/>
    <mergeCell ref="D339:D340"/>
    <mergeCell ref="F341:F342"/>
    <mergeCell ref="E341:E342"/>
    <mergeCell ref="G341:G342"/>
    <mergeCell ref="H341:H342"/>
    <mergeCell ref="G337:G338"/>
    <mergeCell ref="B364:B365"/>
    <mergeCell ref="B358:B359"/>
    <mergeCell ref="F358:F359"/>
    <mergeCell ref="F339:F340"/>
    <mergeCell ref="E352:E353"/>
    <mergeCell ref="F352:F353"/>
    <mergeCell ref="B333:B334"/>
    <mergeCell ref="C341:C342"/>
    <mergeCell ref="D341:D342"/>
    <mergeCell ref="B335:B336"/>
    <mergeCell ref="G339:G340"/>
    <mergeCell ref="E337:E338"/>
    <mergeCell ref="F337:F338"/>
    <mergeCell ref="D350:D351"/>
    <mergeCell ref="E350:E351"/>
    <mergeCell ref="B331:B332"/>
    <mergeCell ref="B327:B328"/>
    <mergeCell ref="C327:C328"/>
    <mergeCell ref="B329:B330"/>
    <mergeCell ref="C331:C332"/>
    <mergeCell ref="C350:C351"/>
    <mergeCell ref="B348:B349"/>
    <mergeCell ref="B344:B345"/>
    <mergeCell ref="A360:A361"/>
    <mergeCell ref="C337:C338"/>
    <mergeCell ref="D337:D338"/>
    <mergeCell ref="A358:A359"/>
    <mergeCell ref="A356:A357"/>
    <mergeCell ref="A352:A353"/>
    <mergeCell ref="A354:A355"/>
    <mergeCell ref="A350:A351"/>
    <mergeCell ref="C352:C353"/>
    <mergeCell ref="C348:C349"/>
    <mergeCell ref="J346:J347"/>
    <mergeCell ref="H348:H349"/>
    <mergeCell ref="D352:D353"/>
    <mergeCell ref="B360:B361"/>
    <mergeCell ref="D354:D355"/>
    <mergeCell ref="C354:C355"/>
    <mergeCell ref="B356:B357"/>
    <mergeCell ref="B354:B355"/>
    <mergeCell ref="B350:B351"/>
    <mergeCell ref="B352:B353"/>
    <mergeCell ref="J344:J345"/>
    <mergeCell ref="J356:J357"/>
    <mergeCell ref="G356:G357"/>
    <mergeCell ref="H356:H357"/>
    <mergeCell ref="H354:H355"/>
    <mergeCell ref="G354:G355"/>
    <mergeCell ref="H344:H345"/>
    <mergeCell ref="H346:H347"/>
    <mergeCell ref="G344:G345"/>
    <mergeCell ref="J348:J349"/>
    <mergeCell ref="D344:D345"/>
    <mergeCell ref="C344:C345"/>
    <mergeCell ref="D348:D349"/>
    <mergeCell ref="D346:D347"/>
    <mergeCell ref="A344:A345"/>
    <mergeCell ref="A346:A347"/>
    <mergeCell ref="B346:B347"/>
    <mergeCell ref="C346:C347"/>
    <mergeCell ref="E348:E349"/>
    <mergeCell ref="G348:G349"/>
    <mergeCell ref="F346:F347"/>
    <mergeCell ref="F348:F349"/>
    <mergeCell ref="E346:E347"/>
    <mergeCell ref="A348:A349"/>
    <mergeCell ref="G346:G347"/>
    <mergeCell ref="F350:F351"/>
    <mergeCell ref="F360:F361"/>
    <mergeCell ref="G360:G361"/>
    <mergeCell ref="J354:J355"/>
    <mergeCell ref="H350:H351"/>
    <mergeCell ref="J350:J351"/>
    <mergeCell ref="J352:J353"/>
    <mergeCell ref="G352:G353"/>
    <mergeCell ref="H352:H353"/>
    <mergeCell ref="G350:G351"/>
    <mergeCell ref="G364:G365"/>
    <mergeCell ref="G362:G363"/>
    <mergeCell ref="F366:F367"/>
    <mergeCell ref="H366:H367"/>
    <mergeCell ref="F362:F363"/>
    <mergeCell ref="H364:H365"/>
    <mergeCell ref="G366:G367"/>
    <mergeCell ref="C362:C363"/>
    <mergeCell ref="C364:C365"/>
    <mergeCell ref="D362:D363"/>
    <mergeCell ref="E362:E363"/>
    <mergeCell ref="D364:D365"/>
    <mergeCell ref="E364:E365"/>
    <mergeCell ref="E354:E355"/>
    <mergeCell ref="F354:F355"/>
    <mergeCell ref="C356:C357"/>
    <mergeCell ref="D356:D357"/>
    <mergeCell ref="E356:E357"/>
    <mergeCell ref="F356:F357"/>
    <mergeCell ref="E366:E367"/>
    <mergeCell ref="A374:J374"/>
    <mergeCell ref="C368:C369"/>
    <mergeCell ref="D368:D369"/>
    <mergeCell ref="F370:F371"/>
    <mergeCell ref="G368:G369"/>
    <mergeCell ref="D372:D373"/>
    <mergeCell ref="C366:C367"/>
    <mergeCell ref="B366:B367"/>
    <mergeCell ref="B385:B386"/>
    <mergeCell ref="B387:B388"/>
    <mergeCell ref="D366:D367"/>
    <mergeCell ref="C372:C373"/>
    <mergeCell ref="D375:D376"/>
    <mergeCell ref="C370:C371"/>
    <mergeCell ref="D370:D371"/>
    <mergeCell ref="B377:B378"/>
    <mergeCell ref="B375:B376"/>
    <mergeCell ref="B381:B382"/>
    <mergeCell ref="A366:A367"/>
    <mergeCell ref="A364:A365"/>
    <mergeCell ref="B362:B363"/>
    <mergeCell ref="A362:A363"/>
    <mergeCell ref="B379:B380"/>
    <mergeCell ref="E375:E376"/>
    <mergeCell ref="E370:E371"/>
    <mergeCell ref="E372:E373"/>
    <mergeCell ref="D379:D380"/>
    <mergeCell ref="E379:E380"/>
    <mergeCell ref="J377:J378"/>
    <mergeCell ref="H383:H384"/>
    <mergeCell ref="J379:J380"/>
    <mergeCell ref="H379:H380"/>
    <mergeCell ref="J381:J382"/>
    <mergeCell ref="J383:J384"/>
    <mergeCell ref="H381:H382"/>
    <mergeCell ref="G370:G371"/>
    <mergeCell ref="F372:F373"/>
    <mergeCell ref="G372:G373"/>
    <mergeCell ref="G383:G384"/>
    <mergeCell ref="C383:C384"/>
    <mergeCell ref="D383:D384"/>
    <mergeCell ref="E383:E384"/>
    <mergeCell ref="F383:F384"/>
    <mergeCell ref="F375:F376"/>
    <mergeCell ref="F379:F380"/>
    <mergeCell ref="H401:H402"/>
    <mergeCell ref="H375:H376"/>
    <mergeCell ref="C377:C378"/>
    <mergeCell ref="C375:C376"/>
    <mergeCell ref="C379:C380"/>
    <mergeCell ref="G375:G376"/>
    <mergeCell ref="C381:C382"/>
    <mergeCell ref="D381:D382"/>
    <mergeCell ref="E381:E382"/>
    <mergeCell ref="H377:H378"/>
    <mergeCell ref="D395:D396"/>
    <mergeCell ref="E395:E396"/>
    <mergeCell ref="F395:F396"/>
    <mergeCell ref="F401:F402"/>
    <mergeCell ref="G399:G400"/>
    <mergeCell ref="G401:G402"/>
    <mergeCell ref="H393:H394"/>
    <mergeCell ref="J395:J400"/>
    <mergeCell ref="H389:H390"/>
    <mergeCell ref="H397:H398"/>
    <mergeCell ref="H391:H392"/>
    <mergeCell ref="H395:H396"/>
    <mergeCell ref="H403:H404"/>
    <mergeCell ref="J385:J386"/>
    <mergeCell ref="J387:J388"/>
    <mergeCell ref="F389:F390"/>
    <mergeCell ref="F387:F388"/>
    <mergeCell ref="H387:H388"/>
    <mergeCell ref="J401:J406"/>
    <mergeCell ref="J389:J394"/>
    <mergeCell ref="H405:H406"/>
    <mergeCell ref="H399:H400"/>
    <mergeCell ref="D391:D392"/>
    <mergeCell ref="E391:E392"/>
    <mergeCell ref="F391:F392"/>
    <mergeCell ref="C387:C388"/>
    <mergeCell ref="G387:G388"/>
    <mergeCell ref="D387:D388"/>
    <mergeCell ref="D389:D390"/>
    <mergeCell ref="J15:J18"/>
    <mergeCell ref="G17:G18"/>
    <mergeCell ref="A401:B406"/>
    <mergeCell ref="C399:C400"/>
    <mergeCell ref="E405:E406"/>
    <mergeCell ref="F405:F406"/>
    <mergeCell ref="C401:C402"/>
    <mergeCell ref="C403:C404"/>
    <mergeCell ref="C405:C406"/>
    <mergeCell ref="F399:F400"/>
    <mergeCell ref="A395:B400"/>
    <mergeCell ref="G397:G398"/>
    <mergeCell ref="D397:D398"/>
    <mergeCell ref="E397:E398"/>
    <mergeCell ref="F397:F398"/>
    <mergeCell ref="D399:D400"/>
    <mergeCell ref="E399:E400"/>
    <mergeCell ref="C395:C396"/>
    <mergeCell ref="G395:G396"/>
    <mergeCell ref="C397:C398"/>
    <mergeCell ref="D401:D402"/>
    <mergeCell ref="D405:D406"/>
    <mergeCell ref="D403:D404"/>
    <mergeCell ref="E401:E402"/>
    <mergeCell ref="G405:G406"/>
    <mergeCell ref="E403:E404"/>
    <mergeCell ref="F403:F404"/>
    <mergeCell ref="G403:G404"/>
    <mergeCell ref="A389:B394"/>
    <mergeCell ref="C393:C394"/>
    <mergeCell ref="D393:D394"/>
    <mergeCell ref="G389:G390"/>
    <mergeCell ref="G391:G392"/>
    <mergeCell ref="E393:E394"/>
    <mergeCell ref="F393:F394"/>
    <mergeCell ref="G393:G394"/>
    <mergeCell ref="C391:C392"/>
    <mergeCell ref="C389:C390"/>
    <mergeCell ref="A15:A18"/>
    <mergeCell ref="B15:B18"/>
    <mergeCell ref="C17:C18"/>
    <mergeCell ref="F15:F16"/>
    <mergeCell ref="F17:F18"/>
    <mergeCell ref="D15:D16"/>
    <mergeCell ref="E15:E16"/>
    <mergeCell ref="C15:C16"/>
    <mergeCell ref="E389:E390"/>
    <mergeCell ref="E387:E388"/>
    <mergeCell ref="D377:D378"/>
    <mergeCell ref="E377:E378"/>
    <mergeCell ref="F377:F378"/>
    <mergeCell ref="G377:G378"/>
    <mergeCell ref="G379:G380"/>
    <mergeCell ref="F381:F382"/>
    <mergeCell ref="G381:G382"/>
    <mergeCell ref="B383:B384"/>
    <mergeCell ref="E368:E369"/>
    <mergeCell ref="F368:F369"/>
    <mergeCell ref="A13:J13"/>
    <mergeCell ref="G15:G16"/>
    <mergeCell ref="A14:J14"/>
    <mergeCell ref="B65:B68"/>
    <mergeCell ref="C65:C66"/>
    <mergeCell ref="H17:H18"/>
    <mergeCell ref="H27:H28"/>
    <mergeCell ref="D17:D18"/>
    <mergeCell ref="H279:H280"/>
    <mergeCell ref="G281:G282"/>
    <mergeCell ref="E281:E282"/>
    <mergeCell ref="F281:F282"/>
    <mergeCell ref="G279:G280"/>
    <mergeCell ref="G19:G20"/>
    <mergeCell ref="G265:G266"/>
    <mergeCell ref="E265:E266"/>
    <mergeCell ref="F265:F266"/>
    <mergeCell ref="E279:E280"/>
    <mergeCell ref="A8:J8"/>
    <mergeCell ref="B45:B48"/>
    <mergeCell ref="A45:A48"/>
    <mergeCell ref="I10:I11"/>
    <mergeCell ref="J10:J11"/>
    <mergeCell ref="J39:J42"/>
    <mergeCell ref="H25:H26"/>
    <mergeCell ref="G23:G24"/>
    <mergeCell ref="H15:H16"/>
    <mergeCell ref="B267:B268"/>
    <mergeCell ref="D65:D66"/>
    <mergeCell ref="E65:E66"/>
    <mergeCell ref="F65:F66"/>
    <mergeCell ref="D281:D282"/>
    <mergeCell ref="D279:D280"/>
    <mergeCell ref="E277:E278"/>
    <mergeCell ref="F279:F280"/>
    <mergeCell ref="F277:F278"/>
    <mergeCell ref="D277:D278"/>
    <mergeCell ref="G290:G291"/>
    <mergeCell ref="A265:A266"/>
    <mergeCell ref="F63:F64"/>
    <mergeCell ref="H63:H64"/>
    <mergeCell ref="A287:J287"/>
    <mergeCell ref="C285:C286"/>
    <mergeCell ref="C63:C64"/>
    <mergeCell ref="D63:D64"/>
    <mergeCell ref="C67:C68"/>
    <mergeCell ref="A267:A268"/>
    <mergeCell ref="C283:C284"/>
    <mergeCell ref="E285:E286"/>
    <mergeCell ref="G285:G286"/>
    <mergeCell ref="E288:E289"/>
    <mergeCell ref="H290:H291"/>
    <mergeCell ref="J269:J270"/>
    <mergeCell ref="F288:F289"/>
    <mergeCell ref="G288:G289"/>
    <mergeCell ref="F285:F286"/>
    <mergeCell ref="H288:H289"/>
    <mergeCell ref="A271:A272"/>
    <mergeCell ref="E263:E264"/>
    <mergeCell ref="K29:K30"/>
    <mergeCell ref="L29:L30"/>
    <mergeCell ref="K31:K34"/>
    <mergeCell ref="L31:L34"/>
    <mergeCell ref="J199:J200"/>
    <mergeCell ref="J197:J198"/>
    <mergeCell ref="J61:J64"/>
    <mergeCell ref="K81:K84"/>
    <mergeCell ref="B288:B291"/>
    <mergeCell ref="D290:D291"/>
    <mergeCell ref="E290:E291"/>
    <mergeCell ref="A294:A295"/>
    <mergeCell ref="B294:B295"/>
    <mergeCell ref="A292:A293"/>
    <mergeCell ref="C290:C291"/>
    <mergeCell ref="C288:C289"/>
    <mergeCell ref="F290:F291"/>
    <mergeCell ref="J53:J56"/>
    <mergeCell ref="J281:J286"/>
    <mergeCell ref="J275:J276"/>
    <mergeCell ref="H281:H282"/>
    <mergeCell ref="H53:H54"/>
    <mergeCell ref="H55:H56"/>
    <mergeCell ref="J65:J68"/>
    <mergeCell ref="H267:H268"/>
    <mergeCell ref="J290:J291"/>
    <mergeCell ref="L81:L84"/>
    <mergeCell ref="K85:K88"/>
    <mergeCell ref="L85:L88"/>
    <mergeCell ref="K105:K108"/>
    <mergeCell ref="L105:L108"/>
    <mergeCell ref="D288:D289"/>
    <mergeCell ref="H283:H284"/>
    <mergeCell ref="H285:H286"/>
    <mergeCell ref="G283:G284"/>
    <mergeCell ref="J288:J289"/>
    <mergeCell ref="K21:K22"/>
    <mergeCell ref="L21:L22"/>
    <mergeCell ref="K23:K24"/>
    <mergeCell ref="K49:K52"/>
    <mergeCell ref="L49:L52"/>
    <mergeCell ref="K35:K36"/>
    <mergeCell ref="K45:K48"/>
    <mergeCell ref="L45:L48"/>
    <mergeCell ref="K43:K44"/>
    <mergeCell ref="L43:L44"/>
    <mergeCell ref="K10:K11"/>
    <mergeCell ref="L10:L11"/>
    <mergeCell ref="K15:K18"/>
    <mergeCell ref="L15:L18"/>
    <mergeCell ref="K19:K20"/>
    <mergeCell ref="L19:L20"/>
    <mergeCell ref="L23:L24"/>
    <mergeCell ref="K25:K28"/>
    <mergeCell ref="L37:L38"/>
    <mergeCell ref="K39:K42"/>
    <mergeCell ref="L39:L42"/>
    <mergeCell ref="L25:L28"/>
    <mergeCell ref="L35:L36"/>
    <mergeCell ref="K37:K38"/>
    <mergeCell ref="K141:K142"/>
    <mergeCell ref="L141:L142"/>
    <mergeCell ref="K145:K146"/>
    <mergeCell ref="L145:L146"/>
    <mergeCell ref="K143:K144"/>
    <mergeCell ref="L143:L144"/>
    <mergeCell ref="K147:K148"/>
    <mergeCell ref="L147:L148"/>
    <mergeCell ref="K73:K76"/>
    <mergeCell ref="L73:L76"/>
    <mergeCell ref="K77:K80"/>
    <mergeCell ref="L77:L80"/>
    <mergeCell ref="K120:K121"/>
    <mergeCell ref="L120:L121"/>
    <mergeCell ref="K89:K92"/>
    <mergeCell ref="L89:L92"/>
    <mergeCell ref="K57:K60"/>
    <mergeCell ref="L57:L60"/>
    <mergeCell ref="K69:K72"/>
    <mergeCell ref="L69:L72"/>
    <mergeCell ref="L61:L64"/>
    <mergeCell ref="K61:K64"/>
    <mergeCell ref="K65:K68"/>
    <mergeCell ref="L65:L68"/>
    <mergeCell ref="K93:K96"/>
    <mergeCell ref="L93:L96"/>
    <mergeCell ref="L101:L104"/>
    <mergeCell ref="L97:L100"/>
    <mergeCell ref="K97:K100"/>
    <mergeCell ref="K101:K104"/>
    <mergeCell ref="K118:K119"/>
    <mergeCell ref="L118:L119"/>
    <mergeCell ref="K128:K129"/>
    <mergeCell ref="L128:L129"/>
    <mergeCell ref="K109:K114"/>
    <mergeCell ref="L109:L114"/>
    <mergeCell ref="K116:K117"/>
    <mergeCell ref="L116:L117"/>
    <mergeCell ref="K174:K175"/>
    <mergeCell ref="L174:L175"/>
    <mergeCell ref="K172:K173"/>
    <mergeCell ref="L172:L173"/>
    <mergeCell ref="K191:K192"/>
    <mergeCell ref="L191:L192"/>
    <mergeCell ref="K187:K188"/>
    <mergeCell ref="L187:L188"/>
    <mergeCell ref="K189:K190"/>
    <mergeCell ref="L189:L190"/>
    <mergeCell ref="K132:K137"/>
    <mergeCell ref="L132:L137"/>
    <mergeCell ref="K122:K123"/>
    <mergeCell ref="L122:L123"/>
    <mergeCell ref="K124:K125"/>
    <mergeCell ref="L124:L125"/>
    <mergeCell ref="K126:K127"/>
    <mergeCell ref="L126:L127"/>
    <mergeCell ref="K130:K131"/>
    <mergeCell ref="L130:L131"/>
    <mergeCell ref="K149:K150"/>
    <mergeCell ref="L149:L150"/>
    <mergeCell ref="K139:K140"/>
    <mergeCell ref="L139:L140"/>
    <mergeCell ref="K155:K156"/>
    <mergeCell ref="L155:L156"/>
    <mergeCell ref="K151:K152"/>
    <mergeCell ref="L151:L152"/>
    <mergeCell ref="K153:K154"/>
    <mergeCell ref="L153:L154"/>
    <mergeCell ref="A335:A336"/>
    <mergeCell ref="J335:J336"/>
    <mergeCell ref="J337:J342"/>
    <mergeCell ref="A368:B373"/>
    <mergeCell ref="A343:J343"/>
    <mergeCell ref="F344:F345"/>
    <mergeCell ref="E344:E345"/>
    <mergeCell ref="E339:E340"/>
    <mergeCell ref="H370:H371"/>
    <mergeCell ref="F364:F365"/>
    <mergeCell ref="K157:K160"/>
    <mergeCell ref="L157:L160"/>
    <mergeCell ref="K176:K181"/>
    <mergeCell ref="L176:L181"/>
    <mergeCell ref="K163:K168"/>
    <mergeCell ref="L163:L168"/>
    <mergeCell ref="K161:K162"/>
    <mergeCell ref="L161:L162"/>
    <mergeCell ref="K170:K171"/>
    <mergeCell ref="L170:L171"/>
    <mergeCell ref="C360:C361"/>
    <mergeCell ref="D360:D361"/>
    <mergeCell ref="J360:J361"/>
    <mergeCell ref="C358:C359"/>
    <mergeCell ref="D358:D359"/>
    <mergeCell ref="E360:E361"/>
    <mergeCell ref="H360:H361"/>
    <mergeCell ref="G358:G359"/>
    <mergeCell ref="H358:H359"/>
    <mergeCell ref="E358:E359"/>
    <mergeCell ref="K247:K252"/>
    <mergeCell ref="L247:L252"/>
    <mergeCell ref="K232:K233"/>
    <mergeCell ref="L232:L233"/>
    <mergeCell ref="K235:K236"/>
    <mergeCell ref="J358:J359"/>
    <mergeCell ref="A302:J302"/>
    <mergeCell ref="E305:E306"/>
    <mergeCell ref="B303:B304"/>
    <mergeCell ref="A288:A291"/>
    <mergeCell ref="A387:A388"/>
    <mergeCell ref="H67:H68"/>
    <mergeCell ref="L303:L304"/>
    <mergeCell ref="K303:K304"/>
    <mergeCell ref="L235:L236"/>
    <mergeCell ref="L226:L227"/>
    <mergeCell ref="K230:K231"/>
    <mergeCell ref="L230:L231"/>
    <mergeCell ref="L348:L349"/>
    <mergeCell ref="K348:K349"/>
    <mergeCell ref="J375:J376"/>
    <mergeCell ref="H368:H369"/>
    <mergeCell ref="J362:J363"/>
    <mergeCell ref="J364:J365"/>
    <mergeCell ref="J366:J367"/>
    <mergeCell ref="H372:H373"/>
    <mergeCell ref="J368:J373"/>
    <mergeCell ref="H362:H363"/>
    <mergeCell ref="H172:H173"/>
    <mergeCell ref="K183:K184"/>
    <mergeCell ref="L183:L184"/>
    <mergeCell ref="A333:A334"/>
    <mergeCell ref="H335:H336"/>
    <mergeCell ref="G335:G336"/>
    <mergeCell ref="F335:F336"/>
    <mergeCell ref="E335:E336"/>
    <mergeCell ref="D335:D336"/>
    <mergeCell ref="C335:C336"/>
    <mergeCell ref="L211:L214"/>
    <mergeCell ref="K215:K220"/>
    <mergeCell ref="L215:L220"/>
    <mergeCell ref="K185:K186"/>
    <mergeCell ref="L185:L186"/>
    <mergeCell ref="C172:C173"/>
    <mergeCell ref="D172:D173"/>
    <mergeCell ref="E172:E173"/>
    <mergeCell ref="F172:F173"/>
    <mergeCell ref="G172:G173"/>
    <mergeCell ref="K199:K200"/>
    <mergeCell ref="L199:L200"/>
    <mergeCell ref="K195:K196"/>
    <mergeCell ref="L195:L196"/>
    <mergeCell ref="K197:K198"/>
    <mergeCell ref="L197:L198"/>
    <mergeCell ref="K253:K258"/>
    <mergeCell ref="L253:L258"/>
    <mergeCell ref="K226:K227"/>
    <mergeCell ref="K237:K242"/>
    <mergeCell ref="L237:L242"/>
    <mergeCell ref="K201:K206"/>
    <mergeCell ref="L201:L206"/>
    <mergeCell ref="K223:K225"/>
    <mergeCell ref="L223:L225"/>
    <mergeCell ref="K211:K214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  <rowBreaks count="14" manualBreakCount="14">
    <brk id="60" max="11" man="1"/>
    <brk id="96" max="11" man="1"/>
    <brk id="117" max="11" man="1"/>
    <brk id="137" max="11" man="1"/>
    <brk id="186" max="11" man="1"/>
    <brk id="210" max="11" man="1"/>
    <brk id="236" max="11" man="1"/>
    <brk id="262" max="11" man="1"/>
    <brk id="287" max="11" man="1"/>
    <brk id="310" max="11" man="1"/>
    <brk id="328" max="11" man="1"/>
    <brk id="351" max="11" man="1"/>
    <brk id="373" max="11" man="1"/>
    <brk id="3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nizova</cp:lastModifiedBy>
  <cp:lastPrinted>2017-08-03T01:56:17Z</cp:lastPrinted>
  <dcterms:created xsi:type="dcterms:W3CDTF">1996-10-08T23:32:33Z</dcterms:created>
  <dcterms:modified xsi:type="dcterms:W3CDTF">2017-08-03T01:57:29Z</dcterms:modified>
</cp:coreProperties>
</file>