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125"/>
  </bookViews>
  <sheets>
    <sheet name="Ресурсное обеспечение" sheetId="6" r:id="rId1"/>
  </sheets>
  <definedNames>
    <definedName name="_xlnm.Print_Titles" localSheetId="0">'Ресурсное обеспечение'!$6:$7</definedName>
    <definedName name="_xlnm.Print_Area" localSheetId="0">'Ресурсное обеспечение'!$A$1:$P$386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31" i="6" l="1"/>
  <c r="E132" i="6"/>
  <c r="E133" i="6"/>
  <c r="E136" i="6"/>
  <c r="E135" i="6"/>
  <c r="E169" i="6" l="1"/>
  <c r="E171" i="6"/>
  <c r="E170" i="6"/>
  <c r="J181" i="6"/>
  <c r="F182" i="6"/>
  <c r="H160" i="6"/>
  <c r="I160" i="6"/>
  <c r="J160" i="6"/>
  <c r="K160" i="6"/>
  <c r="L160" i="6"/>
  <c r="M160" i="6"/>
  <c r="N160" i="6"/>
  <c r="O160" i="6"/>
  <c r="P160" i="6"/>
  <c r="G160" i="6"/>
  <c r="K133" i="6" l="1"/>
  <c r="L133" i="6"/>
  <c r="J133" i="6"/>
  <c r="K132" i="6"/>
  <c r="L132" i="6"/>
  <c r="J132" i="6"/>
  <c r="J44" i="6" l="1"/>
  <c r="J29" i="6"/>
  <c r="J278" i="6" l="1"/>
  <c r="L242" i="6"/>
  <c r="L241" i="6"/>
  <c r="L236" i="6"/>
  <c r="M236" i="6"/>
  <c r="N236" i="6"/>
  <c r="O236" i="6"/>
  <c r="P236" i="6"/>
  <c r="K236" i="6"/>
  <c r="K242" i="6" s="1"/>
  <c r="M241" i="6"/>
  <c r="N241" i="6"/>
  <c r="O241" i="6"/>
  <c r="P241" i="6"/>
  <c r="K84" i="6"/>
  <c r="F85" i="6"/>
  <c r="G85" i="6"/>
  <c r="H85" i="6"/>
  <c r="F84" i="6"/>
  <c r="G84" i="6"/>
  <c r="J85" i="6"/>
  <c r="K85" i="6"/>
  <c r="L85" i="6"/>
  <c r="M85" i="6"/>
  <c r="N85" i="6"/>
  <c r="O85" i="6"/>
  <c r="P85" i="6"/>
  <c r="I85" i="6"/>
  <c r="J84" i="6"/>
  <c r="L84" i="6"/>
  <c r="M84" i="6"/>
  <c r="N84" i="6"/>
  <c r="O84" i="6"/>
  <c r="P84" i="6"/>
  <c r="I84" i="6"/>
  <c r="K239" i="6" l="1"/>
  <c r="L239" i="6"/>
  <c r="M239" i="6"/>
  <c r="N239" i="6"/>
  <c r="O239" i="6"/>
  <c r="P239" i="6"/>
  <c r="K238" i="6"/>
  <c r="K237" i="6" s="1"/>
  <c r="L238" i="6"/>
  <c r="M238" i="6"/>
  <c r="N238" i="6"/>
  <c r="O238" i="6"/>
  <c r="O237" i="6" s="1"/>
  <c r="P238" i="6"/>
  <c r="J239" i="6"/>
  <c r="J238" i="6"/>
  <c r="K278" i="6"/>
  <c r="M242" i="6"/>
  <c r="N242" i="6"/>
  <c r="O242" i="6"/>
  <c r="P242" i="6"/>
  <c r="K241" i="6"/>
  <c r="M235" i="6"/>
  <c r="N240" i="6"/>
  <c r="O235" i="6"/>
  <c r="J242" i="6"/>
  <c r="J241" i="6"/>
  <c r="J235" i="6" s="1"/>
  <c r="J277" i="6" s="1"/>
  <c r="F236" i="6"/>
  <c r="G236" i="6"/>
  <c r="H236" i="6"/>
  <c r="F235" i="6"/>
  <c r="G235" i="6"/>
  <c r="H235" i="6"/>
  <c r="L278" i="6"/>
  <c r="J237" i="6" l="1"/>
  <c r="F234" i="6"/>
  <c r="P237" i="6"/>
  <c r="L237" i="6"/>
  <c r="H234" i="6"/>
  <c r="L235" i="6"/>
  <c r="L234" i="6" s="1"/>
  <c r="P235" i="6"/>
  <c r="L240" i="6"/>
  <c r="N237" i="6"/>
  <c r="G234" i="6"/>
  <c r="O240" i="6"/>
  <c r="K240" i="6"/>
  <c r="M237" i="6"/>
  <c r="O234" i="6"/>
  <c r="M240" i="6"/>
  <c r="P240" i="6"/>
  <c r="J236" i="6"/>
  <c r="J276" i="6" s="1"/>
  <c r="N235" i="6"/>
  <c r="N234" i="6" s="1"/>
  <c r="M234" i="6"/>
  <c r="J234" i="6"/>
  <c r="E260" i="6"/>
  <c r="E259" i="6"/>
  <c r="P258" i="6"/>
  <c r="O258" i="6"/>
  <c r="N258" i="6"/>
  <c r="M258" i="6"/>
  <c r="L258" i="6"/>
  <c r="K258" i="6"/>
  <c r="J258" i="6"/>
  <c r="I258" i="6"/>
  <c r="H258" i="6"/>
  <c r="G258" i="6"/>
  <c r="F258" i="6"/>
  <c r="P234" i="6" l="1"/>
  <c r="E258" i="6"/>
  <c r="J178" i="6"/>
  <c r="F133" i="6" l="1"/>
  <c r="G133" i="6"/>
  <c r="H133" i="6"/>
  <c r="I133" i="6"/>
  <c r="M133" i="6"/>
  <c r="N133" i="6"/>
  <c r="O133" i="6"/>
  <c r="P133" i="6"/>
  <c r="F132" i="6"/>
  <c r="F131" i="6" s="1"/>
  <c r="G132" i="6"/>
  <c r="G131" i="6" s="1"/>
  <c r="H132" i="6"/>
  <c r="I132" i="6"/>
  <c r="J131" i="6"/>
  <c r="K131" i="6"/>
  <c r="M132" i="6"/>
  <c r="N132" i="6"/>
  <c r="N131" i="6" s="1"/>
  <c r="O132" i="6"/>
  <c r="O131" i="6" s="1"/>
  <c r="P132" i="6"/>
  <c r="I131" i="6" l="1"/>
  <c r="P131" i="6"/>
  <c r="L131" i="6"/>
  <c r="H131" i="6"/>
  <c r="M131" i="6"/>
  <c r="L134" i="6"/>
  <c r="K141" i="6" l="1"/>
  <c r="J141" i="6"/>
  <c r="K86" i="6" l="1"/>
  <c r="K83" i="6" s="1"/>
  <c r="L86" i="6"/>
  <c r="M86" i="6"/>
  <c r="N86" i="6"/>
  <c r="O86" i="6"/>
  <c r="P86" i="6"/>
  <c r="K63" i="6"/>
  <c r="K59" i="6"/>
  <c r="E65" i="6"/>
  <c r="E64" i="6"/>
  <c r="P63" i="6"/>
  <c r="O63" i="6"/>
  <c r="N63" i="6"/>
  <c r="M63" i="6"/>
  <c r="J63" i="6"/>
  <c r="E63" i="6" l="1"/>
  <c r="L124" i="6"/>
  <c r="L120" i="6"/>
  <c r="L118" i="6"/>
  <c r="L116" i="6"/>
  <c r="L114" i="6"/>
  <c r="L112" i="6"/>
  <c r="L110" i="6"/>
  <c r="J86" i="6" l="1"/>
  <c r="E262" i="6" l="1"/>
  <c r="E263" i="6"/>
  <c r="E265" i="6"/>
  <c r="E266" i="6"/>
  <c r="E268" i="6"/>
  <c r="E269" i="6"/>
  <c r="E271" i="6"/>
  <c r="E272" i="6"/>
  <c r="J270" i="6"/>
  <c r="J267" i="6"/>
  <c r="J264" i="6"/>
  <c r="K261" i="6"/>
  <c r="L261" i="6"/>
  <c r="M261" i="6"/>
  <c r="N261" i="6"/>
  <c r="O261" i="6"/>
  <c r="P261" i="6"/>
  <c r="J261" i="6"/>
  <c r="I270" i="6"/>
  <c r="H270" i="6"/>
  <c r="G270" i="6"/>
  <c r="F270" i="6"/>
  <c r="I267" i="6"/>
  <c r="H267" i="6"/>
  <c r="G267" i="6"/>
  <c r="F267" i="6"/>
  <c r="I264" i="6"/>
  <c r="H264" i="6"/>
  <c r="G264" i="6"/>
  <c r="F264" i="6"/>
  <c r="I261" i="6"/>
  <c r="H261" i="6"/>
  <c r="G261" i="6"/>
  <c r="F261" i="6"/>
  <c r="J213" i="6"/>
  <c r="J386" i="6" s="1"/>
  <c r="O213" i="6"/>
  <c r="O386" i="6" s="1"/>
  <c r="K213" i="6"/>
  <c r="K386" i="6" s="1"/>
  <c r="L213" i="6"/>
  <c r="L386" i="6" s="1"/>
  <c r="M213" i="6"/>
  <c r="M386" i="6" s="1"/>
  <c r="N213" i="6"/>
  <c r="N386" i="6" s="1"/>
  <c r="P213" i="6"/>
  <c r="P386" i="6" s="1"/>
  <c r="I86" i="6"/>
  <c r="E76" i="6"/>
  <c r="K73" i="6"/>
  <c r="L73" i="6"/>
  <c r="M73" i="6"/>
  <c r="N73" i="6"/>
  <c r="O73" i="6"/>
  <c r="P73" i="6"/>
  <c r="J73" i="6"/>
  <c r="E43" i="6"/>
  <c r="K40" i="6"/>
  <c r="L40" i="6"/>
  <c r="M40" i="6"/>
  <c r="N40" i="6"/>
  <c r="O40" i="6"/>
  <c r="P40" i="6"/>
  <c r="J40" i="6"/>
  <c r="E238" i="6" l="1"/>
  <c r="E239" i="6"/>
  <c r="E237" i="6" s="1"/>
  <c r="E270" i="6"/>
  <c r="E261" i="6"/>
  <c r="E267" i="6"/>
  <c r="E264" i="6"/>
  <c r="L142" i="6"/>
  <c r="M142" i="6"/>
  <c r="N142" i="6"/>
  <c r="O142" i="6"/>
  <c r="P142" i="6"/>
  <c r="J142" i="6"/>
  <c r="K142" i="6"/>
  <c r="K140" i="6" s="1"/>
  <c r="G134" i="6"/>
  <c r="H134" i="6"/>
  <c r="I134" i="6"/>
  <c r="J134" i="6"/>
  <c r="K134" i="6"/>
  <c r="M134" i="6"/>
  <c r="N134" i="6"/>
  <c r="O134" i="6"/>
  <c r="P134" i="6"/>
  <c r="F134" i="6"/>
  <c r="E138" i="6"/>
  <c r="E139" i="6"/>
  <c r="F137" i="6"/>
  <c r="G137" i="6"/>
  <c r="H137" i="6"/>
  <c r="I137" i="6"/>
  <c r="K137" i="6"/>
  <c r="L137" i="6"/>
  <c r="M137" i="6"/>
  <c r="N137" i="6"/>
  <c r="O137" i="6"/>
  <c r="P137" i="6"/>
  <c r="J137" i="6"/>
  <c r="F183" i="6"/>
  <c r="G183" i="6"/>
  <c r="H183" i="6"/>
  <c r="I183" i="6"/>
  <c r="K183" i="6"/>
  <c r="L183" i="6"/>
  <c r="G182" i="6"/>
  <c r="H182" i="6"/>
  <c r="I182" i="6"/>
  <c r="K182" i="6"/>
  <c r="M183" i="6"/>
  <c r="J183" i="6"/>
  <c r="L176" i="6"/>
  <c r="K176" i="6"/>
  <c r="I176" i="6"/>
  <c r="H176" i="6"/>
  <c r="G176" i="6"/>
  <c r="F176" i="6"/>
  <c r="L375" i="6"/>
  <c r="L371" i="6"/>
  <c r="L349" i="6"/>
  <c r="L347" i="6"/>
  <c r="L345" i="6"/>
  <c r="L343" i="6"/>
  <c r="L341" i="6"/>
  <c r="L339" i="6"/>
  <c r="L337" i="6"/>
  <c r="L335" i="6"/>
  <c r="L333" i="6"/>
  <c r="L331" i="6"/>
  <c r="E134" i="6" l="1"/>
  <c r="E137" i="6"/>
  <c r="N178" i="6"/>
  <c r="L182" i="6"/>
  <c r="J176" i="6"/>
  <c r="K108" i="6"/>
  <c r="L108" i="6"/>
  <c r="M108" i="6" s="1"/>
  <c r="N108" i="6" s="1"/>
  <c r="O108" i="6" s="1"/>
  <c r="P108" i="6" s="1"/>
  <c r="J108" i="6"/>
  <c r="N177" i="6" l="1"/>
  <c r="M182" i="6"/>
  <c r="M176" i="6"/>
  <c r="O178" i="6"/>
  <c r="N183" i="6"/>
  <c r="G360" i="6"/>
  <c r="H360" i="6"/>
  <c r="F360" i="6"/>
  <c r="J357" i="6"/>
  <c r="K357" i="6"/>
  <c r="L357" i="6"/>
  <c r="M357" i="6"/>
  <c r="N357" i="6"/>
  <c r="O357" i="6"/>
  <c r="P357" i="6"/>
  <c r="I357" i="6"/>
  <c r="E356" i="6"/>
  <c r="E355" i="6"/>
  <c r="P178" i="6" l="1"/>
  <c r="O183" i="6"/>
  <c r="N182" i="6"/>
  <c r="O177" i="6"/>
  <c r="N176" i="6"/>
  <c r="O182" i="6" l="1"/>
  <c r="P177" i="6"/>
  <c r="E177" i="6" s="1"/>
  <c r="E182" i="6" s="1"/>
  <c r="E181" i="6" s="1"/>
  <c r="O176" i="6"/>
  <c r="E178" i="6"/>
  <c r="E183" i="6" s="1"/>
  <c r="P183" i="6"/>
  <c r="E86" i="6"/>
  <c r="E62" i="6"/>
  <c r="I59" i="6"/>
  <c r="P182" i="6" l="1"/>
  <c r="P176" i="6"/>
  <c r="E176" i="6" s="1"/>
  <c r="I213" i="6"/>
  <c r="P379" i="6"/>
  <c r="O379" i="6"/>
  <c r="N379" i="6"/>
  <c r="M379" i="6"/>
  <c r="L379" i="6"/>
  <c r="K379" i="6"/>
  <c r="J379" i="6"/>
  <c r="I379" i="6"/>
  <c r="H379" i="6"/>
  <c r="G379" i="6"/>
  <c r="F379" i="6"/>
  <c r="K378" i="6"/>
  <c r="J378" i="6"/>
  <c r="G378" i="6"/>
  <c r="G377" i="6" s="1"/>
  <c r="F378" i="6"/>
  <c r="F377" i="6" s="1"/>
  <c r="L374" i="6"/>
  <c r="L373" i="6"/>
  <c r="L370" i="6"/>
  <c r="L369" i="6"/>
  <c r="L368" i="6"/>
  <c r="L367" i="6"/>
  <c r="L366" i="6"/>
  <c r="L365" i="6"/>
  <c r="L364" i="6"/>
  <c r="M364" i="6" s="1"/>
  <c r="N364" i="6" s="1"/>
  <c r="O364" i="6" s="1"/>
  <c r="P364" i="6" s="1"/>
  <c r="I364" i="6"/>
  <c r="I378" i="6" s="1"/>
  <c r="H364" i="6"/>
  <c r="H378" i="6" s="1"/>
  <c r="L363" i="6"/>
  <c r="M363" i="6" s="1"/>
  <c r="N363" i="6" s="1"/>
  <c r="O363" i="6" s="1"/>
  <c r="P363" i="6" s="1"/>
  <c r="I363" i="6"/>
  <c r="H363" i="6"/>
  <c r="P361" i="6"/>
  <c r="O361" i="6"/>
  <c r="N361" i="6"/>
  <c r="M361" i="6"/>
  <c r="L361" i="6"/>
  <c r="K361" i="6"/>
  <c r="J361" i="6"/>
  <c r="I361" i="6"/>
  <c r="H361" i="6"/>
  <c r="H359" i="6" s="1"/>
  <c r="G361" i="6"/>
  <c r="G359" i="6" s="1"/>
  <c r="F361" i="6"/>
  <c r="E358" i="6"/>
  <c r="E357" i="6"/>
  <c r="L354" i="6"/>
  <c r="L353" i="6"/>
  <c r="M353" i="6" s="1"/>
  <c r="N353" i="6" s="1"/>
  <c r="O353" i="6" s="1"/>
  <c r="P353" i="6" s="1"/>
  <c r="I353" i="6"/>
  <c r="L352" i="6"/>
  <c r="L351" i="6"/>
  <c r="K336" i="6"/>
  <c r="K360" i="6" s="1"/>
  <c r="J336" i="6"/>
  <c r="J360" i="6" s="1"/>
  <c r="J359" i="6" s="1"/>
  <c r="I336" i="6"/>
  <c r="I360" i="6" s="1"/>
  <c r="K335" i="6"/>
  <c r="M335" i="6" s="1"/>
  <c r="N335" i="6" s="1"/>
  <c r="O335" i="6" s="1"/>
  <c r="P335" i="6" s="1"/>
  <c r="J335" i="6"/>
  <c r="I335" i="6"/>
  <c r="M332" i="6"/>
  <c r="N332" i="6" s="1"/>
  <c r="O332" i="6" s="1"/>
  <c r="P332" i="6" s="1"/>
  <c r="L330" i="6"/>
  <c r="L329" i="6" s="1"/>
  <c r="E327" i="6"/>
  <c r="G326" i="6"/>
  <c r="G325" i="6" s="1"/>
  <c r="F326" i="6"/>
  <c r="F325" i="6" s="1"/>
  <c r="L324" i="6"/>
  <c r="M324" i="6" s="1"/>
  <c r="N324" i="6" s="1"/>
  <c r="O324" i="6" s="1"/>
  <c r="P324" i="6" s="1"/>
  <c r="L323" i="6"/>
  <c r="M323" i="6" s="1"/>
  <c r="N323" i="6" s="1"/>
  <c r="O323" i="6" s="1"/>
  <c r="P323" i="6" s="1"/>
  <c r="K322" i="6"/>
  <c r="L322" i="6" s="1"/>
  <c r="M322" i="6" s="1"/>
  <c r="N322" i="6" s="1"/>
  <c r="O322" i="6" s="1"/>
  <c r="P322" i="6" s="1"/>
  <c r="J322" i="6"/>
  <c r="I322" i="6"/>
  <c r="H322" i="6"/>
  <c r="K321" i="6"/>
  <c r="L321" i="6" s="1"/>
  <c r="M321" i="6" s="1"/>
  <c r="N321" i="6" s="1"/>
  <c r="O321" i="6" s="1"/>
  <c r="P321" i="6" s="1"/>
  <c r="J321" i="6"/>
  <c r="I321" i="6"/>
  <c r="H321" i="6"/>
  <c r="L320" i="6"/>
  <c r="M320" i="6" s="1"/>
  <c r="N320" i="6" s="1"/>
  <c r="O320" i="6" s="1"/>
  <c r="P320" i="6" s="1"/>
  <c r="L319" i="6"/>
  <c r="M319" i="6" s="1"/>
  <c r="N319" i="6" s="1"/>
  <c r="O319" i="6" s="1"/>
  <c r="P319" i="6" s="1"/>
  <c r="L318" i="6"/>
  <c r="M318" i="6" s="1"/>
  <c r="N318" i="6" s="1"/>
  <c r="O318" i="6" s="1"/>
  <c r="P318" i="6" s="1"/>
  <c r="L317" i="6"/>
  <c r="M317" i="6" s="1"/>
  <c r="N317" i="6" s="1"/>
  <c r="O317" i="6" s="1"/>
  <c r="P317" i="6" s="1"/>
  <c r="L316" i="6"/>
  <c r="M316" i="6" s="1"/>
  <c r="N316" i="6" s="1"/>
  <c r="O316" i="6" s="1"/>
  <c r="P316" i="6" s="1"/>
  <c r="L315" i="6"/>
  <c r="M315" i="6" s="1"/>
  <c r="N315" i="6" s="1"/>
  <c r="O315" i="6" s="1"/>
  <c r="P315" i="6" s="1"/>
  <c r="L314" i="6"/>
  <c r="M314" i="6" s="1"/>
  <c r="N314" i="6" s="1"/>
  <c r="O314" i="6" s="1"/>
  <c r="P314" i="6" s="1"/>
  <c r="L313" i="6"/>
  <c r="M313" i="6" s="1"/>
  <c r="N313" i="6" s="1"/>
  <c r="O313" i="6" s="1"/>
  <c r="P313" i="6" s="1"/>
  <c r="L312" i="6"/>
  <c r="M312" i="6" s="1"/>
  <c r="N312" i="6" s="1"/>
  <c r="O312" i="6" s="1"/>
  <c r="P312" i="6" s="1"/>
  <c r="L311" i="6"/>
  <c r="M311" i="6" s="1"/>
  <c r="N311" i="6" s="1"/>
  <c r="O311" i="6" s="1"/>
  <c r="P311" i="6" s="1"/>
  <c r="L310" i="6"/>
  <c r="M310" i="6" s="1"/>
  <c r="N310" i="6" s="1"/>
  <c r="O310" i="6" s="1"/>
  <c r="P310" i="6" s="1"/>
  <c r="L309" i="6"/>
  <c r="M309" i="6" s="1"/>
  <c r="N309" i="6" s="1"/>
  <c r="O309" i="6" s="1"/>
  <c r="P309" i="6" s="1"/>
  <c r="K308" i="6"/>
  <c r="K307" i="6"/>
  <c r="L307" i="6" s="1"/>
  <c r="M307" i="6" s="1"/>
  <c r="N307" i="6" s="1"/>
  <c r="O307" i="6" s="1"/>
  <c r="P307" i="6" s="1"/>
  <c r="L306" i="6"/>
  <c r="M306" i="6" s="1"/>
  <c r="N306" i="6" s="1"/>
  <c r="O306" i="6" s="1"/>
  <c r="P306" i="6" s="1"/>
  <c r="I306" i="6"/>
  <c r="L305" i="6"/>
  <c r="M305" i="6" s="1"/>
  <c r="N305" i="6" s="1"/>
  <c r="I305" i="6"/>
  <c r="L304" i="6"/>
  <c r="M304" i="6" s="1"/>
  <c r="N304" i="6" s="1"/>
  <c r="O304" i="6" s="1"/>
  <c r="L303" i="6"/>
  <c r="M303" i="6" s="1"/>
  <c r="N303" i="6" s="1"/>
  <c r="O303" i="6" s="1"/>
  <c r="L302" i="6"/>
  <c r="M302" i="6" s="1"/>
  <c r="N302" i="6" s="1"/>
  <c r="O302" i="6" s="1"/>
  <c r="L301" i="6"/>
  <c r="M301" i="6" s="1"/>
  <c r="N301" i="6" s="1"/>
  <c r="O301" i="6" s="1"/>
  <c r="L300" i="6"/>
  <c r="M300" i="6" s="1"/>
  <c r="N300" i="6" s="1"/>
  <c r="O300" i="6" s="1"/>
  <c r="L299" i="6"/>
  <c r="M299" i="6" s="1"/>
  <c r="N299" i="6" s="1"/>
  <c r="O299" i="6" s="1"/>
  <c r="L298" i="6"/>
  <c r="M298" i="6" s="1"/>
  <c r="N298" i="6" s="1"/>
  <c r="O298" i="6" s="1"/>
  <c r="L297" i="6"/>
  <c r="M297" i="6" s="1"/>
  <c r="N297" i="6" s="1"/>
  <c r="O297" i="6" s="1"/>
  <c r="L296" i="6"/>
  <c r="M296" i="6" s="1"/>
  <c r="N296" i="6" s="1"/>
  <c r="O296" i="6" s="1"/>
  <c r="P296" i="6" s="1"/>
  <c r="I296" i="6"/>
  <c r="L295" i="6"/>
  <c r="M295" i="6" s="1"/>
  <c r="N295" i="6" s="1"/>
  <c r="O295" i="6" s="1"/>
  <c r="P295" i="6" s="1"/>
  <c r="I295" i="6"/>
  <c r="L294" i="6"/>
  <c r="M294" i="6" s="1"/>
  <c r="N294" i="6" s="1"/>
  <c r="O294" i="6" s="1"/>
  <c r="P294" i="6" s="1"/>
  <c r="L293" i="6"/>
  <c r="M293" i="6" s="1"/>
  <c r="N293" i="6" s="1"/>
  <c r="O293" i="6" s="1"/>
  <c r="P293" i="6" s="1"/>
  <c r="K292" i="6"/>
  <c r="L292" i="6" s="1"/>
  <c r="M292" i="6" s="1"/>
  <c r="J292" i="6"/>
  <c r="I292" i="6"/>
  <c r="H292" i="6"/>
  <c r="K291" i="6"/>
  <c r="L291" i="6" s="1"/>
  <c r="M291" i="6" s="1"/>
  <c r="N291" i="6" s="1"/>
  <c r="O291" i="6" s="1"/>
  <c r="P291" i="6" s="1"/>
  <c r="J291" i="6"/>
  <c r="I291" i="6"/>
  <c r="H291" i="6"/>
  <c r="P289" i="6"/>
  <c r="O289" i="6"/>
  <c r="N289" i="6"/>
  <c r="M289" i="6"/>
  <c r="L289" i="6"/>
  <c r="K289" i="6"/>
  <c r="J289" i="6"/>
  <c r="I289" i="6"/>
  <c r="H289" i="6"/>
  <c r="G289" i="6"/>
  <c r="F289" i="6"/>
  <c r="K288" i="6"/>
  <c r="J288" i="6"/>
  <c r="G288" i="6"/>
  <c r="G287" i="6" s="1"/>
  <c r="F288" i="6"/>
  <c r="F287" i="6" s="1"/>
  <c r="E286" i="6"/>
  <c r="E285" i="6"/>
  <c r="L284" i="6"/>
  <c r="I284" i="6"/>
  <c r="H284" i="6"/>
  <c r="H288" i="6" s="1"/>
  <c r="L283" i="6"/>
  <c r="M283" i="6" s="1"/>
  <c r="N283" i="6" s="1"/>
  <c r="O283" i="6" s="1"/>
  <c r="P283" i="6" s="1"/>
  <c r="I283" i="6"/>
  <c r="H283" i="6"/>
  <c r="E282" i="6"/>
  <c r="M281" i="6"/>
  <c r="N281" i="6" s="1"/>
  <c r="I281" i="6"/>
  <c r="L280" i="6"/>
  <c r="K280" i="6"/>
  <c r="J280" i="6"/>
  <c r="H280" i="6"/>
  <c r="G280" i="6"/>
  <c r="F280" i="6"/>
  <c r="H278" i="6"/>
  <c r="G278" i="6"/>
  <c r="F278" i="6"/>
  <c r="H277" i="6"/>
  <c r="G277" i="6"/>
  <c r="F277" i="6"/>
  <c r="I273" i="6"/>
  <c r="H273" i="6"/>
  <c r="G273" i="6"/>
  <c r="F273" i="6"/>
  <c r="E257" i="6"/>
  <c r="E256" i="6"/>
  <c r="P255" i="6"/>
  <c r="O255" i="6"/>
  <c r="N255" i="6"/>
  <c r="M255" i="6"/>
  <c r="L255" i="6"/>
  <c r="K255" i="6"/>
  <c r="J255" i="6"/>
  <c r="I255" i="6"/>
  <c r="H255" i="6"/>
  <c r="G255" i="6"/>
  <c r="F255" i="6"/>
  <c r="E254" i="6"/>
  <c r="E253" i="6"/>
  <c r="P252" i="6"/>
  <c r="O252" i="6"/>
  <c r="N252" i="6"/>
  <c r="M252" i="6"/>
  <c r="L252" i="6"/>
  <c r="K252" i="6"/>
  <c r="J252" i="6"/>
  <c r="I252" i="6"/>
  <c r="H252" i="6"/>
  <c r="G252" i="6"/>
  <c r="F252" i="6"/>
  <c r="E251" i="6"/>
  <c r="E250" i="6"/>
  <c r="P249" i="6"/>
  <c r="O249" i="6"/>
  <c r="N249" i="6"/>
  <c r="M249" i="6"/>
  <c r="L249" i="6"/>
  <c r="K249" i="6"/>
  <c r="J249" i="6"/>
  <c r="I249" i="6"/>
  <c r="H249" i="6"/>
  <c r="G249" i="6"/>
  <c r="F249" i="6"/>
  <c r="E248" i="6"/>
  <c r="E247" i="6"/>
  <c r="P246" i="6"/>
  <c r="O246" i="6"/>
  <c r="N246" i="6"/>
  <c r="M246" i="6"/>
  <c r="L246" i="6"/>
  <c r="K246" i="6"/>
  <c r="J246" i="6"/>
  <c r="I246" i="6"/>
  <c r="H246" i="6"/>
  <c r="G246" i="6"/>
  <c r="F246" i="6"/>
  <c r="E245" i="6"/>
  <c r="E244" i="6"/>
  <c r="P243" i="6"/>
  <c r="O243" i="6"/>
  <c r="N243" i="6"/>
  <c r="M243" i="6"/>
  <c r="L243" i="6"/>
  <c r="K243" i="6"/>
  <c r="J243" i="6"/>
  <c r="I243" i="6"/>
  <c r="H243" i="6"/>
  <c r="G243" i="6"/>
  <c r="F243" i="6"/>
  <c r="I242" i="6"/>
  <c r="I236" i="6" s="1"/>
  <c r="I241" i="6"/>
  <c r="I235" i="6" s="1"/>
  <c r="I234" i="6" s="1"/>
  <c r="H240" i="6"/>
  <c r="G240" i="6"/>
  <c r="F240" i="6"/>
  <c r="L233" i="6"/>
  <c r="M233" i="6" s="1"/>
  <c r="L232" i="6"/>
  <c r="M232" i="6" s="1"/>
  <c r="N232" i="6" s="1"/>
  <c r="L231" i="6"/>
  <c r="M231" i="6" s="1"/>
  <c r="L230" i="6"/>
  <c r="M230" i="6" s="1"/>
  <c r="N230" i="6" s="1"/>
  <c r="L229" i="6"/>
  <c r="M229" i="6" s="1"/>
  <c r="L228" i="6"/>
  <c r="M228" i="6" s="1"/>
  <c r="N228" i="6" s="1"/>
  <c r="L227" i="6"/>
  <c r="M227" i="6" s="1"/>
  <c r="N227" i="6" s="1"/>
  <c r="O227" i="6" s="1"/>
  <c r="P227" i="6" s="1"/>
  <c r="I227" i="6"/>
  <c r="L226" i="6"/>
  <c r="I226" i="6"/>
  <c r="L225" i="6"/>
  <c r="M225" i="6" s="1"/>
  <c r="N225" i="6" s="1"/>
  <c r="L224" i="6"/>
  <c r="M224" i="6" s="1"/>
  <c r="L223" i="6"/>
  <c r="M223" i="6" s="1"/>
  <c r="N223" i="6" s="1"/>
  <c r="L222" i="6"/>
  <c r="M222" i="6" s="1"/>
  <c r="L221" i="6"/>
  <c r="M221" i="6" s="1"/>
  <c r="N221" i="6" s="1"/>
  <c r="L220" i="6"/>
  <c r="M220" i="6" s="1"/>
  <c r="L219" i="6"/>
  <c r="M219" i="6" s="1"/>
  <c r="N219" i="6" s="1"/>
  <c r="L218" i="6"/>
  <c r="M218" i="6" s="1"/>
  <c r="L217" i="6"/>
  <c r="L216" i="6"/>
  <c r="M216" i="6" s="1"/>
  <c r="P202" i="6"/>
  <c r="O202" i="6"/>
  <c r="N202" i="6"/>
  <c r="M202" i="6"/>
  <c r="L202" i="6"/>
  <c r="K202" i="6"/>
  <c r="J202" i="6"/>
  <c r="I202" i="6"/>
  <c r="H202" i="6"/>
  <c r="G202" i="6"/>
  <c r="F202" i="6"/>
  <c r="K201" i="6"/>
  <c r="J201" i="6"/>
  <c r="I201" i="6"/>
  <c r="H201" i="6"/>
  <c r="G201" i="6"/>
  <c r="F201" i="6"/>
  <c r="L199" i="6"/>
  <c r="M199" i="6" s="1"/>
  <c r="L198" i="6"/>
  <c r="M198" i="6" s="1"/>
  <c r="L196" i="6"/>
  <c r="M196" i="6" s="1"/>
  <c r="N196" i="6" s="1"/>
  <c r="L195" i="6"/>
  <c r="M195" i="6" s="1"/>
  <c r="L194" i="6"/>
  <c r="M194" i="6" s="1"/>
  <c r="N194" i="6" s="1"/>
  <c r="L193" i="6"/>
  <c r="M193" i="6" s="1"/>
  <c r="L190" i="6"/>
  <c r="M190" i="6" s="1"/>
  <c r="N190" i="6" s="1"/>
  <c r="L189" i="6"/>
  <c r="M189" i="6" s="1"/>
  <c r="P171" i="6"/>
  <c r="O171" i="6"/>
  <c r="N171" i="6"/>
  <c r="M171" i="6"/>
  <c r="L171" i="6"/>
  <c r="K171" i="6"/>
  <c r="J171" i="6"/>
  <c r="I171" i="6"/>
  <c r="H171" i="6"/>
  <c r="G171" i="6"/>
  <c r="F171" i="6"/>
  <c r="P170" i="6"/>
  <c r="O170" i="6"/>
  <c r="N170" i="6"/>
  <c r="M170" i="6"/>
  <c r="L170" i="6"/>
  <c r="K170" i="6"/>
  <c r="J170" i="6"/>
  <c r="I170" i="6"/>
  <c r="H170" i="6"/>
  <c r="G170" i="6"/>
  <c r="F170" i="6"/>
  <c r="E168" i="6"/>
  <c r="E167" i="6"/>
  <c r="E166" i="6"/>
  <c r="E165" i="6"/>
  <c r="E164" i="6"/>
  <c r="E163" i="6"/>
  <c r="E162" i="6"/>
  <c r="E161" i="6"/>
  <c r="E160" i="6"/>
  <c r="E159" i="6"/>
  <c r="E158" i="6"/>
  <c r="E157" i="6"/>
  <c r="E156" i="6"/>
  <c r="E155" i="6"/>
  <c r="E154" i="6"/>
  <c r="E152" i="6"/>
  <c r="K151" i="6"/>
  <c r="K150" i="6" s="1"/>
  <c r="J151" i="6"/>
  <c r="J150" i="6" s="1"/>
  <c r="I151" i="6"/>
  <c r="I150" i="6" s="1"/>
  <c r="G151" i="6"/>
  <c r="G150" i="6" s="1"/>
  <c r="F151" i="6"/>
  <c r="F150" i="6" s="1"/>
  <c r="L149" i="6"/>
  <c r="M149" i="6" s="1"/>
  <c r="N149" i="6" s="1"/>
  <c r="H149" i="6"/>
  <c r="L148" i="6"/>
  <c r="M148" i="6" s="1"/>
  <c r="N148" i="6" s="1"/>
  <c r="O148" i="6" s="1"/>
  <c r="P148" i="6" s="1"/>
  <c r="H148" i="6"/>
  <c r="L147" i="6"/>
  <c r="M147" i="6" s="1"/>
  <c r="N147" i="6" s="1"/>
  <c r="O147" i="6" s="1"/>
  <c r="P147" i="6" s="1"/>
  <c r="L146" i="6"/>
  <c r="M146" i="6" s="1"/>
  <c r="N146" i="6" s="1"/>
  <c r="O146" i="6" s="1"/>
  <c r="P146" i="6" s="1"/>
  <c r="L145" i="6"/>
  <c r="M145" i="6" s="1"/>
  <c r="N145" i="6" s="1"/>
  <c r="O145" i="6" s="1"/>
  <c r="P145" i="6" s="1"/>
  <c r="L144" i="6"/>
  <c r="M144" i="6" s="1"/>
  <c r="N144" i="6" s="1"/>
  <c r="O144" i="6" s="1"/>
  <c r="P144" i="6" s="1"/>
  <c r="I142" i="6"/>
  <c r="H142" i="6"/>
  <c r="G142" i="6"/>
  <c r="F142" i="6"/>
  <c r="I141" i="6"/>
  <c r="H141" i="6"/>
  <c r="H140" i="6" s="1"/>
  <c r="G141" i="6"/>
  <c r="F141" i="6"/>
  <c r="E130" i="6"/>
  <c r="E129" i="6"/>
  <c r="L128" i="6"/>
  <c r="L127" i="6"/>
  <c r="K126" i="6"/>
  <c r="J126" i="6"/>
  <c r="I126" i="6"/>
  <c r="H126" i="6"/>
  <c r="G126" i="6"/>
  <c r="F126" i="6"/>
  <c r="M125" i="6"/>
  <c r="N125" i="6" s="1"/>
  <c r="O125" i="6" s="1"/>
  <c r="P125" i="6" s="1"/>
  <c r="M124" i="6"/>
  <c r="N124" i="6" s="1"/>
  <c r="O124" i="6" s="1"/>
  <c r="P124" i="6" s="1"/>
  <c r="L123" i="6"/>
  <c r="M123" i="6" s="1"/>
  <c r="N123" i="6" s="1"/>
  <c r="O123" i="6" s="1"/>
  <c r="P123" i="6" s="1"/>
  <c r="L122" i="6"/>
  <c r="M122" i="6" s="1"/>
  <c r="N122" i="6" s="1"/>
  <c r="O122" i="6" s="1"/>
  <c r="P122" i="6" s="1"/>
  <c r="M121" i="6"/>
  <c r="N121" i="6" s="1"/>
  <c r="O121" i="6" s="1"/>
  <c r="P121" i="6" s="1"/>
  <c r="M120" i="6"/>
  <c r="N120" i="6" s="1"/>
  <c r="O120" i="6" s="1"/>
  <c r="P120" i="6" s="1"/>
  <c r="M119" i="6"/>
  <c r="N119" i="6" s="1"/>
  <c r="O119" i="6" s="1"/>
  <c r="P119" i="6" s="1"/>
  <c r="M118" i="6"/>
  <c r="N118" i="6" s="1"/>
  <c r="O118" i="6" s="1"/>
  <c r="P118" i="6" s="1"/>
  <c r="M117" i="6"/>
  <c r="N117" i="6" s="1"/>
  <c r="O117" i="6" s="1"/>
  <c r="P117" i="6" s="1"/>
  <c r="M116" i="6"/>
  <c r="N116" i="6" s="1"/>
  <c r="O116" i="6" s="1"/>
  <c r="P116" i="6" s="1"/>
  <c r="M115" i="6"/>
  <c r="N115" i="6" s="1"/>
  <c r="O115" i="6" s="1"/>
  <c r="P115" i="6" s="1"/>
  <c r="M114" i="6"/>
  <c r="N114" i="6" s="1"/>
  <c r="O114" i="6" s="1"/>
  <c r="P114" i="6" s="1"/>
  <c r="M113" i="6"/>
  <c r="N113" i="6" s="1"/>
  <c r="O113" i="6" s="1"/>
  <c r="P113" i="6" s="1"/>
  <c r="M112" i="6"/>
  <c r="N112" i="6" s="1"/>
  <c r="O112" i="6" s="1"/>
  <c r="P112" i="6" s="1"/>
  <c r="M111" i="6"/>
  <c r="N111" i="6" s="1"/>
  <c r="O111" i="6" s="1"/>
  <c r="P111" i="6" s="1"/>
  <c r="M110" i="6"/>
  <c r="N110" i="6" s="1"/>
  <c r="O110" i="6" s="1"/>
  <c r="P110" i="6" s="1"/>
  <c r="M109" i="6"/>
  <c r="N109" i="6" s="1"/>
  <c r="O109" i="6" s="1"/>
  <c r="P109" i="6" s="1"/>
  <c r="I108" i="6"/>
  <c r="P105" i="6"/>
  <c r="O105" i="6"/>
  <c r="N105" i="6"/>
  <c r="M105" i="6"/>
  <c r="L105" i="6"/>
  <c r="K105" i="6"/>
  <c r="J105" i="6"/>
  <c r="I105" i="6"/>
  <c r="H105" i="6"/>
  <c r="G105" i="6"/>
  <c r="P104" i="6"/>
  <c r="O104" i="6"/>
  <c r="N104" i="6"/>
  <c r="M104" i="6"/>
  <c r="L104" i="6"/>
  <c r="K104" i="6"/>
  <c r="J104" i="6"/>
  <c r="I104" i="6"/>
  <c r="H104" i="6"/>
  <c r="G104" i="6"/>
  <c r="F104" i="6"/>
  <c r="F105" i="6" s="1"/>
  <c r="E103" i="6"/>
  <c r="E102" i="6"/>
  <c r="E101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P83" i="6"/>
  <c r="O83" i="6"/>
  <c r="N83" i="6"/>
  <c r="M83" i="6"/>
  <c r="L83" i="6"/>
  <c r="E82" i="6"/>
  <c r="E81" i="6"/>
  <c r="P80" i="6"/>
  <c r="O80" i="6"/>
  <c r="N80" i="6"/>
  <c r="M80" i="6"/>
  <c r="L80" i="6"/>
  <c r="K80" i="6"/>
  <c r="J80" i="6"/>
  <c r="I80" i="6"/>
  <c r="H80" i="6"/>
  <c r="G80" i="6"/>
  <c r="F80" i="6"/>
  <c r="E79" i="6"/>
  <c r="E78" i="6"/>
  <c r="P77" i="6"/>
  <c r="O77" i="6"/>
  <c r="N77" i="6"/>
  <c r="M77" i="6"/>
  <c r="L77" i="6"/>
  <c r="K77" i="6"/>
  <c r="J77" i="6"/>
  <c r="I77" i="6"/>
  <c r="H77" i="6"/>
  <c r="G77" i="6"/>
  <c r="F77" i="6"/>
  <c r="E75" i="6"/>
  <c r="E74" i="6"/>
  <c r="I73" i="6"/>
  <c r="H73" i="6"/>
  <c r="G73" i="6"/>
  <c r="F73" i="6"/>
  <c r="E72" i="6"/>
  <c r="E71" i="6"/>
  <c r="P70" i="6"/>
  <c r="O70" i="6"/>
  <c r="N70" i="6"/>
  <c r="M70" i="6"/>
  <c r="L70" i="6"/>
  <c r="K70" i="6"/>
  <c r="J70" i="6"/>
  <c r="I70" i="6"/>
  <c r="H70" i="6"/>
  <c r="G70" i="6"/>
  <c r="F70" i="6"/>
  <c r="E69" i="6"/>
  <c r="E68" i="6"/>
  <c r="P67" i="6"/>
  <c r="O67" i="6"/>
  <c r="N67" i="6"/>
  <c r="M67" i="6"/>
  <c r="L67" i="6"/>
  <c r="I67" i="6"/>
  <c r="H67" i="6"/>
  <c r="G67" i="6"/>
  <c r="F67" i="6"/>
  <c r="E61" i="6"/>
  <c r="E60" i="6"/>
  <c r="P59" i="6"/>
  <c r="O59" i="6"/>
  <c r="N59" i="6"/>
  <c r="M59" i="6"/>
  <c r="L59" i="6"/>
  <c r="J59" i="6"/>
  <c r="H59" i="6"/>
  <c r="G59" i="6"/>
  <c r="F59" i="6"/>
  <c r="E58" i="6"/>
  <c r="E57" i="6"/>
  <c r="P56" i="6"/>
  <c r="O56" i="6"/>
  <c r="N56" i="6"/>
  <c r="M56" i="6"/>
  <c r="L56" i="6"/>
  <c r="K56" i="6"/>
  <c r="J56" i="6"/>
  <c r="I56" i="6"/>
  <c r="H56" i="6"/>
  <c r="G56" i="6"/>
  <c r="F56" i="6"/>
  <c r="E55" i="6"/>
  <c r="E54" i="6"/>
  <c r="P53" i="6"/>
  <c r="O53" i="6"/>
  <c r="N53" i="6"/>
  <c r="M53" i="6"/>
  <c r="L53" i="6"/>
  <c r="K53" i="6"/>
  <c r="J53" i="6"/>
  <c r="I53" i="6"/>
  <c r="H53" i="6"/>
  <c r="G53" i="6"/>
  <c r="F53" i="6"/>
  <c r="E52" i="6"/>
  <c r="E51" i="6"/>
  <c r="P50" i="6"/>
  <c r="O50" i="6"/>
  <c r="N50" i="6"/>
  <c r="M50" i="6"/>
  <c r="L50" i="6"/>
  <c r="K50" i="6"/>
  <c r="J50" i="6"/>
  <c r="I50" i="6"/>
  <c r="H50" i="6"/>
  <c r="G50" i="6"/>
  <c r="F50" i="6"/>
  <c r="E49" i="6"/>
  <c r="P47" i="6"/>
  <c r="O47" i="6"/>
  <c r="N47" i="6"/>
  <c r="M47" i="6"/>
  <c r="L47" i="6"/>
  <c r="K47" i="6"/>
  <c r="J47" i="6"/>
  <c r="H47" i="6"/>
  <c r="G47" i="6"/>
  <c r="F47" i="6"/>
  <c r="E46" i="6"/>
  <c r="E45" i="6"/>
  <c r="P44" i="6"/>
  <c r="O44" i="6"/>
  <c r="N44" i="6"/>
  <c r="M44" i="6"/>
  <c r="L44" i="6"/>
  <c r="K44" i="6"/>
  <c r="I44" i="6"/>
  <c r="H44" i="6"/>
  <c r="G44" i="6"/>
  <c r="F44" i="6"/>
  <c r="E42" i="6"/>
  <c r="H41" i="6"/>
  <c r="H84" i="6" s="1"/>
  <c r="E84" i="6" s="1"/>
  <c r="I40" i="6"/>
  <c r="G40" i="6"/>
  <c r="F40" i="6"/>
  <c r="E39" i="6"/>
  <c r="E38" i="6"/>
  <c r="P37" i="6"/>
  <c r="O37" i="6"/>
  <c r="N37" i="6"/>
  <c r="M37" i="6"/>
  <c r="L37" i="6"/>
  <c r="K37" i="6"/>
  <c r="J37" i="6"/>
  <c r="I37" i="6"/>
  <c r="H37" i="6"/>
  <c r="G37" i="6"/>
  <c r="F37" i="6"/>
  <c r="E36" i="6"/>
  <c r="E35" i="6"/>
  <c r="P34" i="6"/>
  <c r="O34" i="6"/>
  <c r="N34" i="6"/>
  <c r="M34" i="6"/>
  <c r="L34" i="6"/>
  <c r="K34" i="6"/>
  <c r="J34" i="6"/>
  <c r="I34" i="6"/>
  <c r="H34" i="6"/>
  <c r="G34" i="6"/>
  <c r="F34" i="6"/>
  <c r="E33" i="6"/>
  <c r="E32" i="6"/>
  <c r="P31" i="6"/>
  <c r="O31" i="6"/>
  <c r="N31" i="6"/>
  <c r="M31" i="6"/>
  <c r="L31" i="6"/>
  <c r="K31" i="6"/>
  <c r="I31" i="6"/>
  <c r="H31" i="6"/>
  <c r="G31" i="6"/>
  <c r="F31" i="6"/>
  <c r="E30" i="6"/>
  <c r="E29" i="6"/>
  <c r="P28" i="6"/>
  <c r="O28" i="6"/>
  <c r="N28" i="6"/>
  <c r="M28" i="6"/>
  <c r="L28" i="6"/>
  <c r="K28" i="6"/>
  <c r="J28" i="6"/>
  <c r="I28" i="6"/>
  <c r="H28" i="6"/>
  <c r="G28" i="6"/>
  <c r="F28" i="6"/>
  <c r="E27" i="6"/>
  <c r="E26" i="6"/>
  <c r="P25" i="6"/>
  <c r="O25" i="6"/>
  <c r="N25" i="6"/>
  <c r="M25" i="6"/>
  <c r="L25" i="6"/>
  <c r="I25" i="6"/>
  <c r="H25" i="6"/>
  <c r="G25" i="6"/>
  <c r="F25" i="6"/>
  <c r="E24" i="6"/>
  <c r="E23" i="6"/>
  <c r="P22" i="6"/>
  <c r="O22" i="6"/>
  <c r="N22" i="6"/>
  <c r="M22" i="6"/>
  <c r="L22" i="6"/>
  <c r="K22" i="6"/>
  <c r="J22" i="6"/>
  <c r="I22" i="6"/>
  <c r="H22" i="6"/>
  <c r="G22" i="6"/>
  <c r="F22" i="6"/>
  <c r="E21" i="6"/>
  <c r="E20" i="6"/>
  <c r="P19" i="6"/>
  <c r="O19" i="6"/>
  <c r="N19" i="6"/>
  <c r="M19" i="6"/>
  <c r="L19" i="6"/>
  <c r="K19" i="6"/>
  <c r="J19" i="6"/>
  <c r="I19" i="6"/>
  <c r="H19" i="6"/>
  <c r="G19" i="6"/>
  <c r="F19" i="6"/>
  <c r="E18" i="6"/>
  <c r="E17" i="6"/>
  <c r="P16" i="6"/>
  <c r="O16" i="6"/>
  <c r="N16" i="6"/>
  <c r="M16" i="6"/>
  <c r="L16" i="6"/>
  <c r="K16" i="6"/>
  <c r="I16" i="6"/>
  <c r="H16" i="6"/>
  <c r="G16" i="6"/>
  <c r="F16" i="6"/>
  <c r="E15" i="6"/>
  <c r="E14" i="6"/>
  <c r="P13" i="6"/>
  <c r="O13" i="6"/>
  <c r="N13" i="6"/>
  <c r="M13" i="6"/>
  <c r="L13" i="6"/>
  <c r="K13" i="6"/>
  <c r="J13" i="6"/>
  <c r="I13" i="6"/>
  <c r="H13" i="6"/>
  <c r="G13" i="6"/>
  <c r="F13" i="6"/>
  <c r="E12" i="6"/>
  <c r="E11" i="6"/>
  <c r="P10" i="6"/>
  <c r="O10" i="6"/>
  <c r="N10" i="6"/>
  <c r="M10" i="6"/>
  <c r="L10" i="6"/>
  <c r="K10" i="6"/>
  <c r="J10" i="6"/>
  <c r="I10" i="6"/>
  <c r="H10" i="6"/>
  <c r="G10" i="6"/>
  <c r="F10" i="6"/>
  <c r="E85" i="6" l="1"/>
  <c r="L141" i="6"/>
  <c r="M217" i="6"/>
  <c r="N217" i="6" s="1"/>
  <c r="L277" i="6"/>
  <c r="G200" i="6"/>
  <c r="I200" i="6"/>
  <c r="J211" i="6"/>
  <c r="L212" i="6"/>
  <c r="J83" i="6"/>
  <c r="I240" i="6"/>
  <c r="I278" i="6"/>
  <c r="I382" i="6" s="1"/>
  <c r="E213" i="6"/>
  <c r="I386" i="6"/>
  <c r="L140" i="6"/>
  <c r="H83" i="6"/>
  <c r="G169" i="6"/>
  <c r="H276" i="6"/>
  <c r="M169" i="6"/>
  <c r="I169" i="6"/>
  <c r="I83" i="6"/>
  <c r="G83" i="6"/>
  <c r="I288" i="6"/>
  <c r="I287" i="6" s="1"/>
  <c r="J287" i="6"/>
  <c r="K377" i="6"/>
  <c r="L181" i="6"/>
  <c r="E361" i="6"/>
  <c r="F359" i="6"/>
  <c r="I359" i="6"/>
  <c r="E44" i="6"/>
  <c r="I47" i="6"/>
  <c r="E47" i="6" s="1"/>
  <c r="E48" i="6"/>
  <c r="E53" i="6"/>
  <c r="J140" i="6"/>
  <c r="K181" i="6"/>
  <c r="K359" i="6"/>
  <c r="M354" i="6"/>
  <c r="N354" i="6" s="1"/>
  <c r="L360" i="6"/>
  <c r="L359" i="6" s="1"/>
  <c r="H169" i="6"/>
  <c r="L169" i="6"/>
  <c r="P169" i="6"/>
  <c r="I181" i="6"/>
  <c r="E28" i="6"/>
  <c r="E59" i="6"/>
  <c r="H181" i="6"/>
  <c r="F181" i="6"/>
  <c r="E289" i="6"/>
  <c r="H377" i="6"/>
  <c r="E379" i="6"/>
  <c r="F169" i="6"/>
  <c r="J169" i="6"/>
  <c r="N169" i="6"/>
  <c r="E246" i="6"/>
  <c r="H287" i="6"/>
  <c r="G140" i="6"/>
  <c r="I140" i="6"/>
  <c r="H200" i="6"/>
  <c r="F200" i="6"/>
  <c r="J200" i="6"/>
  <c r="F276" i="6"/>
  <c r="O169" i="6"/>
  <c r="E10" i="6"/>
  <c r="E22" i="6"/>
  <c r="E70" i="6"/>
  <c r="G276" i="6"/>
  <c r="E13" i="6"/>
  <c r="E25" i="6"/>
  <c r="M128" i="6"/>
  <c r="N128" i="6" s="1"/>
  <c r="E16" i="6"/>
  <c r="F140" i="6"/>
  <c r="K200" i="6"/>
  <c r="I277" i="6"/>
  <c r="E243" i="6"/>
  <c r="E50" i="6"/>
  <c r="E67" i="6"/>
  <c r="L151" i="6"/>
  <c r="L150" i="6" s="1"/>
  <c r="L201" i="6"/>
  <c r="L200" i="6" s="1"/>
  <c r="E252" i="6"/>
  <c r="K287" i="6"/>
  <c r="H326" i="6"/>
  <c r="H325" i="6" s="1"/>
  <c r="M336" i="6"/>
  <c r="N336" i="6" s="1"/>
  <c r="O336" i="6" s="1"/>
  <c r="P336" i="6" s="1"/>
  <c r="E336" i="6" s="1"/>
  <c r="E34" i="6"/>
  <c r="N151" i="6"/>
  <c r="N150" i="6" s="1"/>
  <c r="M201" i="6"/>
  <c r="M200" i="6" s="1"/>
  <c r="M277" i="6"/>
  <c r="E255" i="6"/>
  <c r="I326" i="6"/>
  <c r="I325" i="6" s="1"/>
  <c r="E56" i="6"/>
  <c r="E73" i="6"/>
  <c r="M127" i="6"/>
  <c r="M141" i="6" s="1"/>
  <c r="K169" i="6"/>
  <c r="J326" i="6"/>
  <c r="J325" i="6" s="1"/>
  <c r="E19" i="6"/>
  <c r="E31" i="6"/>
  <c r="E37" i="6"/>
  <c r="E80" i="6"/>
  <c r="L126" i="6"/>
  <c r="E202" i="6"/>
  <c r="E249" i="6"/>
  <c r="L288" i="6"/>
  <c r="L287" i="6" s="1"/>
  <c r="E314" i="6"/>
  <c r="E111" i="6"/>
  <c r="E113" i="6"/>
  <c r="E115" i="6"/>
  <c r="E117" i="6"/>
  <c r="E119" i="6"/>
  <c r="E121" i="6"/>
  <c r="E123" i="6"/>
  <c r="E125" i="6"/>
  <c r="E41" i="6"/>
  <c r="E40" i="6" s="1"/>
  <c r="E77" i="6"/>
  <c r="E108" i="6"/>
  <c r="E109" i="6"/>
  <c r="N193" i="6"/>
  <c r="O193" i="6" s="1"/>
  <c r="P193" i="6" s="1"/>
  <c r="I211" i="6"/>
  <c r="K212" i="6"/>
  <c r="E227" i="6"/>
  <c r="O228" i="6"/>
  <c r="P228" i="6" s="1"/>
  <c r="O230" i="6"/>
  <c r="P230" i="6" s="1"/>
  <c r="O232" i="6"/>
  <c r="P232" i="6" s="1"/>
  <c r="M151" i="6"/>
  <c r="M150" i="6" s="1"/>
  <c r="G181" i="6"/>
  <c r="F211" i="6"/>
  <c r="H212" i="6"/>
  <c r="O217" i="6"/>
  <c r="P217" i="6" s="1"/>
  <c r="O219" i="6"/>
  <c r="P219" i="6" s="1"/>
  <c r="O221" i="6"/>
  <c r="P221" i="6" s="1"/>
  <c r="O223" i="6"/>
  <c r="P223" i="6" s="1"/>
  <c r="O225" i="6"/>
  <c r="P225" i="6" s="1"/>
  <c r="O281" i="6"/>
  <c r="N280" i="6"/>
  <c r="N292" i="6"/>
  <c r="O292" i="6" s="1"/>
  <c r="P292" i="6" s="1"/>
  <c r="P298" i="6"/>
  <c r="E298" i="6" s="1"/>
  <c r="P300" i="6"/>
  <c r="E300" i="6" s="1"/>
  <c r="P302" i="6"/>
  <c r="E302" i="6" s="1"/>
  <c r="P304" i="6"/>
  <c r="E304" i="6" s="1"/>
  <c r="E144" i="6"/>
  <c r="E145" i="6"/>
  <c r="E146" i="6"/>
  <c r="E147" i="6"/>
  <c r="E148" i="6"/>
  <c r="O149" i="6"/>
  <c r="N189" i="6"/>
  <c r="O189" i="6" s="1"/>
  <c r="P189" i="6" s="1"/>
  <c r="O190" i="6"/>
  <c r="P190" i="6" s="1"/>
  <c r="O194" i="6"/>
  <c r="P194" i="6" s="1"/>
  <c r="O196" i="6"/>
  <c r="P196" i="6" s="1"/>
  <c r="K211" i="6"/>
  <c r="I212" i="6"/>
  <c r="E291" i="6"/>
  <c r="H40" i="6"/>
  <c r="F83" i="6"/>
  <c r="E110" i="6"/>
  <c r="E112" i="6"/>
  <c r="E114" i="6"/>
  <c r="E116" i="6"/>
  <c r="E118" i="6"/>
  <c r="E120" i="6"/>
  <c r="E122" i="6"/>
  <c r="E124" i="6"/>
  <c r="H151" i="6"/>
  <c r="H150" i="6" s="1"/>
  <c r="F212" i="6"/>
  <c r="J212" i="6"/>
  <c r="E283" i="6"/>
  <c r="P297" i="6"/>
  <c r="E297" i="6" s="1"/>
  <c r="P299" i="6"/>
  <c r="E299" i="6" s="1"/>
  <c r="P301" i="6"/>
  <c r="E301" i="6" s="1"/>
  <c r="P303" i="6"/>
  <c r="E303" i="6" s="1"/>
  <c r="O305" i="6"/>
  <c r="P305" i="6" s="1"/>
  <c r="N199" i="6"/>
  <c r="I280" i="6"/>
  <c r="M280" i="6"/>
  <c r="M284" i="6"/>
  <c r="E293" i="6"/>
  <c r="E294" i="6"/>
  <c r="E295" i="6"/>
  <c r="E323" i="6"/>
  <c r="E324" i="6"/>
  <c r="I377" i="6"/>
  <c r="F381" i="6"/>
  <c r="G211" i="6"/>
  <c r="G212" i="6"/>
  <c r="E296" i="6"/>
  <c r="E322" i="6"/>
  <c r="M331" i="6"/>
  <c r="N331" i="6" s="1"/>
  <c r="O331" i="6" s="1"/>
  <c r="P331" i="6" s="1"/>
  <c r="M334" i="6"/>
  <c r="N334" i="6" s="1"/>
  <c r="O334" i="6" s="1"/>
  <c r="P334" i="6" s="1"/>
  <c r="J382" i="6"/>
  <c r="N195" i="6"/>
  <c r="O195" i="6" s="1"/>
  <c r="P195" i="6" s="1"/>
  <c r="N198" i="6"/>
  <c r="O198" i="6" s="1"/>
  <c r="P198" i="6" s="1"/>
  <c r="N216" i="6"/>
  <c r="O216" i="6" s="1"/>
  <c r="P216" i="6" s="1"/>
  <c r="N218" i="6"/>
  <c r="O218" i="6" s="1"/>
  <c r="P218" i="6" s="1"/>
  <c r="N220" i="6"/>
  <c r="O220" i="6" s="1"/>
  <c r="P220" i="6" s="1"/>
  <c r="N222" i="6"/>
  <c r="O222" i="6" s="1"/>
  <c r="P222" i="6" s="1"/>
  <c r="N224" i="6"/>
  <c r="O224" i="6" s="1"/>
  <c r="P224" i="6" s="1"/>
  <c r="M226" i="6"/>
  <c r="N226" i="6" s="1"/>
  <c r="O226" i="6" s="1"/>
  <c r="P226" i="6" s="1"/>
  <c r="N229" i="6"/>
  <c r="O229" i="6" s="1"/>
  <c r="P229" i="6" s="1"/>
  <c r="N231" i="6"/>
  <c r="O231" i="6" s="1"/>
  <c r="P231" i="6" s="1"/>
  <c r="N233" i="6"/>
  <c r="O233" i="6" s="1"/>
  <c r="P233" i="6" s="1"/>
  <c r="E306" i="6"/>
  <c r="E307" i="6"/>
  <c r="E309" i="6"/>
  <c r="E310" i="6"/>
  <c r="E311" i="6"/>
  <c r="E312" i="6"/>
  <c r="E313" i="6"/>
  <c r="E315" i="6"/>
  <c r="E316" i="6"/>
  <c r="E317" i="6"/>
  <c r="E318" i="6"/>
  <c r="E319" i="6"/>
  <c r="E320" i="6"/>
  <c r="E321" i="6"/>
  <c r="M330" i="6"/>
  <c r="N330" i="6" s="1"/>
  <c r="O330" i="6" s="1"/>
  <c r="P330" i="6" s="1"/>
  <c r="L308" i="6"/>
  <c r="M308" i="6" s="1"/>
  <c r="N308" i="6" s="1"/>
  <c r="O308" i="6" s="1"/>
  <c r="P308" i="6" s="1"/>
  <c r="K326" i="6"/>
  <c r="K325" i="6" s="1"/>
  <c r="M329" i="6"/>
  <c r="N329" i="6" s="1"/>
  <c r="O329" i="6" s="1"/>
  <c r="P329" i="6" s="1"/>
  <c r="M338" i="6"/>
  <c r="N338" i="6" s="1"/>
  <c r="O338" i="6" s="1"/>
  <c r="P338" i="6" s="1"/>
  <c r="M340" i="6"/>
  <c r="N340" i="6" s="1"/>
  <c r="O340" i="6" s="1"/>
  <c r="P340" i="6" s="1"/>
  <c r="M342" i="6"/>
  <c r="N342" i="6" s="1"/>
  <c r="O342" i="6" s="1"/>
  <c r="P342" i="6" s="1"/>
  <c r="M344" i="6"/>
  <c r="N344" i="6" s="1"/>
  <c r="O344" i="6" s="1"/>
  <c r="P344" i="6" s="1"/>
  <c r="M346" i="6"/>
  <c r="N346" i="6" s="1"/>
  <c r="O346" i="6" s="1"/>
  <c r="P346" i="6" s="1"/>
  <c r="M348" i="6"/>
  <c r="N348" i="6" s="1"/>
  <c r="O348" i="6" s="1"/>
  <c r="P348" i="6" s="1"/>
  <c r="M350" i="6"/>
  <c r="M352" i="6"/>
  <c r="N352" i="6" s="1"/>
  <c r="O352" i="6" s="1"/>
  <c r="P352" i="6" s="1"/>
  <c r="E363" i="6"/>
  <c r="M365" i="6"/>
  <c r="N365" i="6" s="1"/>
  <c r="O365" i="6" s="1"/>
  <c r="P365" i="6" s="1"/>
  <c r="M367" i="6"/>
  <c r="N367" i="6" s="1"/>
  <c r="O367" i="6" s="1"/>
  <c r="P367" i="6" s="1"/>
  <c r="M369" i="6"/>
  <c r="N369" i="6" s="1"/>
  <c r="O369" i="6" s="1"/>
  <c r="P369" i="6" s="1"/>
  <c r="M371" i="6"/>
  <c r="N371" i="6" s="1"/>
  <c r="O371" i="6" s="1"/>
  <c r="P371" i="6" s="1"/>
  <c r="M373" i="6"/>
  <c r="N373" i="6" s="1"/>
  <c r="O373" i="6" s="1"/>
  <c r="P373" i="6" s="1"/>
  <c r="M375" i="6"/>
  <c r="N375" i="6" s="1"/>
  <c r="O375" i="6" s="1"/>
  <c r="P375" i="6" s="1"/>
  <c r="H382" i="6"/>
  <c r="E332" i="6"/>
  <c r="M333" i="6"/>
  <c r="N333" i="6" s="1"/>
  <c r="O333" i="6" s="1"/>
  <c r="P333" i="6" s="1"/>
  <c r="M339" i="6"/>
  <c r="N339" i="6" s="1"/>
  <c r="O339" i="6" s="1"/>
  <c r="P339" i="6" s="1"/>
  <c r="M343" i="6"/>
  <c r="N343" i="6" s="1"/>
  <c r="O343" i="6" s="1"/>
  <c r="P343" i="6" s="1"/>
  <c r="M347" i="6"/>
  <c r="N347" i="6" s="1"/>
  <c r="O347" i="6" s="1"/>
  <c r="P347" i="6" s="1"/>
  <c r="M351" i="6"/>
  <c r="N351" i="6" s="1"/>
  <c r="O351" i="6" s="1"/>
  <c r="P351" i="6" s="1"/>
  <c r="E364" i="6"/>
  <c r="M366" i="6"/>
  <c r="N366" i="6" s="1"/>
  <c r="O366" i="6" s="1"/>
  <c r="P366" i="6" s="1"/>
  <c r="M370" i="6"/>
  <c r="N370" i="6" s="1"/>
  <c r="O370" i="6" s="1"/>
  <c r="P370" i="6" s="1"/>
  <c r="M374" i="6"/>
  <c r="N374" i="6" s="1"/>
  <c r="O374" i="6" s="1"/>
  <c r="P374" i="6" s="1"/>
  <c r="J377" i="6"/>
  <c r="F382" i="6"/>
  <c r="E335" i="6"/>
  <c r="M337" i="6"/>
  <c r="N337" i="6" s="1"/>
  <c r="O337" i="6" s="1"/>
  <c r="P337" i="6" s="1"/>
  <c r="M341" i="6"/>
  <c r="N341" i="6" s="1"/>
  <c r="O341" i="6" s="1"/>
  <c r="P341" i="6" s="1"/>
  <c r="M345" i="6"/>
  <c r="N345" i="6" s="1"/>
  <c r="O345" i="6" s="1"/>
  <c r="P345" i="6" s="1"/>
  <c r="M349" i="6"/>
  <c r="N349" i="6" s="1"/>
  <c r="O349" i="6" s="1"/>
  <c r="P349" i="6" s="1"/>
  <c r="E353" i="6"/>
  <c r="M368" i="6"/>
  <c r="N368" i="6" s="1"/>
  <c r="O368" i="6" s="1"/>
  <c r="P368" i="6" s="1"/>
  <c r="M372" i="6"/>
  <c r="N372" i="6" s="1"/>
  <c r="O372" i="6" s="1"/>
  <c r="P372" i="6" s="1"/>
  <c r="M376" i="6"/>
  <c r="G381" i="6"/>
  <c r="L378" i="6"/>
  <c r="G382" i="6"/>
  <c r="K382" i="6"/>
  <c r="I276" i="6" l="1"/>
  <c r="K210" i="6"/>
  <c r="J210" i="6"/>
  <c r="E386" i="6"/>
  <c r="H381" i="6"/>
  <c r="E193" i="6"/>
  <c r="E189" i="6"/>
  <c r="E228" i="6"/>
  <c r="I210" i="6"/>
  <c r="E333" i="6"/>
  <c r="H385" i="6"/>
  <c r="E83" i="6"/>
  <c r="K385" i="6"/>
  <c r="E342" i="6"/>
  <c r="N350" i="6"/>
  <c r="M360" i="6"/>
  <c r="M359" i="6" s="1"/>
  <c r="O128" i="6"/>
  <c r="P128" i="6" s="1"/>
  <c r="E372" i="6"/>
  <c r="E347" i="6"/>
  <c r="E365" i="6"/>
  <c r="L211" i="6"/>
  <c r="L210" i="6" s="1"/>
  <c r="I385" i="6"/>
  <c r="E339" i="6"/>
  <c r="E369" i="6"/>
  <c r="M212" i="6"/>
  <c r="E190" i="6"/>
  <c r="I381" i="6"/>
  <c r="E346" i="6"/>
  <c r="P326" i="6"/>
  <c r="P325" i="6" s="1"/>
  <c r="G210" i="6"/>
  <c r="M181" i="6"/>
  <c r="E341" i="6"/>
  <c r="E373" i="6"/>
  <c r="E338" i="6"/>
  <c r="P277" i="6"/>
  <c r="E229" i="6"/>
  <c r="E292" i="6"/>
  <c r="E219" i="6"/>
  <c r="E232" i="6"/>
  <c r="E195" i="6"/>
  <c r="G385" i="6"/>
  <c r="E349" i="6"/>
  <c r="J385" i="6"/>
  <c r="E223" i="6"/>
  <c r="N127" i="6"/>
  <c r="M126" i="6"/>
  <c r="E220" i="6"/>
  <c r="E194" i="6"/>
  <c r="M378" i="6"/>
  <c r="N376" i="6"/>
  <c r="F385" i="6"/>
  <c r="O354" i="6"/>
  <c r="E348" i="6"/>
  <c r="E344" i="6"/>
  <c r="E329" i="6"/>
  <c r="N326" i="6"/>
  <c r="N325" i="6" s="1"/>
  <c r="F384" i="6"/>
  <c r="F380" i="6"/>
  <c r="E216" i="6"/>
  <c r="E233" i="6"/>
  <c r="L377" i="6"/>
  <c r="E345" i="6"/>
  <c r="E337" i="6"/>
  <c r="E374" i="6"/>
  <c r="E366" i="6"/>
  <c r="E351" i="6"/>
  <c r="E343" i="6"/>
  <c r="E375" i="6"/>
  <c r="E371" i="6"/>
  <c r="E367" i="6"/>
  <c r="H380" i="6"/>
  <c r="E334" i="6"/>
  <c r="O326" i="6"/>
  <c r="O325" i="6" s="1"/>
  <c r="E305" i="6"/>
  <c r="E222" i="6"/>
  <c r="E231" i="6"/>
  <c r="E196" i="6"/>
  <c r="P149" i="6"/>
  <c r="O151" i="6"/>
  <c r="O150" i="6" s="1"/>
  <c r="E330" i="6"/>
  <c r="L326" i="6"/>
  <c r="N284" i="6"/>
  <c r="M288" i="6"/>
  <c r="N277" i="6"/>
  <c r="E225" i="6"/>
  <c r="E221" i="6"/>
  <c r="E217" i="6"/>
  <c r="E230" i="6"/>
  <c r="E370" i="6"/>
  <c r="O199" i="6"/>
  <c r="N201" i="6"/>
  <c r="E226" i="6"/>
  <c r="E218" i="6"/>
  <c r="P281" i="6"/>
  <c r="O280" i="6"/>
  <c r="O277" i="6"/>
  <c r="E198" i="6"/>
  <c r="G384" i="6"/>
  <c r="G380" i="6"/>
  <c r="E368" i="6"/>
  <c r="E352" i="6"/>
  <c r="E340" i="6"/>
  <c r="E308" i="6"/>
  <c r="E331" i="6"/>
  <c r="M326" i="6"/>
  <c r="M325" i="6" s="1"/>
  <c r="E224" i="6"/>
  <c r="H211" i="6"/>
  <c r="H210" i="6" s="1"/>
  <c r="F210" i="6"/>
  <c r="I384" i="6" l="1"/>
  <c r="I383" i="6" s="1"/>
  <c r="M211" i="6"/>
  <c r="M210" i="6" s="1"/>
  <c r="O350" i="6"/>
  <c r="N360" i="6"/>
  <c r="N359" i="6" s="1"/>
  <c r="G383" i="6"/>
  <c r="I380" i="6"/>
  <c r="M140" i="6"/>
  <c r="E142" i="6"/>
  <c r="O127" i="6"/>
  <c r="N141" i="6"/>
  <c r="N140" i="6" s="1"/>
  <c r="N126" i="6"/>
  <c r="F383" i="6"/>
  <c r="P199" i="6"/>
  <c r="O201" i="6"/>
  <c r="E128" i="6"/>
  <c r="M287" i="6"/>
  <c r="P151" i="6"/>
  <c r="E149" i="6"/>
  <c r="L325" i="6"/>
  <c r="E325" i="6" s="1"/>
  <c r="E326" i="6"/>
  <c r="P354" i="6"/>
  <c r="P280" i="6"/>
  <c r="E280" i="6" s="1"/>
  <c r="E281" i="6"/>
  <c r="N200" i="6"/>
  <c r="N288" i="6"/>
  <c r="N287" i="6" s="1"/>
  <c r="O284" i="6"/>
  <c r="N181" i="6"/>
  <c r="H384" i="6"/>
  <c r="L381" i="6"/>
  <c r="O376" i="6"/>
  <c r="N378" i="6"/>
  <c r="M381" i="6"/>
  <c r="M377" i="6"/>
  <c r="N212" i="6"/>
  <c r="O212" i="6" l="1"/>
  <c r="P212" i="6"/>
  <c r="P350" i="6"/>
  <c r="P360" i="6" s="1"/>
  <c r="P359" i="6" s="1"/>
  <c r="O360" i="6"/>
  <c r="O359" i="6" s="1"/>
  <c r="H383" i="6"/>
  <c r="N211" i="6"/>
  <c r="N210" i="6" s="1"/>
  <c r="P127" i="6"/>
  <c r="O141" i="6"/>
  <c r="O126" i="6"/>
  <c r="P150" i="6"/>
  <c r="E150" i="6" s="1"/>
  <c r="E151" i="6"/>
  <c r="P201" i="6"/>
  <c r="E199" i="6"/>
  <c r="E354" i="6"/>
  <c r="N381" i="6"/>
  <c r="N377" i="6"/>
  <c r="O378" i="6"/>
  <c r="P376" i="6"/>
  <c r="P378" i="6" s="1"/>
  <c r="M384" i="6"/>
  <c r="L384" i="6"/>
  <c r="P284" i="6"/>
  <c r="P288" i="6" s="1"/>
  <c r="P287" i="6" s="1"/>
  <c r="O288" i="6"/>
  <c r="O287" i="6" s="1"/>
  <c r="O200" i="6"/>
  <c r="O181" i="6" l="1"/>
  <c r="P181" i="6"/>
  <c r="E212" i="6"/>
  <c r="E359" i="6"/>
  <c r="E360" i="6"/>
  <c r="E350" i="6"/>
  <c r="E287" i="6"/>
  <c r="O140" i="6"/>
  <c r="E127" i="6"/>
  <c r="P141" i="6"/>
  <c r="P140" i="6" s="1"/>
  <c r="P126" i="6"/>
  <c r="E126" i="6" s="1"/>
  <c r="E378" i="6"/>
  <c r="O211" i="6"/>
  <c r="O210" i="6" s="1"/>
  <c r="P200" i="6"/>
  <c r="E200" i="6" s="1"/>
  <c r="E376" i="6"/>
  <c r="E288" i="6"/>
  <c r="O381" i="6"/>
  <c r="O377" i="6"/>
  <c r="E284" i="6"/>
  <c r="P381" i="6"/>
  <c r="P377" i="6"/>
  <c r="N384" i="6"/>
  <c r="E201" i="6"/>
  <c r="E141" i="6" l="1"/>
  <c r="P211" i="6"/>
  <c r="E140" i="6"/>
  <c r="E377" i="6"/>
  <c r="O384" i="6"/>
  <c r="P210" i="6" l="1"/>
  <c r="E210" i="6" s="1"/>
  <c r="E211" i="6"/>
  <c r="P384" i="6"/>
  <c r="M273" i="6" l="1"/>
  <c r="E275" i="6"/>
  <c r="E242" i="6" s="1"/>
  <c r="E236" i="6" s="1"/>
  <c r="L273" i="6"/>
  <c r="O273" i="6"/>
  <c r="P273" i="6"/>
  <c r="O278" i="6"/>
  <c r="M278" i="6"/>
  <c r="N273" i="6"/>
  <c r="M276" i="6" l="1"/>
  <c r="M382" i="6"/>
  <c r="M385" i="6" s="1"/>
  <c r="P278" i="6"/>
  <c r="P382" i="6" s="1"/>
  <c r="O276" i="6"/>
  <c r="O382" i="6"/>
  <c r="O385" i="6" s="1"/>
  <c r="L276" i="6"/>
  <c r="L382" i="6"/>
  <c r="L385" i="6" s="1"/>
  <c r="L383" i="6" s="1"/>
  <c r="N278" i="6"/>
  <c r="E278" i="6" l="1"/>
  <c r="P380" i="6"/>
  <c r="P385" i="6"/>
  <c r="P383" i="6" s="1"/>
  <c r="P276" i="6"/>
  <c r="M380" i="6"/>
  <c r="M383" i="6"/>
  <c r="L380" i="6"/>
  <c r="O380" i="6"/>
  <c r="O383" i="6"/>
  <c r="N382" i="6"/>
  <c r="N276" i="6"/>
  <c r="E382" i="6" l="1"/>
  <c r="N385" i="6"/>
  <c r="N383" i="6" s="1"/>
  <c r="N380" i="6"/>
  <c r="E385" i="6" l="1"/>
  <c r="J381" i="6"/>
  <c r="J273" i="6"/>
  <c r="J240" i="6"/>
  <c r="J384" i="6" l="1"/>
  <c r="J380" i="6"/>
  <c r="J383" i="6" l="1"/>
  <c r="K273" i="6" l="1"/>
  <c r="E273" i="6" s="1"/>
  <c r="E274" i="6"/>
  <c r="E241" i="6" s="1"/>
  <c r="E235" i="6" s="1"/>
  <c r="E234" i="6" s="1"/>
  <c r="E240" i="6" l="1"/>
  <c r="K235" i="6"/>
  <c r="K277" i="6" s="1"/>
  <c r="K234" i="6" l="1"/>
  <c r="E277" i="6"/>
  <c r="K276" i="6"/>
  <c r="E276" i="6" s="1"/>
  <c r="K381" i="6"/>
  <c r="E381" i="6" l="1"/>
  <c r="K380" i="6"/>
  <c r="E380" i="6" s="1"/>
  <c r="K384" i="6"/>
  <c r="K383" i="6" l="1"/>
  <c r="E384" i="6"/>
  <c r="E383" i="6" l="1"/>
</calcChain>
</file>

<file path=xl/comments1.xml><?xml version="1.0" encoding="utf-8"?>
<comments xmlns="http://schemas.openxmlformats.org/spreadsheetml/2006/main">
  <authors>
    <author>Автор</author>
  </authors>
  <commentList>
    <comment ref="K8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согласно Решеию 236 в администрации еще 233 403,0</t>
        </r>
      </text>
    </comment>
    <comment ref="L8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согласно Решеию 236 в администрации еще 109 582,9</t>
        </r>
      </text>
    </comment>
    <comment ref="J13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добавили 11,9
</t>
        </r>
      </text>
    </comment>
    <comment ref="J17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сняти 37,0</t>
        </r>
      </text>
    </comment>
    <comment ref="J21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Адм - 215708,0, ДСП - 22983,1</t>
        </r>
      </text>
    </comment>
    <comment ref="K21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ДСП - 20291,8</t>
        </r>
      </text>
    </comment>
    <comment ref="L21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ДСП - 20719,8</t>
        </r>
      </text>
    </comment>
  </commentList>
</comments>
</file>

<file path=xl/sharedStrings.xml><?xml version="1.0" encoding="utf-8"?>
<sst xmlns="http://schemas.openxmlformats.org/spreadsheetml/2006/main" count="814" uniqueCount="336">
  <si>
    <t>№ п/п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</si>
  <si>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</si>
  <si>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</si>
  <si>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</si>
  <si>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</si>
  <si>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</si>
  <si>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</si>
  <si>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</si>
  <si>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</si>
  <si>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</si>
  <si>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</si>
  <si>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</si>
  <si>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4.2.</t>
  </si>
  <si>
    <t>Наименование мероприятий</t>
  </si>
  <si>
    <t>Главный распорядитель финансовых стердств/Ответственный исполнитель</t>
  </si>
  <si>
    <t>Объемы финансирования (тыс.руб.)</t>
  </si>
  <si>
    <t>Источник финасирования</t>
  </si>
  <si>
    <t>Всего</t>
  </si>
  <si>
    <t>МБ</t>
  </si>
  <si>
    <t>ФБ</t>
  </si>
  <si>
    <t>ОБ</t>
  </si>
  <si>
    <t>1.1</t>
  </si>
  <si>
    <t>1.2</t>
  </si>
  <si>
    <t>1.3</t>
  </si>
  <si>
    <t>2.1</t>
  </si>
  <si>
    <t>2.2</t>
  </si>
  <si>
    <t>1. Развитие инфраструктуры и укрепление материально-технической базы объектов спортивного назначения</t>
  </si>
  <si>
    <t>Капитальный ремонт бассейна пгт. Ноглики структурного подразделения МБУ ДО «ДЮСШ» пгт. Ноглики.
(Разработка проекта, проведение проверки достоверности сметной стоимости работ, благоустройство, устройство фасада)</t>
  </si>
  <si>
    <t>Администрация, ОСиА,  Департамент социальной политики</t>
  </si>
  <si>
    <t>Осуществление технического надзора за "Капитальный ремонт бассейна пгт. Ноглики структурного подразделения МБУ ДО "ДЮСШ" пгт. Ноглики"</t>
  </si>
  <si>
    <t>Разработка проекта "Устройство вентилруемого фасада" по объекту "Бассейн в пгт. Ноглики структурного подразделения МБУ ДО «ДЮСШ» пгт. Ноглики.</t>
  </si>
  <si>
    <t>1.4.</t>
  </si>
  <si>
    <t>Проведение проверки достоверности определения сметной стоимости работ "Устройство вентилируемого фасада" по объекту "Бассейн в пгт. Ноглики структурного подразделения МБУ ДО «ДЮСШ» пгт. Ноглики.</t>
  </si>
  <si>
    <t>Администрация, ОСиА, Департамент социальной политики</t>
  </si>
  <si>
    <t>1.5.</t>
  </si>
  <si>
    <t>Текущий ремонт лыжной базы</t>
  </si>
  <si>
    <t>ДЮСШ</t>
  </si>
  <si>
    <t>1.6.</t>
  </si>
  <si>
    <t>Капитальный ремонт стадиона пгт.Ноглики</t>
  </si>
  <si>
    <t>Администрация,   Департамент социальной политики</t>
  </si>
  <si>
    <t>1.7.</t>
  </si>
  <si>
    <t>Текущий ремонт СК «Арена»</t>
  </si>
  <si>
    <t>Департамент социальной политики, ОСиА</t>
  </si>
  <si>
    <t>1.8</t>
  </si>
  <si>
    <t>Администрация, ОСиА</t>
  </si>
  <si>
    <t>1.9.</t>
  </si>
  <si>
    <t>1.10.</t>
  </si>
  <si>
    <t>Осуществление авторского надзора за строительством объектов капитального строительства</t>
  </si>
  <si>
    <t xml:space="preserve">Администрация, ОСиА </t>
  </si>
  <si>
    <t>1.11.</t>
  </si>
  <si>
    <t>1.12.</t>
  </si>
  <si>
    <t>Оснащение территории МО физкультурно-оздоровительными и спортивными сооружениями
"Строительство универсальной спортивной площадки"</t>
  </si>
  <si>
    <t>1.13.</t>
  </si>
  <si>
    <t>«Крытый корт в пгт.Ноглики» (в том числе инженерные изыскания, разработка проектной и рабочей документации,технические условия, строительство объекта)</t>
  </si>
  <si>
    <t>1.14.</t>
  </si>
  <si>
    <t>«Стадион с искусственным покрытием в пгт.Ноглики», осветительные мачты</t>
  </si>
  <si>
    <t>1.15.</t>
  </si>
  <si>
    <t xml:space="preserve">Ремонт кровли МАУ "СК "Арена" </t>
  </si>
  <si>
    <t>1.16.</t>
  </si>
  <si>
    <t>Укрепление материально - технической базы учреждений спортивной напрвленности и учреждений отраслевого образования, приобритение спортивно - технологического оборудования, инвентаря и спортивной экипировки для МБУ ДО "ДЮСШ" пгт. Ноглики</t>
  </si>
  <si>
    <t>ДЮСШ, Администрация</t>
  </si>
  <si>
    <t>1.17.</t>
  </si>
  <si>
    <t>Капитальный ремонт нежилого здания, расположенного по адресу: пгт. Ноглики, ул. Ак. Штернберга,  д. 7А, предназначенного для МБУ ДО "ДЮСШ"</t>
  </si>
  <si>
    <t>Администрация</t>
  </si>
  <si>
    <t>Ремонт лыжной базы МБУ ДО "ДЮСШ" пгт. Ноглики, в честь 85 летия со дня образования МО "Городской округ Ногликский"</t>
  </si>
  <si>
    <t>1.19.</t>
  </si>
  <si>
    <t>Капитальный ремонт фасада СК "Арена" в пгт. Ноглики (разработка проекта, проведение достоверности сметной стоимости, устройство фасада)</t>
  </si>
  <si>
    <t xml:space="preserve">Модульная котельная для бассейна МБУ ДО "ДЮСШ"  пгт. Ноглики (разработка проекта, проведение достоверности сметной стоимости, монтирование котельной, пусконаладочные работы) </t>
  </si>
  <si>
    <t>Спортивная площадка пер. Лиманский пгт.Ноглики</t>
  </si>
  <si>
    <t>1.23.</t>
  </si>
  <si>
    <t>Капитальный ремонт бассейна в пгт. Ноглики ( 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</si>
  <si>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 xml:space="preserve">Приобретение, монтаж (включая ПСД) дизель-генератора </t>
  </si>
  <si>
    <t>СК "Арена"</t>
  </si>
  <si>
    <t>2. Обеспечение спортивным инвентарем и оборудованием МБУ ДО «ДЮСШ» пгт. Ноглики</t>
  </si>
  <si>
    <t>Секция борьбы</t>
  </si>
  <si>
    <t>Секция футбола</t>
  </si>
  <si>
    <t>2.3</t>
  </si>
  <si>
    <t>Секция лыжных гонок</t>
  </si>
  <si>
    <t>2.4</t>
  </si>
  <si>
    <t>Секция хоккея</t>
  </si>
  <si>
    <t>2.5</t>
  </si>
  <si>
    <t>Секция плавания</t>
  </si>
  <si>
    <t>2.6</t>
  </si>
  <si>
    <t>Секция волейбола</t>
  </si>
  <si>
    <t>2.7</t>
  </si>
  <si>
    <t>Секция национальных видов спорта</t>
  </si>
  <si>
    <t>2.8</t>
  </si>
  <si>
    <t>Секция самбо</t>
  </si>
  <si>
    <t>3. Массовая физкультурно-оздоровительная работа</t>
  </si>
  <si>
    <t>3.1</t>
  </si>
  <si>
    <t>Создание условий для занятий воспитанников в спортивных секциях и взрослого населения в целях развития физической культуры и массового спорта, проведение спортивных мероприятий в соответствии с календарным планом, проведение уроков физкультуры в СК "Арена"</t>
  </si>
  <si>
    <t>3.2</t>
  </si>
  <si>
    <t>Проведение районных, региональных  спортивно-массовых мероприятий. Участие в региональных и межрегиональных соревнованиях, согласно утвержденному календарному плану</t>
  </si>
  <si>
    <t>Департамент социальной политики</t>
  </si>
  <si>
    <t>3.3</t>
  </si>
  <si>
    <t>Участие в районных, региональных спортивных соревнованиях «Спорт против наркотиков», «Мини-футбол в школу»</t>
  </si>
  <si>
    <t>Бюджетные учреждения</t>
  </si>
  <si>
    <t>3.4</t>
  </si>
  <si>
    <t>Проведение региональных спортивно-массовых мероприятий на территории МО «Городской округ Ногликский»</t>
  </si>
  <si>
    <t>3.5</t>
  </si>
  <si>
    <t>Участие в районном и областном этапах «Президентских состязаний»</t>
  </si>
  <si>
    <t>3.6</t>
  </si>
  <si>
    <t>Участие в районном и региональном этапах «Президентских игры»</t>
  </si>
  <si>
    <t>3.7</t>
  </si>
  <si>
    <t>Развитие национальных видов спорта</t>
  </si>
  <si>
    <t>3.8</t>
  </si>
  <si>
    <t>Проведение районных спортивно-массовых мероприятий для лиц с ограниченными возможностями</t>
  </si>
  <si>
    <t>3.9</t>
  </si>
  <si>
    <t>Участие в спортивно-массовых мероприятиях МБУ ДО «ДЮСШ» пгт. Ноглики, согласно утвержденному календарному плану</t>
  </si>
  <si>
    <t>3.10</t>
  </si>
  <si>
    <t>Внедрение в действие ВФСК "ГТО" в муниципальном образовании</t>
  </si>
  <si>
    <t>3.11</t>
  </si>
  <si>
    <t>Развитие игровых видов спорта</t>
  </si>
  <si>
    <t>4. Совершенствование существующей системы работы физической культуры и спорта</t>
  </si>
  <si>
    <t>4.1</t>
  </si>
  <si>
    <t>Участие в районном и региональном конкурсе «Мастер педагогического труда по учебным и внеучебным формам физкультурно-оздоровительной и спортивной работы»</t>
  </si>
  <si>
    <t>4.2</t>
  </si>
  <si>
    <t>Участие в коллегиях, семинарах, курсах повышения квалификации, проводимых Мин.спорта</t>
  </si>
  <si>
    <t>4.3</t>
  </si>
  <si>
    <t>Проведение независимой оценки качества оказания услуг МБУ ДО "ДЮСШ" пгт. Ноглики</t>
  </si>
  <si>
    <t>5. Обеспечение комплексной безопасности на объектах физической культуры и спорта</t>
  </si>
  <si>
    <t>5.1</t>
  </si>
  <si>
    <t>Сертификация лыжной базы и плавательного бассейна МБУ ДО "ДЮСШ" пгт. Ноглики</t>
  </si>
  <si>
    <t>Руководители учреждений</t>
  </si>
  <si>
    <t>5.2</t>
  </si>
  <si>
    <t>Сертификация СК "Арена" пгт. Ноглики</t>
  </si>
  <si>
    <t>5.3</t>
  </si>
  <si>
    <t>Сертификация стадиона с искусственным покрытием  МБУ ДО «ДЮСШ» пгт. Ноглики</t>
  </si>
  <si>
    <t>5.4.</t>
  </si>
  <si>
    <t>Обустройство пропускного режима стадиона МБУ ДО «ДЮСШ» пгт. Ноглики</t>
  </si>
  <si>
    <t>5.5</t>
  </si>
  <si>
    <t>Гомологация лыжных трасс МБУ ДО ДЮСШ» пгт. Ноглики</t>
  </si>
  <si>
    <t>5.6</t>
  </si>
  <si>
    <t>Содержание и обслуживание объектов спорта (в т.ч. приобретение оборудования для освещения, звукового сопровождения, обеспечения противопожарной и антитеррористической безопасности на спортивных объектах, установка видеонаблюдения)</t>
  </si>
  <si>
    <t>5.7</t>
  </si>
  <si>
    <t>Проведение кадастровых работ по оформлению лыжных трасс МБУ ДО «ДЮСШ» пгт. Ноглики</t>
  </si>
  <si>
    <t>6. Подготовка кадров в области физической культуры и спорта</t>
  </si>
  <si>
    <t>6.1</t>
  </si>
  <si>
    <t>Повышение квалификации и переподготовка тренеров-преподавателей, проведение семинаров и конференций по вопросам развития физической культуры и спорта</t>
  </si>
  <si>
    <t>6.2</t>
  </si>
  <si>
    <t>Привлечение детских тренеров в детско-юношеские спортивные школы, средние общеобразовательные школы, дошкольные образовательные учреждения</t>
  </si>
  <si>
    <t>6.3</t>
  </si>
  <si>
    <t>Привлечение спортивных тренеров для лиц с ограниченными возможностями</t>
  </si>
  <si>
    <t>6.4</t>
  </si>
  <si>
    <t>Организация физкультурно - оздоровительной работы по месту жительства граждан в МО "Городской округ Ногликский"</t>
  </si>
  <si>
    <t>7. Формирование информационной политики в области физической культуры и спорта</t>
  </si>
  <si>
    <t>7.1</t>
  </si>
  <si>
    <t>Проведение массовых мероприятий, демонстрирующих спортивные достижения (показательные выступления на районных массовых мероприятиях)</t>
  </si>
  <si>
    <t>7.2</t>
  </si>
  <si>
    <t>Пропаганда ценностей физической культуры и спорта через средства массовой информации:</t>
  </si>
  <si>
    <t>- местной студии телевидения,</t>
  </si>
  <si>
    <t>- газеты "Знамя труда".</t>
  </si>
  <si>
    <t>7.3</t>
  </si>
  <si>
    <t>Торжественное чествование победителей в спортивных состязаниях по итогам года</t>
  </si>
  <si>
    <t>7.4</t>
  </si>
  <si>
    <t>Информирование населения всеми доступными средствами о режиме работы спортивных сооружений и предоставляемых услугах</t>
  </si>
  <si>
    <t>7.5</t>
  </si>
  <si>
    <t>Размещение на сайте МО «Городской округ Ногликский» информации о комплексе мер, принимаемых администрацией для развития спорта</t>
  </si>
  <si>
    <t>7.6</t>
  </si>
  <si>
    <t>Выпуск буклетов, афиш о режиме работы спортивных секций</t>
  </si>
  <si>
    <t>7.7</t>
  </si>
  <si>
    <t>Изготовление атрибутики с символикой МО «Городской округ Ногликский»</t>
  </si>
  <si>
    <t>7.8</t>
  </si>
  <si>
    <t>Выстраивание системного взаимодействия с болельщиками по видам спорта</t>
  </si>
  <si>
    <t>7.9</t>
  </si>
  <si>
    <t>Проведение выставок спортивных достижений</t>
  </si>
  <si>
    <t>8. Совершенствование правового регулирования физической культуры и спорта</t>
  </si>
  <si>
    <t>8.1</t>
  </si>
  <si>
    <t>Разработка положения о командировании спортивных команд на соревнования за пределы района</t>
  </si>
  <si>
    <t>8.2</t>
  </si>
  <si>
    <t>Разработка положения по проведению соревнований по видам спорта</t>
  </si>
  <si>
    <t>8.3</t>
  </si>
  <si>
    <t>Разработка норм расходов средств на проведение физкультурных и спортивных мероприятий</t>
  </si>
  <si>
    <t>II СФЕРА МОЛОДЕЖНОЙ ПОЛИТИКИ</t>
  </si>
  <si>
    <t>1. Развитие потенциала молодежи на территории муниципального образования «Городской округ Ногликский», поддержка молодежных инициатив</t>
  </si>
  <si>
    <t>Проведение интеллектуальной игры «Логос»- среди предприятий, учреждений Ногликского района</t>
  </si>
  <si>
    <t xml:space="preserve">ОКС, МП и РТ, Департамент социальной политики </t>
  </si>
  <si>
    <t xml:space="preserve">Поддержка молодежных проектов, организация семинаров по проектной деятельности </t>
  </si>
  <si>
    <t>НРЦБ</t>
  </si>
  <si>
    <t xml:space="preserve">Конкурс молодежных проектов«Прорыв»  для молодых специалистов </t>
  </si>
  <si>
    <t>1.4</t>
  </si>
  <si>
    <t>Участие в областном проекте «Сахалинский КВН»</t>
  </si>
  <si>
    <t>1.5</t>
  </si>
  <si>
    <t>Приобретение единой формы для участников областных мероприятий</t>
  </si>
  <si>
    <t>1.6</t>
  </si>
  <si>
    <t>Участие молодежи в районных, межрайонных, областных,   всероссийских мероприятиях</t>
  </si>
  <si>
    <t>1.7</t>
  </si>
  <si>
    <t>Проведение молодежного форума «Молодые Ноглики»</t>
  </si>
  <si>
    <t>Проведение молодежного рок -фестиваля «КИНОглики»</t>
  </si>
  <si>
    <t>РЦД</t>
  </si>
  <si>
    <t>1.9</t>
  </si>
  <si>
    <t>Проведение мероприятий посвященных празднованию Всероссийского Дня молодежи</t>
  </si>
  <si>
    <t>1.10</t>
  </si>
  <si>
    <t>Проект  "Молодежный бюджет"</t>
  </si>
  <si>
    <t xml:space="preserve">Администрация </t>
  </si>
  <si>
    <t>1.10.1.</t>
  </si>
  <si>
    <t xml:space="preserve"> Обустройство  парка отдыха "Остров сокровищ" в пгт. Ноглики</t>
  </si>
  <si>
    <t>1.10.2.</t>
  </si>
  <si>
    <t xml:space="preserve">Обустройство универсальной спортивной площадки в с. Вал </t>
  </si>
  <si>
    <t>1.10.3.</t>
  </si>
  <si>
    <t>Обустройство автогородка на территории МБОУ СОШ №1 пгт. Ноглики</t>
  </si>
  <si>
    <t>1.10.4.</t>
  </si>
  <si>
    <t>Обустройство "Экстрим-парка" в пгт. Ноглики</t>
  </si>
  <si>
    <t>1.10.5.</t>
  </si>
  <si>
    <t>Благоустройство территории МБОУ СОШ с. Ныш</t>
  </si>
  <si>
    <t>1.10.6.</t>
  </si>
  <si>
    <t xml:space="preserve"> Реализация проектов (нераспределенный остаток)</t>
  </si>
  <si>
    <t>2. Профессиональная ориентация молодежи</t>
  </si>
  <si>
    <t>Создание временных рабочих мест для трудоустройства несовершеннолетних граждан в свободное от учебы время</t>
  </si>
  <si>
    <t>Проведение семинаров «Трудовое законодательство для молодежи», организация ярмарки образовательных услуг</t>
  </si>
  <si>
    <t>Организация «Ярмарки образовательных услуг»</t>
  </si>
  <si>
    <t>3. Поддержка и обеспечение эффективного взаимодействия с молодежными объединениями</t>
  </si>
  <si>
    <t xml:space="preserve">Организация поддержки деятельности молодежных объединений </t>
  </si>
  <si>
    <t>ЦТиВ, РЦД</t>
  </si>
  <si>
    <t>Проведение мероприятий в молодежных объединениях:                   3.2.1 Открытие постоянно действующего кинолектория с просмотром видеофильмов на темы пропаганды здорового образа жизни</t>
  </si>
  <si>
    <t>РЦД, НРЦБ</t>
  </si>
  <si>
    <t>Департамент социальной политики, ОКС и МП</t>
  </si>
  <si>
    <t>РЦД, ЦТиВ</t>
  </si>
  <si>
    <t>Организация районного конкурса на лучшую организацию работы общественных объединений</t>
  </si>
  <si>
    <t>Поддержка молодежных проектов, направленных на пропаганду здорового образа жизни</t>
  </si>
  <si>
    <t>ЦТиВ</t>
  </si>
  <si>
    <t>Поддержка молодежного проекта «В здоровом теле здоровый дух!»</t>
  </si>
  <si>
    <t>4. Совершенствование системы патриотического воспитания и допризывной подготовки молодежи</t>
  </si>
  <si>
    <t>Экскурсии в муниципальные образования области с целью обмена опытом</t>
  </si>
  <si>
    <t>ОКСиМП, Департамент социальной политики</t>
  </si>
  <si>
    <t>Организация и проведение мероприятий посвященных празднованию дней Воинской Славы РФ</t>
  </si>
  <si>
    <t>4.3.</t>
  </si>
  <si>
    <t>Проведение мероприятия «Торжественные проводы призывников в ряды вооруженных сил»</t>
  </si>
  <si>
    <t xml:space="preserve">РЦД    </t>
  </si>
  <si>
    <t>4.4.</t>
  </si>
  <si>
    <t>День Победы в Великой Отечественной Войне 1941-1945 гг.</t>
  </si>
  <si>
    <t>4.5.</t>
  </si>
  <si>
    <t>День памяти и скорби - «Свеча памяти»</t>
  </si>
  <si>
    <t>4.6.</t>
  </si>
  <si>
    <t>День Флага РФ</t>
  </si>
  <si>
    <t>4.7.</t>
  </si>
  <si>
    <t>День окончания Второй мировой войны –освобождение южного Сахалина и Курильских островов от Японских милитаристов</t>
  </si>
  <si>
    <t>4.8.</t>
  </si>
  <si>
    <t>Мероприятия посвященные празднованию Дня муниципального образования "Городской округ Ногликский"</t>
  </si>
  <si>
    <t>4.9.</t>
  </si>
  <si>
    <t>День Народного Единства</t>
  </si>
  <si>
    <t>4.10.</t>
  </si>
  <si>
    <t>Проведение недели молодого избирателя</t>
  </si>
  <si>
    <t>4.11.</t>
  </si>
  <si>
    <t>Районный конкурс «Лента времени»</t>
  </si>
  <si>
    <t>4.12.</t>
  </si>
  <si>
    <t>Организация бесед, встреч, вечеров участниками ВОВ, и тружениками тыла</t>
  </si>
  <si>
    <t>Музей</t>
  </si>
  <si>
    <t>4.13.</t>
  </si>
  <si>
    <t>Участие местного отделения ВВПОД ЮНАРМИЯ  в  региональных мероприятиях</t>
  </si>
  <si>
    <t>4.14.</t>
  </si>
  <si>
    <t xml:space="preserve">Организация поддержки деятельности местного отделения ВВПОД ЮНАРМИЯ </t>
  </si>
  <si>
    <t>МБОУ СОШ №1 пгт. Ноглики</t>
  </si>
  <si>
    <t>5. Информационное обеспечение муниципальной молодежной политики</t>
  </si>
  <si>
    <t xml:space="preserve">Информационное обеспечение населения по вопросам профилактики наркомании и формирования законопослушного поведения несовершеннолетних, разработка и размещение баннеров антинаркотической и антиалкогольной направленности </t>
  </si>
  <si>
    <t>Приобретение флипчарта</t>
  </si>
  <si>
    <t>Приобретение информационных стендов в дома культуры «Я не зависим», «Защитим детей от насилия »</t>
  </si>
  <si>
    <t>5.4</t>
  </si>
  <si>
    <t>Разработка и размещение баннеров антинаркотической и антиалкогольной направленности</t>
  </si>
  <si>
    <t>Департамент социальной политики, ОКС и МП,ЦРБ</t>
  </si>
  <si>
    <t>Организация и проведение цикла телевизионных передач для несовершеннолетних и их родителей на тему «Правовой всеобуч»</t>
  </si>
  <si>
    <t>Приобретение и размещение баннеров в общественных местах на тему «Ограничение пребывания в ночное время на улице детей без сопровождения взрослых»</t>
  </si>
  <si>
    <t>Департамент социальной политики, КДН и ЗП</t>
  </si>
  <si>
    <t>Разработка буклетов и иных печатных материалов просветительского   и информационного характера по вопросам предупреждения преступности, организации временного трудоустройства несовершеннолетних в свободное от учебы время, а также деятельности молодежных объединений и др.</t>
  </si>
  <si>
    <t>I СФЕРА ФИЗИЧЕСКОЙ КУЛЬТУРЫ И СПОРТА</t>
  </si>
  <si>
    <t>ИТОГО, в т.ч.:</t>
  </si>
  <si>
    <t>Итого по п. 1 Развитие инфраструктуры и укрепление материально-технической базы объектов спортивного назначения</t>
  </si>
  <si>
    <t>Итого по п.2. Обеспечение спортивным инвентарем и оборудованием МБУ ДО «ДЮСШ» пгт. Ноглики</t>
  </si>
  <si>
    <t>7800</t>
  </si>
  <si>
    <t>Итого по п.3. Массовая физкультурно-оздоровительная работа</t>
  </si>
  <si>
    <t>Итого по п.4. Совершенствование существующей системы работы физической культуры и спорта</t>
  </si>
  <si>
    <t>Итого по п.5. Обеспечение комплексной безопасности на объектах физической культуры и спорта</t>
  </si>
  <si>
    <t>без затрат</t>
  </si>
  <si>
    <t>Итого по п.6. Подготовка кадров в области физической культуры и спорта</t>
  </si>
  <si>
    <t>Итого по п.7. Формирование информационной политики в области физической культуры и спорта</t>
  </si>
  <si>
    <t>Итого по п.8. Совершенствование правового регулирования физической культуры и спорт</t>
  </si>
  <si>
    <t>Итого  в  сфере физической культуры и спорта</t>
  </si>
  <si>
    <t>Итого по п.1. Развитие потенциала молодежи на территории муниципального образования «Городской округ Ногликский», поддержка молодежных инициатив</t>
  </si>
  <si>
    <t>Итого по п.2. Профессиональная ориентация молодежи</t>
  </si>
  <si>
    <t>Итого по п.3. Поддержка и обеспечение эффективного взаимодействия с молодежными объединениями</t>
  </si>
  <si>
    <t>Итого по п 4. Совершенствование системы патриотического воспитания и допризывной подготовки молодежи</t>
  </si>
  <si>
    <t>Итого по п 5. Информационное обеспечение муниципальной молодежной политики</t>
  </si>
  <si>
    <t>Итого в  сфере молодежной политики:</t>
  </si>
  <si>
    <t>ИТОГО ПО ПРОГРАММЕ: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</si>
  <si>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</si>
  <si>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</si>
  <si>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</si>
  <si>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</si>
  <si>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</si>
  <si>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</si>
  <si>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</si>
  <si>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</si>
  <si>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роведение ежегодной операции «Безопасный двор»</t>
  </si>
  <si>
    <t>Ежегодное проведение спортивных мероприятий в рамках акции «Полиция и дети» с подростками группы риска</t>
  </si>
  <si>
    <t>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</si>
  <si>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 xml:space="preserve">Проведение молодежной акции посвященной Всемирному дню борьбы с наркоманией </t>
  </si>
  <si>
    <t>Проведение Всероссийского Олимпийского дня</t>
  </si>
  <si>
    <t>Проведение творческих конкурсов, направленных на пропаганду здорового образа жизни</t>
  </si>
  <si>
    <t>Организация посещения спортивного комплекса «Арена» детьми из семей находящихся в трудной жизненной ситуации</t>
  </si>
  <si>
    <t>Проведение мероприятий в рамках проекта «Спорт против подворотни»</t>
  </si>
  <si>
    <t>3.2.10</t>
  </si>
  <si>
    <t>3.2.11</t>
  </si>
  <si>
    <t>3.2.12</t>
  </si>
  <si>
    <t>3.2.13</t>
  </si>
  <si>
    <t>Участие в областном молодежном проекте «Спорт против подворотни»</t>
  </si>
  <si>
    <t>Проведение районного конкурса  рисунков «Брось сигарету!», «Пиво враг молодежи»</t>
  </si>
  <si>
    <t>Организация превентивного лечения, реабилитации несовершеннолетних и их родителей от алкогольной  и наркотической зависимости</t>
  </si>
  <si>
    <t>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</t>
  </si>
  <si>
    <t>1.20</t>
  </si>
  <si>
    <t>4.15.</t>
  </si>
  <si>
    <t>МБОУ Гимназия пгт. Ноглики</t>
  </si>
  <si>
    <t>3.12.</t>
  </si>
  <si>
    <t>Реализация программ спортивной подготовки</t>
  </si>
  <si>
    <t xml:space="preserve">РЕСУРСНОЕ ОБЕСПЕЧЕНИЕ РЕАЛИЗАЦИИ МУНИЦИПАЛЬНОЙ ПРОГРАММЫ </t>
  </si>
  <si>
    <t>1.10.7.</t>
  </si>
  <si>
    <t>1.10.8.</t>
  </si>
  <si>
    <t>1.10.9.</t>
  </si>
  <si>
    <t>Обустройство территории СДК с. Вал, в т.ч. установка светодиодного экрана</t>
  </si>
  <si>
    <t>Ремонт детской площадки на территории СОШ с. Ныш</t>
  </si>
  <si>
    <t>Обустройство переносного сквера пгт. Ноглики</t>
  </si>
  <si>
    <t>Обустройство светодиодных консолей пгт. Ноглики</t>
  </si>
  <si>
    <t>1.10.10.</t>
  </si>
  <si>
    <t>Приобретение тренажеров для СК "Арена" в пгт. Ноглики</t>
  </si>
  <si>
    <t>Модульная котельная для СК "Арена" в пгт. Ноглики</t>
  </si>
  <si>
    <t>1.21</t>
  </si>
  <si>
    <t>1.22</t>
  </si>
  <si>
    <t>Администрация, СК "Арена"</t>
  </si>
  <si>
    <t>Администрация, Отдел ЖК и ДХ</t>
  </si>
  <si>
    <t>ВСЕГО, в т.ч.:</t>
  </si>
  <si>
    <t>ДЮСШ, Департамент социальной политики</t>
  </si>
  <si>
    <t>Строительство лыжно-роллерной трассы в пгт. Ноглики</t>
  </si>
  <si>
    <t>1.18</t>
  </si>
  <si>
    <t xml:space="preserve">Приложение 1 </t>
  </si>
  <si>
    <t>к постановлению администрации</t>
  </si>
  <si>
    <t>от 02 сентября 2019 года №  665</t>
  </si>
  <si>
    <t xml:space="preserve">"Приложение 3
к муниципальной программе "Развитие физической культуры, спорта и молодежной политики в муниципальном образовании "Городской округ Ногликский", утвержденной постановлением администрации муниципального образования "Городской округ Ногликский" от 26.06.2015 № 430 (в редакции от 30.09.2015 № 692, от 19.10.2015 № 718, от 31.12.2016 № 921, от 10.03.2016 № 208, от 11.04.2016 № 288, от 30.05.2016 № 433, от 15.06.2016 № 485, от 31.08.2016 № 666, от 07.10.2016 № 739, от 07.02.2017 № 108, от 07.06.2017 № 367, от 03.08.2017 № 521, от 27.09.2017 № 703, от 27.02.2018 № 191, от 13.04.2018 № 386, от 11.07.2018 № 669, от 19.12.2018 № 1224, от 26.03.2019 № 196, от 23.05.2019 № 358, от 19.06.2019 № 462)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</si>
</sst>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#,##0.0"/>
    <numFmt numFmtId="166" formatCode="0.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91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165" fontId="1" fillId="3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1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6" fontId="4" fillId="3" borderId="1" xfId="0" applyNumberFormat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8" fillId="0" borderId="15" xfId="0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2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4" fillId="0" borderId="13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4" fillId="0" borderId="7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center" wrapText="1"/>
    </xf>
    <xf numFmtId="0" fontId="8" fillId="0" borderId="15" xfId="0" applyFont="1" applyFill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387"/>
  <sheetViews>
    <sheetView tabSelected="1" view="pageLayout" topLeftCell="C4" zoomScaleNormal="100" zoomScaleSheetLayoutView="100" workbookViewId="0">
      <selection activeCell="J4" sqref="J4:P4"/>
    </sheetView>
  </sheetViews>
  <sheetFormatPr defaultRowHeight="15.75" x14ac:dyDescent="0.25"/>
  <cols>
    <col min="1" max="1" width="9.140625" style="1"/>
    <col min="2" max="2" width="64.140625" style="1" customWidth="1"/>
    <col min="3" max="3" width="27.140625" style="1" customWidth="1"/>
    <col min="4" max="4" width="16" style="1" customWidth="1"/>
    <col min="5" max="5" width="13.42578125" style="1" customWidth="1"/>
    <col min="6" max="6" width="10.140625" style="1" customWidth="1"/>
    <col min="7" max="7" width="10" style="1" customWidth="1"/>
    <col min="8" max="8" width="9.85546875" style="1" customWidth="1"/>
    <col min="9" max="9" width="9.140625" style="10" customWidth="1"/>
    <col min="10" max="10" width="10.140625" style="44" customWidth="1"/>
    <col min="11" max="11" width="9.5703125" style="44" bestFit="1" customWidth="1"/>
    <col min="12" max="12" width="10.140625" style="44" bestFit="1" customWidth="1"/>
    <col min="13" max="13" width="9.85546875" style="1" customWidth="1"/>
    <col min="14" max="14" width="10.140625" style="1" bestFit="1" customWidth="1"/>
    <col min="15" max="15" width="10.5703125" style="1" customWidth="1"/>
    <col min="16" max="16" width="11.5703125" style="1" customWidth="1"/>
    <col min="17" max="18" width="9.140625" style="1"/>
    <col min="19" max="20" width="10.140625" style="1" bestFit="1" customWidth="1"/>
    <col min="21" max="16384" width="9.140625" style="1"/>
  </cols>
  <sheetData>
    <row r="1" spans="1:16" ht="24.75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K1" s="37"/>
      <c r="L1" s="89" t="s">
        <v>332</v>
      </c>
      <c r="M1" s="89"/>
      <c r="N1" s="89"/>
      <c r="O1" s="89"/>
      <c r="P1" s="89"/>
    </row>
    <row r="2" spans="1:16" s="35" customFormat="1" ht="17.25" customHeight="1" x14ac:dyDescent="0.25">
      <c r="A2" s="19"/>
      <c r="B2" s="19"/>
      <c r="C2" s="19"/>
      <c r="D2" s="19"/>
      <c r="E2" s="19"/>
      <c r="F2" s="19"/>
      <c r="G2" s="19"/>
      <c r="H2" s="19"/>
      <c r="I2" s="19"/>
      <c r="J2" s="44"/>
      <c r="K2" s="37"/>
      <c r="L2" s="89" t="s">
        <v>333</v>
      </c>
      <c r="M2" s="89"/>
      <c r="N2" s="89"/>
      <c r="O2" s="89"/>
      <c r="P2" s="89"/>
    </row>
    <row r="3" spans="1:16" s="35" customFormat="1" ht="21" customHeight="1" x14ac:dyDescent="0.25">
      <c r="A3" s="19"/>
      <c r="B3" s="19"/>
      <c r="C3" s="19"/>
      <c r="D3" s="19"/>
      <c r="E3" s="19"/>
      <c r="F3" s="19"/>
      <c r="G3" s="19"/>
      <c r="H3" s="19"/>
      <c r="I3" s="19"/>
      <c r="J3" s="44"/>
      <c r="K3" s="37"/>
      <c r="L3" s="89" t="s">
        <v>334</v>
      </c>
      <c r="M3" s="89"/>
      <c r="N3" s="89"/>
      <c r="O3" s="89"/>
      <c r="P3" s="89"/>
    </row>
    <row r="4" spans="1:16" s="15" customFormat="1" ht="206.25" customHeight="1" x14ac:dyDescent="0.25">
      <c r="B4" s="45"/>
      <c r="C4" s="45"/>
      <c r="D4" s="45"/>
      <c r="E4" s="45"/>
      <c r="F4" s="45"/>
      <c r="G4" s="45"/>
      <c r="H4" s="45"/>
      <c r="I4" s="45"/>
      <c r="J4" s="90" t="s">
        <v>335</v>
      </c>
      <c r="K4" s="90"/>
      <c r="L4" s="90"/>
      <c r="M4" s="90"/>
      <c r="N4" s="90"/>
      <c r="O4" s="90"/>
      <c r="P4" s="90"/>
    </row>
    <row r="5" spans="1:16" s="15" customFormat="1" ht="26.25" customHeight="1" x14ac:dyDescent="0.25">
      <c r="A5" s="58" t="s">
        <v>313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</row>
    <row r="6" spans="1:16" ht="15.75" customHeight="1" x14ac:dyDescent="0.25">
      <c r="A6" s="88" t="s">
        <v>0</v>
      </c>
      <c r="B6" s="88" t="s">
        <v>13</v>
      </c>
      <c r="C6" s="88" t="s">
        <v>14</v>
      </c>
      <c r="D6" s="88" t="s">
        <v>15</v>
      </c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</row>
    <row r="7" spans="1:16" ht="47.25" x14ac:dyDescent="0.25">
      <c r="A7" s="88"/>
      <c r="B7" s="88"/>
      <c r="C7" s="88"/>
      <c r="D7" s="24" t="s">
        <v>16</v>
      </c>
      <c r="E7" s="24" t="s">
        <v>17</v>
      </c>
      <c r="F7" s="17" t="s">
        <v>1</v>
      </c>
      <c r="G7" s="17" t="s">
        <v>2</v>
      </c>
      <c r="H7" s="17" t="s">
        <v>3</v>
      </c>
      <c r="I7" s="17" t="s">
        <v>4</v>
      </c>
      <c r="J7" s="39" t="s">
        <v>5</v>
      </c>
      <c r="K7" s="39" t="s">
        <v>6</v>
      </c>
      <c r="L7" s="39" t="s">
        <v>7</v>
      </c>
      <c r="M7" s="17" t="s">
        <v>8</v>
      </c>
      <c r="N7" s="17" t="s">
        <v>9</v>
      </c>
      <c r="O7" s="17" t="s">
        <v>10</v>
      </c>
      <c r="P7" s="17" t="s">
        <v>11</v>
      </c>
    </row>
    <row r="8" spans="1:16" ht="21" customHeight="1" x14ac:dyDescent="0.25">
      <c r="A8" s="86" t="s">
        <v>264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</row>
    <row r="9" spans="1:16" ht="19.5" customHeight="1" x14ac:dyDescent="0.25">
      <c r="A9" s="86" t="s">
        <v>26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</row>
    <row r="10" spans="1:16" x14ac:dyDescent="0.25">
      <c r="A10" s="62" t="s">
        <v>21</v>
      </c>
      <c r="B10" s="60" t="s">
        <v>27</v>
      </c>
      <c r="C10" s="57" t="s">
        <v>28</v>
      </c>
      <c r="D10" s="20" t="s">
        <v>265</v>
      </c>
      <c r="E10" s="25">
        <f>E11+E12</f>
        <v>26192.2</v>
      </c>
      <c r="F10" s="25">
        <f>F11+F12</f>
        <v>26082.2</v>
      </c>
      <c r="G10" s="25">
        <f t="shared" ref="G10:P10" si="0">G11+G12</f>
        <v>55</v>
      </c>
      <c r="H10" s="25">
        <f t="shared" si="0"/>
        <v>55</v>
      </c>
      <c r="I10" s="25">
        <f t="shared" si="0"/>
        <v>0</v>
      </c>
      <c r="J10" s="40">
        <f t="shared" si="0"/>
        <v>0</v>
      </c>
      <c r="K10" s="40">
        <f t="shared" si="0"/>
        <v>0</v>
      </c>
      <c r="L10" s="40">
        <f t="shared" si="0"/>
        <v>0</v>
      </c>
      <c r="M10" s="25">
        <f t="shared" si="0"/>
        <v>0</v>
      </c>
      <c r="N10" s="25">
        <f t="shared" si="0"/>
        <v>0</v>
      </c>
      <c r="O10" s="25">
        <f t="shared" si="0"/>
        <v>0</v>
      </c>
      <c r="P10" s="25">
        <f t="shared" si="0"/>
        <v>0</v>
      </c>
    </row>
    <row r="11" spans="1:16" ht="38.25" customHeight="1" x14ac:dyDescent="0.25">
      <c r="A11" s="62"/>
      <c r="B11" s="60"/>
      <c r="C11" s="57"/>
      <c r="D11" s="20" t="s">
        <v>18</v>
      </c>
      <c r="E11" s="25">
        <f>SUM(F11:P11)</f>
        <v>2692.2</v>
      </c>
      <c r="F11" s="25">
        <v>2582.1999999999998</v>
      </c>
      <c r="G11" s="4">
        <v>55</v>
      </c>
      <c r="H11" s="25">
        <v>55</v>
      </c>
      <c r="I11" s="25">
        <v>0</v>
      </c>
      <c r="J11" s="40">
        <v>0</v>
      </c>
      <c r="K11" s="40">
        <v>0</v>
      </c>
      <c r="L11" s="40">
        <v>0</v>
      </c>
      <c r="M11" s="25">
        <v>0</v>
      </c>
      <c r="N11" s="25">
        <v>0</v>
      </c>
      <c r="O11" s="25">
        <v>0</v>
      </c>
      <c r="P11" s="25">
        <v>0</v>
      </c>
    </row>
    <row r="12" spans="1:16" ht="24.75" customHeight="1" x14ac:dyDescent="0.25">
      <c r="A12" s="62"/>
      <c r="B12" s="60"/>
      <c r="C12" s="57"/>
      <c r="D12" s="20" t="s">
        <v>20</v>
      </c>
      <c r="E12" s="25">
        <f>SUM(F12:P12)</f>
        <v>23500</v>
      </c>
      <c r="F12" s="25">
        <v>23500</v>
      </c>
      <c r="G12" s="25">
        <v>0</v>
      </c>
      <c r="H12" s="25">
        <v>0</v>
      </c>
      <c r="I12" s="25">
        <v>0</v>
      </c>
      <c r="J12" s="40">
        <v>0</v>
      </c>
      <c r="K12" s="40">
        <v>0</v>
      </c>
      <c r="L12" s="40">
        <v>0</v>
      </c>
      <c r="M12" s="25">
        <v>0</v>
      </c>
      <c r="N12" s="25">
        <v>0</v>
      </c>
      <c r="O12" s="25">
        <v>0</v>
      </c>
      <c r="P12" s="25">
        <v>0</v>
      </c>
    </row>
    <row r="13" spans="1:16" x14ac:dyDescent="0.25">
      <c r="A13" s="62" t="s">
        <v>22</v>
      </c>
      <c r="B13" s="60" t="s">
        <v>29</v>
      </c>
      <c r="C13" s="57" t="s">
        <v>28</v>
      </c>
      <c r="D13" s="20" t="s">
        <v>265</v>
      </c>
      <c r="E13" s="25">
        <f>E14+E15</f>
        <v>25</v>
      </c>
      <c r="F13" s="25">
        <f>F14+F15</f>
        <v>25</v>
      </c>
      <c r="G13" s="25">
        <f t="shared" ref="G13:P13" si="1">G14+G15</f>
        <v>0</v>
      </c>
      <c r="H13" s="25">
        <f t="shared" si="1"/>
        <v>0</v>
      </c>
      <c r="I13" s="25">
        <f t="shared" si="1"/>
        <v>0</v>
      </c>
      <c r="J13" s="40">
        <f t="shared" si="1"/>
        <v>0</v>
      </c>
      <c r="K13" s="40">
        <f t="shared" si="1"/>
        <v>0</v>
      </c>
      <c r="L13" s="40">
        <f t="shared" si="1"/>
        <v>0</v>
      </c>
      <c r="M13" s="25">
        <f t="shared" si="1"/>
        <v>0</v>
      </c>
      <c r="N13" s="25">
        <f t="shared" si="1"/>
        <v>0</v>
      </c>
      <c r="O13" s="25">
        <f t="shared" si="1"/>
        <v>0</v>
      </c>
      <c r="P13" s="25">
        <f t="shared" si="1"/>
        <v>0</v>
      </c>
    </row>
    <row r="14" spans="1:16" x14ac:dyDescent="0.25">
      <c r="A14" s="62"/>
      <c r="B14" s="60"/>
      <c r="C14" s="57"/>
      <c r="D14" s="20" t="s">
        <v>18</v>
      </c>
      <c r="E14" s="25">
        <f>SUM(F14:P14)</f>
        <v>25</v>
      </c>
      <c r="F14" s="25">
        <v>25</v>
      </c>
      <c r="G14" s="25">
        <v>0</v>
      </c>
      <c r="H14" s="25">
        <v>0</v>
      </c>
      <c r="I14" s="25">
        <v>0</v>
      </c>
      <c r="J14" s="40">
        <v>0</v>
      </c>
      <c r="K14" s="40">
        <v>0</v>
      </c>
      <c r="L14" s="40">
        <v>0</v>
      </c>
      <c r="M14" s="25">
        <v>0</v>
      </c>
      <c r="N14" s="25">
        <v>0</v>
      </c>
      <c r="O14" s="25">
        <v>0</v>
      </c>
      <c r="P14" s="25">
        <v>0</v>
      </c>
    </row>
    <row r="15" spans="1:16" x14ac:dyDescent="0.25">
      <c r="A15" s="62"/>
      <c r="B15" s="60"/>
      <c r="C15" s="57"/>
      <c r="D15" s="20" t="s">
        <v>20</v>
      </c>
      <c r="E15" s="25">
        <f>SUM(F15:P15)</f>
        <v>0</v>
      </c>
      <c r="F15" s="25">
        <v>0</v>
      </c>
      <c r="G15" s="25">
        <v>0</v>
      </c>
      <c r="H15" s="25">
        <v>0</v>
      </c>
      <c r="I15" s="25">
        <v>0</v>
      </c>
      <c r="J15" s="40">
        <v>0</v>
      </c>
      <c r="K15" s="40">
        <v>0</v>
      </c>
      <c r="L15" s="40">
        <v>0</v>
      </c>
      <c r="M15" s="25">
        <v>0</v>
      </c>
      <c r="N15" s="25">
        <v>0</v>
      </c>
      <c r="O15" s="25">
        <v>0</v>
      </c>
      <c r="P15" s="25">
        <v>0</v>
      </c>
    </row>
    <row r="16" spans="1:16" x14ac:dyDescent="0.25">
      <c r="A16" s="62" t="s">
        <v>23</v>
      </c>
      <c r="B16" s="60" t="s">
        <v>30</v>
      </c>
      <c r="C16" s="57" t="s">
        <v>28</v>
      </c>
      <c r="D16" s="20" t="s">
        <v>265</v>
      </c>
      <c r="E16" s="25">
        <f>E17+E18</f>
        <v>100</v>
      </c>
      <c r="F16" s="25">
        <f>SUM(F17:F18)</f>
        <v>100</v>
      </c>
      <c r="G16" s="25">
        <f t="shared" ref="G16:P16" si="2">SUM(G17:G18)</f>
        <v>0</v>
      </c>
      <c r="H16" s="25">
        <f t="shared" si="2"/>
        <v>0</v>
      </c>
      <c r="I16" s="25">
        <f t="shared" si="2"/>
        <v>0</v>
      </c>
      <c r="J16" s="40">
        <v>0</v>
      </c>
      <c r="K16" s="40">
        <f t="shared" si="2"/>
        <v>0</v>
      </c>
      <c r="L16" s="40">
        <f t="shared" si="2"/>
        <v>0</v>
      </c>
      <c r="M16" s="25">
        <f t="shared" si="2"/>
        <v>0</v>
      </c>
      <c r="N16" s="25">
        <f t="shared" si="2"/>
        <v>0</v>
      </c>
      <c r="O16" s="25">
        <f t="shared" si="2"/>
        <v>0</v>
      </c>
      <c r="P16" s="25">
        <f t="shared" si="2"/>
        <v>0</v>
      </c>
    </row>
    <row r="17" spans="1:16" ht="23.25" customHeight="1" x14ac:dyDescent="0.25">
      <c r="A17" s="62"/>
      <c r="B17" s="60"/>
      <c r="C17" s="57"/>
      <c r="D17" s="20" t="s">
        <v>18</v>
      </c>
      <c r="E17" s="25">
        <f>SUM(F17:P17)</f>
        <v>100</v>
      </c>
      <c r="F17" s="25">
        <v>100</v>
      </c>
      <c r="G17" s="25">
        <v>0</v>
      </c>
      <c r="H17" s="25">
        <v>0</v>
      </c>
      <c r="I17" s="25">
        <v>0</v>
      </c>
      <c r="J17" s="40">
        <v>0</v>
      </c>
      <c r="K17" s="40">
        <v>0</v>
      </c>
      <c r="L17" s="40">
        <v>0</v>
      </c>
      <c r="M17" s="25">
        <v>0</v>
      </c>
      <c r="N17" s="25">
        <v>0</v>
      </c>
      <c r="O17" s="25">
        <v>0</v>
      </c>
      <c r="P17" s="25">
        <v>0</v>
      </c>
    </row>
    <row r="18" spans="1:16" x14ac:dyDescent="0.25">
      <c r="A18" s="62"/>
      <c r="B18" s="60"/>
      <c r="C18" s="57"/>
      <c r="D18" s="20" t="s">
        <v>20</v>
      </c>
      <c r="E18" s="25">
        <f>SUM(F18:P18)</f>
        <v>0</v>
      </c>
      <c r="F18" s="25">
        <v>0</v>
      </c>
      <c r="G18" s="25">
        <v>0</v>
      </c>
      <c r="H18" s="25">
        <v>0</v>
      </c>
      <c r="I18" s="25">
        <v>0</v>
      </c>
      <c r="J18" s="40">
        <v>0</v>
      </c>
      <c r="K18" s="40">
        <v>0</v>
      </c>
      <c r="L18" s="40">
        <v>0</v>
      </c>
      <c r="M18" s="25">
        <v>0</v>
      </c>
      <c r="N18" s="25">
        <v>0</v>
      </c>
      <c r="O18" s="25">
        <v>0</v>
      </c>
      <c r="P18" s="25">
        <v>0</v>
      </c>
    </row>
    <row r="19" spans="1:16" x14ac:dyDescent="0.25">
      <c r="A19" s="62" t="s">
        <v>31</v>
      </c>
      <c r="B19" s="60" t="s">
        <v>32</v>
      </c>
      <c r="C19" s="57" t="s">
        <v>33</v>
      </c>
      <c r="D19" s="20" t="s">
        <v>265</v>
      </c>
      <c r="E19" s="25">
        <f>E20+E21</f>
        <v>104</v>
      </c>
      <c r="F19" s="25">
        <f>F21+F20</f>
        <v>104</v>
      </c>
      <c r="G19" s="25">
        <f t="shared" ref="G19:P19" si="3">G21+G20</f>
        <v>0</v>
      </c>
      <c r="H19" s="25">
        <f t="shared" si="3"/>
        <v>0</v>
      </c>
      <c r="I19" s="25">
        <f t="shared" si="3"/>
        <v>0</v>
      </c>
      <c r="J19" s="40">
        <f t="shared" si="3"/>
        <v>0</v>
      </c>
      <c r="K19" s="40">
        <f t="shared" si="3"/>
        <v>0</v>
      </c>
      <c r="L19" s="40">
        <f t="shared" si="3"/>
        <v>0</v>
      </c>
      <c r="M19" s="25">
        <f t="shared" si="3"/>
        <v>0</v>
      </c>
      <c r="N19" s="25">
        <f t="shared" si="3"/>
        <v>0</v>
      </c>
      <c r="O19" s="25">
        <f t="shared" si="3"/>
        <v>0</v>
      </c>
      <c r="P19" s="25">
        <f t="shared" si="3"/>
        <v>0</v>
      </c>
    </row>
    <row r="20" spans="1:16" ht="25.5" customHeight="1" x14ac:dyDescent="0.25">
      <c r="A20" s="62"/>
      <c r="B20" s="60"/>
      <c r="C20" s="57"/>
      <c r="D20" s="20" t="s">
        <v>18</v>
      </c>
      <c r="E20" s="25">
        <f>SUM(F20:P20)</f>
        <v>104</v>
      </c>
      <c r="F20" s="25">
        <v>104</v>
      </c>
      <c r="G20" s="25">
        <v>0</v>
      </c>
      <c r="H20" s="25">
        <v>0</v>
      </c>
      <c r="I20" s="25">
        <v>0</v>
      </c>
      <c r="J20" s="40">
        <v>0</v>
      </c>
      <c r="K20" s="40">
        <v>0</v>
      </c>
      <c r="L20" s="40">
        <v>0</v>
      </c>
      <c r="M20" s="25">
        <v>0</v>
      </c>
      <c r="N20" s="25">
        <v>0</v>
      </c>
      <c r="O20" s="25">
        <v>0</v>
      </c>
      <c r="P20" s="25">
        <v>0</v>
      </c>
    </row>
    <row r="21" spans="1:16" ht="9.75" customHeight="1" x14ac:dyDescent="0.25">
      <c r="A21" s="62"/>
      <c r="B21" s="60"/>
      <c r="C21" s="57"/>
      <c r="D21" s="20" t="s">
        <v>20</v>
      </c>
      <c r="E21" s="25">
        <f>SUM(F21:P21)</f>
        <v>0</v>
      </c>
      <c r="F21" s="25">
        <v>0</v>
      </c>
      <c r="G21" s="25">
        <v>0</v>
      </c>
      <c r="H21" s="25">
        <v>0</v>
      </c>
      <c r="I21" s="25">
        <v>0</v>
      </c>
      <c r="J21" s="40">
        <v>0</v>
      </c>
      <c r="K21" s="40">
        <v>0</v>
      </c>
      <c r="L21" s="40">
        <v>0</v>
      </c>
      <c r="M21" s="25">
        <v>0</v>
      </c>
      <c r="N21" s="25">
        <v>0</v>
      </c>
      <c r="O21" s="25">
        <v>0</v>
      </c>
      <c r="P21" s="25">
        <v>0</v>
      </c>
    </row>
    <row r="22" spans="1:16" x14ac:dyDescent="0.25">
      <c r="A22" s="62" t="s">
        <v>34</v>
      </c>
      <c r="B22" s="60" t="s">
        <v>35</v>
      </c>
      <c r="C22" s="57" t="s">
        <v>36</v>
      </c>
      <c r="D22" s="20" t="s">
        <v>265</v>
      </c>
      <c r="E22" s="25">
        <f>E23+E24</f>
        <v>3000</v>
      </c>
      <c r="F22" s="25">
        <f>F23+F24</f>
        <v>0</v>
      </c>
      <c r="G22" s="25">
        <f t="shared" ref="G22:P22" si="4">G23+G24</f>
        <v>0</v>
      </c>
      <c r="H22" s="25">
        <f t="shared" si="4"/>
        <v>3000</v>
      </c>
      <c r="I22" s="25">
        <f t="shared" si="4"/>
        <v>0</v>
      </c>
      <c r="J22" s="40">
        <f t="shared" si="4"/>
        <v>0</v>
      </c>
      <c r="K22" s="40">
        <f t="shared" si="4"/>
        <v>0</v>
      </c>
      <c r="L22" s="40">
        <f t="shared" si="4"/>
        <v>0</v>
      </c>
      <c r="M22" s="25">
        <f t="shared" si="4"/>
        <v>0</v>
      </c>
      <c r="N22" s="25">
        <f t="shared" si="4"/>
        <v>0</v>
      </c>
      <c r="O22" s="25">
        <f t="shared" si="4"/>
        <v>0</v>
      </c>
      <c r="P22" s="25">
        <f t="shared" si="4"/>
        <v>0</v>
      </c>
    </row>
    <row r="23" spans="1:16" x14ac:dyDescent="0.25">
      <c r="A23" s="62"/>
      <c r="B23" s="60"/>
      <c r="C23" s="57"/>
      <c r="D23" s="20" t="s">
        <v>18</v>
      </c>
      <c r="E23" s="25">
        <f>SUM(F23:P23)</f>
        <v>3000</v>
      </c>
      <c r="F23" s="25">
        <v>0</v>
      </c>
      <c r="G23" s="25">
        <v>0</v>
      </c>
      <c r="H23" s="25">
        <v>3000</v>
      </c>
      <c r="I23" s="25">
        <v>0</v>
      </c>
      <c r="J23" s="40">
        <v>0</v>
      </c>
      <c r="K23" s="40">
        <v>0</v>
      </c>
      <c r="L23" s="40">
        <v>0</v>
      </c>
      <c r="M23" s="25">
        <v>0</v>
      </c>
      <c r="N23" s="25">
        <v>0</v>
      </c>
      <c r="O23" s="25">
        <v>0</v>
      </c>
      <c r="P23" s="25">
        <v>0</v>
      </c>
    </row>
    <row r="24" spans="1:16" x14ac:dyDescent="0.25">
      <c r="A24" s="62"/>
      <c r="B24" s="60"/>
      <c r="C24" s="57"/>
      <c r="D24" s="20" t="s">
        <v>20</v>
      </c>
      <c r="E24" s="25">
        <f>SUM(F24:P24)</f>
        <v>0</v>
      </c>
      <c r="F24" s="25">
        <v>0</v>
      </c>
      <c r="G24" s="25">
        <v>0</v>
      </c>
      <c r="H24" s="25">
        <v>0</v>
      </c>
      <c r="I24" s="25">
        <v>0</v>
      </c>
      <c r="J24" s="40">
        <v>0</v>
      </c>
      <c r="K24" s="40">
        <v>0</v>
      </c>
      <c r="L24" s="40">
        <v>0</v>
      </c>
      <c r="M24" s="25">
        <v>0</v>
      </c>
      <c r="N24" s="25">
        <v>0</v>
      </c>
      <c r="O24" s="25">
        <v>0</v>
      </c>
      <c r="P24" s="25">
        <v>0</v>
      </c>
    </row>
    <row r="25" spans="1:16" x14ac:dyDescent="0.25">
      <c r="A25" s="62" t="s">
        <v>37</v>
      </c>
      <c r="B25" s="60" t="s">
        <v>38</v>
      </c>
      <c r="C25" s="57" t="s">
        <v>39</v>
      </c>
      <c r="D25" s="20" t="s">
        <v>265</v>
      </c>
      <c r="E25" s="25">
        <f>E26+E27</f>
        <v>0</v>
      </c>
      <c r="F25" s="25">
        <f>F26+F27</f>
        <v>0</v>
      </c>
      <c r="G25" s="25">
        <f t="shared" ref="G25:P25" si="5">G26+G27</f>
        <v>0</v>
      </c>
      <c r="H25" s="25">
        <f t="shared" si="5"/>
        <v>0</v>
      </c>
      <c r="I25" s="25">
        <f t="shared" si="5"/>
        <v>0</v>
      </c>
      <c r="J25" s="40">
        <v>0</v>
      </c>
      <c r="K25" s="40">
        <v>0</v>
      </c>
      <c r="L25" s="40">
        <f t="shared" si="5"/>
        <v>0</v>
      </c>
      <c r="M25" s="25">
        <f t="shared" si="5"/>
        <v>0</v>
      </c>
      <c r="N25" s="25">
        <f t="shared" si="5"/>
        <v>0</v>
      </c>
      <c r="O25" s="25">
        <f t="shared" si="5"/>
        <v>0</v>
      </c>
      <c r="P25" s="25">
        <f t="shared" si="5"/>
        <v>0</v>
      </c>
    </row>
    <row r="26" spans="1:16" s="13" customFormat="1" ht="10.5" customHeight="1" x14ac:dyDescent="0.25">
      <c r="A26" s="62"/>
      <c r="B26" s="60"/>
      <c r="C26" s="57"/>
      <c r="D26" s="20" t="s">
        <v>18</v>
      </c>
      <c r="E26" s="25">
        <f>SUM(F26:P26)</f>
        <v>0</v>
      </c>
      <c r="F26" s="25">
        <v>0</v>
      </c>
      <c r="G26" s="25">
        <v>0</v>
      </c>
      <c r="H26" s="25">
        <v>0</v>
      </c>
      <c r="I26" s="25">
        <v>0</v>
      </c>
      <c r="J26" s="40">
        <v>0</v>
      </c>
      <c r="K26" s="40">
        <v>0</v>
      </c>
      <c r="L26" s="40">
        <v>0</v>
      </c>
      <c r="M26" s="25">
        <v>0</v>
      </c>
      <c r="N26" s="25">
        <v>0</v>
      </c>
      <c r="O26" s="25">
        <v>0</v>
      </c>
      <c r="P26" s="25">
        <v>0</v>
      </c>
    </row>
    <row r="27" spans="1:16" s="13" customFormat="1" ht="11.25" customHeight="1" x14ac:dyDescent="0.25">
      <c r="A27" s="62"/>
      <c r="B27" s="60"/>
      <c r="C27" s="57"/>
      <c r="D27" s="20" t="s">
        <v>20</v>
      </c>
      <c r="E27" s="25">
        <f>SUM(F27:P27)</f>
        <v>0</v>
      </c>
      <c r="F27" s="25">
        <v>0</v>
      </c>
      <c r="G27" s="25">
        <v>0</v>
      </c>
      <c r="H27" s="25">
        <v>0</v>
      </c>
      <c r="I27" s="25">
        <v>0</v>
      </c>
      <c r="J27" s="40">
        <v>0</v>
      </c>
      <c r="K27" s="40">
        <v>0</v>
      </c>
      <c r="L27" s="40">
        <v>0</v>
      </c>
      <c r="M27" s="25">
        <v>0</v>
      </c>
      <c r="N27" s="25">
        <v>0</v>
      </c>
      <c r="O27" s="25">
        <v>0</v>
      </c>
      <c r="P27" s="25">
        <v>0</v>
      </c>
    </row>
    <row r="28" spans="1:16" s="13" customFormat="1" x14ac:dyDescent="0.25">
      <c r="A28" s="62" t="s">
        <v>40</v>
      </c>
      <c r="B28" s="60" t="s">
        <v>41</v>
      </c>
      <c r="C28" s="57" t="s">
        <v>42</v>
      </c>
      <c r="D28" s="20" t="s">
        <v>265</v>
      </c>
      <c r="E28" s="25">
        <f>E29+E30</f>
        <v>3279</v>
      </c>
      <c r="F28" s="25">
        <f>F29+F30</f>
        <v>0</v>
      </c>
      <c r="G28" s="25">
        <f t="shared" ref="G28:P28" si="6">G29+G30</f>
        <v>0</v>
      </c>
      <c r="H28" s="25">
        <f t="shared" si="6"/>
        <v>0</v>
      </c>
      <c r="I28" s="25">
        <f t="shared" si="6"/>
        <v>0</v>
      </c>
      <c r="J28" s="40">
        <f t="shared" si="6"/>
        <v>3279</v>
      </c>
      <c r="K28" s="40">
        <f t="shared" si="6"/>
        <v>0</v>
      </c>
      <c r="L28" s="40">
        <f t="shared" si="6"/>
        <v>0</v>
      </c>
      <c r="M28" s="25">
        <f t="shared" si="6"/>
        <v>0</v>
      </c>
      <c r="N28" s="25">
        <f t="shared" si="6"/>
        <v>0</v>
      </c>
      <c r="O28" s="25">
        <f t="shared" si="6"/>
        <v>0</v>
      </c>
      <c r="P28" s="25">
        <f t="shared" si="6"/>
        <v>0</v>
      </c>
    </row>
    <row r="29" spans="1:16" s="13" customFormat="1" ht="12" customHeight="1" x14ac:dyDescent="0.25">
      <c r="A29" s="62"/>
      <c r="B29" s="60"/>
      <c r="C29" s="57"/>
      <c r="D29" s="20" t="s">
        <v>18</v>
      </c>
      <c r="E29" s="25">
        <f>SUM(F29:P29)</f>
        <v>3279</v>
      </c>
      <c r="F29" s="25">
        <v>0</v>
      </c>
      <c r="G29" s="25">
        <v>0</v>
      </c>
      <c r="H29" s="25">
        <v>0</v>
      </c>
      <c r="I29" s="25">
        <v>0</v>
      </c>
      <c r="J29" s="40">
        <f>3123+156</f>
        <v>3279</v>
      </c>
      <c r="K29" s="40">
        <v>0</v>
      </c>
      <c r="L29" s="40">
        <v>0</v>
      </c>
      <c r="M29" s="25">
        <v>0</v>
      </c>
      <c r="N29" s="25">
        <v>0</v>
      </c>
      <c r="O29" s="25">
        <v>0</v>
      </c>
      <c r="P29" s="25">
        <v>0</v>
      </c>
    </row>
    <row r="30" spans="1:16" s="13" customFormat="1" ht="13.5" customHeight="1" x14ac:dyDescent="0.25">
      <c r="A30" s="62"/>
      <c r="B30" s="60"/>
      <c r="C30" s="57"/>
      <c r="D30" s="20" t="s">
        <v>20</v>
      </c>
      <c r="E30" s="25">
        <f>SUM(F30:P30)</f>
        <v>0</v>
      </c>
      <c r="F30" s="25">
        <v>0</v>
      </c>
      <c r="G30" s="25">
        <v>0</v>
      </c>
      <c r="H30" s="25">
        <v>0</v>
      </c>
      <c r="I30" s="25">
        <v>0</v>
      </c>
      <c r="J30" s="40">
        <v>0</v>
      </c>
      <c r="K30" s="40">
        <v>0</v>
      </c>
      <c r="L30" s="40">
        <v>0</v>
      </c>
      <c r="M30" s="25">
        <v>0</v>
      </c>
      <c r="N30" s="25">
        <v>0</v>
      </c>
      <c r="O30" s="25">
        <v>0</v>
      </c>
      <c r="P30" s="25">
        <v>0</v>
      </c>
    </row>
    <row r="31" spans="1:16" s="13" customFormat="1" ht="21.75" customHeight="1" x14ac:dyDescent="0.25">
      <c r="A31" s="62" t="s">
        <v>43</v>
      </c>
      <c r="B31" s="60" t="s">
        <v>330</v>
      </c>
      <c r="C31" s="57" t="s">
        <v>44</v>
      </c>
      <c r="D31" s="20" t="s">
        <v>265</v>
      </c>
      <c r="E31" s="25">
        <f>E32+E33</f>
        <v>0</v>
      </c>
      <c r="F31" s="25">
        <f t="shared" ref="F31:P31" si="7">F32+F33</f>
        <v>0</v>
      </c>
      <c r="G31" s="25">
        <f t="shared" si="7"/>
        <v>0</v>
      </c>
      <c r="H31" s="25">
        <f t="shared" si="7"/>
        <v>0</v>
      </c>
      <c r="I31" s="25">
        <f t="shared" si="7"/>
        <v>0</v>
      </c>
      <c r="J31" s="40">
        <v>0</v>
      </c>
      <c r="K31" s="40">
        <f t="shared" si="7"/>
        <v>0</v>
      </c>
      <c r="L31" s="40">
        <f t="shared" si="7"/>
        <v>0</v>
      </c>
      <c r="M31" s="25">
        <f t="shared" si="7"/>
        <v>0</v>
      </c>
      <c r="N31" s="25">
        <f t="shared" si="7"/>
        <v>0</v>
      </c>
      <c r="O31" s="25">
        <f t="shared" si="7"/>
        <v>0</v>
      </c>
      <c r="P31" s="25">
        <f t="shared" si="7"/>
        <v>0</v>
      </c>
    </row>
    <row r="32" spans="1:16" s="13" customFormat="1" ht="24" customHeight="1" x14ac:dyDescent="0.25">
      <c r="A32" s="62"/>
      <c r="B32" s="60"/>
      <c r="C32" s="57"/>
      <c r="D32" s="20" t="s">
        <v>18</v>
      </c>
      <c r="E32" s="25">
        <f>SUM(F32:P32)</f>
        <v>0</v>
      </c>
      <c r="F32" s="25">
        <v>0</v>
      </c>
      <c r="G32" s="25">
        <v>0</v>
      </c>
      <c r="H32" s="25">
        <v>0</v>
      </c>
      <c r="I32" s="25">
        <v>0</v>
      </c>
      <c r="J32" s="40">
        <v>0</v>
      </c>
      <c r="K32" s="40">
        <v>0</v>
      </c>
      <c r="L32" s="40">
        <v>0</v>
      </c>
      <c r="M32" s="25">
        <v>0</v>
      </c>
      <c r="N32" s="25">
        <v>0</v>
      </c>
      <c r="O32" s="25">
        <v>0</v>
      </c>
      <c r="P32" s="25">
        <v>0</v>
      </c>
    </row>
    <row r="33" spans="1:20" s="13" customFormat="1" ht="25.5" customHeight="1" x14ac:dyDescent="0.25">
      <c r="A33" s="62"/>
      <c r="B33" s="60"/>
      <c r="C33" s="57"/>
      <c r="D33" s="20" t="s">
        <v>20</v>
      </c>
      <c r="E33" s="25">
        <f>SUM(F33:P33)</f>
        <v>0</v>
      </c>
      <c r="F33" s="25">
        <v>0</v>
      </c>
      <c r="G33" s="25">
        <v>0</v>
      </c>
      <c r="H33" s="25">
        <v>0</v>
      </c>
      <c r="I33" s="25">
        <v>0</v>
      </c>
      <c r="J33" s="40">
        <v>0</v>
      </c>
      <c r="K33" s="40">
        <v>0</v>
      </c>
      <c r="L33" s="40">
        <v>0</v>
      </c>
      <c r="M33" s="25">
        <v>0</v>
      </c>
      <c r="N33" s="25">
        <v>0</v>
      </c>
      <c r="O33" s="25">
        <v>0</v>
      </c>
      <c r="P33" s="25">
        <v>0</v>
      </c>
    </row>
    <row r="34" spans="1:20" x14ac:dyDescent="0.25">
      <c r="A34" s="62" t="s">
        <v>45</v>
      </c>
      <c r="B34" s="60" t="s">
        <v>47</v>
      </c>
      <c r="C34" s="57" t="s">
        <v>48</v>
      </c>
      <c r="D34" s="20" t="s">
        <v>265</v>
      </c>
      <c r="E34" s="25">
        <f t="shared" ref="E34:E35" si="8">SUM(F34:P34)</f>
        <v>0</v>
      </c>
      <c r="F34" s="25">
        <f>SUM(F35:F36)</f>
        <v>0</v>
      </c>
      <c r="G34" s="25">
        <f t="shared" ref="G34:P34" si="9">SUM(G35:G36)</f>
        <v>0</v>
      </c>
      <c r="H34" s="25">
        <f t="shared" si="9"/>
        <v>0</v>
      </c>
      <c r="I34" s="25">
        <f t="shared" si="9"/>
        <v>0</v>
      </c>
      <c r="J34" s="40">
        <f t="shared" si="9"/>
        <v>0</v>
      </c>
      <c r="K34" s="40">
        <f t="shared" si="9"/>
        <v>0</v>
      </c>
      <c r="L34" s="40">
        <f t="shared" si="9"/>
        <v>0</v>
      </c>
      <c r="M34" s="25">
        <f t="shared" si="9"/>
        <v>0</v>
      </c>
      <c r="N34" s="25">
        <f t="shared" si="9"/>
        <v>0</v>
      </c>
      <c r="O34" s="25">
        <f t="shared" si="9"/>
        <v>0</v>
      </c>
      <c r="P34" s="25">
        <f t="shared" si="9"/>
        <v>0</v>
      </c>
    </row>
    <row r="35" spans="1:20" x14ac:dyDescent="0.25">
      <c r="A35" s="62"/>
      <c r="B35" s="60"/>
      <c r="C35" s="57"/>
      <c r="D35" s="20" t="s">
        <v>18</v>
      </c>
      <c r="E35" s="25">
        <f t="shared" si="8"/>
        <v>0</v>
      </c>
      <c r="F35" s="25">
        <v>0</v>
      </c>
      <c r="G35" s="25">
        <v>0</v>
      </c>
      <c r="H35" s="25">
        <v>0</v>
      </c>
      <c r="I35" s="25">
        <v>0</v>
      </c>
      <c r="J35" s="40">
        <v>0</v>
      </c>
      <c r="K35" s="40">
        <v>0</v>
      </c>
      <c r="L35" s="40">
        <v>0</v>
      </c>
      <c r="M35" s="25">
        <v>0</v>
      </c>
      <c r="N35" s="25">
        <v>0</v>
      </c>
      <c r="O35" s="25">
        <v>0</v>
      </c>
      <c r="P35" s="25">
        <v>0</v>
      </c>
    </row>
    <row r="36" spans="1:20" x14ac:dyDescent="0.25">
      <c r="A36" s="62"/>
      <c r="B36" s="60"/>
      <c r="C36" s="57"/>
      <c r="D36" s="20" t="s">
        <v>20</v>
      </c>
      <c r="E36" s="25">
        <f>SUM(F36:P36)</f>
        <v>0</v>
      </c>
      <c r="F36" s="25">
        <v>0</v>
      </c>
      <c r="G36" s="25">
        <v>0</v>
      </c>
      <c r="H36" s="25">
        <v>0</v>
      </c>
      <c r="I36" s="25">
        <v>0</v>
      </c>
      <c r="J36" s="40">
        <v>0</v>
      </c>
      <c r="K36" s="40">
        <v>0</v>
      </c>
      <c r="L36" s="40">
        <v>0</v>
      </c>
      <c r="M36" s="25">
        <v>0</v>
      </c>
      <c r="N36" s="25">
        <v>0</v>
      </c>
      <c r="O36" s="25">
        <v>0</v>
      </c>
      <c r="P36" s="25">
        <v>0</v>
      </c>
    </row>
    <row r="37" spans="1:20" x14ac:dyDescent="0.25">
      <c r="A37" s="62" t="s">
        <v>46</v>
      </c>
      <c r="B37" s="60" t="s">
        <v>51</v>
      </c>
      <c r="C37" s="57" t="s">
        <v>44</v>
      </c>
      <c r="D37" s="20" t="s">
        <v>265</v>
      </c>
      <c r="E37" s="25">
        <f t="shared" ref="E37:E38" si="10">SUM(F37:P37)</f>
        <v>11724.2</v>
      </c>
      <c r="F37" s="25">
        <f>F38+F39</f>
        <v>0</v>
      </c>
      <c r="G37" s="25">
        <f t="shared" ref="G37:P37" si="11">G38+G39</f>
        <v>4040.4</v>
      </c>
      <c r="H37" s="25">
        <f t="shared" si="11"/>
        <v>4262</v>
      </c>
      <c r="I37" s="25">
        <f t="shared" si="11"/>
        <v>3421.8</v>
      </c>
      <c r="J37" s="40">
        <f t="shared" si="11"/>
        <v>0</v>
      </c>
      <c r="K37" s="40">
        <f t="shared" si="11"/>
        <v>0</v>
      </c>
      <c r="L37" s="40">
        <f t="shared" si="11"/>
        <v>0</v>
      </c>
      <c r="M37" s="25">
        <f t="shared" si="11"/>
        <v>0</v>
      </c>
      <c r="N37" s="25">
        <f t="shared" si="11"/>
        <v>0</v>
      </c>
      <c r="O37" s="25">
        <f t="shared" si="11"/>
        <v>0</v>
      </c>
      <c r="P37" s="25">
        <f t="shared" si="11"/>
        <v>0</v>
      </c>
    </row>
    <row r="38" spans="1:20" ht="29.25" customHeight="1" x14ac:dyDescent="0.25">
      <c r="A38" s="62"/>
      <c r="B38" s="60"/>
      <c r="C38" s="57"/>
      <c r="D38" s="20" t="s">
        <v>18</v>
      </c>
      <c r="E38" s="25">
        <f t="shared" si="10"/>
        <v>7724.2</v>
      </c>
      <c r="F38" s="25">
        <v>0</v>
      </c>
      <c r="G38" s="25">
        <v>40.4</v>
      </c>
      <c r="H38" s="25">
        <v>4262</v>
      </c>
      <c r="I38" s="25">
        <v>3421.8</v>
      </c>
      <c r="J38" s="40">
        <v>0</v>
      </c>
      <c r="K38" s="40">
        <v>0</v>
      </c>
      <c r="L38" s="40">
        <v>0</v>
      </c>
      <c r="M38" s="25">
        <v>0</v>
      </c>
      <c r="N38" s="25">
        <v>0</v>
      </c>
      <c r="O38" s="25">
        <v>0</v>
      </c>
      <c r="P38" s="25">
        <v>0</v>
      </c>
    </row>
    <row r="39" spans="1:20" ht="25.5" customHeight="1" x14ac:dyDescent="0.25">
      <c r="A39" s="62"/>
      <c r="B39" s="60"/>
      <c r="C39" s="57"/>
      <c r="D39" s="20" t="s">
        <v>20</v>
      </c>
      <c r="E39" s="25">
        <f>SUM(F39:P39)</f>
        <v>4000</v>
      </c>
      <c r="F39" s="25">
        <v>0</v>
      </c>
      <c r="G39" s="4">
        <v>4000</v>
      </c>
      <c r="H39" s="25">
        <v>0</v>
      </c>
      <c r="I39" s="25">
        <v>0</v>
      </c>
      <c r="J39" s="40">
        <v>0</v>
      </c>
      <c r="K39" s="40">
        <v>0</v>
      </c>
      <c r="L39" s="40">
        <v>0</v>
      </c>
      <c r="M39" s="25">
        <v>0</v>
      </c>
      <c r="N39" s="25">
        <v>0</v>
      </c>
      <c r="O39" s="25">
        <v>0</v>
      </c>
      <c r="P39" s="25">
        <v>0</v>
      </c>
    </row>
    <row r="40" spans="1:20" x14ac:dyDescent="0.25">
      <c r="A40" s="62" t="s">
        <v>49</v>
      </c>
      <c r="B40" s="60" t="s">
        <v>53</v>
      </c>
      <c r="C40" s="57" t="s">
        <v>33</v>
      </c>
      <c r="D40" s="20" t="s">
        <v>265</v>
      </c>
      <c r="E40" s="25">
        <f>E41+E42+E43</f>
        <v>531344</v>
      </c>
      <c r="F40" s="25">
        <f>F41+F42</f>
        <v>1109.5</v>
      </c>
      <c r="G40" s="25">
        <f>G41+G42</f>
        <v>56141.200000000004</v>
      </c>
      <c r="H40" s="25">
        <f>H41+H42</f>
        <v>2514.4</v>
      </c>
      <c r="I40" s="25">
        <f>I41+I42</f>
        <v>2588.9</v>
      </c>
      <c r="J40" s="40">
        <f>J41+J42+J43</f>
        <v>84045</v>
      </c>
      <c r="K40" s="40">
        <f t="shared" ref="K40:P40" si="12">K41+K42+K43</f>
        <v>261956.3</v>
      </c>
      <c r="L40" s="40">
        <f t="shared" si="12"/>
        <v>122988.7</v>
      </c>
      <c r="M40" s="25">
        <f t="shared" si="12"/>
        <v>0</v>
      </c>
      <c r="N40" s="25">
        <f t="shared" si="12"/>
        <v>0</v>
      </c>
      <c r="O40" s="25">
        <f t="shared" si="12"/>
        <v>0</v>
      </c>
      <c r="P40" s="25">
        <f t="shared" si="12"/>
        <v>0</v>
      </c>
    </row>
    <row r="41" spans="1:20" ht="18.75" customHeight="1" x14ac:dyDescent="0.25">
      <c r="A41" s="62"/>
      <c r="B41" s="60"/>
      <c r="C41" s="57"/>
      <c r="D41" s="20" t="s">
        <v>18</v>
      </c>
      <c r="E41" s="25">
        <f t="shared" ref="E41" si="13">SUM(F41:P41)</f>
        <v>60885.3</v>
      </c>
      <c r="F41" s="25">
        <v>1109.5</v>
      </c>
      <c r="G41" s="25">
        <v>3552.4</v>
      </c>
      <c r="H41" s="25">
        <f>60.6+2395.8+58</f>
        <v>2514.4</v>
      </c>
      <c r="I41" s="25">
        <v>2588.9</v>
      </c>
      <c r="J41" s="40">
        <v>9161</v>
      </c>
      <c r="K41" s="40">
        <v>28553.3</v>
      </c>
      <c r="L41" s="40">
        <v>13405.8</v>
      </c>
      <c r="M41" s="25">
        <v>0</v>
      </c>
      <c r="N41" s="25">
        <v>0</v>
      </c>
      <c r="O41" s="25">
        <v>0</v>
      </c>
      <c r="P41" s="25">
        <v>0</v>
      </c>
    </row>
    <row r="42" spans="1:20" s="16" customFormat="1" ht="18.75" customHeight="1" x14ac:dyDescent="0.25">
      <c r="A42" s="62"/>
      <c r="B42" s="60"/>
      <c r="C42" s="57"/>
      <c r="D42" s="20" t="s">
        <v>20</v>
      </c>
      <c r="E42" s="25">
        <f>SUM(F42:P42)</f>
        <v>395574.69999999995</v>
      </c>
      <c r="F42" s="25">
        <v>0</v>
      </c>
      <c r="G42" s="4">
        <v>52588.800000000003</v>
      </c>
      <c r="H42" s="25">
        <v>0</v>
      </c>
      <c r="I42" s="25">
        <v>0</v>
      </c>
      <c r="J42" s="40">
        <v>0</v>
      </c>
      <c r="K42" s="40">
        <v>233403</v>
      </c>
      <c r="L42" s="40">
        <v>109582.9</v>
      </c>
      <c r="M42" s="25">
        <v>0</v>
      </c>
      <c r="N42" s="25">
        <v>0</v>
      </c>
      <c r="O42" s="25">
        <v>0</v>
      </c>
      <c r="P42" s="25">
        <v>0</v>
      </c>
    </row>
    <row r="43" spans="1:20" x14ac:dyDescent="0.25">
      <c r="A43" s="62"/>
      <c r="B43" s="60"/>
      <c r="C43" s="57"/>
      <c r="D43" s="20" t="s">
        <v>19</v>
      </c>
      <c r="E43" s="25">
        <f>SUM(F43:P43)</f>
        <v>74884</v>
      </c>
      <c r="F43" s="25">
        <v>0</v>
      </c>
      <c r="G43" s="25">
        <v>0</v>
      </c>
      <c r="H43" s="25">
        <v>0</v>
      </c>
      <c r="I43" s="25">
        <v>0</v>
      </c>
      <c r="J43" s="40">
        <v>74884</v>
      </c>
      <c r="K43" s="40">
        <v>0</v>
      </c>
      <c r="L43" s="40">
        <v>0</v>
      </c>
      <c r="M43" s="25">
        <v>0</v>
      </c>
      <c r="N43" s="25">
        <v>0</v>
      </c>
      <c r="O43" s="25">
        <v>0</v>
      </c>
      <c r="P43" s="25">
        <v>0</v>
      </c>
      <c r="R43" s="12"/>
      <c r="S43" s="12"/>
      <c r="T43" s="12"/>
    </row>
    <row r="44" spans="1:20" x14ac:dyDescent="0.25">
      <c r="A44" s="62" t="s">
        <v>50</v>
      </c>
      <c r="B44" s="60" t="s">
        <v>55</v>
      </c>
      <c r="C44" s="57" t="s">
        <v>33</v>
      </c>
      <c r="D44" s="20" t="s">
        <v>265</v>
      </c>
      <c r="E44" s="25">
        <f t="shared" ref="E44:E45" si="14">SUM(F44:P44)</f>
        <v>0</v>
      </c>
      <c r="F44" s="25">
        <f>F45+F46</f>
        <v>0</v>
      </c>
      <c r="G44" s="25">
        <f t="shared" ref="G44:P44" si="15">G45+G46</f>
        <v>0</v>
      </c>
      <c r="H44" s="25">
        <f t="shared" si="15"/>
        <v>0</v>
      </c>
      <c r="I44" s="25">
        <f t="shared" si="15"/>
        <v>0</v>
      </c>
      <c r="J44" s="40">
        <f t="shared" si="15"/>
        <v>0</v>
      </c>
      <c r="K44" s="40">
        <f t="shared" si="15"/>
        <v>0</v>
      </c>
      <c r="L44" s="40">
        <f t="shared" si="15"/>
        <v>0</v>
      </c>
      <c r="M44" s="25">
        <f t="shared" si="15"/>
        <v>0</v>
      </c>
      <c r="N44" s="25">
        <f t="shared" si="15"/>
        <v>0</v>
      </c>
      <c r="O44" s="25">
        <f t="shared" si="15"/>
        <v>0</v>
      </c>
      <c r="P44" s="25">
        <f t="shared" si="15"/>
        <v>0</v>
      </c>
    </row>
    <row r="45" spans="1:20" x14ac:dyDescent="0.25">
      <c r="A45" s="62"/>
      <c r="B45" s="60"/>
      <c r="C45" s="57"/>
      <c r="D45" s="20" t="s">
        <v>18</v>
      </c>
      <c r="E45" s="25">
        <f t="shared" si="14"/>
        <v>0</v>
      </c>
      <c r="F45" s="25">
        <v>0</v>
      </c>
      <c r="G45" s="25">
        <v>0</v>
      </c>
      <c r="H45" s="25">
        <v>0</v>
      </c>
      <c r="I45" s="25">
        <v>0</v>
      </c>
      <c r="J45" s="40">
        <v>0</v>
      </c>
      <c r="K45" s="40">
        <v>0</v>
      </c>
      <c r="L45" s="40">
        <v>0</v>
      </c>
      <c r="M45" s="25">
        <v>0</v>
      </c>
      <c r="N45" s="25">
        <v>0</v>
      </c>
      <c r="O45" s="25">
        <v>0</v>
      </c>
      <c r="P45" s="25">
        <v>0</v>
      </c>
    </row>
    <row r="46" spans="1:20" x14ac:dyDescent="0.25">
      <c r="A46" s="62"/>
      <c r="B46" s="60"/>
      <c r="C46" s="57"/>
      <c r="D46" s="20" t="s">
        <v>20</v>
      </c>
      <c r="E46" s="25">
        <f>SUM(F46:P46)</f>
        <v>0</v>
      </c>
      <c r="F46" s="25">
        <v>0</v>
      </c>
      <c r="G46" s="25">
        <v>0</v>
      </c>
      <c r="H46" s="25">
        <v>0</v>
      </c>
      <c r="I46" s="25">
        <v>0</v>
      </c>
      <c r="J46" s="40">
        <v>0</v>
      </c>
      <c r="K46" s="40">
        <v>0</v>
      </c>
      <c r="L46" s="40">
        <v>0</v>
      </c>
      <c r="M46" s="25">
        <v>0</v>
      </c>
      <c r="N46" s="25">
        <v>0</v>
      </c>
      <c r="O46" s="25">
        <v>0</v>
      </c>
      <c r="P46" s="25">
        <v>0</v>
      </c>
    </row>
    <row r="47" spans="1:20" s="13" customFormat="1" x14ac:dyDescent="0.25">
      <c r="A47" s="62" t="s">
        <v>52</v>
      </c>
      <c r="B47" s="60" t="s">
        <v>57</v>
      </c>
      <c r="C47" s="57" t="s">
        <v>33</v>
      </c>
      <c r="D47" s="20" t="s">
        <v>265</v>
      </c>
      <c r="E47" s="25">
        <f>SUM(F47:P47)</f>
        <v>6060.6</v>
      </c>
      <c r="F47" s="25">
        <f>F48+F49</f>
        <v>0</v>
      </c>
      <c r="G47" s="25">
        <f t="shared" ref="G47:P47" si="16">G48+G49</f>
        <v>0</v>
      </c>
      <c r="H47" s="25">
        <f t="shared" si="16"/>
        <v>0</v>
      </c>
      <c r="I47" s="25">
        <f t="shared" si="16"/>
        <v>6060.6</v>
      </c>
      <c r="J47" s="40">
        <f t="shared" si="16"/>
        <v>0</v>
      </c>
      <c r="K47" s="40">
        <f t="shared" si="16"/>
        <v>0</v>
      </c>
      <c r="L47" s="40">
        <f t="shared" si="16"/>
        <v>0</v>
      </c>
      <c r="M47" s="25">
        <f t="shared" si="16"/>
        <v>0</v>
      </c>
      <c r="N47" s="25">
        <f t="shared" si="16"/>
        <v>0</v>
      </c>
      <c r="O47" s="25">
        <f t="shared" si="16"/>
        <v>0</v>
      </c>
      <c r="P47" s="25">
        <f t="shared" si="16"/>
        <v>0</v>
      </c>
    </row>
    <row r="48" spans="1:20" s="13" customFormat="1" x14ac:dyDescent="0.25">
      <c r="A48" s="62"/>
      <c r="B48" s="60"/>
      <c r="C48" s="57"/>
      <c r="D48" s="20" t="s">
        <v>18</v>
      </c>
      <c r="E48" s="25">
        <f t="shared" ref="E48:E51" si="17">SUM(F48:P48)</f>
        <v>6060.6</v>
      </c>
      <c r="F48" s="25">
        <v>0</v>
      </c>
      <c r="G48" s="25">
        <v>0</v>
      </c>
      <c r="H48" s="25">
        <v>0</v>
      </c>
      <c r="I48" s="25">
        <v>6060.6</v>
      </c>
      <c r="J48" s="40">
        <v>0</v>
      </c>
      <c r="K48" s="40">
        <v>0</v>
      </c>
      <c r="L48" s="40">
        <v>0</v>
      </c>
      <c r="M48" s="25">
        <v>0</v>
      </c>
      <c r="N48" s="25">
        <v>0</v>
      </c>
      <c r="O48" s="25">
        <v>0</v>
      </c>
      <c r="P48" s="25">
        <v>0</v>
      </c>
    </row>
    <row r="49" spans="1:16" s="13" customFormat="1" x14ac:dyDescent="0.25">
      <c r="A49" s="62"/>
      <c r="B49" s="60"/>
      <c r="C49" s="57"/>
      <c r="D49" s="20" t="s">
        <v>20</v>
      </c>
      <c r="E49" s="25">
        <f t="shared" si="17"/>
        <v>0</v>
      </c>
      <c r="F49" s="25">
        <v>0</v>
      </c>
      <c r="G49" s="25">
        <v>0</v>
      </c>
      <c r="H49" s="25">
        <v>0</v>
      </c>
      <c r="I49" s="25">
        <v>0</v>
      </c>
      <c r="J49" s="40">
        <v>0</v>
      </c>
      <c r="K49" s="40">
        <v>0</v>
      </c>
      <c r="L49" s="40">
        <v>0</v>
      </c>
      <c r="M49" s="25">
        <v>0</v>
      </c>
      <c r="N49" s="25">
        <v>0</v>
      </c>
      <c r="O49" s="25">
        <v>0</v>
      </c>
      <c r="P49" s="25">
        <v>0</v>
      </c>
    </row>
    <row r="50" spans="1:16" s="13" customFormat="1" ht="28.5" customHeight="1" x14ac:dyDescent="0.25">
      <c r="A50" s="62" t="s">
        <v>54</v>
      </c>
      <c r="B50" s="60" t="s">
        <v>59</v>
      </c>
      <c r="C50" s="57" t="s">
        <v>60</v>
      </c>
      <c r="D50" s="20" t="s">
        <v>265</v>
      </c>
      <c r="E50" s="25">
        <f t="shared" si="17"/>
        <v>276.8</v>
      </c>
      <c r="F50" s="25">
        <f>F51+F52</f>
        <v>267.8</v>
      </c>
      <c r="G50" s="25">
        <f t="shared" ref="G50:P50" si="18">G51+G52</f>
        <v>0</v>
      </c>
      <c r="H50" s="25">
        <f t="shared" si="18"/>
        <v>0</v>
      </c>
      <c r="I50" s="25">
        <f t="shared" si="18"/>
        <v>0</v>
      </c>
      <c r="J50" s="40">
        <f t="shared" si="18"/>
        <v>0</v>
      </c>
      <c r="K50" s="40">
        <f t="shared" si="18"/>
        <v>9</v>
      </c>
      <c r="L50" s="40">
        <f t="shared" si="18"/>
        <v>0</v>
      </c>
      <c r="M50" s="25">
        <f t="shared" si="18"/>
        <v>0</v>
      </c>
      <c r="N50" s="25">
        <f t="shared" si="18"/>
        <v>0</v>
      </c>
      <c r="O50" s="25">
        <f t="shared" si="18"/>
        <v>0</v>
      </c>
      <c r="P50" s="25">
        <f t="shared" si="18"/>
        <v>0</v>
      </c>
    </row>
    <row r="51" spans="1:16" s="13" customFormat="1" ht="24.75" customHeight="1" x14ac:dyDescent="0.25">
      <c r="A51" s="62"/>
      <c r="B51" s="60"/>
      <c r="C51" s="57"/>
      <c r="D51" s="20" t="s">
        <v>18</v>
      </c>
      <c r="E51" s="25">
        <f t="shared" si="17"/>
        <v>13.5</v>
      </c>
      <c r="F51" s="25">
        <v>4.5</v>
      </c>
      <c r="G51" s="25">
        <v>0</v>
      </c>
      <c r="H51" s="25">
        <v>0</v>
      </c>
      <c r="I51" s="25">
        <v>0</v>
      </c>
      <c r="J51" s="40">
        <v>0</v>
      </c>
      <c r="K51" s="40">
        <v>9</v>
      </c>
      <c r="L51" s="40">
        <v>0</v>
      </c>
      <c r="M51" s="25">
        <v>0</v>
      </c>
      <c r="N51" s="25">
        <v>0</v>
      </c>
      <c r="O51" s="25">
        <v>0</v>
      </c>
      <c r="P51" s="25">
        <v>0</v>
      </c>
    </row>
    <row r="52" spans="1:16" s="13" customFormat="1" ht="36.75" customHeight="1" x14ac:dyDescent="0.25">
      <c r="A52" s="62"/>
      <c r="B52" s="60"/>
      <c r="C52" s="57"/>
      <c r="D52" s="20" t="s">
        <v>20</v>
      </c>
      <c r="E52" s="25">
        <f>SUM(F52:P52)</f>
        <v>263.3</v>
      </c>
      <c r="F52" s="25">
        <v>263.3</v>
      </c>
      <c r="G52" s="25">
        <v>0</v>
      </c>
      <c r="H52" s="25">
        <v>0</v>
      </c>
      <c r="I52" s="25">
        <v>0</v>
      </c>
      <c r="J52" s="40">
        <v>0</v>
      </c>
      <c r="K52" s="40">
        <v>0</v>
      </c>
      <c r="L52" s="40">
        <v>0</v>
      </c>
      <c r="M52" s="25">
        <v>0</v>
      </c>
      <c r="N52" s="25">
        <v>0</v>
      </c>
      <c r="O52" s="25">
        <v>0</v>
      </c>
      <c r="P52" s="25">
        <v>0</v>
      </c>
    </row>
    <row r="53" spans="1:16" s="13" customFormat="1" x14ac:dyDescent="0.25">
      <c r="A53" s="62" t="s">
        <v>56</v>
      </c>
      <c r="B53" s="60" t="s">
        <v>62</v>
      </c>
      <c r="C53" s="57" t="s">
        <v>63</v>
      </c>
      <c r="D53" s="20" t="s">
        <v>265</v>
      </c>
      <c r="E53" s="25">
        <f>SUM(F53:P53)</f>
        <v>5772.8</v>
      </c>
      <c r="F53" s="25">
        <f>F54+F55</f>
        <v>0</v>
      </c>
      <c r="G53" s="25">
        <f t="shared" ref="G53:P53" si="19">G54+G55</f>
        <v>5772.8</v>
      </c>
      <c r="H53" s="25">
        <f t="shared" si="19"/>
        <v>0</v>
      </c>
      <c r="I53" s="25">
        <f t="shared" si="19"/>
        <v>0</v>
      </c>
      <c r="J53" s="40">
        <f t="shared" si="19"/>
        <v>0</v>
      </c>
      <c r="K53" s="40">
        <f t="shared" si="19"/>
        <v>0</v>
      </c>
      <c r="L53" s="40">
        <f t="shared" si="19"/>
        <v>0</v>
      </c>
      <c r="M53" s="25">
        <f t="shared" si="19"/>
        <v>0</v>
      </c>
      <c r="N53" s="25">
        <f t="shared" si="19"/>
        <v>0</v>
      </c>
      <c r="O53" s="25">
        <f t="shared" si="19"/>
        <v>0</v>
      </c>
      <c r="P53" s="25">
        <f t="shared" si="19"/>
        <v>0</v>
      </c>
    </row>
    <row r="54" spans="1:16" ht="23.25" customHeight="1" x14ac:dyDescent="0.25">
      <c r="A54" s="62"/>
      <c r="B54" s="60"/>
      <c r="C54" s="57"/>
      <c r="D54" s="20" t="s">
        <v>18</v>
      </c>
      <c r="E54" s="25">
        <f t="shared" ref="E54:E57" si="20">SUM(F54:P54)</f>
        <v>0</v>
      </c>
      <c r="F54" s="25">
        <v>0</v>
      </c>
      <c r="G54" s="25">
        <v>0</v>
      </c>
      <c r="H54" s="25">
        <v>0</v>
      </c>
      <c r="I54" s="25">
        <v>0</v>
      </c>
      <c r="J54" s="40">
        <v>0</v>
      </c>
      <c r="K54" s="40">
        <v>0</v>
      </c>
      <c r="L54" s="40">
        <v>0</v>
      </c>
      <c r="M54" s="25">
        <v>0</v>
      </c>
      <c r="N54" s="25">
        <v>0</v>
      </c>
      <c r="O54" s="25">
        <v>0</v>
      </c>
      <c r="P54" s="25">
        <v>0</v>
      </c>
    </row>
    <row r="55" spans="1:16" x14ac:dyDescent="0.25">
      <c r="A55" s="62"/>
      <c r="B55" s="60"/>
      <c r="C55" s="57"/>
      <c r="D55" s="20" t="s">
        <v>20</v>
      </c>
      <c r="E55" s="25">
        <f t="shared" si="20"/>
        <v>5772.8</v>
      </c>
      <c r="F55" s="25">
        <v>0</v>
      </c>
      <c r="G55" s="25">
        <v>5772.8</v>
      </c>
      <c r="H55" s="25">
        <v>0</v>
      </c>
      <c r="I55" s="25">
        <v>0</v>
      </c>
      <c r="J55" s="40">
        <v>0</v>
      </c>
      <c r="K55" s="40">
        <v>0</v>
      </c>
      <c r="L55" s="40">
        <v>0</v>
      </c>
      <c r="M55" s="25">
        <v>0</v>
      </c>
      <c r="N55" s="25">
        <v>0</v>
      </c>
      <c r="O55" s="25">
        <v>0</v>
      </c>
      <c r="P55" s="25">
        <v>0</v>
      </c>
    </row>
    <row r="56" spans="1:16" x14ac:dyDescent="0.25">
      <c r="A56" s="62" t="s">
        <v>58</v>
      </c>
      <c r="B56" s="60" t="s">
        <v>64</v>
      </c>
      <c r="C56" s="57" t="s">
        <v>36</v>
      </c>
      <c r="D56" s="20" t="s">
        <v>265</v>
      </c>
      <c r="E56" s="25">
        <f t="shared" si="20"/>
        <v>1500</v>
      </c>
      <c r="F56" s="25">
        <f>F57+F58</f>
        <v>1500</v>
      </c>
      <c r="G56" s="25">
        <f t="shared" ref="G56:P56" si="21">G57+G58</f>
        <v>0</v>
      </c>
      <c r="H56" s="25">
        <f t="shared" si="21"/>
        <v>0</v>
      </c>
      <c r="I56" s="25">
        <f t="shared" si="21"/>
        <v>0</v>
      </c>
      <c r="J56" s="40">
        <f t="shared" si="21"/>
        <v>0</v>
      </c>
      <c r="K56" s="40">
        <f t="shared" si="21"/>
        <v>0</v>
      </c>
      <c r="L56" s="40">
        <f t="shared" si="21"/>
        <v>0</v>
      </c>
      <c r="M56" s="25">
        <f t="shared" si="21"/>
        <v>0</v>
      </c>
      <c r="N56" s="25">
        <f t="shared" si="21"/>
        <v>0</v>
      </c>
      <c r="O56" s="25">
        <f t="shared" si="21"/>
        <v>0</v>
      </c>
      <c r="P56" s="25">
        <f t="shared" si="21"/>
        <v>0</v>
      </c>
    </row>
    <row r="57" spans="1:16" x14ac:dyDescent="0.25">
      <c r="A57" s="62"/>
      <c r="B57" s="60"/>
      <c r="C57" s="57"/>
      <c r="D57" s="20" t="s">
        <v>18</v>
      </c>
      <c r="E57" s="25">
        <f t="shared" si="20"/>
        <v>0</v>
      </c>
      <c r="F57" s="25">
        <v>0</v>
      </c>
      <c r="G57" s="25">
        <v>0</v>
      </c>
      <c r="H57" s="25">
        <v>0</v>
      </c>
      <c r="I57" s="25">
        <v>0</v>
      </c>
      <c r="J57" s="40">
        <v>0</v>
      </c>
      <c r="K57" s="40">
        <v>0</v>
      </c>
      <c r="L57" s="40">
        <v>0</v>
      </c>
      <c r="M57" s="25">
        <v>0</v>
      </c>
      <c r="N57" s="25">
        <v>0</v>
      </c>
      <c r="O57" s="25">
        <v>0</v>
      </c>
      <c r="P57" s="25">
        <v>0</v>
      </c>
    </row>
    <row r="58" spans="1:16" x14ac:dyDescent="0.25">
      <c r="A58" s="62"/>
      <c r="B58" s="60"/>
      <c r="C58" s="57"/>
      <c r="D58" s="20" t="s">
        <v>20</v>
      </c>
      <c r="E58" s="25">
        <f t="shared" ref="E58:E67" si="22">SUM(F58:P58)</f>
        <v>1500</v>
      </c>
      <c r="F58" s="25">
        <v>1500</v>
      </c>
      <c r="G58" s="25">
        <v>0</v>
      </c>
      <c r="H58" s="25">
        <v>0</v>
      </c>
      <c r="I58" s="25">
        <v>0</v>
      </c>
      <c r="J58" s="40">
        <v>0</v>
      </c>
      <c r="K58" s="40">
        <v>0</v>
      </c>
      <c r="L58" s="40">
        <v>0</v>
      </c>
      <c r="M58" s="25">
        <v>0</v>
      </c>
      <c r="N58" s="25">
        <v>0</v>
      </c>
      <c r="O58" s="25">
        <v>0</v>
      </c>
      <c r="P58" s="25">
        <v>0</v>
      </c>
    </row>
    <row r="59" spans="1:16" s="7" customFormat="1" ht="15.75" customHeight="1" x14ac:dyDescent="0.25">
      <c r="A59" s="83" t="s">
        <v>61</v>
      </c>
      <c r="B59" s="81" t="s">
        <v>323</v>
      </c>
      <c r="C59" s="54" t="s">
        <v>44</v>
      </c>
      <c r="D59" s="20" t="s">
        <v>265</v>
      </c>
      <c r="E59" s="25">
        <f t="shared" si="22"/>
        <v>9608.6</v>
      </c>
      <c r="F59" s="25">
        <f>F60+F61</f>
        <v>3589</v>
      </c>
      <c r="G59" s="25">
        <f t="shared" ref="G59:P59" si="23">G60+G61</f>
        <v>3395</v>
      </c>
      <c r="H59" s="25">
        <f t="shared" si="23"/>
        <v>691.8</v>
      </c>
      <c r="I59" s="25">
        <f>I60+I61+I62</f>
        <v>1724.6</v>
      </c>
      <c r="J59" s="40">
        <f t="shared" si="23"/>
        <v>208.2</v>
      </c>
      <c r="K59" s="40">
        <f t="shared" si="23"/>
        <v>0</v>
      </c>
      <c r="L59" s="40">
        <f t="shared" si="23"/>
        <v>0</v>
      </c>
      <c r="M59" s="25">
        <f t="shared" si="23"/>
        <v>0</v>
      </c>
      <c r="N59" s="25">
        <f t="shared" si="23"/>
        <v>0</v>
      </c>
      <c r="O59" s="25">
        <f t="shared" si="23"/>
        <v>0</v>
      </c>
      <c r="P59" s="25">
        <f t="shared" si="23"/>
        <v>0</v>
      </c>
    </row>
    <row r="60" spans="1:16" s="7" customFormat="1" x14ac:dyDescent="0.25">
      <c r="A60" s="84"/>
      <c r="B60" s="87"/>
      <c r="C60" s="55"/>
      <c r="D60" s="20" t="s">
        <v>18</v>
      </c>
      <c r="E60" s="25">
        <f t="shared" si="22"/>
        <v>928.7</v>
      </c>
      <c r="F60" s="25">
        <v>39</v>
      </c>
      <c r="G60" s="25">
        <v>34</v>
      </c>
      <c r="H60" s="25">
        <v>23.4</v>
      </c>
      <c r="I60" s="25">
        <v>624.1</v>
      </c>
      <c r="J60" s="40">
        <v>208.2</v>
      </c>
      <c r="K60" s="40">
        <v>0</v>
      </c>
      <c r="L60" s="40">
        <v>0</v>
      </c>
      <c r="M60" s="25">
        <v>0</v>
      </c>
      <c r="N60" s="25">
        <v>0</v>
      </c>
      <c r="O60" s="25">
        <v>0</v>
      </c>
      <c r="P60" s="25">
        <v>0</v>
      </c>
    </row>
    <row r="61" spans="1:16" s="7" customFormat="1" x14ac:dyDescent="0.25">
      <c r="A61" s="84"/>
      <c r="B61" s="87"/>
      <c r="C61" s="55"/>
      <c r="D61" s="20" t="s">
        <v>20</v>
      </c>
      <c r="E61" s="25">
        <f t="shared" si="22"/>
        <v>7579.9</v>
      </c>
      <c r="F61" s="25">
        <v>3550</v>
      </c>
      <c r="G61" s="25">
        <v>3361</v>
      </c>
      <c r="H61" s="25">
        <v>668.4</v>
      </c>
      <c r="I61" s="25">
        <v>0.5</v>
      </c>
      <c r="J61" s="40">
        <v>0</v>
      </c>
      <c r="K61" s="40">
        <v>0</v>
      </c>
      <c r="L61" s="40">
        <v>0</v>
      </c>
      <c r="M61" s="25">
        <v>0</v>
      </c>
      <c r="N61" s="25">
        <v>0</v>
      </c>
      <c r="O61" s="25">
        <v>0</v>
      </c>
      <c r="P61" s="25">
        <v>0</v>
      </c>
    </row>
    <row r="62" spans="1:16" s="7" customFormat="1" x14ac:dyDescent="0.25">
      <c r="A62" s="85"/>
      <c r="B62" s="82"/>
      <c r="C62" s="56"/>
      <c r="D62" s="20" t="s">
        <v>19</v>
      </c>
      <c r="E62" s="25">
        <f t="shared" si="22"/>
        <v>1100</v>
      </c>
      <c r="F62" s="25">
        <v>0</v>
      </c>
      <c r="G62" s="25">
        <v>0</v>
      </c>
      <c r="H62" s="25">
        <v>0</v>
      </c>
      <c r="I62" s="25">
        <v>1100</v>
      </c>
      <c r="J62" s="40">
        <v>0</v>
      </c>
      <c r="K62" s="40">
        <v>0</v>
      </c>
      <c r="L62" s="40">
        <v>0</v>
      </c>
      <c r="M62" s="25">
        <v>0</v>
      </c>
      <c r="N62" s="25">
        <v>0</v>
      </c>
      <c r="O62" s="25">
        <v>0</v>
      </c>
      <c r="P62" s="25">
        <v>0</v>
      </c>
    </row>
    <row r="63" spans="1:16" s="7" customFormat="1" x14ac:dyDescent="0.25">
      <c r="A63" s="62" t="s">
        <v>331</v>
      </c>
      <c r="B63" s="60" t="s">
        <v>322</v>
      </c>
      <c r="C63" s="54" t="s">
        <v>326</v>
      </c>
      <c r="D63" s="20" t="s">
        <v>265</v>
      </c>
      <c r="E63" s="25">
        <f t="shared" ref="E63:E65" si="24">SUM(F63:P63)</f>
        <v>2218</v>
      </c>
      <c r="F63" s="25">
        <v>0</v>
      </c>
      <c r="G63" s="25">
        <v>0</v>
      </c>
      <c r="H63" s="25">
        <v>0</v>
      </c>
      <c r="I63" s="25">
        <v>0</v>
      </c>
      <c r="J63" s="40">
        <f t="shared" ref="J63:P63" si="25">J64+J65</f>
        <v>0</v>
      </c>
      <c r="K63" s="40">
        <f t="shared" ref="K63" si="26">K64+K65</f>
        <v>2218</v>
      </c>
      <c r="L63" s="40">
        <v>0</v>
      </c>
      <c r="M63" s="25">
        <f t="shared" si="25"/>
        <v>0</v>
      </c>
      <c r="N63" s="25">
        <f t="shared" si="25"/>
        <v>0</v>
      </c>
      <c r="O63" s="25">
        <f t="shared" si="25"/>
        <v>0</v>
      </c>
      <c r="P63" s="25">
        <f t="shared" si="25"/>
        <v>0</v>
      </c>
    </row>
    <row r="64" spans="1:16" s="7" customFormat="1" x14ac:dyDescent="0.25">
      <c r="A64" s="62"/>
      <c r="B64" s="60"/>
      <c r="C64" s="55"/>
      <c r="D64" s="20" t="s">
        <v>18</v>
      </c>
      <c r="E64" s="25">
        <f t="shared" si="24"/>
        <v>2218</v>
      </c>
      <c r="F64" s="25">
        <v>0</v>
      </c>
      <c r="G64" s="25">
        <v>0</v>
      </c>
      <c r="H64" s="25">
        <v>0</v>
      </c>
      <c r="I64" s="25">
        <v>0</v>
      </c>
      <c r="J64" s="40">
        <v>0</v>
      </c>
      <c r="K64" s="40">
        <v>2218</v>
      </c>
      <c r="L64" s="40">
        <v>0</v>
      </c>
      <c r="M64" s="25">
        <v>0</v>
      </c>
      <c r="N64" s="25">
        <v>0</v>
      </c>
      <c r="O64" s="25">
        <v>0</v>
      </c>
      <c r="P64" s="25">
        <v>0</v>
      </c>
    </row>
    <row r="65" spans="1:20" s="7" customFormat="1" x14ac:dyDescent="0.25">
      <c r="A65" s="62"/>
      <c r="B65" s="60"/>
      <c r="C65" s="55"/>
      <c r="D65" s="20" t="s">
        <v>20</v>
      </c>
      <c r="E65" s="25">
        <f t="shared" si="24"/>
        <v>0</v>
      </c>
      <c r="F65" s="25">
        <v>0</v>
      </c>
      <c r="G65" s="25">
        <v>0</v>
      </c>
      <c r="H65" s="25">
        <v>0</v>
      </c>
      <c r="I65" s="25">
        <v>0</v>
      </c>
      <c r="J65" s="40">
        <v>0</v>
      </c>
      <c r="K65" s="40">
        <v>0</v>
      </c>
      <c r="L65" s="40">
        <v>0</v>
      </c>
      <c r="M65" s="25">
        <v>0</v>
      </c>
      <c r="N65" s="25">
        <v>0</v>
      </c>
      <c r="O65" s="25">
        <v>0</v>
      </c>
      <c r="P65" s="25">
        <v>0</v>
      </c>
    </row>
    <row r="66" spans="1:20" s="7" customFormat="1" x14ac:dyDescent="0.25">
      <c r="A66" s="62"/>
      <c r="B66" s="60"/>
      <c r="C66" s="56"/>
      <c r="D66" s="20" t="s">
        <v>19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40">
        <v>0</v>
      </c>
      <c r="K66" s="40">
        <v>0</v>
      </c>
      <c r="L66" s="40">
        <v>0</v>
      </c>
      <c r="M66" s="25">
        <v>0</v>
      </c>
      <c r="N66" s="25">
        <v>0</v>
      </c>
      <c r="O66" s="25">
        <v>0</v>
      </c>
      <c r="P66" s="25">
        <v>0</v>
      </c>
    </row>
    <row r="67" spans="1:20" x14ac:dyDescent="0.25">
      <c r="A67" s="62" t="s">
        <v>65</v>
      </c>
      <c r="B67" s="60" t="s">
        <v>66</v>
      </c>
      <c r="C67" s="57" t="s">
        <v>44</v>
      </c>
      <c r="D67" s="20" t="s">
        <v>265</v>
      </c>
      <c r="E67" s="25">
        <f t="shared" si="22"/>
        <v>1539.6</v>
      </c>
      <c r="F67" s="25">
        <f>SUM(F68:F69)</f>
        <v>0</v>
      </c>
      <c r="G67" s="25">
        <f t="shared" ref="G67:P67" si="27">SUM(G68:G69)</f>
        <v>0</v>
      </c>
      <c r="H67" s="25">
        <f t="shared" si="27"/>
        <v>769.8</v>
      </c>
      <c r="I67" s="25">
        <f t="shared" si="27"/>
        <v>769.8</v>
      </c>
      <c r="J67" s="40">
        <v>0</v>
      </c>
      <c r="K67" s="40">
        <v>0</v>
      </c>
      <c r="L67" s="40">
        <f t="shared" si="27"/>
        <v>0</v>
      </c>
      <c r="M67" s="25">
        <f t="shared" si="27"/>
        <v>0</v>
      </c>
      <c r="N67" s="25">
        <f t="shared" si="27"/>
        <v>0</v>
      </c>
      <c r="O67" s="25">
        <f t="shared" si="27"/>
        <v>0</v>
      </c>
      <c r="P67" s="25">
        <f t="shared" si="27"/>
        <v>0</v>
      </c>
    </row>
    <row r="68" spans="1:20" x14ac:dyDescent="0.25">
      <c r="A68" s="62"/>
      <c r="B68" s="60"/>
      <c r="C68" s="57"/>
      <c r="D68" s="20" t="s">
        <v>18</v>
      </c>
      <c r="E68" s="25">
        <f t="shared" ref="E68:E69" si="28">SUM(F68:P68)</f>
        <v>1539.6</v>
      </c>
      <c r="F68" s="25">
        <v>0</v>
      </c>
      <c r="G68" s="25">
        <v>0</v>
      </c>
      <c r="H68" s="25">
        <v>769.8</v>
      </c>
      <c r="I68" s="25">
        <v>769.8</v>
      </c>
      <c r="J68" s="40">
        <v>0</v>
      </c>
      <c r="K68" s="40">
        <v>0</v>
      </c>
      <c r="L68" s="40">
        <v>0</v>
      </c>
      <c r="M68" s="25">
        <v>0</v>
      </c>
      <c r="N68" s="25">
        <v>0</v>
      </c>
      <c r="O68" s="25">
        <v>0</v>
      </c>
      <c r="P68" s="25">
        <v>0</v>
      </c>
    </row>
    <row r="69" spans="1:20" x14ac:dyDescent="0.25">
      <c r="A69" s="62"/>
      <c r="B69" s="60"/>
      <c r="C69" s="57"/>
      <c r="D69" s="20" t="s">
        <v>20</v>
      </c>
      <c r="E69" s="25">
        <f t="shared" si="28"/>
        <v>0</v>
      </c>
      <c r="F69" s="25">
        <v>0</v>
      </c>
      <c r="G69" s="25">
        <v>0</v>
      </c>
      <c r="H69" s="25">
        <v>0</v>
      </c>
      <c r="I69" s="25">
        <v>0</v>
      </c>
      <c r="J69" s="40">
        <v>0</v>
      </c>
      <c r="K69" s="40">
        <v>0</v>
      </c>
      <c r="L69" s="40">
        <v>0</v>
      </c>
      <c r="M69" s="25">
        <v>0</v>
      </c>
      <c r="N69" s="25">
        <v>0</v>
      </c>
      <c r="O69" s="25">
        <v>0</v>
      </c>
      <c r="P69" s="25">
        <v>0</v>
      </c>
    </row>
    <row r="70" spans="1:20" x14ac:dyDescent="0.25">
      <c r="A70" s="62" t="s">
        <v>308</v>
      </c>
      <c r="B70" s="60" t="s">
        <v>67</v>
      </c>
      <c r="C70" s="57" t="s">
        <v>44</v>
      </c>
      <c r="D70" s="20" t="s">
        <v>265</v>
      </c>
      <c r="E70" s="25">
        <f>SUM(F70:P70)</f>
        <v>0</v>
      </c>
      <c r="F70" s="25">
        <f>F71+F72</f>
        <v>0</v>
      </c>
      <c r="G70" s="25">
        <f t="shared" ref="G70:P70" si="29">G71+G72</f>
        <v>0</v>
      </c>
      <c r="H70" s="25">
        <f t="shared" si="29"/>
        <v>0</v>
      </c>
      <c r="I70" s="25">
        <f t="shared" si="29"/>
        <v>0</v>
      </c>
      <c r="J70" s="40">
        <f t="shared" si="29"/>
        <v>0</v>
      </c>
      <c r="K70" s="40">
        <f t="shared" si="29"/>
        <v>0</v>
      </c>
      <c r="L70" s="40">
        <f t="shared" si="29"/>
        <v>0</v>
      </c>
      <c r="M70" s="25">
        <f t="shared" si="29"/>
        <v>0</v>
      </c>
      <c r="N70" s="25">
        <f t="shared" si="29"/>
        <v>0</v>
      </c>
      <c r="O70" s="25">
        <f t="shared" si="29"/>
        <v>0</v>
      </c>
      <c r="P70" s="25">
        <f t="shared" si="29"/>
        <v>0</v>
      </c>
    </row>
    <row r="71" spans="1:20" x14ac:dyDescent="0.25">
      <c r="A71" s="62"/>
      <c r="B71" s="60"/>
      <c r="C71" s="57"/>
      <c r="D71" s="20" t="s">
        <v>18</v>
      </c>
      <c r="E71" s="25">
        <f t="shared" ref="E71:E72" si="30">SUM(F71:P71)</f>
        <v>0</v>
      </c>
      <c r="F71" s="25">
        <v>0</v>
      </c>
      <c r="G71" s="25">
        <v>0</v>
      </c>
      <c r="H71" s="25">
        <v>0</v>
      </c>
      <c r="I71" s="25">
        <v>0</v>
      </c>
      <c r="J71" s="40">
        <v>0</v>
      </c>
      <c r="K71" s="40">
        <v>0</v>
      </c>
      <c r="L71" s="40">
        <v>0</v>
      </c>
      <c r="M71" s="25">
        <v>0</v>
      </c>
      <c r="N71" s="25">
        <v>0</v>
      </c>
      <c r="O71" s="25">
        <v>0</v>
      </c>
      <c r="P71" s="25">
        <v>0</v>
      </c>
      <c r="R71" s="12"/>
      <c r="S71" s="12"/>
      <c r="T71" s="12"/>
    </row>
    <row r="72" spans="1:20" ht="19.5" customHeight="1" x14ac:dyDescent="0.25">
      <c r="A72" s="62"/>
      <c r="B72" s="60"/>
      <c r="C72" s="57"/>
      <c r="D72" s="20" t="s">
        <v>20</v>
      </c>
      <c r="E72" s="25">
        <f t="shared" si="30"/>
        <v>0</v>
      </c>
      <c r="F72" s="25">
        <v>0</v>
      </c>
      <c r="G72" s="25">
        <v>0</v>
      </c>
      <c r="H72" s="25">
        <v>0</v>
      </c>
      <c r="I72" s="25">
        <v>0</v>
      </c>
      <c r="J72" s="40">
        <v>0</v>
      </c>
      <c r="K72" s="40">
        <v>0</v>
      </c>
      <c r="L72" s="40">
        <v>0</v>
      </c>
      <c r="M72" s="25">
        <v>0</v>
      </c>
      <c r="N72" s="25">
        <v>0</v>
      </c>
      <c r="O72" s="25">
        <v>0</v>
      </c>
      <c r="P72" s="25">
        <v>0</v>
      </c>
    </row>
    <row r="73" spans="1:20" x14ac:dyDescent="0.25">
      <c r="A73" s="62" t="s">
        <v>324</v>
      </c>
      <c r="B73" s="60" t="s">
        <v>68</v>
      </c>
      <c r="C73" s="57" t="s">
        <v>44</v>
      </c>
      <c r="D73" s="20" t="s">
        <v>265</v>
      </c>
      <c r="E73" s="25">
        <f>SUM(F73:P73)</f>
        <v>22341.9</v>
      </c>
      <c r="F73" s="25">
        <f>F74+F75</f>
        <v>0</v>
      </c>
      <c r="G73" s="25">
        <f>G74+G75</f>
        <v>0</v>
      </c>
      <c r="H73" s="25">
        <f>H74+H75</f>
        <v>0</v>
      </c>
      <c r="I73" s="25">
        <f>I74+I75</f>
        <v>470</v>
      </c>
      <c r="J73" s="40">
        <f>J74+J75+J76</f>
        <v>21871.9</v>
      </c>
      <c r="K73" s="40">
        <f t="shared" ref="K73:P73" si="31">K74+K75+K76</f>
        <v>0</v>
      </c>
      <c r="L73" s="40">
        <f t="shared" si="31"/>
        <v>0</v>
      </c>
      <c r="M73" s="25">
        <f t="shared" si="31"/>
        <v>0</v>
      </c>
      <c r="N73" s="25">
        <f t="shared" si="31"/>
        <v>0</v>
      </c>
      <c r="O73" s="25">
        <f t="shared" si="31"/>
        <v>0</v>
      </c>
      <c r="P73" s="25">
        <f t="shared" si="31"/>
        <v>0</v>
      </c>
    </row>
    <row r="74" spans="1:20" x14ac:dyDescent="0.25">
      <c r="A74" s="62"/>
      <c r="B74" s="60"/>
      <c r="C74" s="57"/>
      <c r="D74" s="20" t="s">
        <v>18</v>
      </c>
      <c r="E74" s="25">
        <f t="shared" ref="E74" si="32">SUM(F74:P74)</f>
        <v>2854</v>
      </c>
      <c r="F74" s="25">
        <v>0</v>
      </c>
      <c r="G74" s="25">
        <v>0</v>
      </c>
      <c r="H74" s="25">
        <v>0</v>
      </c>
      <c r="I74" s="25">
        <v>470</v>
      </c>
      <c r="J74" s="40">
        <v>2384</v>
      </c>
      <c r="K74" s="40">
        <v>0</v>
      </c>
      <c r="L74" s="40">
        <v>0</v>
      </c>
      <c r="M74" s="25">
        <v>0</v>
      </c>
      <c r="N74" s="25">
        <v>0</v>
      </c>
      <c r="O74" s="25">
        <v>0</v>
      </c>
      <c r="P74" s="25">
        <v>0</v>
      </c>
    </row>
    <row r="75" spans="1:20" s="16" customFormat="1" x14ac:dyDescent="0.25">
      <c r="A75" s="62"/>
      <c r="B75" s="60"/>
      <c r="C75" s="57"/>
      <c r="D75" s="20" t="s">
        <v>20</v>
      </c>
      <c r="E75" s="25">
        <f>SUM(F75:P75)</f>
        <v>0</v>
      </c>
      <c r="F75" s="25">
        <v>0</v>
      </c>
      <c r="G75" s="25">
        <v>0</v>
      </c>
      <c r="H75" s="25">
        <v>0</v>
      </c>
      <c r="I75" s="25">
        <v>0</v>
      </c>
      <c r="J75" s="40">
        <v>0</v>
      </c>
      <c r="K75" s="40">
        <v>0</v>
      </c>
      <c r="L75" s="40">
        <v>0</v>
      </c>
      <c r="M75" s="25">
        <v>0</v>
      </c>
      <c r="N75" s="25">
        <v>0</v>
      </c>
      <c r="O75" s="25">
        <v>0</v>
      </c>
      <c r="P75" s="25">
        <v>0</v>
      </c>
    </row>
    <row r="76" spans="1:20" x14ac:dyDescent="0.25">
      <c r="A76" s="62"/>
      <c r="B76" s="60"/>
      <c r="C76" s="57"/>
      <c r="D76" s="20" t="s">
        <v>19</v>
      </c>
      <c r="E76" s="25">
        <f>SUM(F76:P76)</f>
        <v>19487.900000000001</v>
      </c>
      <c r="F76" s="25">
        <v>0</v>
      </c>
      <c r="G76" s="25">
        <v>0</v>
      </c>
      <c r="H76" s="25">
        <v>0</v>
      </c>
      <c r="I76" s="25">
        <v>0</v>
      </c>
      <c r="J76" s="40">
        <v>19487.900000000001</v>
      </c>
      <c r="K76" s="40">
        <v>0</v>
      </c>
      <c r="L76" s="40">
        <v>0</v>
      </c>
      <c r="M76" s="25">
        <v>0</v>
      </c>
      <c r="N76" s="25">
        <v>0</v>
      </c>
      <c r="O76" s="25">
        <v>0</v>
      </c>
      <c r="P76" s="25">
        <v>0</v>
      </c>
    </row>
    <row r="77" spans="1:20" x14ac:dyDescent="0.25">
      <c r="A77" s="62" t="s">
        <v>325</v>
      </c>
      <c r="B77" s="60" t="s">
        <v>70</v>
      </c>
      <c r="C77" s="57" t="s">
        <v>44</v>
      </c>
      <c r="D77" s="20" t="s">
        <v>265</v>
      </c>
      <c r="E77" s="25">
        <f>SUM(F77:P77)</f>
        <v>0</v>
      </c>
      <c r="F77" s="25">
        <f>F78+F79</f>
        <v>0</v>
      </c>
      <c r="G77" s="25">
        <f t="shared" ref="G77:P77" si="33">G78+G79</f>
        <v>0</v>
      </c>
      <c r="H77" s="25">
        <f t="shared" si="33"/>
        <v>0</v>
      </c>
      <c r="I77" s="25">
        <f t="shared" si="33"/>
        <v>0</v>
      </c>
      <c r="J77" s="40">
        <f t="shared" si="33"/>
        <v>0</v>
      </c>
      <c r="K77" s="40">
        <f t="shared" si="33"/>
        <v>0</v>
      </c>
      <c r="L77" s="40">
        <f t="shared" si="33"/>
        <v>0</v>
      </c>
      <c r="M77" s="25">
        <f t="shared" si="33"/>
        <v>0</v>
      </c>
      <c r="N77" s="25">
        <f t="shared" si="33"/>
        <v>0</v>
      </c>
      <c r="O77" s="25">
        <f t="shared" si="33"/>
        <v>0</v>
      </c>
      <c r="P77" s="25">
        <f t="shared" si="33"/>
        <v>0</v>
      </c>
    </row>
    <row r="78" spans="1:20" x14ac:dyDescent="0.25">
      <c r="A78" s="62"/>
      <c r="B78" s="60"/>
      <c r="C78" s="57"/>
      <c r="D78" s="20" t="s">
        <v>18</v>
      </c>
      <c r="E78" s="25">
        <f t="shared" ref="E78:E79" si="34">SUM(F78:P78)</f>
        <v>0</v>
      </c>
      <c r="F78" s="25">
        <v>0</v>
      </c>
      <c r="G78" s="25">
        <v>0</v>
      </c>
      <c r="H78" s="25">
        <v>0</v>
      </c>
      <c r="I78" s="25">
        <v>0</v>
      </c>
      <c r="J78" s="40">
        <v>0</v>
      </c>
      <c r="K78" s="40">
        <v>0</v>
      </c>
      <c r="L78" s="40">
        <v>0</v>
      </c>
      <c r="M78" s="25">
        <v>0</v>
      </c>
      <c r="N78" s="25">
        <v>0</v>
      </c>
      <c r="O78" s="25">
        <v>0</v>
      </c>
      <c r="P78" s="25">
        <v>0</v>
      </c>
    </row>
    <row r="79" spans="1:20" ht="24.75" customHeight="1" x14ac:dyDescent="0.25">
      <c r="A79" s="62"/>
      <c r="B79" s="60"/>
      <c r="C79" s="57"/>
      <c r="D79" s="20" t="s">
        <v>20</v>
      </c>
      <c r="E79" s="25">
        <f t="shared" si="34"/>
        <v>0</v>
      </c>
      <c r="F79" s="25">
        <v>0</v>
      </c>
      <c r="G79" s="25">
        <v>0</v>
      </c>
      <c r="H79" s="25">
        <v>0</v>
      </c>
      <c r="I79" s="25">
        <v>0</v>
      </c>
      <c r="J79" s="40">
        <v>0</v>
      </c>
      <c r="K79" s="40">
        <v>0</v>
      </c>
      <c r="L79" s="40">
        <v>0</v>
      </c>
      <c r="M79" s="25">
        <v>0</v>
      </c>
      <c r="N79" s="25">
        <v>0</v>
      </c>
      <c r="O79" s="25">
        <v>0</v>
      </c>
      <c r="P79" s="25">
        <v>0</v>
      </c>
    </row>
    <row r="80" spans="1:20" x14ac:dyDescent="0.25">
      <c r="A80" s="62" t="s">
        <v>69</v>
      </c>
      <c r="B80" s="60" t="s">
        <v>71</v>
      </c>
      <c r="C80" s="57" t="s">
        <v>72</v>
      </c>
      <c r="D80" s="20" t="s">
        <v>265</v>
      </c>
      <c r="E80" s="25">
        <f>SUM(F80:P80)</f>
        <v>2390</v>
      </c>
      <c r="F80" s="25">
        <f>F81+F82</f>
        <v>0</v>
      </c>
      <c r="G80" s="25">
        <f t="shared" ref="G80:P80" si="35">G81+G82</f>
        <v>0</v>
      </c>
      <c r="H80" s="25">
        <f t="shared" si="35"/>
        <v>0</v>
      </c>
      <c r="I80" s="25">
        <f t="shared" si="35"/>
        <v>2390</v>
      </c>
      <c r="J80" s="40">
        <f t="shared" si="35"/>
        <v>0</v>
      </c>
      <c r="K80" s="40">
        <f t="shared" si="35"/>
        <v>0</v>
      </c>
      <c r="L80" s="40">
        <f t="shared" si="35"/>
        <v>0</v>
      </c>
      <c r="M80" s="25">
        <f t="shared" si="35"/>
        <v>0</v>
      </c>
      <c r="N80" s="25">
        <f t="shared" si="35"/>
        <v>0</v>
      </c>
      <c r="O80" s="25">
        <f t="shared" si="35"/>
        <v>0</v>
      </c>
      <c r="P80" s="25">
        <f t="shared" si="35"/>
        <v>0</v>
      </c>
    </row>
    <row r="81" spans="1:20" x14ac:dyDescent="0.25">
      <c r="A81" s="62"/>
      <c r="B81" s="60"/>
      <c r="C81" s="57"/>
      <c r="D81" s="20" t="s">
        <v>18</v>
      </c>
      <c r="E81" s="25">
        <f t="shared" ref="E81:E82" si="36">SUM(F81:P81)</f>
        <v>2390</v>
      </c>
      <c r="F81" s="25">
        <v>0</v>
      </c>
      <c r="G81" s="25">
        <v>0</v>
      </c>
      <c r="H81" s="25">
        <v>0</v>
      </c>
      <c r="I81" s="25">
        <v>2390</v>
      </c>
      <c r="J81" s="40">
        <v>0</v>
      </c>
      <c r="K81" s="40">
        <v>0</v>
      </c>
      <c r="L81" s="40">
        <v>0</v>
      </c>
      <c r="M81" s="25">
        <v>0</v>
      </c>
      <c r="N81" s="25">
        <v>0</v>
      </c>
      <c r="O81" s="25">
        <v>0</v>
      </c>
      <c r="P81" s="25">
        <v>0</v>
      </c>
    </row>
    <row r="82" spans="1:20" x14ac:dyDescent="0.25">
      <c r="A82" s="62"/>
      <c r="B82" s="60"/>
      <c r="C82" s="57"/>
      <c r="D82" s="20" t="s">
        <v>20</v>
      </c>
      <c r="E82" s="25">
        <f t="shared" si="36"/>
        <v>0</v>
      </c>
      <c r="F82" s="25">
        <v>0</v>
      </c>
      <c r="G82" s="25">
        <v>0</v>
      </c>
      <c r="H82" s="25">
        <v>0</v>
      </c>
      <c r="I82" s="25">
        <v>0</v>
      </c>
      <c r="J82" s="40">
        <v>0</v>
      </c>
      <c r="K82" s="40">
        <v>0</v>
      </c>
      <c r="L82" s="40">
        <v>0</v>
      </c>
      <c r="M82" s="25">
        <v>0</v>
      </c>
      <c r="N82" s="25">
        <v>0</v>
      </c>
      <c r="O82" s="25">
        <v>0</v>
      </c>
      <c r="P82" s="25">
        <v>0</v>
      </c>
    </row>
    <row r="83" spans="1:20" ht="15.75" customHeight="1" x14ac:dyDescent="0.25">
      <c r="A83" s="63" t="s">
        <v>266</v>
      </c>
      <c r="B83" s="64"/>
      <c r="C83" s="54"/>
      <c r="D83" s="20" t="s">
        <v>265</v>
      </c>
      <c r="E83" s="25">
        <f>SUM(F83:P83)</f>
        <v>627476.69999999995</v>
      </c>
      <c r="F83" s="25">
        <f>F84+F85</f>
        <v>32777.5</v>
      </c>
      <c r="G83" s="25">
        <f t="shared" ref="G83:H83" si="37">G84+G85</f>
        <v>69404.400000000009</v>
      </c>
      <c r="H83" s="25">
        <f t="shared" si="37"/>
        <v>11293</v>
      </c>
      <c r="I83" s="25">
        <f>I84+I85+I86</f>
        <v>17425.699999999997</v>
      </c>
      <c r="J83" s="40">
        <f>J84+J85+J86</f>
        <v>109404.09999999999</v>
      </c>
      <c r="K83" s="40">
        <f>K84+K85+K86</f>
        <v>264183.3</v>
      </c>
      <c r="L83" s="40">
        <f t="shared" ref="L83:P83" si="38">L84+L85+L86</f>
        <v>122988.7</v>
      </c>
      <c r="M83" s="25">
        <f t="shared" si="38"/>
        <v>0</v>
      </c>
      <c r="N83" s="25">
        <f t="shared" si="38"/>
        <v>0</v>
      </c>
      <c r="O83" s="25">
        <f t="shared" si="38"/>
        <v>0</v>
      </c>
      <c r="P83" s="25">
        <f t="shared" si="38"/>
        <v>0</v>
      </c>
      <c r="R83" s="12"/>
      <c r="S83" s="12"/>
      <c r="T83" s="12"/>
    </row>
    <row r="84" spans="1:20" ht="22.5" customHeight="1" x14ac:dyDescent="0.25">
      <c r="A84" s="65"/>
      <c r="B84" s="66"/>
      <c r="C84" s="55"/>
      <c r="D84" s="20" t="s">
        <v>18</v>
      </c>
      <c r="E84" s="34">
        <f>SUM(F84:P84)</f>
        <v>93814.1</v>
      </c>
      <c r="F84" s="34">
        <f t="shared" ref="F84:G84" si="39">F81+F78+F74+F71+F68+F60+F57+F54+F51+F48+F45+F38+F35+F32+F29+F26+F23+F20+F17+F14+F11+F41</f>
        <v>3964.2</v>
      </c>
      <c r="G84" s="34">
        <f t="shared" si="39"/>
        <v>3681.8</v>
      </c>
      <c r="H84" s="25">
        <f>H81+H78+H74+H71+H68+H60+H57+H54+H51+H48+H45+H38+H35+H32+H29+H26+H23+H20+H17+H14+H11+H41</f>
        <v>10624.6</v>
      </c>
      <c r="I84" s="25">
        <f>I81+I78+I74+I71+I68+I60+I57+I54+I51+I48+I45+I38+I35+I32+I29+I26+I23+I20+I17+I14+I11+I41</f>
        <v>16325.199999999999</v>
      </c>
      <c r="J84" s="40">
        <f t="shared" ref="J84:P84" si="40">J81+J78+J74+J71+J68+J60+J57+J54+J51+J48+J45+J38+J35+J32+J29+J26+J23+J20+J17+J14+J11+J41</f>
        <v>15032.2</v>
      </c>
      <c r="K84" s="40">
        <f>K81+K78+K74+K71+K68+K60+K57+K54+K51+K48+K45+K38+K35+K32+K29+K26+K23+K20+K17+K14+K11+K41+K64</f>
        <v>30780.3</v>
      </c>
      <c r="L84" s="40">
        <f t="shared" si="40"/>
        <v>13405.8</v>
      </c>
      <c r="M84" s="34">
        <f t="shared" si="40"/>
        <v>0</v>
      </c>
      <c r="N84" s="34">
        <f t="shared" si="40"/>
        <v>0</v>
      </c>
      <c r="O84" s="34">
        <f t="shared" si="40"/>
        <v>0</v>
      </c>
      <c r="P84" s="34">
        <f t="shared" si="40"/>
        <v>0</v>
      </c>
    </row>
    <row r="85" spans="1:20" ht="18.75" customHeight="1" x14ac:dyDescent="0.25">
      <c r="A85" s="65"/>
      <c r="B85" s="66"/>
      <c r="C85" s="55"/>
      <c r="D85" s="20" t="s">
        <v>20</v>
      </c>
      <c r="E85" s="34">
        <f t="shared" ref="E85:H85" si="41">E82+E79+E75+E72+E69+E61+E58+E55+E52+E49+E46+E42+E39+E36+E33+E30+E27+E24+E21+E18+E15+E12+E65</f>
        <v>438190.69999999995</v>
      </c>
      <c r="F85" s="34">
        <f t="shared" si="41"/>
        <v>28813.3</v>
      </c>
      <c r="G85" s="34">
        <f t="shared" si="41"/>
        <v>65722.600000000006</v>
      </c>
      <c r="H85" s="34">
        <f t="shared" si="41"/>
        <v>668.4</v>
      </c>
      <c r="I85" s="25">
        <f>I82+I79+I75+I72+I69+I61+I58+I55+I52+I49+I46+I42+I39+I36+I33+I30+I27+I24+I21+I18+I15+I12+I65</f>
        <v>0.5</v>
      </c>
      <c r="J85" s="40">
        <f t="shared" ref="J85:P85" si="42">J82+J79+J75+J72+J69+J61+J58+J55+J52+J49+J46+J42+J39+J36+J33+J30+J27+J24+J21+J18+J15+J12+J65</f>
        <v>0</v>
      </c>
      <c r="K85" s="40">
        <f t="shared" si="42"/>
        <v>233403</v>
      </c>
      <c r="L85" s="40">
        <f t="shared" si="42"/>
        <v>109582.9</v>
      </c>
      <c r="M85" s="34">
        <f t="shared" si="42"/>
        <v>0</v>
      </c>
      <c r="N85" s="34">
        <f t="shared" si="42"/>
        <v>0</v>
      </c>
      <c r="O85" s="34">
        <f t="shared" si="42"/>
        <v>0</v>
      </c>
      <c r="P85" s="34">
        <f t="shared" si="42"/>
        <v>0</v>
      </c>
    </row>
    <row r="86" spans="1:20" s="3" customFormat="1" x14ac:dyDescent="0.25">
      <c r="A86" s="67"/>
      <c r="B86" s="68"/>
      <c r="C86" s="56"/>
      <c r="D86" s="20" t="s">
        <v>19</v>
      </c>
      <c r="E86" s="25">
        <f t="shared" ref="E86" si="43">SUM(F86:P86)</f>
        <v>95471.9</v>
      </c>
      <c r="F86" s="25">
        <v>0</v>
      </c>
      <c r="G86" s="25">
        <v>0</v>
      </c>
      <c r="H86" s="25">
        <v>0</v>
      </c>
      <c r="I86" s="25">
        <f>I62+I76+I43</f>
        <v>1100</v>
      </c>
      <c r="J86" s="40">
        <f>J62+J76+J43</f>
        <v>94371.9</v>
      </c>
      <c r="K86" s="40">
        <f t="shared" ref="K86:P86" si="44">K62+K76+K43</f>
        <v>0</v>
      </c>
      <c r="L86" s="40">
        <f t="shared" si="44"/>
        <v>0</v>
      </c>
      <c r="M86" s="25">
        <f t="shared" si="44"/>
        <v>0</v>
      </c>
      <c r="N86" s="25">
        <f t="shared" si="44"/>
        <v>0</v>
      </c>
      <c r="O86" s="25">
        <f t="shared" si="44"/>
        <v>0</v>
      </c>
      <c r="P86" s="25">
        <f t="shared" si="44"/>
        <v>0</v>
      </c>
    </row>
    <row r="87" spans="1:20" ht="22.5" customHeight="1" x14ac:dyDescent="0.25">
      <c r="A87" s="57" t="s">
        <v>73</v>
      </c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</row>
    <row r="88" spans="1:20" s="13" customFormat="1" x14ac:dyDescent="0.25">
      <c r="A88" s="59" t="s">
        <v>24</v>
      </c>
      <c r="B88" s="60" t="s">
        <v>74</v>
      </c>
      <c r="C88" s="57" t="s">
        <v>36</v>
      </c>
      <c r="D88" s="20" t="s">
        <v>265</v>
      </c>
      <c r="E88" s="25">
        <f t="shared" ref="E88:E95" si="45">SUM(F88:P88)</f>
        <v>700</v>
      </c>
      <c r="F88" s="25">
        <v>0</v>
      </c>
      <c r="G88" s="25">
        <v>0</v>
      </c>
      <c r="H88" s="25">
        <v>0</v>
      </c>
      <c r="I88" s="25">
        <v>0</v>
      </c>
      <c r="J88" s="40">
        <v>400</v>
      </c>
      <c r="K88" s="40">
        <v>0</v>
      </c>
      <c r="L88" s="40">
        <v>0</v>
      </c>
      <c r="M88" s="25">
        <v>300</v>
      </c>
      <c r="N88" s="25">
        <v>0</v>
      </c>
      <c r="O88" s="25">
        <v>0</v>
      </c>
      <c r="P88" s="25">
        <v>0</v>
      </c>
    </row>
    <row r="89" spans="1:20" s="13" customFormat="1" x14ac:dyDescent="0.25">
      <c r="A89" s="59"/>
      <c r="B89" s="60"/>
      <c r="C89" s="57"/>
      <c r="D89" s="20" t="s">
        <v>18</v>
      </c>
      <c r="E89" s="25">
        <f t="shared" si="45"/>
        <v>700</v>
      </c>
      <c r="F89" s="25">
        <v>0</v>
      </c>
      <c r="G89" s="25">
        <v>0</v>
      </c>
      <c r="H89" s="25">
        <v>0</v>
      </c>
      <c r="I89" s="25">
        <v>0</v>
      </c>
      <c r="J89" s="40">
        <v>400</v>
      </c>
      <c r="K89" s="40">
        <v>0</v>
      </c>
      <c r="L89" s="40">
        <v>0</v>
      </c>
      <c r="M89" s="25">
        <v>300</v>
      </c>
      <c r="N89" s="25">
        <v>0</v>
      </c>
      <c r="O89" s="25">
        <v>0</v>
      </c>
      <c r="P89" s="25">
        <v>0</v>
      </c>
    </row>
    <row r="90" spans="1:20" s="13" customFormat="1" x14ac:dyDescent="0.25">
      <c r="A90" s="59" t="s">
        <v>25</v>
      </c>
      <c r="B90" s="60" t="s">
        <v>75</v>
      </c>
      <c r="C90" s="57" t="s">
        <v>36</v>
      </c>
      <c r="D90" s="20" t="s">
        <v>265</v>
      </c>
      <c r="E90" s="25">
        <f t="shared" si="45"/>
        <v>1000</v>
      </c>
      <c r="F90" s="25">
        <v>0</v>
      </c>
      <c r="G90" s="25">
        <v>0</v>
      </c>
      <c r="H90" s="25">
        <v>500</v>
      </c>
      <c r="I90" s="25">
        <v>0</v>
      </c>
      <c r="J90" s="40">
        <v>0</v>
      </c>
      <c r="K90" s="40">
        <v>0</v>
      </c>
      <c r="L90" s="40">
        <v>0</v>
      </c>
      <c r="M90" s="25">
        <v>500</v>
      </c>
      <c r="N90" s="25">
        <v>0</v>
      </c>
      <c r="O90" s="25">
        <v>0</v>
      </c>
      <c r="P90" s="25">
        <v>0</v>
      </c>
    </row>
    <row r="91" spans="1:20" s="13" customFormat="1" x14ac:dyDescent="0.25">
      <c r="A91" s="59"/>
      <c r="B91" s="60"/>
      <c r="C91" s="57"/>
      <c r="D91" s="20" t="s">
        <v>18</v>
      </c>
      <c r="E91" s="25">
        <f t="shared" si="45"/>
        <v>1000</v>
      </c>
      <c r="F91" s="25">
        <v>0</v>
      </c>
      <c r="G91" s="25">
        <v>0</v>
      </c>
      <c r="H91" s="25">
        <v>500</v>
      </c>
      <c r="I91" s="25">
        <v>0</v>
      </c>
      <c r="J91" s="40">
        <v>0</v>
      </c>
      <c r="K91" s="40">
        <v>0</v>
      </c>
      <c r="L91" s="40">
        <v>0</v>
      </c>
      <c r="M91" s="25">
        <v>500</v>
      </c>
      <c r="N91" s="25">
        <v>0</v>
      </c>
      <c r="O91" s="25">
        <v>0</v>
      </c>
      <c r="P91" s="25">
        <v>0</v>
      </c>
    </row>
    <row r="92" spans="1:20" s="13" customFormat="1" x14ac:dyDescent="0.25">
      <c r="A92" s="59" t="s">
        <v>76</v>
      </c>
      <c r="B92" s="60" t="s">
        <v>77</v>
      </c>
      <c r="C92" s="57" t="s">
        <v>36</v>
      </c>
      <c r="D92" s="20" t="s">
        <v>265</v>
      </c>
      <c r="E92" s="25">
        <f t="shared" si="45"/>
        <v>1600</v>
      </c>
      <c r="F92" s="25">
        <v>0</v>
      </c>
      <c r="G92" s="25">
        <v>800</v>
      </c>
      <c r="H92" s="25">
        <v>0</v>
      </c>
      <c r="I92" s="25">
        <v>0</v>
      </c>
      <c r="J92" s="40">
        <v>0</v>
      </c>
      <c r="K92" s="40">
        <v>400</v>
      </c>
      <c r="L92" s="40">
        <v>0</v>
      </c>
      <c r="M92" s="25">
        <v>0</v>
      </c>
      <c r="N92" s="25">
        <v>400</v>
      </c>
      <c r="O92" s="25">
        <v>0</v>
      </c>
      <c r="P92" s="25">
        <v>0</v>
      </c>
    </row>
    <row r="93" spans="1:20" s="13" customFormat="1" ht="15.75" customHeight="1" x14ac:dyDescent="0.25">
      <c r="A93" s="59"/>
      <c r="B93" s="60"/>
      <c r="C93" s="57"/>
      <c r="D93" s="20" t="s">
        <v>18</v>
      </c>
      <c r="E93" s="25">
        <f t="shared" si="45"/>
        <v>1600</v>
      </c>
      <c r="F93" s="25">
        <v>0</v>
      </c>
      <c r="G93" s="25">
        <v>800</v>
      </c>
      <c r="H93" s="25">
        <v>0</v>
      </c>
      <c r="I93" s="25">
        <v>0</v>
      </c>
      <c r="J93" s="40">
        <v>0</v>
      </c>
      <c r="K93" s="40">
        <v>400</v>
      </c>
      <c r="L93" s="40">
        <v>0</v>
      </c>
      <c r="M93" s="25">
        <v>0</v>
      </c>
      <c r="N93" s="25">
        <v>400</v>
      </c>
      <c r="O93" s="25">
        <v>0</v>
      </c>
      <c r="P93" s="25">
        <v>0</v>
      </c>
    </row>
    <row r="94" spans="1:20" s="13" customFormat="1" x14ac:dyDescent="0.25">
      <c r="A94" s="59" t="s">
        <v>78</v>
      </c>
      <c r="B94" s="60" t="s">
        <v>79</v>
      </c>
      <c r="C94" s="57" t="s">
        <v>36</v>
      </c>
      <c r="D94" s="20" t="s">
        <v>265</v>
      </c>
      <c r="E94" s="25">
        <f t="shared" si="45"/>
        <v>1400</v>
      </c>
      <c r="F94" s="25">
        <v>0</v>
      </c>
      <c r="G94" s="25">
        <v>600</v>
      </c>
      <c r="H94" s="25">
        <v>0</v>
      </c>
      <c r="I94" s="25">
        <v>0</v>
      </c>
      <c r="J94" s="40">
        <v>0</v>
      </c>
      <c r="K94" s="40">
        <v>400</v>
      </c>
      <c r="L94" s="40">
        <v>0</v>
      </c>
      <c r="M94" s="25">
        <v>0</v>
      </c>
      <c r="N94" s="25">
        <v>0</v>
      </c>
      <c r="O94" s="25">
        <v>400</v>
      </c>
      <c r="P94" s="25">
        <v>0</v>
      </c>
    </row>
    <row r="95" spans="1:20" s="13" customFormat="1" ht="25.5" customHeight="1" x14ac:dyDescent="0.25">
      <c r="A95" s="59"/>
      <c r="B95" s="60"/>
      <c r="C95" s="57"/>
      <c r="D95" s="20" t="s">
        <v>18</v>
      </c>
      <c r="E95" s="25">
        <f t="shared" si="45"/>
        <v>1400</v>
      </c>
      <c r="F95" s="25">
        <v>0</v>
      </c>
      <c r="G95" s="25">
        <v>600</v>
      </c>
      <c r="H95" s="25">
        <v>0</v>
      </c>
      <c r="I95" s="25">
        <v>0</v>
      </c>
      <c r="J95" s="40">
        <v>0</v>
      </c>
      <c r="K95" s="40">
        <v>400</v>
      </c>
      <c r="L95" s="40">
        <v>0</v>
      </c>
      <c r="M95" s="25">
        <v>0</v>
      </c>
      <c r="N95" s="25">
        <v>0</v>
      </c>
      <c r="O95" s="25">
        <v>400</v>
      </c>
      <c r="P95" s="25">
        <v>0</v>
      </c>
    </row>
    <row r="96" spans="1:20" s="13" customFormat="1" x14ac:dyDescent="0.25">
      <c r="A96" s="59" t="s">
        <v>80</v>
      </c>
      <c r="B96" s="60" t="s">
        <v>81</v>
      </c>
      <c r="C96" s="57" t="s">
        <v>36</v>
      </c>
      <c r="D96" s="20" t="s">
        <v>265</v>
      </c>
      <c r="E96" s="25">
        <f t="shared" ref="E96:E103" si="46">SUM(F96:P96)</f>
        <v>800</v>
      </c>
      <c r="F96" s="25">
        <v>0</v>
      </c>
      <c r="G96" s="25">
        <v>0</v>
      </c>
      <c r="H96" s="25">
        <v>0</v>
      </c>
      <c r="I96" s="25">
        <v>0</v>
      </c>
      <c r="J96" s="40">
        <v>0</v>
      </c>
      <c r="K96" s="40">
        <v>0</v>
      </c>
      <c r="L96" s="40">
        <v>400</v>
      </c>
      <c r="M96" s="25">
        <v>0</v>
      </c>
      <c r="N96" s="25">
        <v>0</v>
      </c>
      <c r="O96" s="25">
        <v>0</v>
      </c>
      <c r="P96" s="25">
        <v>400</v>
      </c>
    </row>
    <row r="97" spans="1:16" s="13" customFormat="1" x14ac:dyDescent="0.25">
      <c r="A97" s="59"/>
      <c r="B97" s="60"/>
      <c r="C97" s="57"/>
      <c r="D97" s="20" t="s">
        <v>18</v>
      </c>
      <c r="E97" s="25">
        <f t="shared" si="46"/>
        <v>800</v>
      </c>
      <c r="F97" s="25">
        <v>0</v>
      </c>
      <c r="G97" s="25">
        <v>0</v>
      </c>
      <c r="H97" s="25">
        <v>0</v>
      </c>
      <c r="I97" s="25">
        <v>0</v>
      </c>
      <c r="J97" s="40">
        <v>0</v>
      </c>
      <c r="K97" s="40">
        <v>0</v>
      </c>
      <c r="L97" s="40">
        <v>400</v>
      </c>
      <c r="M97" s="25">
        <v>0</v>
      </c>
      <c r="N97" s="25">
        <v>0</v>
      </c>
      <c r="O97" s="25">
        <v>0</v>
      </c>
      <c r="P97" s="25">
        <v>400</v>
      </c>
    </row>
    <row r="98" spans="1:16" s="13" customFormat="1" x14ac:dyDescent="0.25">
      <c r="A98" s="59" t="s">
        <v>82</v>
      </c>
      <c r="B98" s="60" t="s">
        <v>83</v>
      </c>
      <c r="C98" s="57" t="s">
        <v>36</v>
      </c>
      <c r="D98" s="20" t="s">
        <v>265</v>
      </c>
      <c r="E98" s="25">
        <f t="shared" si="46"/>
        <v>1100</v>
      </c>
      <c r="F98" s="25">
        <v>0</v>
      </c>
      <c r="G98" s="25">
        <v>0</v>
      </c>
      <c r="H98" s="25">
        <v>300</v>
      </c>
      <c r="I98" s="25">
        <v>0</v>
      </c>
      <c r="J98" s="40">
        <v>0</v>
      </c>
      <c r="K98" s="40">
        <v>0</v>
      </c>
      <c r="L98" s="40">
        <v>400</v>
      </c>
      <c r="M98" s="25">
        <v>0</v>
      </c>
      <c r="N98" s="25">
        <v>0</v>
      </c>
      <c r="O98" s="25">
        <v>400</v>
      </c>
      <c r="P98" s="25">
        <v>0</v>
      </c>
    </row>
    <row r="99" spans="1:16" s="13" customFormat="1" x14ac:dyDescent="0.25">
      <c r="A99" s="59"/>
      <c r="B99" s="60"/>
      <c r="C99" s="57"/>
      <c r="D99" s="20" t="s">
        <v>18</v>
      </c>
      <c r="E99" s="25">
        <f t="shared" si="46"/>
        <v>1100</v>
      </c>
      <c r="F99" s="25">
        <v>0</v>
      </c>
      <c r="G99" s="25">
        <v>0</v>
      </c>
      <c r="H99" s="25">
        <v>300</v>
      </c>
      <c r="I99" s="25">
        <v>0</v>
      </c>
      <c r="J99" s="40">
        <v>0</v>
      </c>
      <c r="K99" s="40">
        <v>0</v>
      </c>
      <c r="L99" s="40">
        <v>400</v>
      </c>
      <c r="M99" s="25">
        <v>0</v>
      </c>
      <c r="N99" s="25">
        <v>0</v>
      </c>
      <c r="O99" s="25">
        <v>400</v>
      </c>
      <c r="P99" s="25">
        <v>0</v>
      </c>
    </row>
    <row r="100" spans="1:16" s="13" customFormat="1" x14ac:dyDescent="0.25">
      <c r="A100" s="59" t="s">
        <v>84</v>
      </c>
      <c r="B100" s="60" t="s">
        <v>85</v>
      </c>
      <c r="C100" s="57" t="s">
        <v>36</v>
      </c>
      <c r="D100" s="20" t="s">
        <v>265</v>
      </c>
      <c r="E100" s="25">
        <f t="shared" si="46"/>
        <v>400</v>
      </c>
      <c r="F100" s="25">
        <v>0</v>
      </c>
      <c r="G100" s="25">
        <v>0</v>
      </c>
      <c r="H100" s="25">
        <v>0</v>
      </c>
      <c r="I100" s="25">
        <v>0</v>
      </c>
      <c r="J100" s="40">
        <v>0</v>
      </c>
      <c r="K100" s="40">
        <v>0</v>
      </c>
      <c r="L100" s="40">
        <v>0</v>
      </c>
      <c r="M100" s="25">
        <v>0</v>
      </c>
      <c r="N100" s="25">
        <v>0</v>
      </c>
      <c r="O100" s="25">
        <v>0</v>
      </c>
      <c r="P100" s="25">
        <v>400</v>
      </c>
    </row>
    <row r="101" spans="1:16" s="13" customFormat="1" x14ac:dyDescent="0.25">
      <c r="A101" s="59"/>
      <c r="B101" s="60"/>
      <c r="C101" s="57"/>
      <c r="D101" s="20" t="s">
        <v>18</v>
      </c>
      <c r="E101" s="25">
        <f t="shared" si="46"/>
        <v>400</v>
      </c>
      <c r="F101" s="25">
        <v>0</v>
      </c>
      <c r="G101" s="25">
        <v>0</v>
      </c>
      <c r="H101" s="25">
        <v>0</v>
      </c>
      <c r="I101" s="25">
        <v>0</v>
      </c>
      <c r="J101" s="40">
        <v>0</v>
      </c>
      <c r="K101" s="40">
        <v>0</v>
      </c>
      <c r="L101" s="40">
        <v>0</v>
      </c>
      <c r="M101" s="25">
        <v>0</v>
      </c>
      <c r="N101" s="25">
        <v>0</v>
      </c>
      <c r="O101" s="25">
        <v>0</v>
      </c>
      <c r="P101" s="25">
        <v>400</v>
      </c>
    </row>
    <row r="102" spans="1:16" s="13" customFormat="1" x14ac:dyDescent="0.25">
      <c r="A102" s="59" t="s">
        <v>86</v>
      </c>
      <c r="B102" s="60" t="s">
        <v>87</v>
      </c>
      <c r="C102" s="57" t="s">
        <v>36</v>
      </c>
      <c r="D102" s="20" t="s">
        <v>265</v>
      </c>
      <c r="E102" s="25">
        <f t="shared" si="46"/>
        <v>800</v>
      </c>
      <c r="F102" s="25">
        <v>0</v>
      </c>
      <c r="G102" s="25">
        <v>0</v>
      </c>
      <c r="H102" s="25">
        <v>0</v>
      </c>
      <c r="I102" s="25">
        <v>0</v>
      </c>
      <c r="J102" s="40">
        <v>400</v>
      </c>
      <c r="K102" s="40">
        <v>0</v>
      </c>
      <c r="L102" s="40">
        <v>0</v>
      </c>
      <c r="M102" s="25">
        <v>0</v>
      </c>
      <c r="N102" s="25">
        <v>400</v>
      </c>
      <c r="O102" s="25">
        <v>0</v>
      </c>
      <c r="P102" s="25">
        <v>0</v>
      </c>
    </row>
    <row r="103" spans="1:16" s="13" customFormat="1" x14ac:dyDescent="0.25">
      <c r="A103" s="59"/>
      <c r="B103" s="60"/>
      <c r="C103" s="57"/>
      <c r="D103" s="20" t="s">
        <v>18</v>
      </c>
      <c r="E103" s="25">
        <f t="shared" si="46"/>
        <v>800</v>
      </c>
      <c r="F103" s="25">
        <v>0</v>
      </c>
      <c r="G103" s="25">
        <v>0</v>
      </c>
      <c r="H103" s="25">
        <v>0</v>
      </c>
      <c r="I103" s="25">
        <v>0</v>
      </c>
      <c r="J103" s="40">
        <v>400</v>
      </c>
      <c r="K103" s="40">
        <v>0</v>
      </c>
      <c r="L103" s="40">
        <v>0</v>
      </c>
      <c r="M103" s="25">
        <v>0</v>
      </c>
      <c r="N103" s="25">
        <v>400</v>
      </c>
      <c r="O103" s="25">
        <v>0</v>
      </c>
      <c r="P103" s="25">
        <v>0</v>
      </c>
    </row>
    <row r="104" spans="1:16" x14ac:dyDescent="0.25">
      <c r="A104" s="63" t="s">
        <v>267</v>
      </c>
      <c r="B104" s="64"/>
      <c r="C104" s="59"/>
      <c r="D104" s="20" t="s">
        <v>265</v>
      </c>
      <c r="E104" s="25" t="s">
        <v>268</v>
      </c>
      <c r="F104" s="25">
        <f>F103+F101+F99+F97+F95+F93+F91+F89</f>
        <v>0</v>
      </c>
      <c r="G104" s="25">
        <f t="shared" ref="G104:P104" si="47">G103+G101+G99+G97+G95+G93+G91+G89</f>
        <v>1400</v>
      </c>
      <c r="H104" s="25">
        <f t="shared" si="47"/>
        <v>800</v>
      </c>
      <c r="I104" s="25">
        <f t="shared" si="47"/>
        <v>0</v>
      </c>
      <c r="J104" s="40">
        <f t="shared" si="47"/>
        <v>800</v>
      </c>
      <c r="K104" s="40">
        <f t="shared" si="47"/>
        <v>800</v>
      </c>
      <c r="L104" s="40">
        <f t="shared" si="47"/>
        <v>800</v>
      </c>
      <c r="M104" s="25">
        <f t="shared" si="47"/>
        <v>800</v>
      </c>
      <c r="N104" s="25">
        <f t="shared" si="47"/>
        <v>800</v>
      </c>
      <c r="O104" s="25">
        <f t="shared" si="47"/>
        <v>800</v>
      </c>
      <c r="P104" s="25">
        <f t="shared" si="47"/>
        <v>800</v>
      </c>
    </row>
    <row r="105" spans="1:16" x14ac:dyDescent="0.25">
      <c r="A105" s="65"/>
      <c r="B105" s="66"/>
      <c r="C105" s="59"/>
      <c r="D105" s="20" t="s">
        <v>18</v>
      </c>
      <c r="E105" s="25" t="s">
        <v>268</v>
      </c>
      <c r="F105" s="25">
        <f>F104</f>
        <v>0</v>
      </c>
      <c r="G105" s="25">
        <f t="shared" ref="G105:P105" si="48">G103+G101+G99+G97+G95+G93+G91+G89</f>
        <v>1400</v>
      </c>
      <c r="H105" s="25">
        <f t="shared" si="48"/>
        <v>800</v>
      </c>
      <c r="I105" s="25">
        <f t="shared" si="48"/>
        <v>0</v>
      </c>
      <c r="J105" s="40">
        <f t="shared" si="48"/>
        <v>800</v>
      </c>
      <c r="K105" s="40">
        <f t="shared" si="48"/>
        <v>800</v>
      </c>
      <c r="L105" s="40">
        <f t="shared" si="48"/>
        <v>800</v>
      </c>
      <c r="M105" s="25">
        <f t="shared" si="48"/>
        <v>800</v>
      </c>
      <c r="N105" s="25">
        <f t="shared" si="48"/>
        <v>800</v>
      </c>
      <c r="O105" s="25">
        <f t="shared" si="48"/>
        <v>800</v>
      </c>
      <c r="P105" s="25">
        <f t="shared" si="48"/>
        <v>800</v>
      </c>
    </row>
    <row r="106" spans="1:16" x14ac:dyDescent="0.25">
      <c r="A106" s="67"/>
      <c r="B106" s="68"/>
      <c r="C106" s="59"/>
      <c r="D106" s="18" t="s">
        <v>20</v>
      </c>
      <c r="E106" s="18">
        <v>0</v>
      </c>
      <c r="F106" s="18">
        <v>0</v>
      </c>
      <c r="G106" s="18">
        <v>0</v>
      </c>
      <c r="H106" s="18">
        <v>0</v>
      </c>
      <c r="I106" s="18">
        <v>0</v>
      </c>
      <c r="J106" s="41">
        <v>0</v>
      </c>
      <c r="K106" s="41">
        <v>0</v>
      </c>
      <c r="L106" s="41">
        <v>0</v>
      </c>
      <c r="M106" s="18">
        <v>0</v>
      </c>
      <c r="N106" s="18">
        <v>0</v>
      </c>
      <c r="O106" s="18">
        <v>0</v>
      </c>
      <c r="P106" s="18">
        <v>0</v>
      </c>
    </row>
    <row r="107" spans="1:16" x14ac:dyDescent="0.25">
      <c r="A107" s="57" t="s">
        <v>88</v>
      </c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</row>
    <row r="108" spans="1:16" s="13" customFormat="1" ht="42" customHeight="1" x14ac:dyDescent="0.25">
      <c r="A108" s="59" t="s">
        <v>89</v>
      </c>
      <c r="B108" s="60" t="s">
        <v>90</v>
      </c>
      <c r="C108" s="57" t="s">
        <v>72</v>
      </c>
      <c r="D108" s="20" t="s">
        <v>265</v>
      </c>
      <c r="E108" s="25">
        <f t="shared" ref="E108:E125" si="49">SUM(F108:P108)</f>
        <v>132133.852741632</v>
      </c>
      <c r="F108" s="25">
        <v>6379.9</v>
      </c>
      <c r="G108" s="25">
        <v>6414</v>
      </c>
      <c r="H108" s="25">
        <v>10044.9</v>
      </c>
      <c r="I108" s="20">
        <f>I109</f>
        <v>11211.7</v>
      </c>
      <c r="J108" s="42">
        <f>J109</f>
        <v>16011.3</v>
      </c>
      <c r="K108" s="42">
        <f t="shared" ref="K108:L108" si="50">K109</f>
        <v>12595.8</v>
      </c>
      <c r="L108" s="42">
        <f t="shared" si="50"/>
        <v>12827.2</v>
      </c>
      <c r="M108" s="25">
        <f t="shared" ref="M108:P109" si="51">L108+(L108/100*4)</f>
        <v>13340.288</v>
      </c>
      <c r="N108" s="25">
        <f t="shared" si="51"/>
        <v>13873.899520000001</v>
      </c>
      <c r="O108" s="25">
        <f t="shared" si="51"/>
        <v>14428.8555008</v>
      </c>
      <c r="P108" s="25">
        <f t="shared" si="51"/>
        <v>15006.009720832</v>
      </c>
    </row>
    <row r="109" spans="1:16" s="13" customFormat="1" ht="39.75" customHeight="1" x14ac:dyDescent="0.25">
      <c r="A109" s="59"/>
      <c r="B109" s="60"/>
      <c r="C109" s="57"/>
      <c r="D109" s="20" t="s">
        <v>18</v>
      </c>
      <c r="E109" s="25">
        <f t="shared" si="49"/>
        <v>132133.852741632</v>
      </c>
      <c r="F109" s="25">
        <v>6379.9</v>
      </c>
      <c r="G109" s="25">
        <v>6414</v>
      </c>
      <c r="H109" s="25">
        <v>10044.9</v>
      </c>
      <c r="I109" s="20">
        <v>11211.7</v>
      </c>
      <c r="J109" s="42">
        <v>16011.3</v>
      </c>
      <c r="K109" s="42">
        <v>12595.8</v>
      </c>
      <c r="L109" s="40">
        <v>12827.2</v>
      </c>
      <c r="M109" s="25">
        <f t="shared" si="51"/>
        <v>13340.288</v>
      </c>
      <c r="N109" s="25">
        <f t="shared" si="51"/>
        <v>13873.899520000001</v>
      </c>
      <c r="O109" s="25">
        <f t="shared" si="51"/>
        <v>14428.8555008</v>
      </c>
      <c r="P109" s="25">
        <f t="shared" si="51"/>
        <v>15006.009720832</v>
      </c>
    </row>
    <row r="110" spans="1:16" s="13" customFormat="1" ht="45" customHeight="1" x14ac:dyDescent="0.25">
      <c r="A110" s="59" t="s">
        <v>91</v>
      </c>
      <c r="B110" s="60" t="s">
        <v>92</v>
      </c>
      <c r="C110" s="57" t="s">
        <v>93</v>
      </c>
      <c r="D110" s="20" t="s">
        <v>265</v>
      </c>
      <c r="E110" s="25">
        <f t="shared" si="49"/>
        <v>17196.687191039997</v>
      </c>
      <c r="F110" s="25">
        <v>636</v>
      </c>
      <c r="G110" s="25">
        <v>1356.5</v>
      </c>
      <c r="H110" s="25">
        <v>1421.6</v>
      </c>
      <c r="I110" s="25">
        <v>1488.4</v>
      </c>
      <c r="J110" s="40">
        <v>1553.9</v>
      </c>
      <c r="K110" s="40">
        <v>1619.2</v>
      </c>
      <c r="L110" s="40">
        <f>L111</f>
        <v>1684</v>
      </c>
      <c r="M110" s="25">
        <f t="shared" ref="L110:P125" si="52">L110+(L110/100*4)</f>
        <v>1751.36</v>
      </c>
      <c r="N110" s="25">
        <f t="shared" si="52"/>
        <v>1821.4143999999999</v>
      </c>
      <c r="O110" s="25">
        <f t="shared" si="52"/>
        <v>1894.2709759999998</v>
      </c>
      <c r="P110" s="25">
        <f t="shared" si="52"/>
        <v>1970.0418150399998</v>
      </c>
    </row>
    <row r="111" spans="1:16" s="13" customFormat="1" x14ac:dyDescent="0.25">
      <c r="A111" s="59"/>
      <c r="B111" s="60"/>
      <c r="C111" s="57"/>
      <c r="D111" s="20" t="s">
        <v>18</v>
      </c>
      <c r="E111" s="25">
        <f t="shared" si="49"/>
        <v>17196.687191039997</v>
      </c>
      <c r="F111" s="25">
        <v>636</v>
      </c>
      <c r="G111" s="25">
        <v>1356.5</v>
      </c>
      <c r="H111" s="25">
        <v>1421.6</v>
      </c>
      <c r="I111" s="25">
        <v>1488.4</v>
      </c>
      <c r="J111" s="40">
        <v>1553.9</v>
      </c>
      <c r="K111" s="40">
        <v>1619.2</v>
      </c>
      <c r="L111" s="40">
        <v>1684</v>
      </c>
      <c r="M111" s="25">
        <f t="shared" si="52"/>
        <v>1751.36</v>
      </c>
      <c r="N111" s="25">
        <f t="shared" si="52"/>
        <v>1821.4143999999999</v>
      </c>
      <c r="O111" s="25">
        <f t="shared" si="52"/>
        <v>1894.2709759999998</v>
      </c>
      <c r="P111" s="25">
        <f t="shared" si="52"/>
        <v>1970.0418150399998</v>
      </c>
    </row>
    <row r="112" spans="1:16" s="13" customFormat="1" ht="42" customHeight="1" x14ac:dyDescent="0.25">
      <c r="A112" s="59" t="s">
        <v>94</v>
      </c>
      <c r="B112" s="60" t="s">
        <v>95</v>
      </c>
      <c r="C112" s="57" t="s">
        <v>96</v>
      </c>
      <c r="D112" s="20" t="s">
        <v>265</v>
      </c>
      <c r="E112" s="25">
        <f t="shared" si="49"/>
        <v>4831.518190591999</v>
      </c>
      <c r="F112" s="25">
        <v>350</v>
      </c>
      <c r="G112" s="25">
        <v>367.1</v>
      </c>
      <c r="H112" s="25">
        <v>384.7</v>
      </c>
      <c r="I112" s="25">
        <v>402.8</v>
      </c>
      <c r="J112" s="40">
        <v>420.5</v>
      </c>
      <c r="K112" s="40">
        <v>438.2</v>
      </c>
      <c r="L112" s="40">
        <f>L113</f>
        <v>455.7</v>
      </c>
      <c r="M112" s="25">
        <f t="shared" si="52"/>
        <v>473.928</v>
      </c>
      <c r="N112" s="25">
        <f t="shared" si="52"/>
        <v>492.88511999999997</v>
      </c>
      <c r="O112" s="25">
        <f t="shared" si="52"/>
        <v>512.60052480000002</v>
      </c>
      <c r="P112" s="25">
        <f t="shared" si="52"/>
        <v>533.10454579200007</v>
      </c>
    </row>
    <row r="113" spans="1:20" s="13" customFormat="1" x14ac:dyDescent="0.25">
      <c r="A113" s="59"/>
      <c r="B113" s="60"/>
      <c r="C113" s="57"/>
      <c r="D113" s="20" t="s">
        <v>18</v>
      </c>
      <c r="E113" s="25">
        <f t="shared" si="49"/>
        <v>4831.518190591999</v>
      </c>
      <c r="F113" s="25">
        <v>350</v>
      </c>
      <c r="G113" s="25">
        <v>367.1</v>
      </c>
      <c r="H113" s="25">
        <v>384.7</v>
      </c>
      <c r="I113" s="25">
        <v>402.8</v>
      </c>
      <c r="J113" s="40">
        <v>420.5</v>
      </c>
      <c r="K113" s="40">
        <v>438.2</v>
      </c>
      <c r="L113" s="40">
        <v>455.7</v>
      </c>
      <c r="M113" s="25">
        <f t="shared" si="52"/>
        <v>473.928</v>
      </c>
      <c r="N113" s="25">
        <f t="shared" si="52"/>
        <v>492.88511999999997</v>
      </c>
      <c r="O113" s="25">
        <f t="shared" si="52"/>
        <v>512.60052480000002</v>
      </c>
      <c r="P113" s="25">
        <f t="shared" si="52"/>
        <v>533.10454579200007</v>
      </c>
    </row>
    <row r="114" spans="1:20" s="13" customFormat="1" ht="30" customHeight="1" x14ac:dyDescent="0.25">
      <c r="A114" s="59"/>
      <c r="B114" s="60" t="s">
        <v>98</v>
      </c>
      <c r="C114" s="57" t="s">
        <v>93</v>
      </c>
      <c r="D114" s="20" t="s">
        <v>265</v>
      </c>
      <c r="E114" s="25">
        <f t="shared" si="49"/>
        <v>826.43152742400002</v>
      </c>
      <c r="F114" s="25">
        <v>60</v>
      </c>
      <c r="G114" s="25">
        <v>62.9</v>
      </c>
      <c r="H114" s="25">
        <v>65.900000000000006</v>
      </c>
      <c r="I114" s="25">
        <v>68.900000000000006</v>
      </c>
      <c r="J114" s="40">
        <v>71.900000000000006</v>
      </c>
      <c r="K114" s="40">
        <v>74.900000000000006</v>
      </c>
      <c r="L114" s="40">
        <f>L115</f>
        <v>77.900000000000006</v>
      </c>
      <c r="M114" s="25">
        <f t="shared" si="52"/>
        <v>81.016000000000005</v>
      </c>
      <c r="N114" s="25">
        <f t="shared" si="52"/>
        <v>84.256640000000004</v>
      </c>
      <c r="O114" s="25">
        <f t="shared" si="52"/>
        <v>87.626905600000001</v>
      </c>
      <c r="P114" s="25">
        <f t="shared" si="52"/>
        <v>91.131981824000007</v>
      </c>
    </row>
    <row r="115" spans="1:20" s="13" customFormat="1" x14ac:dyDescent="0.25">
      <c r="A115" s="59"/>
      <c r="B115" s="60"/>
      <c r="C115" s="57"/>
      <c r="D115" s="20" t="s">
        <v>18</v>
      </c>
      <c r="E115" s="25">
        <f t="shared" si="49"/>
        <v>826.43152742400002</v>
      </c>
      <c r="F115" s="25">
        <v>60</v>
      </c>
      <c r="G115" s="25">
        <v>62.9</v>
      </c>
      <c r="H115" s="25">
        <v>65.900000000000006</v>
      </c>
      <c r="I115" s="25">
        <v>68.900000000000006</v>
      </c>
      <c r="J115" s="40">
        <v>71.900000000000006</v>
      </c>
      <c r="K115" s="40">
        <v>74.900000000000006</v>
      </c>
      <c r="L115" s="40">
        <v>77.900000000000006</v>
      </c>
      <c r="M115" s="25">
        <f t="shared" si="52"/>
        <v>81.016000000000005</v>
      </c>
      <c r="N115" s="25">
        <f t="shared" si="52"/>
        <v>84.256640000000004</v>
      </c>
      <c r="O115" s="25">
        <f t="shared" si="52"/>
        <v>87.626905600000001</v>
      </c>
      <c r="P115" s="25">
        <f t="shared" si="52"/>
        <v>91.131981824000007</v>
      </c>
      <c r="R115" s="14"/>
      <c r="S115" s="14"/>
      <c r="T115" s="14"/>
    </row>
    <row r="116" spans="1:20" s="13" customFormat="1" x14ac:dyDescent="0.25">
      <c r="A116" s="59" t="s">
        <v>99</v>
      </c>
      <c r="B116" s="60" t="s">
        <v>100</v>
      </c>
      <c r="C116" s="57" t="s">
        <v>96</v>
      </c>
      <c r="D116" s="20" t="s">
        <v>265</v>
      </c>
      <c r="E116" s="25">
        <f t="shared" si="49"/>
        <v>3686.8553541119995</v>
      </c>
      <c r="F116" s="25">
        <v>267.3</v>
      </c>
      <c r="G116" s="25">
        <v>280.39999999999998</v>
      </c>
      <c r="H116" s="25">
        <v>293.5</v>
      </c>
      <c r="I116" s="25">
        <v>307.3</v>
      </c>
      <c r="J116" s="40">
        <v>320.8</v>
      </c>
      <c r="K116" s="40">
        <v>334.3</v>
      </c>
      <c r="L116" s="40">
        <f>L117</f>
        <v>347.7</v>
      </c>
      <c r="M116" s="25">
        <f t="shared" si="52"/>
        <v>361.608</v>
      </c>
      <c r="N116" s="25">
        <f t="shared" si="52"/>
        <v>376.07231999999999</v>
      </c>
      <c r="O116" s="25">
        <f t="shared" si="52"/>
        <v>391.11521279999999</v>
      </c>
      <c r="P116" s="25">
        <f t="shared" si="52"/>
        <v>406.75982131199999</v>
      </c>
    </row>
    <row r="117" spans="1:20" s="13" customFormat="1" x14ac:dyDescent="0.25">
      <c r="A117" s="59"/>
      <c r="B117" s="60"/>
      <c r="C117" s="57"/>
      <c r="D117" s="20" t="s">
        <v>18</v>
      </c>
      <c r="E117" s="25">
        <f t="shared" si="49"/>
        <v>3686.8553541119995</v>
      </c>
      <c r="F117" s="25">
        <v>267.3</v>
      </c>
      <c r="G117" s="25">
        <v>280.39999999999998</v>
      </c>
      <c r="H117" s="25">
        <v>293.5</v>
      </c>
      <c r="I117" s="25">
        <v>307.3</v>
      </c>
      <c r="J117" s="40">
        <v>320.8</v>
      </c>
      <c r="K117" s="40">
        <v>334.3</v>
      </c>
      <c r="L117" s="40">
        <v>347.7</v>
      </c>
      <c r="M117" s="25">
        <f t="shared" si="52"/>
        <v>361.608</v>
      </c>
      <c r="N117" s="25">
        <f t="shared" si="52"/>
        <v>376.07231999999999</v>
      </c>
      <c r="O117" s="25">
        <f t="shared" si="52"/>
        <v>391.11521279999999</v>
      </c>
      <c r="P117" s="25">
        <f t="shared" si="52"/>
        <v>406.75982131199999</v>
      </c>
      <c r="R117" s="14"/>
      <c r="S117" s="14"/>
      <c r="T117" s="14"/>
    </row>
    <row r="118" spans="1:20" s="13" customFormat="1" x14ac:dyDescent="0.25">
      <c r="A118" s="59" t="s">
        <v>101</v>
      </c>
      <c r="B118" s="60" t="s">
        <v>102</v>
      </c>
      <c r="C118" s="57" t="s">
        <v>96</v>
      </c>
      <c r="D118" s="20" t="s">
        <v>265</v>
      </c>
      <c r="E118" s="25">
        <f t="shared" si="49"/>
        <v>3671.7725025280001</v>
      </c>
      <c r="F118" s="25">
        <v>266</v>
      </c>
      <c r="G118" s="25">
        <v>279</v>
      </c>
      <c r="H118" s="25">
        <v>292.39999999999998</v>
      </c>
      <c r="I118" s="25">
        <v>306.10000000000002</v>
      </c>
      <c r="J118" s="40">
        <v>319.60000000000002</v>
      </c>
      <c r="K118" s="40">
        <v>333</v>
      </c>
      <c r="L118" s="40">
        <f>L119</f>
        <v>346.3</v>
      </c>
      <c r="M118" s="25">
        <f t="shared" si="52"/>
        <v>360.15199999999999</v>
      </c>
      <c r="N118" s="25">
        <f t="shared" si="52"/>
        <v>374.55807999999996</v>
      </c>
      <c r="O118" s="25">
        <f t="shared" si="52"/>
        <v>389.54040319999996</v>
      </c>
      <c r="P118" s="25">
        <f t="shared" si="52"/>
        <v>405.12201932799996</v>
      </c>
    </row>
    <row r="119" spans="1:20" s="13" customFormat="1" x14ac:dyDescent="0.25">
      <c r="A119" s="59"/>
      <c r="B119" s="60"/>
      <c r="C119" s="57"/>
      <c r="D119" s="20" t="s">
        <v>18</v>
      </c>
      <c r="E119" s="25">
        <f t="shared" si="49"/>
        <v>3671.7725025280001</v>
      </c>
      <c r="F119" s="25">
        <v>266</v>
      </c>
      <c r="G119" s="25">
        <v>279</v>
      </c>
      <c r="H119" s="25">
        <v>292.39999999999998</v>
      </c>
      <c r="I119" s="25">
        <v>306.10000000000002</v>
      </c>
      <c r="J119" s="40">
        <v>319.60000000000002</v>
      </c>
      <c r="K119" s="40">
        <v>333</v>
      </c>
      <c r="L119" s="40">
        <v>346.3</v>
      </c>
      <c r="M119" s="25">
        <f t="shared" si="52"/>
        <v>360.15199999999999</v>
      </c>
      <c r="N119" s="25">
        <f t="shared" si="52"/>
        <v>374.55807999999996</v>
      </c>
      <c r="O119" s="25">
        <f t="shared" si="52"/>
        <v>389.54040319999996</v>
      </c>
      <c r="P119" s="25">
        <f t="shared" si="52"/>
        <v>405.12201932799996</v>
      </c>
    </row>
    <row r="120" spans="1:20" s="13" customFormat="1" x14ac:dyDescent="0.25">
      <c r="A120" s="59" t="s">
        <v>103</v>
      </c>
      <c r="B120" s="60" t="s">
        <v>104</v>
      </c>
      <c r="C120" s="57" t="s">
        <v>93</v>
      </c>
      <c r="D120" s="20" t="s">
        <v>265</v>
      </c>
      <c r="E120" s="25">
        <f t="shared" si="49"/>
        <v>266.44969625600004</v>
      </c>
      <c r="F120" s="25">
        <v>20</v>
      </c>
      <c r="G120" s="25">
        <v>20.100000000000001</v>
      </c>
      <c r="H120" s="25">
        <v>21.1</v>
      </c>
      <c r="I120" s="25">
        <v>22.1</v>
      </c>
      <c r="J120" s="40">
        <v>23.1</v>
      </c>
      <c r="K120" s="40">
        <v>24.1</v>
      </c>
      <c r="L120" s="40">
        <f>L121</f>
        <v>25.1</v>
      </c>
      <c r="M120" s="25">
        <f t="shared" si="52"/>
        <v>26.104000000000003</v>
      </c>
      <c r="N120" s="25">
        <f t="shared" si="52"/>
        <v>27.148160000000004</v>
      </c>
      <c r="O120" s="25">
        <f t="shared" si="52"/>
        <v>28.234086400000006</v>
      </c>
      <c r="P120" s="25">
        <f t="shared" si="52"/>
        <v>29.363449856000006</v>
      </c>
    </row>
    <row r="121" spans="1:20" s="13" customFormat="1" x14ac:dyDescent="0.25">
      <c r="A121" s="59"/>
      <c r="B121" s="60"/>
      <c r="C121" s="57"/>
      <c r="D121" s="20" t="s">
        <v>18</v>
      </c>
      <c r="E121" s="25">
        <f t="shared" si="49"/>
        <v>266.44969625600004</v>
      </c>
      <c r="F121" s="25">
        <v>20</v>
      </c>
      <c r="G121" s="25">
        <v>20.100000000000001</v>
      </c>
      <c r="H121" s="25">
        <v>21.1</v>
      </c>
      <c r="I121" s="25">
        <v>22.1</v>
      </c>
      <c r="J121" s="40">
        <v>23.1</v>
      </c>
      <c r="K121" s="40">
        <v>24.1</v>
      </c>
      <c r="L121" s="40">
        <v>25.1</v>
      </c>
      <c r="M121" s="25">
        <f t="shared" si="52"/>
        <v>26.104000000000003</v>
      </c>
      <c r="N121" s="25">
        <f t="shared" si="52"/>
        <v>27.148160000000004</v>
      </c>
      <c r="O121" s="25">
        <f t="shared" si="52"/>
        <v>28.234086400000006</v>
      </c>
      <c r="P121" s="25">
        <f t="shared" si="52"/>
        <v>29.363449856000006</v>
      </c>
    </row>
    <row r="122" spans="1:20" s="13" customFormat="1" x14ac:dyDescent="0.25">
      <c r="A122" s="59" t="s">
        <v>105</v>
      </c>
      <c r="B122" s="60" t="s">
        <v>106</v>
      </c>
      <c r="C122" s="57" t="s">
        <v>93</v>
      </c>
      <c r="D122" s="20" t="s">
        <v>265</v>
      </c>
      <c r="E122" s="25">
        <f t="shared" si="49"/>
        <v>0</v>
      </c>
      <c r="F122" s="25">
        <v>0</v>
      </c>
      <c r="G122" s="25">
        <v>0</v>
      </c>
      <c r="H122" s="25">
        <v>0</v>
      </c>
      <c r="I122" s="25">
        <v>0</v>
      </c>
      <c r="J122" s="40">
        <v>0</v>
      </c>
      <c r="K122" s="40">
        <v>0</v>
      </c>
      <c r="L122" s="40">
        <f t="shared" si="52"/>
        <v>0</v>
      </c>
      <c r="M122" s="25">
        <f t="shared" si="52"/>
        <v>0</v>
      </c>
      <c r="N122" s="25">
        <f t="shared" si="52"/>
        <v>0</v>
      </c>
      <c r="O122" s="25">
        <f t="shared" si="52"/>
        <v>0</v>
      </c>
      <c r="P122" s="25">
        <f t="shared" si="52"/>
        <v>0</v>
      </c>
      <c r="Q122" s="14"/>
    </row>
    <row r="123" spans="1:20" s="13" customFormat="1" ht="33.75" customHeight="1" x14ac:dyDescent="0.25">
      <c r="A123" s="59"/>
      <c r="B123" s="60"/>
      <c r="C123" s="57"/>
      <c r="D123" s="20" t="s">
        <v>18</v>
      </c>
      <c r="E123" s="25">
        <f t="shared" si="49"/>
        <v>0</v>
      </c>
      <c r="F123" s="25">
        <v>0</v>
      </c>
      <c r="G123" s="25">
        <v>0</v>
      </c>
      <c r="H123" s="25">
        <v>0</v>
      </c>
      <c r="I123" s="25">
        <v>0</v>
      </c>
      <c r="J123" s="40">
        <v>0</v>
      </c>
      <c r="K123" s="40">
        <v>0</v>
      </c>
      <c r="L123" s="40">
        <f t="shared" si="52"/>
        <v>0</v>
      </c>
      <c r="M123" s="25">
        <f t="shared" si="52"/>
        <v>0</v>
      </c>
      <c r="N123" s="25">
        <f t="shared" si="52"/>
        <v>0</v>
      </c>
      <c r="O123" s="25">
        <f t="shared" si="52"/>
        <v>0</v>
      </c>
      <c r="P123" s="25">
        <f t="shared" si="52"/>
        <v>0</v>
      </c>
      <c r="Q123" s="14"/>
    </row>
    <row r="124" spans="1:20" s="13" customFormat="1" x14ac:dyDescent="0.25">
      <c r="A124" s="59" t="s">
        <v>107</v>
      </c>
      <c r="B124" s="60" t="s">
        <v>108</v>
      </c>
      <c r="C124" s="57" t="s">
        <v>36</v>
      </c>
      <c r="D124" s="20" t="s">
        <v>265</v>
      </c>
      <c r="E124" s="25">
        <f t="shared" si="49"/>
        <v>23070.817890560003</v>
      </c>
      <c r="F124" s="25">
        <v>1671.1</v>
      </c>
      <c r="G124" s="25">
        <v>1753</v>
      </c>
      <c r="H124" s="25">
        <v>1837.1</v>
      </c>
      <c r="I124" s="25">
        <v>1923.4</v>
      </c>
      <c r="J124" s="40">
        <v>2008</v>
      </c>
      <c r="K124" s="40">
        <v>2092.3000000000002</v>
      </c>
      <c r="L124" s="40">
        <f>L125</f>
        <v>2176</v>
      </c>
      <c r="M124" s="25">
        <f t="shared" si="52"/>
        <v>2263.04</v>
      </c>
      <c r="N124" s="25">
        <f t="shared" si="52"/>
        <v>2353.5616</v>
      </c>
      <c r="O124" s="25">
        <f t="shared" si="52"/>
        <v>2447.704064</v>
      </c>
      <c r="P124" s="25">
        <f t="shared" si="52"/>
        <v>2545.6122265600002</v>
      </c>
      <c r="Q124" s="14"/>
      <c r="R124" s="14"/>
      <c r="S124" s="14"/>
    </row>
    <row r="125" spans="1:20" s="13" customFormat="1" ht="19.5" customHeight="1" x14ac:dyDescent="0.25">
      <c r="A125" s="59"/>
      <c r="B125" s="60"/>
      <c r="C125" s="57"/>
      <c r="D125" s="20" t="s">
        <v>18</v>
      </c>
      <c r="E125" s="25">
        <f t="shared" si="49"/>
        <v>23070.817890560003</v>
      </c>
      <c r="F125" s="25">
        <v>1671.1</v>
      </c>
      <c r="G125" s="25">
        <v>1753</v>
      </c>
      <c r="H125" s="25">
        <v>1837.1</v>
      </c>
      <c r="I125" s="25">
        <v>1923.4</v>
      </c>
      <c r="J125" s="40">
        <v>2008</v>
      </c>
      <c r="K125" s="40">
        <v>2092.3000000000002</v>
      </c>
      <c r="L125" s="40">
        <v>2176</v>
      </c>
      <c r="M125" s="25">
        <f t="shared" si="52"/>
        <v>2263.04</v>
      </c>
      <c r="N125" s="25">
        <f t="shared" si="52"/>
        <v>2353.5616</v>
      </c>
      <c r="O125" s="25">
        <f t="shared" si="52"/>
        <v>2447.704064</v>
      </c>
      <c r="P125" s="25">
        <f t="shared" si="52"/>
        <v>2545.6122265600002</v>
      </c>
    </row>
    <row r="126" spans="1:20" s="13" customFormat="1" x14ac:dyDescent="0.25">
      <c r="A126" s="59" t="s">
        <v>109</v>
      </c>
      <c r="B126" s="60" t="s">
        <v>110</v>
      </c>
      <c r="C126" s="57" t="s">
        <v>36</v>
      </c>
      <c r="D126" s="20" t="s">
        <v>265</v>
      </c>
      <c r="E126" s="25">
        <f t="shared" ref="E126:E128" si="53">SUM(F126:P126)</f>
        <v>697.7</v>
      </c>
      <c r="F126" s="25">
        <f>F127+F128</f>
        <v>0</v>
      </c>
      <c r="G126" s="25">
        <f t="shared" ref="G126:P126" si="54">G127+G128</f>
        <v>697.7</v>
      </c>
      <c r="H126" s="25">
        <f t="shared" si="54"/>
        <v>0</v>
      </c>
      <c r="I126" s="25">
        <f t="shared" si="54"/>
        <v>0</v>
      </c>
      <c r="J126" s="40">
        <f t="shared" si="54"/>
        <v>0</v>
      </c>
      <c r="K126" s="40">
        <f t="shared" si="54"/>
        <v>0</v>
      </c>
      <c r="L126" s="40">
        <f t="shared" si="54"/>
        <v>0</v>
      </c>
      <c r="M126" s="25">
        <f t="shared" si="54"/>
        <v>0</v>
      </c>
      <c r="N126" s="25">
        <f t="shared" si="54"/>
        <v>0</v>
      </c>
      <c r="O126" s="25">
        <f t="shared" si="54"/>
        <v>0</v>
      </c>
      <c r="P126" s="25">
        <f t="shared" si="54"/>
        <v>0</v>
      </c>
    </row>
    <row r="127" spans="1:20" s="13" customFormat="1" ht="10.5" customHeight="1" x14ac:dyDescent="0.25">
      <c r="A127" s="59"/>
      <c r="B127" s="60"/>
      <c r="C127" s="57"/>
      <c r="D127" s="20" t="s">
        <v>18</v>
      </c>
      <c r="E127" s="25">
        <f t="shared" si="53"/>
        <v>7</v>
      </c>
      <c r="F127" s="25">
        <v>0</v>
      </c>
      <c r="G127" s="25">
        <v>7</v>
      </c>
      <c r="H127" s="25">
        <v>0</v>
      </c>
      <c r="I127" s="25">
        <v>0</v>
      </c>
      <c r="J127" s="40">
        <v>0</v>
      </c>
      <c r="K127" s="40">
        <v>0</v>
      </c>
      <c r="L127" s="40">
        <f t="shared" ref="L127:P128" si="55">K127+(K127/100*4)</f>
        <v>0</v>
      </c>
      <c r="M127" s="25">
        <f t="shared" si="55"/>
        <v>0</v>
      </c>
      <c r="N127" s="25">
        <f t="shared" si="55"/>
        <v>0</v>
      </c>
      <c r="O127" s="25">
        <f t="shared" si="55"/>
        <v>0</v>
      </c>
      <c r="P127" s="25">
        <f t="shared" si="55"/>
        <v>0</v>
      </c>
    </row>
    <row r="128" spans="1:20" ht="12.75" customHeight="1" x14ac:dyDescent="0.25">
      <c r="A128" s="59"/>
      <c r="B128" s="60"/>
      <c r="C128" s="57"/>
      <c r="D128" s="20" t="s">
        <v>20</v>
      </c>
      <c r="E128" s="25">
        <f t="shared" si="53"/>
        <v>690.7</v>
      </c>
      <c r="F128" s="25">
        <v>0</v>
      </c>
      <c r="G128" s="25">
        <v>690.7</v>
      </c>
      <c r="H128" s="25">
        <v>0</v>
      </c>
      <c r="I128" s="25">
        <v>0</v>
      </c>
      <c r="J128" s="40">
        <v>0</v>
      </c>
      <c r="K128" s="40">
        <v>0</v>
      </c>
      <c r="L128" s="40">
        <f t="shared" si="55"/>
        <v>0</v>
      </c>
      <c r="M128" s="25">
        <f t="shared" si="55"/>
        <v>0</v>
      </c>
      <c r="N128" s="25">
        <f t="shared" si="55"/>
        <v>0</v>
      </c>
      <c r="O128" s="25">
        <f t="shared" si="55"/>
        <v>0</v>
      </c>
      <c r="P128" s="25">
        <f t="shared" si="55"/>
        <v>0</v>
      </c>
    </row>
    <row r="129" spans="1:16" s="15" customFormat="1" x14ac:dyDescent="0.25">
      <c r="A129" s="59" t="s">
        <v>111</v>
      </c>
      <c r="B129" s="60" t="s">
        <v>112</v>
      </c>
      <c r="C129" s="57" t="s">
        <v>93</v>
      </c>
      <c r="D129" s="20" t="s">
        <v>265</v>
      </c>
      <c r="E129" s="25">
        <f>SUM(F129:P129)</f>
        <v>8800</v>
      </c>
      <c r="F129" s="25">
        <v>800</v>
      </c>
      <c r="G129" s="25">
        <v>800</v>
      </c>
      <c r="H129" s="25">
        <v>800</v>
      </c>
      <c r="I129" s="25">
        <v>800</v>
      </c>
      <c r="J129" s="40">
        <v>800</v>
      </c>
      <c r="K129" s="40">
        <v>800</v>
      </c>
      <c r="L129" s="40">
        <v>800</v>
      </c>
      <c r="M129" s="25">
        <v>800</v>
      </c>
      <c r="N129" s="25">
        <v>800</v>
      </c>
      <c r="O129" s="25">
        <v>800</v>
      </c>
      <c r="P129" s="25">
        <v>800</v>
      </c>
    </row>
    <row r="130" spans="1:16" s="15" customFormat="1" ht="16.5" customHeight="1" x14ac:dyDescent="0.25">
      <c r="A130" s="57"/>
      <c r="B130" s="60"/>
      <c r="C130" s="57"/>
      <c r="D130" s="20" t="s">
        <v>18</v>
      </c>
      <c r="E130" s="25">
        <f>SUM(F130:P130)</f>
        <v>8800</v>
      </c>
      <c r="F130" s="25">
        <v>800</v>
      </c>
      <c r="G130" s="25">
        <v>800</v>
      </c>
      <c r="H130" s="25">
        <v>800</v>
      </c>
      <c r="I130" s="25">
        <v>800</v>
      </c>
      <c r="J130" s="40">
        <v>800</v>
      </c>
      <c r="K130" s="40">
        <v>800</v>
      </c>
      <c r="L130" s="40">
        <v>800</v>
      </c>
      <c r="M130" s="25">
        <v>800</v>
      </c>
      <c r="N130" s="25">
        <v>800</v>
      </c>
      <c r="O130" s="25">
        <v>800</v>
      </c>
      <c r="P130" s="25">
        <v>800</v>
      </c>
    </row>
    <row r="131" spans="1:16" s="28" customFormat="1" ht="23.25" customHeight="1" x14ac:dyDescent="0.25">
      <c r="A131" s="51" t="s">
        <v>311</v>
      </c>
      <c r="B131" s="54" t="s">
        <v>312</v>
      </c>
      <c r="C131" s="54" t="s">
        <v>329</v>
      </c>
      <c r="D131" s="29" t="s">
        <v>328</v>
      </c>
      <c r="E131" s="30">
        <f>E132+E133</f>
        <v>411.40000000000003</v>
      </c>
      <c r="F131" s="30">
        <f t="shared" ref="F131:P131" si="56">F132+F133</f>
        <v>0</v>
      </c>
      <c r="G131" s="30">
        <f t="shared" si="56"/>
        <v>0</v>
      </c>
      <c r="H131" s="30">
        <f t="shared" si="56"/>
        <v>0</v>
      </c>
      <c r="I131" s="30">
        <f t="shared" si="56"/>
        <v>0</v>
      </c>
      <c r="J131" s="40">
        <f t="shared" si="56"/>
        <v>145.30000000000001</v>
      </c>
      <c r="K131" s="40">
        <f t="shared" si="56"/>
        <v>133</v>
      </c>
      <c r="L131" s="40">
        <f t="shared" si="56"/>
        <v>133.1</v>
      </c>
      <c r="M131" s="30">
        <f t="shared" si="56"/>
        <v>0</v>
      </c>
      <c r="N131" s="30">
        <f t="shared" si="56"/>
        <v>0</v>
      </c>
      <c r="O131" s="30">
        <f t="shared" si="56"/>
        <v>0</v>
      </c>
      <c r="P131" s="30">
        <f t="shared" si="56"/>
        <v>0</v>
      </c>
    </row>
    <row r="132" spans="1:16" s="28" customFormat="1" ht="15.75" customHeight="1" x14ac:dyDescent="0.25">
      <c r="A132" s="52"/>
      <c r="B132" s="55"/>
      <c r="C132" s="55"/>
      <c r="D132" s="29" t="s">
        <v>20</v>
      </c>
      <c r="E132" s="30">
        <f>E135+E138</f>
        <v>406.70000000000005</v>
      </c>
      <c r="F132" s="30">
        <f t="shared" ref="F132:P132" si="57">F135+F138</f>
        <v>0</v>
      </c>
      <c r="G132" s="30">
        <f t="shared" si="57"/>
        <v>0</v>
      </c>
      <c r="H132" s="30">
        <f t="shared" si="57"/>
        <v>0</v>
      </c>
      <c r="I132" s="30">
        <f t="shared" si="57"/>
        <v>0</v>
      </c>
      <c r="J132" s="40">
        <f>J135+J138</f>
        <v>143.5</v>
      </c>
      <c r="K132" s="40">
        <f t="shared" ref="K132:L132" si="58">K135+K138</f>
        <v>131.6</v>
      </c>
      <c r="L132" s="40">
        <f t="shared" si="58"/>
        <v>131.6</v>
      </c>
      <c r="M132" s="30">
        <f t="shared" si="57"/>
        <v>0</v>
      </c>
      <c r="N132" s="30">
        <f t="shared" si="57"/>
        <v>0</v>
      </c>
      <c r="O132" s="30">
        <f t="shared" si="57"/>
        <v>0</v>
      </c>
      <c r="P132" s="30">
        <f t="shared" si="57"/>
        <v>0</v>
      </c>
    </row>
    <row r="133" spans="1:16" s="28" customFormat="1" ht="15.75" customHeight="1" x14ac:dyDescent="0.25">
      <c r="A133" s="52"/>
      <c r="B133" s="55"/>
      <c r="C133" s="56"/>
      <c r="D133" s="29" t="s">
        <v>18</v>
      </c>
      <c r="E133" s="30">
        <f>E136+E139</f>
        <v>4.7</v>
      </c>
      <c r="F133" s="30">
        <f t="shared" ref="F133:P133" si="59">F136+F139</f>
        <v>0</v>
      </c>
      <c r="G133" s="30">
        <f t="shared" si="59"/>
        <v>0</v>
      </c>
      <c r="H133" s="30">
        <f t="shared" si="59"/>
        <v>0</v>
      </c>
      <c r="I133" s="30">
        <f t="shared" si="59"/>
        <v>0</v>
      </c>
      <c r="J133" s="40">
        <f>J136+J139</f>
        <v>1.8</v>
      </c>
      <c r="K133" s="40">
        <f t="shared" ref="K133:L133" si="60">K136+K139</f>
        <v>1.4</v>
      </c>
      <c r="L133" s="40">
        <f t="shared" si="60"/>
        <v>1.5</v>
      </c>
      <c r="M133" s="30">
        <f t="shared" si="59"/>
        <v>0</v>
      </c>
      <c r="N133" s="30">
        <f t="shared" si="59"/>
        <v>0</v>
      </c>
      <c r="O133" s="30">
        <f t="shared" si="59"/>
        <v>0</v>
      </c>
      <c r="P133" s="30">
        <f t="shared" si="59"/>
        <v>0</v>
      </c>
    </row>
    <row r="134" spans="1:16" s="15" customFormat="1" x14ac:dyDescent="0.25">
      <c r="A134" s="52"/>
      <c r="B134" s="55"/>
      <c r="C134" s="54" t="s">
        <v>93</v>
      </c>
      <c r="D134" s="29" t="s">
        <v>265</v>
      </c>
      <c r="E134" s="25">
        <f>SUM(F134:P134)</f>
        <v>12.2</v>
      </c>
      <c r="F134" s="25">
        <f>F135+F136</f>
        <v>0</v>
      </c>
      <c r="G134" s="25">
        <f t="shared" ref="G134:P134" si="61">G135+G136</f>
        <v>0</v>
      </c>
      <c r="H134" s="25">
        <f t="shared" si="61"/>
        <v>0</v>
      </c>
      <c r="I134" s="25">
        <f t="shared" si="61"/>
        <v>0</v>
      </c>
      <c r="J134" s="40">
        <f t="shared" si="61"/>
        <v>0</v>
      </c>
      <c r="K134" s="40">
        <f t="shared" si="61"/>
        <v>0</v>
      </c>
      <c r="L134" s="40">
        <f>L135+L136</f>
        <v>12.2</v>
      </c>
      <c r="M134" s="25">
        <f t="shared" si="61"/>
        <v>0</v>
      </c>
      <c r="N134" s="25">
        <f t="shared" si="61"/>
        <v>0</v>
      </c>
      <c r="O134" s="25">
        <f t="shared" si="61"/>
        <v>0</v>
      </c>
      <c r="P134" s="25">
        <f t="shared" si="61"/>
        <v>0</v>
      </c>
    </row>
    <row r="135" spans="1:16" s="15" customFormat="1" ht="15.75" customHeight="1" x14ac:dyDescent="0.25">
      <c r="A135" s="52"/>
      <c r="B135" s="55"/>
      <c r="C135" s="55"/>
      <c r="D135" s="29" t="s">
        <v>20</v>
      </c>
      <c r="E135" s="46">
        <f t="shared" ref="E135:E136" si="62">SUM(F135:P135)</f>
        <v>12</v>
      </c>
      <c r="F135" s="25">
        <v>0</v>
      </c>
      <c r="G135" s="25">
        <v>0</v>
      </c>
      <c r="H135" s="25">
        <v>0</v>
      </c>
      <c r="I135" s="25">
        <v>0</v>
      </c>
      <c r="J135" s="40">
        <v>0</v>
      </c>
      <c r="K135" s="40">
        <v>0</v>
      </c>
      <c r="L135" s="40">
        <v>12</v>
      </c>
      <c r="M135" s="25">
        <v>0</v>
      </c>
      <c r="N135" s="25">
        <v>0</v>
      </c>
      <c r="O135" s="25">
        <v>0</v>
      </c>
      <c r="P135" s="25">
        <v>0</v>
      </c>
    </row>
    <row r="136" spans="1:16" s="15" customFormat="1" x14ac:dyDescent="0.25">
      <c r="A136" s="52"/>
      <c r="B136" s="55"/>
      <c r="C136" s="56"/>
      <c r="D136" s="29" t="s">
        <v>18</v>
      </c>
      <c r="E136" s="46">
        <f t="shared" si="62"/>
        <v>0.2</v>
      </c>
      <c r="F136" s="25">
        <v>0</v>
      </c>
      <c r="G136" s="25">
        <v>0</v>
      </c>
      <c r="H136" s="25">
        <v>0</v>
      </c>
      <c r="I136" s="25">
        <v>0</v>
      </c>
      <c r="J136" s="40">
        <v>0</v>
      </c>
      <c r="K136" s="40">
        <v>0</v>
      </c>
      <c r="L136" s="40">
        <v>0.2</v>
      </c>
      <c r="M136" s="25">
        <v>0</v>
      </c>
      <c r="N136" s="25">
        <v>0</v>
      </c>
      <c r="O136" s="25">
        <v>0</v>
      </c>
      <c r="P136" s="25">
        <v>0</v>
      </c>
    </row>
    <row r="137" spans="1:16" ht="15.75" customHeight="1" x14ac:dyDescent="0.25">
      <c r="A137" s="52"/>
      <c r="B137" s="55"/>
      <c r="C137" s="57" t="s">
        <v>36</v>
      </c>
      <c r="D137" s="29" t="s">
        <v>265</v>
      </c>
      <c r="E137" s="25">
        <f>SUM(F137:P137)</f>
        <v>399.2</v>
      </c>
      <c r="F137" s="25">
        <f t="shared" ref="F137:I137" si="63">F138+F139</f>
        <v>0</v>
      </c>
      <c r="G137" s="25">
        <f t="shared" si="63"/>
        <v>0</v>
      </c>
      <c r="H137" s="25">
        <f t="shared" si="63"/>
        <v>0</v>
      </c>
      <c r="I137" s="25">
        <f t="shared" si="63"/>
        <v>0</v>
      </c>
      <c r="J137" s="40">
        <f>J138+J139</f>
        <v>145.30000000000001</v>
      </c>
      <c r="K137" s="40">
        <f t="shared" ref="K137:P137" si="64">K138+K139</f>
        <v>133</v>
      </c>
      <c r="L137" s="40">
        <f t="shared" si="64"/>
        <v>120.89999999999999</v>
      </c>
      <c r="M137" s="25">
        <f t="shared" si="64"/>
        <v>0</v>
      </c>
      <c r="N137" s="25">
        <f t="shared" si="64"/>
        <v>0</v>
      </c>
      <c r="O137" s="25">
        <f t="shared" si="64"/>
        <v>0</v>
      </c>
      <c r="P137" s="25">
        <f t="shared" si="64"/>
        <v>0</v>
      </c>
    </row>
    <row r="138" spans="1:16" s="15" customFormat="1" ht="15.75" customHeight="1" x14ac:dyDescent="0.25">
      <c r="A138" s="52"/>
      <c r="B138" s="55"/>
      <c r="C138" s="57"/>
      <c r="D138" s="29" t="s">
        <v>20</v>
      </c>
      <c r="E138" s="25">
        <f t="shared" ref="E138:E139" si="65">SUM(F138:P138)</f>
        <v>394.70000000000005</v>
      </c>
      <c r="F138" s="25">
        <v>0</v>
      </c>
      <c r="G138" s="25">
        <v>0</v>
      </c>
      <c r="H138" s="25">
        <v>0</v>
      </c>
      <c r="I138" s="25">
        <v>0</v>
      </c>
      <c r="J138" s="40">
        <v>143.5</v>
      </c>
      <c r="K138" s="40">
        <v>131.6</v>
      </c>
      <c r="L138" s="40">
        <v>119.6</v>
      </c>
      <c r="M138" s="25">
        <v>0</v>
      </c>
      <c r="N138" s="25">
        <v>0</v>
      </c>
      <c r="O138" s="25">
        <v>0</v>
      </c>
      <c r="P138" s="25">
        <v>0</v>
      </c>
    </row>
    <row r="139" spans="1:16" ht="15.75" customHeight="1" x14ac:dyDescent="0.25">
      <c r="A139" s="53"/>
      <c r="B139" s="56"/>
      <c r="C139" s="57"/>
      <c r="D139" s="29" t="s">
        <v>18</v>
      </c>
      <c r="E139" s="25">
        <f t="shared" si="65"/>
        <v>4.5</v>
      </c>
      <c r="F139" s="25">
        <v>0</v>
      </c>
      <c r="G139" s="25">
        <v>0</v>
      </c>
      <c r="H139" s="25">
        <v>0</v>
      </c>
      <c r="I139" s="25">
        <v>0</v>
      </c>
      <c r="J139" s="40">
        <v>1.8</v>
      </c>
      <c r="K139" s="40">
        <v>1.4</v>
      </c>
      <c r="L139" s="40">
        <v>1.3</v>
      </c>
      <c r="M139" s="25">
        <v>0</v>
      </c>
      <c r="N139" s="25">
        <v>0</v>
      </c>
      <c r="O139" s="25">
        <v>0</v>
      </c>
      <c r="P139" s="25">
        <v>0</v>
      </c>
    </row>
    <row r="140" spans="1:16" x14ac:dyDescent="0.25">
      <c r="A140" s="59" t="s">
        <v>269</v>
      </c>
      <c r="B140" s="59"/>
      <c r="C140" s="59"/>
      <c r="D140" s="20" t="s">
        <v>265</v>
      </c>
      <c r="E140" s="25">
        <f t="shared" ref="E140:E142" si="66">SUM(F140:P140)</f>
        <v>195593.48509414398</v>
      </c>
      <c r="F140" s="25">
        <f>F141+F142</f>
        <v>10450.299999999999</v>
      </c>
      <c r="G140" s="25">
        <f t="shared" ref="G140:P140" si="67">G141+G142</f>
        <v>12030.7</v>
      </c>
      <c r="H140" s="25">
        <f t="shared" si="67"/>
        <v>15161.199999999999</v>
      </c>
      <c r="I140" s="25">
        <f t="shared" si="67"/>
        <v>16530.7</v>
      </c>
      <c r="J140" s="40">
        <f t="shared" si="67"/>
        <v>21674.399999999998</v>
      </c>
      <c r="K140" s="40">
        <f>K141+K142</f>
        <v>18444.8</v>
      </c>
      <c r="L140" s="40">
        <f t="shared" si="67"/>
        <v>18873</v>
      </c>
      <c r="M140" s="25">
        <f t="shared" si="67"/>
        <v>19457.495999999999</v>
      </c>
      <c r="N140" s="25">
        <f t="shared" si="67"/>
        <v>20203.795839999999</v>
      </c>
      <c r="O140" s="25">
        <f t="shared" si="67"/>
        <v>20979.9476736</v>
      </c>
      <c r="P140" s="25">
        <f t="shared" si="67"/>
        <v>21787.145580543998</v>
      </c>
    </row>
    <row r="141" spans="1:16" x14ac:dyDescent="0.25">
      <c r="A141" s="59"/>
      <c r="B141" s="59"/>
      <c r="C141" s="59"/>
      <c r="D141" s="20" t="s">
        <v>18</v>
      </c>
      <c r="E141" s="25">
        <f t="shared" si="66"/>
        <v>194496.08509414399</v>
      </c>
      <c r="F141" s="25">
        <f t="shared" ref="F141:I141" si="68">F130+F127+F125+F123+F121+F119+F117+F115+F113+F111+F109</f>
        <v>10450.299999999999</v>
      </c>
      <c r="G141" s="25">
        <f t="shared" si="68"/>
        <v>11340</v>
      </c>
      <c r="H141" s="25">
        <f t="shared" si="68"/>
        <v>15161.199999999999</v>
      </c>
      <c r="I141" s="25">
        <f t="shared" si="68"/>
        <v>16530.7</v>
      </c>
      <c r="J141" s="40">
        <f>J130+J127+J125+J123+J121+J119+J117+J115+J113+J111+J109+J139</f>
        <v>21530.899999999998</v>
      </c>
      <c r="K141" s="40">
        <f t="shared" ref="K141" si="69">K130+K127+K125+K123+K121+K119+K117+K115+K113+K111+K109+K139</f>
        <v>18313.2</v>
      </c>
      <c r="L141" s="40">
        <f>L130+L127+L125+L123+L121+L119+L117+L115+L113+L111+L109+L139+L136</f>
        <v>18741.400000000001</v>
      </c>
      <c r="M141" s="25">
        <f>M130+M127+M125+M123+M121+M119+M117+M115+M113+M111+M109</f>
        <v>19457.495999999999</v>
      </c>
      <c r="N141" s="25">
        <f>N130+N127+N125+N123+N121+N119+N117+N115+N113+N111+N109</f>
        <v>20203.795839999999</v>
      </c>
      <c r="O141" s="25">
        <f>O130+O127+O125+O123+O121+O119+O117+O115+O113+O111+O109</f>
        <v>20979.9476736</v>
      </c>
      <c r="P141" s="25">
        <f>P130+P127+P125+P123+P121+P119+P117+P115+P113+P111+P109</f>
        <v>21787.145580543998</v>
      </c>
    </row>
    <row r="142" spans="1:16" ht="17.25" customHeight="1" x14ac:dyDescent="0.25">
      <c r="A142" s="59"/>
      <c r="B142" s="59"/>
      <c r="C142" s="59"/>
      <c r="D142" s="20" t="s">
        <v>20</v>
      </c>
      <c r="E142" s="25">
        <f t="shared" si="66"/>
        <v>1097.4000000000001</v>
      </c>
      <c r="F142" s="25">
        <f>F128</f>
        <v>0</v>
      </c>
      <c r="G142" s="25">
        <f>G128</f>
        <v>690.7</v>
      </c>
      <c r="H142" s="25">
        <f>H128</f>
        <v>0</v>
      </c>
      <c r="I142" s="25">
        <f>I128</f>
        <v>0</v>
      </c>
      <c r="J142" s="40">
        <f>J138</f>
        <v>143.5</v>
      </c>
      <c r="K142" s="40">
        <f t="shared" ref="K142:P142" si="70">K138</f>
        <v>131.6</v>
      </c>
      <c r="L142" s="40">
        <f>L138+L135</f>
        <v>131.6</v>
      </c>
      <c r="M142" s="25">
        <f t="shared" si="70"/>
        <v>0</v>
      </c>
      <c r="N142" s="25">
        <f t="shared" si="70"/>
        <v>0</v>
      </c>
      <c r="O142" s="25">
        <f t="shared" si="70"/>
        <v>0</v>
      </c>
      <c r="P142" s="25">
        <f t="shared" si="70"/>
        <v>0</v>
      </c>
    </row>
    <row r="143" spans="1:16" x14ac:dyDescent="0.25">
      <c r="A143" s="57" t="s">
        <v>113</v>
      </c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</row>
    <row r="144" spans="1:16" s="13" customFormat="1" ht="21.75" customHeight="1" x14ac:dyDescent="0.25">
      <c r="A144" s="59" t="s">
        <v>114</v>
      </c>
      <c r="B144" s="60" t="s">
        <v>115</v>
      </c>
      <c r="C144" s="57" t="s">
        <v>93</v>
      </c>
      <c r="D144" s="20" t="s">
        <v>265</v>
      </c>
      <c r="E144" s="25">
        <f>SUM(F144:P144)</f>
        <v>110.329754624</v>
      </c>
      <c r="F144" s="25">
        <v>8</v>
      </c>
      <c r="G144" s="25">
        <v>8.4</v>
      </c>
      <c r="H144" s="25">
        <v>8.8000000000000007</v>
      </c>
      <c r="I144" s="25">
        <v>9.1999999999999993</v>
      </c>
      <c r="J144" s="40">
        <v>9.6</v>
      </c>
      <c r="K144" s="40">
        <v>10</v>
      </c>
      <c r="L144" s="40">
        <f>K144+(K144/100*4)</f>
        <v>10.4</v>
      </c>
      <c r="M144" s="25">
        <f t="shared" ref="M144:P145" si="71">L144+(L144/100*4)</f>
        <v>10.816000000000001</v>
      </c>
      <c r="N144" s="25">
        <f t="shared" si="71"/>
        <v>11.24864</v>
      </c>
      <c r="O144" s="25">
        <f t="shared" si="71"/>
        <v>11.698585599999999</v>
      </c>
      <c r="P144" s="25">
        <f t="shared" si="71"/>
        <v>12.166529023999999</v>
      </c>
    </row>
    <row r="145" spans="1:16" s="13" customFormat="1" ht="21.75" customHeight="1" x14ac:dyDescent="0.25">
      <c r="A145" s="59"/>
      <c r="B145" s="60"/>
      <c r="C145" s="57"/>
      <c r="D145" s="20" t="s">
        <v>18</v>
      </c>
      <c r="E145" s="25">
        <f t="shared" ref="E145:E149" si="72">SUM(F145:P145)</f>
        <v>110.329754624</v>
      </c>
      <c r="F145" s="25">
        <v>8</v>
      </c>
      <c r="G145" s="25">
        <v>8.4</v>
      </c>
      <c r="H145" s="25">
        <v>8.8000000000000007</v>
      </c>
      <c r="I145" s="25">
        <v>9.1999999999999993</v>
      </c>
      <c r="J145" s="40">
        <v>9.6</v>
      </c>
      <c r="K145" s="40">
        <v>10</v>
      </c>
      <c r="L145" s="40">
        <f>K145+(K145/100*4)</f>
        <v>10.4</v>
      </c>
      <c r="M145" s="25">
        <f t="shared" si="71"/>
        <v>10.816000000000001</v>
      </c>
      <c r="N145" s="25">
        <f t="shared" si="71"/>
        <v>11.24864</v>
      </c>
      <c r="O145" s="25">
        <f t="shared" si="71"/>
        <v>11.698585599999999</v>
      </c>
      <c r="P145" s="25">
        <f t="shared" si="71"/>
        <v>12.166529023999999</v>
      </c>
    </row>
    <row r="146" spans="1:16" s="13" customFormat="1" x14ac:dyDescent="0.25">
      <c r="A146" s="59" t="s">
        <v>116</v>
      </c>
      <c r="B146" s="60" t="s">
        <v>117</v>
      </c>
      <c r="C146" s="57" t="s">
        <v>36</v>
      </c>
      <c r="D146" s="20" t="s">
        <v>265</v>
      </c>
      <c r="E146" s="25">
        <f t="shared" si="72"/>
        <v>734.61093574656002</v>
      </c>
      <c r="F146" s="25">
        <v>0</v>
      </c>
      <c r="G146" s="25">
        <v>60</v>
      </c>
      <c r="H146" s="25">
        <v>62.9</v>
      </c>
      <c r="I146" s="25">
        <v>65.900000000000006</v>
      </c>
      <c r="J146" s="40">
        <v>68.900000000000006</v>
      </c>
      <c r="K146" s="40">
        <v>71.900000000000006</v>
      </c>
      <c r="L146" s="40">
        <f t="shared" ref="L146:P149" si="73">K146+(K146/100*4)</f>
        <v>74.77600000000001</v>
      </c>
      <c r="M146" s="25">
        <f t="shared" si="73"/>
        <v>77.767040000000009</v>
      </c>
      <c r="N146" s="25">
        <f t="shared" si="73"/>
        <v>80.877721600000015</v>
      </c>
      <c r="O146" s="25">
        <f t="shared" si="73"/>
        <v>84.112830464000012</v>
      </c>
      <c r="P146" s="25">
        <f t="shared" si="73"/>
        <v>87.477343682560019</v>
      </c>
    </row>
    <row r="147" spans="1:16" s="13" customFormat="1" ht="23.25" customHeight="1" x14ac:dyDescent="0.25">
      <c r="A147" s="59"/>
      <c r="B147" s="60"/>
      <c r="C147" s="57"/>
      <c r="D147" s="20" t="s">
        <v>18</v>
      </c>
      <c r="E147" s="25">
        <f t="shared" si="72"/>
        <v>734.61093574656002</v>
      </c>
      <c r="F147" s="25">
        <v>0</v>
      </c>
      <c r="G147" s="25">
        <v>60</v>
      </c>
      <c r="H147" s="25">
        <v>62.9</v>
      </c>
      <c r="I147" s="25">
        <v>65.900000000000006</v>
      </c>
      <c r="J147" s="40">
        <v>68.900000000000006</v>
      </c>
      <c r="K147" s="40">
        <v>71.900000000000006</v>
      </c>
      <c r="L147" s="40">
        <f t="shared" si="73"/>
        <v>74.77600000000001</v>
      </c>
      <c r="M147" s="25">
        <f t="shared" si="73"/>
        <v>77.767040000000009</v>
      </c>
      <c r="N147" s="25">
        <f t="shared" si="73"/>
        <v>80.877721600000015</v>
      </c>
      <c r="O147" s="25">
        <f t="shared" si="73"/>
        <v>84.112830464000012</v>
      </c>
      <c r="P147" s="25">
        <f t="shared" si="73"/>
        <v>87.477343682560019</v>
      </c>
    </row>
    <row r="148" spans="1:16" x14ac:dyDescent="0.25">
      <c r="A148" s="59" t="s">
        <v>118</v>
      </c>
      <c r="B148" s="60" t="s">
        <v>119</v>
      </c>
      <c r="C148" s="57" t="s">
        <v>93</v>
      </c>
      <c r="D148" s="20" t="s">
        <v>265</v>
      </c>
      <c r="E148" s="25">
        <f t="shared" si="72"/>
        <v>54.4</v>
      </c>
      <c r="F148" s="25">
        <v>0</v>
      </c>
      <c r="G148" s="25">
        <v>0</v>
      </c>
      <c r="H148" s="25">
        <f>50+4.4</f>
        <v>54.4</v>
      </c>
      <c r="I148" s="25">
        <v>0</v>
      </c>
      <c r="J148" s="40">
        <v>0</v>
      </c>
      <c r="K148" s="40">
        <v>0</v>
      </c>
      <c r="L148" s="40">
        <f t="shared" si="73"/>
        <v>0</v>
      </c>
      <c r="M148" s="25">
        <f t="shared" si="73"/>
        <v>0</v>
      </c>
      <c r="N148" s="25">
        <f t="shared" si="73"/>
        <v>0</v>
      </c>
      <c r="O148" s="25">
        <f t="shared" si="73"/>
        <v>0</v>
      </c>
      <c r="P148" s="25">
        <f t="shared" si="73"/>
        <v>0</v>
      </c>
    </row>
    <row r="149" spans="1:16" ht="24" customHeight="1" x14ac:dyDescent="0.25">
      <c r="A149" s="59"/>
      <c r="B149" s="60"/>
      <c r="C149" s="57"/>
      <c r="D149" s="20" t="s">
        <v>18</v>
      </c>
      <c r="E149" s="25">
        <f t="shared" si="72"/>
        <v>54.4</v>
      </c>
      <c r="F149" s="25">
        <v>0</v>
      </c>
      <c r="G149" s="25">
        <v>0</v>
      </c>
      <c r="H149" s="25">
        <f>50+4.4</f>
        <v>54.4</v>
      </c>
      <c r="I149" s="25">
        <v>0</v>
      </c>
      <c r="J149" s="40">
        <v>0</v>
      </c>
      <c r="K149" s="40">
        <v>0</v>
      </c>
      <c r="L149" s="40">
        <f t="shared" si="73"/>
        <v>0</v>
      </c>
      <c r="M149" s="25">
        <f t="shared" si="73"/>
        <v>0</v>
      </c>
      <c r="N149" s="25">
        <f t="shared" si="73"/>
        <v>0</v>
      </c>
      <c r="O149" s="25">
        <f t="shared" si="73"/>
        <v>0</v>
      </c>
      <c r="P149" s="25">
        <f t="shared" si="73"/>
        <v>0</v>
      </c>
    </row>
    <row r="150" spans="1:16" x14ac:dyDescent="0.25">
      <c r="A150" s="59" t="s">
        <v>270</v>
      </c>
      <c r="B150" s="59"/>
      <c r="C150" s="57"/>
      <c r="D150" s="20" t="s">
        <v>265</v>
      </c>
      <c r="E150" s="25">
        <f>SUM(F150:P150)</f>
        <v>899.34069037056008</v>
      </c>
      <c r="F150" s="25">
        <f>F151+F152</f>
        <v>8</v>
      </c>
      <c r="G150" s="25">
        <f t="shared" ref="G150:P150" si="74">G151+G152</f>
        <v>68.400000000000006</v>
      </c>
      <c r="H150" s="25">
        <f t="shared" si="74"/>
        <v>126.1</v>
      </c>
      <c r="I150" s="25">
        <f t="shared" si="74"/>
        <v>75.100000000000009</v>
      </c>
      <c r="J150" s="40">
        <f t="shared" si="74"/>
        <v>78.5</v>
      </c>
      <c r="K150" s="40">
        <f t="shared" si="74"/>
        <v>81.900000000000006</v>
      </c>
      <c r="L150" s="40">
        <f t="shared" si="74"/>
        <v>85.176000000000016</v>
      </c>
      <c r="M150" s="25">
        <f t="shared" si="74"/>
        <v>88.583040000000011</v>
      </c>
      <c r="N150" s="25">
        <f t="shared" si="74"/>
        <v>92.12636160000001</v>
      </c>
      <c r="O150" s="25">
        <f t="shared" si="74"/>
        <v>95.811416064000014</v>
      </c>
      <c r="P150" s="25">
        <f t="shared" si="74"/>
        <v>99.643872706560018</v>
      </c>
    </row>
    <row r="151" spans="1:16" x14ac:dyDescent="0.25">
      <c r="A151" s="59"/>
      <c r="B151" s="59"/>
      <c r="C151" s="57"/>
      <c r="D151" s="20" t="s">
        <v>18</v>
      </c>
      <c r="E151" s="25">
        <f t="shared" ref="E151:E152" si="75">SUM(F151:P151)</f>
        <v>899.34069037056008</v>
      </c>
      <c r="F151" s="25">
        <f>F149+F147+F145</f>
        <v>8</v>
      </c>
      <c r="G151" s="25">
        <f t="shared" ref="G151:P151" si="76">G149+G147+G145</f>
        <v>68.400000000000006</v>
      </c>
      <c r="H151" s="25">
        <f t="shared" si="76"/>
        <v>126.1</v>
      </c>
      <c r="I151" s="25">
        <f t="shared" si="76"/>
        <v>75.100000000000009</v>
      </c>
      <c r="J151" s="40">
        <f t="shared" si="76"/>
        <v>78.5</v>
      </c>
      <c r="K151" s="40">
        <f t="shared" si="76"/>
        <v>81.900000000000006</v>
      </c>
      <c r="L151" s="40">
        <f t="shared" si="76"/>
        <v>85.176000000000016</v>
      </c>
      <c r="M151" s="25">
        <f t="shared" si="76"/>
        <v>88.583040000000011</v>
      </c>
      <c r="N151" s="25">
        <f t="shared" si="76"/>
        <v>92.12636160000001</v>
      </c>
      <c r="O151" s="25">
        <f t="shared" si="76"/>
        <v>95.811416064000014</v>
      </c>
      <c r="P151" s="25">
        <f t="shared" si="76"/>
        <v>99.643872706560018</v>
      </c>
    </row>
    <row r="152" spans="1:16" x14ac:dyDescent="0.25">
      <c r="A152" s="59"/>
      <c r="B152" s="59"/>
      <c r="C152" s="57"/>
      <c r="D152" s="20" t="s">
        <v>20</v>
      </c>
      <c r="E152" s="25">
        <f t="shared" si="75"/>
        <v>0</v>
      </c>
      <c r="F152" s="25">
        <v>0</v>
      </c>
      <c r="G152" s="25">
        <v>0</v>
      </c>
      <c r="H152" s="25">
        <v>0</v>
      </c>
      <c r="I152" s="25">
        <v>0</v>
      </c>
      <c r="J152" s="40">
        <v>0</v>
      </c>
      <c r="K152" s="40">
        <v>0</v>
      </c>
      <c r="L152" s="40">
        <v>0</v>
      </c>
      <c r="M152" s="25">
        <v>0</v>
      </c>
      <c r="N152" s="25">
        <v>0</v>
      </c>
      <c r="O152" s="25">
        <v>0</v>
      </c>
      <c r="P152" s="25">
        <v>0</v>
      </c>
    </row>
    <row r="153" spans="1:16" x14ac:dyDescent="0.25">
      <c r="A153" s="57" t="s">
        <v>120</v>
      </c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</row>
    <row r="154" spans="1:16" x14ac:dyDescent="0.25">
      <c r="A154" s="59" t="s">
        <v>121</v>
      </c>
      <c r="B154" s="60" t="s">
        <v>122</v>
      </c>
      <c r="C154" s="57" t="s">
        <v>123</v>
      </c>
      <c r="D154" s="20" t="s">
        <v>265</v>
      </c>
      <c r="E154" s="25">
        <f>SUM(F154:P154)</f>
        <v>115</v>
      </c>
      <c r="F154" s="25">
        <v>0</v>
      </c>
      <c r="G154" s="25">
        <v>0</v>
      </c>
      <c r="H154" s="25">
        <v>115</v>
      </c>
      <c r="I154" s="25">
        <v>0</v>
      </c>
      <c r="J154" s="40">
        <v>0</v>
      </c>
      <c r="K154" s="40">
        <v>0</v>
      </c>
      <c r="L154" s="40">
        <v>0</v>
      </c>
      <c r="M154" s="25">
        <v>0</v>
      </c>
      <c r="N154" s="25">
        <v>0</v>
      </c>
      <c r="O154" s="25">
        <v>0</v>
      </c>
      <c r="P154" s="25">
        <v>0</v>
      </c>
    </row>
    <row r="155" spans="1:16" x14ac:dyDescent="0.25">
      <c r="A155" s="59"/>
      <c r="B155" s="60"/>
      <c r="C155" s="57"/>
      <c r="D155" s="20" t="s">
        <v>18</v>
      </c>
      <c r="E155" s="25">
        <f t="shared" ref="E155:E168" si="77">SUM(F155:P155)</f>
        <v>115</v>
      </c>
      <c r="F155" s="25">
        <v>0</v>
      </c>
      <c r="G155" s="25">
        <v>0</v>
      </c>
      <c r="H155" s="25">
        <v>115</v>
      </c>
      <c r="I155" s="25">
        <v>0</v>
      </c>
      <c r="J155" s="40">
        <v>0</v>
      </c>
      <c r="K155" s="40">
        <v>0</v>
      </c>
      <c r="L155" s="40">
        <v>0</v>
      </c>
      <c r="M155" s="25">
        <v>0</v>
      </c>
      <c r="N155" s="25">
        <v>0</v>
      </c>
      <c r="O155" s="25">
        <v>0</v>
      </c>
      <c r="P155" s="25">
        <v>0</v>
      </c>
    </row>
    <row r="156" spans="1:16" x14ac:dyDescent="0.25">
      <c r="A156" s="59" t="s">
        <v>124</v>
      </c>
      <c r="B156" s="60" t="s">
        <v>125</v>
      </c>
      <c r="C156" s="57" t="s">
        <v>123</v>
      </c>
      <c r="D156" s="20" t="s">
        <v>265</v>
      </c>
      <c r="E156" s="25">
        <f t="shared" si="77"/>
        <v>85</v>
      </c>
      <c r="F156" s="25">
        <v>0</v>
      </c>
      <c r="G156" s="25">
        <v>0</v>
      </c>
      <c r="H156" s="25">
        <v>85</v>
      </c>
      <c r="I156" s="25">
        <v>0</v>
      </c>
      <c r="J156" s="40">
        <v>0</v>
      </c>
      <c r="K156" s="40">
        <v>0</v>
      </c>
      <c r="L156" s="40">
        <v>0</v>
      </c>
      <c r="M156" s="25">
        <v>0</v>
      </c>
      <c r="N156" s="25">
        <v>0</v>
      </c>
      <c r="O156" s="25">
        <v>0</v>
      </c>
      <c r="P156" s="25">
        <v>0</v>
      </c>
    </row>
    <row r="157" spans="1:16" x14ac:dyDescent="0.25">
      <c r="A157" s="59"/>
      <c r="B157" s="60"/>
      <c r="C157" s="57"/>
      <c r="D157" s="20" t="s">
        <v>18</v>
      </c>
      <c r="E157" s="25">
        <f t="shared" si="77"/>
        <v>85</v>
      </c>
      <c r="F157" s="25">
        <v>0</v>
      </c>
      <c r="G157" s="25">
        <v>0</v>
      </c>
      <c r="H157" s="25">
        <v>85</v>
      </c>
      <c r="I157" s="25">
        <v>0</v>
      </c>
      <c r="J157" s="40">
        <v>0</v>
      </c>
      <c r="K157" s="40">
        <v>0</v>
      </c>
      <c r="L157" s="40">
        <v>0</v>
      </c>
      <c r="M157" s="25">
        <v>0</v>
      </c>
      <c r="N157" s="25">
        <v>0</v>
      </c>
      <c r="O157" s="25">
        <v>0</v>
      </c>
      <c r="P157" s="25">
        <v>0</v>
      </c>
    </row>
    <row r="158" spans="1:16" x14ac:dyDescent="0.25">
      <c r="A158" s="59" t="s">
        <v>126</v>
      </c>
      <c r="B158" s="60" t="s">
        <v>127</v>
      </c>
      <c r="C158" s="57" t="s">
        <v>123</v>
      </c>
      <c r="D158" s="20" t="s">
        <v>265</v>
      </c>
      <c r="E158" s="25">
        <f t="shared" si="77"/>
        <v>0</v>
      </c>
      <c r="F158" s="25">
        <v>0</v>
      </c>
      <c r="G158" s="25">
        <v>0</v>
      </c>
      <c r="H158" s="25">
        <v>0</v>
      </c>
      <c r="I158" s="25">
        <v>0</v>
      </c>
      <c r="J158" s="40">
        <v>0</v>
      </c>
      <c r="K158" s="40">
        <v>0</v>
      </c>
      <c r="L158" s="40">
        <v>0</v>
      </c>
      <c r="M158" s="25">
        <v>0</v>
      </c>
      <c r="N158" s="25">
        <v>0</v>
      </c>
      <c r="O158" s="25">
        <v>0</v>
      </c>
      <c r="P158" s="25">
        <v>0</v>
      </c>
    </row>
    <row r="159" spans="1:16" ht="12.75" customHeight="1" x14ac:dyDescent="0.25">
      <c r="A159" s="59"/>
      <c r="B159" s="60"/>
      <c r="C159" s="57"/>
      <c r="D159" s="20" t="s">
        <v>18</v>
      </c>
      <c r="E159" s="25">
        <f t="shared" si="77"/>
        <v>0</v>
      </c>
      <c r="F159" s="25">
        <v>0</v>
      </c>
      <c r="G159" s="25">
        <v>0</v>
      </c>
      <c r="H159" s="25">
        <v>0</v>
      </c>
      <c r="I159" s="25">
        <v>0</v>
      </c>
      <c r="J159" s="40">
        <v>0</v>
      </c>
      <c r="K159" s="40">
        <v>0</v>
      </c>
      <c r="L159" s="40">
        <v>0</v>
      </c>
      <c r="M159" s="25">
        <v>0</v>
      </c>
      <c r="N159" s="25">
        <v>0</v>
      </c>
      <c r="O159" s="25">
        <v>0</v>
      </c>
      <c r="P159" s="25">
        <v>0</v>
      </c>
    </row>
    <row r="160" spans="1:16" ht="12.75" customHeight="1" x14ac:dyDescent="0.25">
      <c r="A160" s="59" t="s">
        <v>128</v>
      </c>
      <c r="B160" s="60" t="s">
        <v>129</v>
      </c>
      <c r="C160" s="57" t="s">
        <v>123</v>
      </c>
      <c r="D160" s="36" t="s">
        <v>265</v>
      </c>
      <c r="E160" s="38">
        <f t="shared" si="77"/>
        <v>2400</v>
      </c>
      <c r="F160" s="38">
        <v>0</v>
      </c>
      <c r="G160" s="38">
        <f>G161+G162</f>
        <v>1600</v>
      </c>
      <c r="H160" s="38">
        <f t="shared" ref="H160:P160" si="78">H161+H162</f>
        <v>800</v>
      </c>
      <c r="I160" s="38">
        <f t="shared" si="78"/>
        <v>0</v>
      </c>
      <c r="J160" s="38">
        <f t="shared" si="78"/>
        <v>0</v>
      </c>
      <c r="K160" s="38">
        <f t="shared" si="78"/>
        <v>0</v>
      </c>
      <c r="L160" s="38">
        <f t="shared" si="78"/>
        <v>0</v>
      </c>
      <c r="M160" s="38">
        <f t="shared" si="78"/>
        <v>0</v>
      </c>
      <c r="N160" s="38">
        <f t="shared" si="78"/>
        <v>0</v>
      </c>
      <c r="O160" s="38">
        <f t="shared" si="78"/>
        <v>0</v>
      </c>
      <c r="P160" s="38">
        <f t="shared" si="78"/>
        <v>0</v>
      </c>
    </row>
    <row r="161" spans="1:16" ht="17.25" customHeight="1" x14ac:dyDescent="0.25">
      <c r="A161" s="59"/>
      <c r="B161" s="60"/>
      <c r="C161" s="57"/>
      <c r="D161" s="36" t="s">
        <v>18</v>
      </c>
      <c r="E161" s="38">
        <f t="shared" si="77"/>
        <v>1600</v>
      </c>
      <c r="F161" s="38">
        <v>0</v>
      </c>
      <c r="G161" s="38">
        <v>800</v>
      </c>
      <c r="H161" s="38">
        <v>800</v>
      </c>
      <c r="I161" s="38">
        <v>0</v>
      </c>
      <c r="J161" s="38">
        <v>0</v>
      </c>
      <c r="K161" s="38">
        <v>0</v>
      </c>
      <c r="L161" s="38">
        <v>0</v>
      </c>
      <c r="M161" s="38">
        <v>0</v>
      </c>
      <c r="N161" s="38">
        <v>0</v>
      </c>
      <c r="O161" s="38">
        <v>0</v>
      </c>
      <c r="P161" s="38">
        <v>0</v>
      </c>
    </row>
    <row r="162" spans="1:16" ht="17.25" customHeight="1" x14ac:dyDescent="0.25">
      <c r="A162" s="59"/>
      <c r="B162" s="60"/>
      <c r="C162" s="57"/>
      <c r="D162" s="36" t="s">
        <v>20</v>
      </c>
      <c r="E162" s="38">
        <f t="shared" si="77"/>
        <v>800</v>
      </c>
      <c r="F162" s="38">
        <v>0</v>
      </c>
      <c r="G162" s="38">
        <v>800</v>
      </c>
      <c r="H162" s="38">
        <v>0</v>
      </c>
      <c r="I162" s="38">
        <v>0</v>
      </c>
      <c r="J162" s="38">
        <v>0</v>
      </c>
      <c r="K162" s="38">
        <v>0</v>
      </c>
      <c r="L162" s="38">
        <v>0</v>
      </c>
      <c r="M162" s="38">
        <v>0</v>
      </c>
      <c r="N162" s="38">
        <v>0</v>
      </c>
      <c r="O162" s="38">
        <v>0</v>
      </c>
      <c r="P162" s="38">
        <v>0</v>
      </c>
    </row>
    <row r="163" spans="1:16" ht="17.25" customHeight="1" x14ac:dyDescent="0.25">
      <c r="A163" s="59" t="s">
        <v>130</v>
      </c>
      <c r="B163" s="60" t="s">
        <v>131</v>
      </c>
      <c r="C163" s="57" t="s">
        <v>123</v>
      </c>
      <c r="D163" s="20" t="s">
        <v>265</v>
      </c>
      <c r="E163" s="25">
        <f t="shared" si="77"/>
        <v>0</v>
      </c>
      <c r="F163" s="25">
        <v>0</v>
      </c>
      <c r="G163" s="25">
        <v>0</v>
      </c>
      <c r="H163" s="25">
        <v>0</v>
      </c>
      <c r="I163" s="25">
        <v>0</v>
      </c>
      <c r="J163" s="40">
        <v>0</v>
      </c>
      <c r="K163" s="40">
        <v>0</v>
      </c>
      <c r="L163" s="40">
        <v>0</v>
      </c>
      <c r="M163" s="25">
        <v>0</v>
      </c>
      <c r="N163" s="25">
        <v>0</v>
      </c>
      <c r="O163" s="25">
        <v>0</v>
      </c>
      <c r="P163" s="25">
        <v>0</v>
      </c>
    </row>
    <row r="164" spans="1:16" ht="17.25" customHeight="1" x14ac:dyDescent="0.25">
      <c r="A164" s="59"/>
      <c r="B164" s="60"/>
      <c r="C164" s="57"/>
      <c r="D164" s="20" t="s">
        <v>18</v>
      </c>
      <c r="E164" s="25">
        <f t="shared" si="77"/>
        <v>0</v>
      </c>
      <c r="F164" s="25">
        <v>0</v>
      </c>
      <c r="G164" s="25">
        <v>0</v>
      </c>
      <c r="H164" s="25">
        <v>0</v>
      </c>
      <c r="I164" s="25">
        <v>0</v>
      </c>
      <c r="J164" s="40">
        <v>0</v>
      </c>
      <c r="K164" s="40">
        <v>0</v>
      </c>
      <c r="L164" s="40">
        <v>0</v>
      </c>
      <c r="M164" s="25">
        <v>0</v>
      </c>
      <c r="N164" s="25">
        <v>0</v>
      </c>
      <c r="O164" s="25">
        <v>0</v>
      </c>
      <c r="P164" s="25">
        <v>0</v>
      </c>
    </row>
    <row r="165" spans="1:16" ht="30" customHeight="1" x14ac:dyDescent="0.25">
      <c r="A165" s="59" t="s">
        <v>132</v>
      </c>
      <c r="B165" s="60" t="s">
        <v>133</v>
      </c>
      <c r="C165" s="57" t="s">
        <v>36</v>
      </c>
      <c r="D165" s="20" t="s">
        <v>265</v>
      </c>
      <c r="E165" s="25">
        <f t="shared" si="77"/>
        <v>70</v>
      </c>
      <c r="F165" s="25">
        <v>0</v>
      </c>
      <c r="G165" s="25">
        <v>70</v>
      </c>
      <c r="H165" s="25">
        <v>0</v>
      </c>
      <c r="I165" s="25">
        <v>0</v>
      </c>
      <c r="J165" s="40">
        <v>0</v>
      </c>
      <c r="K165" s="40">
        <v>0</v>
      </c>
      <c r="L165" s="40">
        <v>0</v>
      </c>
      <c r="M165" s="25">
        <v>0</v>
      </c>
      <c r="N165" s="25">
        <v>0</v>
      </c>
      <c r="O165" s="25">
        <v>0</v>
      </c>
      <c r="P165" s="25">
        <v>0</v>
      </c>
    </row>
    <row r="166" spans="1:16" ht="36.75" customHeight="1" x14ac:dyDescent="0.25">
      <c r="A166" s="59"/>
      <c r="B166" s="60"/>
      <c r="C166" s="57"/>
      <c r="D166" s="20" t="s">
        <v>18</v>
      </c>
      <c r="E166" s="25">
        <f t="shared" si="77"/>
        <v>70</v>
      </c>
      <c r="F166" s="25">
        <v>0</v>
      </c>
      <c r="G166" s="25">
        <v>70</v>
      </c>
      <c r="H166" s="25">
        <v>0</v>
      </c>
      <c r="I166" s="25">
        <v>0</v>
      </c>
      <c r="J166" s="40">
        <v>0</v>
      </c>
      <c r="K166" s="40">
        <v>0</v>
      </c>
      <c r="L166" s="40">
        <v>0</v>
      </c>
      <c r="M166" s="25">
        <v>0</v>
      </c>
      <c r="N166" s="25">
        <v>0</v>
      </c>
      <c r="O166" s="25">
        <v>0</v>
      </c>
      <c r="P166" s="25">
        <v>0</v>
      </c>
    </row>
    <row r="167" spans="1:16" x14ac:dyDescent="0.25">
      <c r="A167" s="59" t="s">
        <v>134</v>
      </c>
      <c r="B167" s="60" t="s">
        <v>135</v>
      </c>
      <c r="C167" s="57" t="s">
        <v>36</v>
      </c>
      <c r="D167" s="20" t="s">
        <v>265</v>
      </c>
      <c r="E167" s="25">
        <f t="shared" si="77"/>
        <v>0</v>
      </c>
      <c r="F167" s="25">
        <v>0</v>
      </c>
      <c r="G167" s="25">
        <v>0</v>
      </c>
      <c r="H167" s="25">
        <v>0</v>
      </c>
      <c r="I167" s="25">
        <v>0</v>
      </c>
      <c r="J167" s="40">
        <v>0</v>
      </c>
      <c r="K167" s="40">
        <v>0</v>
      </c>
      <c r="L167" s="40">
        <v>0</v>
      </c>
      <c r="M167" s="25">
        <v>0</v>
      </c>
      <c r="N167" s="25">
        <v>0</v>
      </c>
      <c r="O167" s="25">
        <v>0</v>
      </c>
      <c r="P167" s="25">
        <v>0</v>
      </c>
    </row>
    <row r="168" spans="1:16" ht="23.25" customHeight="1" x14ac:dyDescent="0.25">
      <c r="A168" s="59"/>
      <c r="B168" s="60"/>
      <c r="C168" s="57"/>
      <c r="D168" s="20" t="s">
        <v>18</v>
      </c>
      <c r="E168" s="25">
        <f t="shared" si="77"/>
        <v>0</v>
      </c>
      <c r="F168" s="25">
        <v>0</v>
      </c>
      <c r="G168" s="25">
        <v>0</v>
      </c>
      <c r="H168" s="25">
        <v>0</v>
      </c>
      <c r="I168" s="25">
        <v>0</v>
      </c>
      <c r="J168" s="40">
        <v>0</v>
      </c>
      <c r="K168" s="40">
        <v>0</v>
      </c>
      <c r="L168" s="40">
        <v>0</v>
      </c>
      <c r="M168" s="25">
        <v>0</v>
      </c>
      <c r="N168" s="25">
        <v>0</v>
      </c>
      <c r="O168" s="25">
        <v>0</v>
      </c>
      <c r="P168" s="25">
        <v>0</v>
      </c>
    </row>
    <row r="169" spans="1:16" x14ac:dyDescent="0.25">
      <c r="A169" s="59" t="s">
        <v>271</v>
      </c>
      <c r="B169" s="59"/>
      <c r="C169" s="59"/>
      <c r="D169" s="20" t="s">
        <v>265</v>
      </c>
      <c r="E169" s="25">
        <f>SUM(F169:P169)</f>
        <v>2670</v>
      </c>
      <c r="F169" s="25">
        <f>F170+F171</f>
        <v>0</v>
      </c>
      <c r="G169" s="25">
        <f t="shared" ref="G169:P169" si="79">G170+G171</f>
        <v>1670</v>
      </c>
      <c r="H169" s="25">
        <f t="shared" si="79"/>
        <v>1000</v>
      </c>
      <c r="I169" s="25">
        <f t="shared" si="79"/>
        <v>0</v>
      </c>
      <c r="J169" s="40">
        <f t="shared" si="79"/>
        <v>0</v>
      </c>
      <c r="K169" s="40">
        <f t="shared" si="79"/>
        <v>0</v>
      </c>
      <c r="L169" s="40">
        <f t="shared" si="79"/>
        <v>0</v>
      </c>
      <c r="M169" s="25">
        <f t="shared" si="79"/>
        <v>0</v>
      </c>
      <c r="N169" s="25">
        <f t="shared" si="79"/>
        <v>0</v>
      </c>
      <c r="O169" s="25">
        <f t="shared" si="79"/>
        <v>0</v>
      </c>
      <c r="P169" s="25">
        <f t="shared" si="79"/>
        <v>0</v>
      </c>
    </row>
    <row r="170" spans="1:16" x14ac:dyDescent="0.25">
      <c r="A170" s="59"/>
      <c r="B170" s="59"/>
      <c r="C170" s="59"/>
      <c r="D170" s="20" t="s">
        <v>18</v>
      </c>
      <c r="E170" s="25">
        <f>SUM(F170:P170)</f>
        <v>1870</v>
      </c>
      <c r="F170" s="25">
        <f>F168+F166+F164+F161+F159+F157+F155</f>
        <v>0</v>
      </c>
      <c r="G170" s="25">
        <f t="shared" ref="G170:P170" si="80">G168+G166+G164+G161+G159+G157+G155</f>
        <v>870</v>
      </c>
      <c r="H170" s="25">
        <f t="shared" si="80"/>
        <v>1000</v>
      </c>
      <c r="I170" s="25">
        <f t="shared" si="80"/>
        <v>0</v>
      </c>
      <c r="J170" s="40">
        <f t="shared" si="80"/>
        <v>0</v>
      </c>
      <c r="K170" s="40">
        <f t="shared" si="80"/>
        <v>0</v>
      </c>
      <c r="L170" s="40">
        <f t="shared" si="80"/>
        <v>0</v>
      </c>
      <c r="M170" s="25">
        <f t="shared" si="80"/>
        <v>0</v>
      </c>
      <c r="N170" s="25">
        <f t="shared" si="80"/>
        <v>0</v>
      </c>
      <c r="O170" s="25">
        <f t="shared" si="80"/>
        <v>0</v>
      </c>
      <c r="P170" s="25">
        <f t="shared" si="80"/>
        <v>0</v>
      </c>
    </row>
    <row r="171" spans="1:16" ht="12" customHeight="1" x14ac:dyDescent="0.25">
      <c r="A171" s="59"/>
      <c r="B171" s="59"/>
      <c r="C171" s="59"/>
      <c r="D171" s="20" t="s">
        <v>20</v>
      </c>
      <c r="E171" s="25">
        <f>SUM(F171:P171)</f>
        <v>800</v>
      </c>
      <c r="F171" s="25">
        <f>F162</f>
        <v>0</v>
      </c>
      <c r="G171" s="25">
        <f t="shared" ref="G171:P171" si="81">G162</f>
        <v>800</v>
      </c>
      <c r="H171" s="25">
        <f t="shared" si="81"/>
        <v>0</v>
      </c>
      <c r="I171" s="25">
        <f t="shared" si="81"/>
        <v>0</v>
      </c>
      <c r="J171" s="40">
        <f t="shared" si="81"/>
        <v>0</v>
      </c>
      <c r="K171" s="40">
        <f t="shared" si="81"/>
        <v>0</v>
      </c>
      <c r="L171" s="40">
        <f t="shared" si="81"/>
        <v>0</v>
      </c>
      <c r="M171" s="25">
        <f t="shared" si="81"/>
        <v>0</v>
      </c>
      <c r="N171" s="25">
        <f t="shared" si="81"/>
        <v>0</v>
      </c>
      <c r="O171" s="25">
        <f t="shared" si="81"/>
        <v>0</v>
      </c>
      <c r="P171" s="25">
        <f t="shared" si="81"/>
        <v>0</v>
      </c>
    </row>
    <row r="172" spans="1:16" x14ac:dyDescent="0.25">
      <c r="A172" s="57" t="s">
        <v>136</v>
      </c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</row>
    <row r="173" spans="1:16" ht="51.75" customHeight="1" x14ac:dyDescent="0.25">
      <c r="A173" s="21" t="s">
        <v>137</v>
      </c>
      <c r="B173" s="23" t="s">
        <v>138</v>
      </c>
      <c r="C173" s="20" t="s">
        <v>93</v>
      </c>
      <c r="D173" s="57" t="s">
        <v>272</v>
      </c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</row>
    <row r="174" spans="1:16" ht="49.5" customHeight="1" x14ac:dyDescent="0.25">
      <c r="A174" s="21" t="s">
        <v>139</v>
      </c>
      <c r="B174" s="23" t="s">
        <v>140</v>
      </c>
      <c r="C174" s="20" t="s">
        <v>93</v>
      </c>
      <c r="D174" s="57" t="s">
        <v>272</v>
      </c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</row>
    <row r="175" spans="1:16" ht="24.75" customHeight="1" x14ac:dyDescent="0.25">
      <c r="A175" s="21" t="s">
        <v>141</v>
      </c>
      <c r="B175" s="23" t="s">
        <v>142</v>
      </c>
      <c r="C175" s="20" t="s">
        <v>93</v>
      </c>
      <c r="D175" s="57" t="s">
        <v>272</v>
      </c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</row>
    <row r="176" spans="1:16" s="11" customFormat="1" x14ac:dyDescent="0.25">
      <c r="A176" s="59" t="s">
        <v>143</v>
      </c>
      <c r="B176" s="60" t="s">
        <v>144</v>
      </c>
      <c r="C176" s="57" t="s">
        <v>72</v>
      </c>
      <c r="D176" s="36" t="s">
        <v>265</v>
      </c>
      <c r="E176" s="38">
        <f>SUM(F176:P176)</f>
        <v>4485.5618112000002</v>
      </c>
      <c r="F176" s="38">
        <f>F177+F178</f>
        <v>294.39999999999998</v>
      </c>
      <c r="G176" s="38">
        <f t="shared" ref="G176:P176" si="82">G177+G178</f>
        <v>467.6</v>
      </c>
      <c r="H176" s="38">
        <f t="shared" si="82"/>
        <v>823.30000000000007</v>
      </c>
      <c r="I176" s="38">
        <f t="shared" si="82"/>
        <v>414.7</v>
      </c>
      <c r="J176" s="38">
        <f t="shared" si="82"/>
        <v>788.2</v>
      </c>
      <c r="K176" s="38">
        <f t="shared" si="82"/>
        <v>825.6</v>
      </c>
      <c r="L176" s="38">
        <f t="shared" si="82"/>
        <v>825.9</v>
      </c>
      <c r="M176" s="38">
        <f t="shared" si="82"/>
        <v>10.8</v>
      </c>
      <c r="N176" s="38">
        <f t="shared" si="82"/>
        <v>11.232000000000001</v>
      </c>
      <c r="O176" s="38">
        <f t="shared" si="82"/>
        <v>11.681280000000001</v>
      </c>
      <c r="P176" s="38">
        <f t="shared" si="82"/>
        <v>12.148531200000001</v>
      </c>
    </row>
    <row r="177" spans="1:16" s="11" customFormat="1" x14ac:dyDescent="0.25">
      <c r="A177" s="59"/>
      <c r="B177" s="60"/>
      <c r="C177" s="57"/>
      <c r="D177" s="36" t="s">
        <v>18</v>
      </c>
      <c r="E177" s="38">
        <f t="shared" ref="E177:E178" si="83">SUM(F177:P177)</f>
        <v>107.26181120000001</v>
      </c>
      <c r="F177" s="38">
        <v>10</v>
      </c>
      <c r="G177" s="38">
        <v>7.5</v>
      </c>
      <c r="H177" s="38">
        <v>8.1999999999999993</v>
      </c>
      <c r="I177" s="38">
        <v>10</v>
      </c>
      <c r="J177" s="38">
        <v>8.1999999999999993</v>
      </c>
      <c r="K177" s="38">
        <v>8.6</v>
      </c>
      <c r="L177" s="38">
        <v>8.9</v>
      </c>
      <c r="M177" s="38">
        <v>10.8</v>
      </c>
      <c r="N177" s="38">
        <f t="shared" ref="N177:N178" si="84">M177+(M177/100*4)</f>
        <v>11.232000000000001</v>
      </c>
      <c r="O177" s="38">
        <f t="shared" ref="O177:O178" si="85">N177+(N177/100*4)</f>
        <v>11.681280000000001</v>
      </c>
      <c r="P177" s="38">
        <f t="shared" ref="P177:P178" si="86">O177+(O177/100*4)</f>
        <v>12.148531200000001</v>
      </c>
    </row>
    <row r="178" spans="1:16" s="11" customFormat="1" ht="15" customHeight="1" x14ac:dyDescent="0.25">
      <c r="A178" s="59"/>
      <c r="B178" s="60"/>
      <c r="C178" s="57"/>
      <c r="D178" s="36" t="s">
        <v>20</v>
      </c>
      <c r="E178" s="38">
        <f t="shared" si="83"/>
        <v>4378.3</v>
      </c>
      <c r="F178" s="38">
        <v>284.39999999999998</v>
      </c>
      <c r="G178" s="38">
        <v>460.1</v>
      </c>
      <c r="H178" s="38">
        <v>815.1</v>
      </c>
      <c r="I178" s="38">
        <v>404.7</v>
      </c>
      <c r="J178" s="38">
        <f>817-37</f>
        <v>780</v>
      </c>
      <c r="K178" s="38">
        <v>817</v>
      </c>
      <c r="L178" s="38">
        <v>817</v>
      </c>
      <c r="M178" s="38">
        <v>0</v>
      </c>
      <c r="N178" s="38">
        <f t="shared" si="84"/>
        <v>0</v>
      </c>
      <c r="O178" s="38">
        <f t="shared" si="85"/>
        <v>0</v>
      </c>
      <c r="P178" s="38">
        <f t="shared" si="86"/>
        <v>0</v>
      </c>
    </row>
    <row r="179" spans="1:16" hidden="1" x14ac:dyDescent="0.25">
      <c r="A179" s="51"/>
      <c r="B179" s="81"/>
      <c r="C179" s="54"/>
      <c r="D179" s="36"/>
      <c r="E179" s="38"/>
      <c r="F179" s="38"/>
      <c r="G179" s="38"/>
      <c r="H179" s="38"/>
      <c r="I179" s="38"/>
      <c r="J179" s="38"/>
      <c r="K179" s="38"/>
      <c r="L179" s="38"/>
      <c r="M179" s="38"/>
      <c r="N179" s="38"/>
      <c r="O179" s="38"/>
      <c r="P179" s="38"/>
    </row>
    <row r="180" spans="1:16" hidden="1" x14ac:dyDescent="0.25">
      <c r="A180" s="53"/>
      <c r="B180" s="82"/>
      <c r="C180" s="56"/>
      <c r="D180" s="36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</row>
    <row r="181" spans="1:16" x14ac:dyDescent="0.25">
      <c r="A181" s="59" t="s">
        <v>273</v>
      </c>
      <c r="B181" s="59"/>
      <c r="C181" s="57"/>
      <c r="D181" s="36" t="s">
        <v>265</v>
      </c>
      <c r="E181" s="38">
        <f>E182+E183</f>
        <v>4485.5618112000002</v>
      </c>
      <c r="F181" s="38">
        <f>F182+F183</f>
        <v>294.39999999999998</v>
      </c>
      <c r="G181" s="38">
        <f t="shared" ref="G181:P181" si="87">G182+G183</f>
        <v>467.6</v>
      </c>
      <c r="H181" s="38">
        <f t="shared" si="87"/>
        <v>823.30000000000007</v>
      </c>
      <c r="I181" s="38">
        <f t="shared" si="87"/>
        <v>414.7</v>
      </c>
      <c r="J181" s="38">
        <f>J182+J183</f>
        <v>788.2</v>
      </c>
      <c r="K181" s="38">
        <f t="shared" si="87"/>
        <v>825.6</v>
      </c>
      <c r="L181" s="38">
        <f t="shared" si="87"/>
        <v>825.9</v>
      </c>
      <c r="M181" s="38">
        <f t="shared" si="87"/>
        <v>10.8</v>
      </c>
      <c r="N181" s="38">
        <f t="shared" si="87"/>
        <v>11.232000000000001</v>
      </c>
      <c r="O181" s="38">
        <f t="shared" si="87"/>
        <v>11.681280000000001</v>
      </c>
      <c r="P181" s="38">
        <f t="shared" si="87"/>
        <v>12.148531200000001</v>
      </c>
    </row>
    <row r="182" spans="1:16" ht="12.75" customHeight="1" x14ac:dyDescent="0.25">
      <c r="A182" s="59"/>
      <c r="B182" s="59"/>
      <c r="C182" s="57"/>
      <c r="D182" s="36" t="s">
        <v>18</v>
      </c>
      <c r="E182" s="38">
        <f>E177</f>
        <v>107.26181120000001</v>
      </c>
      <c r="F182" s="38">
        <f>F177</f>
        <v>10</v>
      </c>
      <c r="G182" s="38">
        <f t="shared" ref="G182:P182" si="88">G177</f>
        <v>7.5</v>
      </c>
      <c r="H182" s="38">
        <f t="shared" si="88"/>
        <v>8.1999999999999993</v>
      </c>
      <c r="I182" s="38">
        <f t="shared" si="88"/>
        <v>10</v>
      </c>
      <c r="J182" s="38">
        <v>8.1999999999999993</v>
      </c>
      <c r="K182" s="38">
        <f t="shared" si="88"/>
        <v>8.6</v>
      </c>
      <c r="L182" s="38">
        <f t="shared" si="88"/>
        <v>8.9</v>
      </c>
      <c r="M182" s="38">
        <f t="shared" si="88"/>
        <v>10.8</v>
      </c>
      <c r="N182" s="38">
        <f t="shared" si="88"/>
        <v>11.232000000000001</v>
      </c>
      <c r="O182" s="38">
        <f t="shared" si="88"/>
        <v>11.681280000000001</v>
      </c>
      <c r="P182" s="38">
        <f t="shared" si="88"/>
        <v>12.148531200000001</v>
      </c>
    </row>
    <row r="183" spans="1:16" x14ac:dyDescent="0.25">
      <c r="A183" s="59"/>
      <c r="B183" s="59"/>
      <c r="C183" s="57"/>
      <c r="D183" s="36" t="s">
        <v>20</v>
      </c>
      <c r="E183" s="38">
        <f t="shared" ref="E183:P183" si="89">E178+E180</f>
        <v>4378.3</v>
      </c>
      <c r="F183" s="38">
        <f t="shared" si="89"/>
        <v>284.39999999999998</v>
      </c>
      <c r="G183" s="38">
        <f t="shared" si="89"/>
        <v>460.1</v>
      </c>
      <c r="H183" s="38">
        <f t="shared" si="89"/>
        <v>815.1</v>
      </c>
      <c r="I183" s="38">
        <f t="shared" si="89"/>
        <v>404.7</v>
      </c>
      <c r="J183" s="38">
        <f t="shared" si="89"/>
        <v>780</v>
      </c>
      <c r="K183" s="38">
        <f t="shared" si="89"/>
        <v>817</v>
      </c>
      <c r="L183" s="38">
        <f t="shared" si="89"/>
        <v>817</v>
      </c>
      <c r="M183" s="38">
        <f t="shared" si="89"/>
        <v>0</v>
      </c>
      <c r="N183" s="38">
        <f t="shared" si="89"/>
        <v>0</v>
      </c>
      <c r="O183" s="38">
        <f t="shared" si="89"/>
        <v>0</v>
      </c>
      <c r="P183" s="38">
        <f t="shared" si="89"/>
        <v>0</v>
      </c>
    </row>
    <row r="184" spans="1:16" x14ac:dyDescent="0.25">
      <c r="A184" s="57" t="s">
        <v>145</v>
      </c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</row>
    <row r="185" spans="1:16" ht="38.25" x14ac:dyDescent="0.25">
      <c r="A185" s="21" t="s">
        <v>146</v>
      </c>
      <c r="B185" s="23" t="s">
        <v>147</v>
      </c>
      <c r="C185" s="20" t="s">
        <v>93</v>
      </c>
      <c r="D185" s="57" t="s">
        <v>272</v>
      </c>
      <c r="E185" s="57"/>
      <c r="F185" s="25"/>
      <c r="G185" s="25"/>
      <c r="H185" s="25"/>
      <c r="I185" s="25"/>
      <c r="J185" s="40"/>
      <c r="K185" s="40"/>
      <c r="L185" s="40"/>
      <c r="M185" s="25"/>
      <c r="N185" s="25"/>
      <c r="O185" s="25"/>
      <c r="P185" s="25"/>
    </row>
    <row r="186" spans="1:16" ht="25.5" x14ac:dyDescent="0.25">
      <c r="A186" s="59" t="s">
        <v>148</v>
      </c>
      <c r="B186" s="23" t="s">
        <v>149</v>
      </c>
      <c r="C186" s="57" t="s">
        <v>93</v>
      </c>
      <c r="D186" s="57" t="s">
        <v>272</v>
      </c>
      <c r="E186" s="57"/>
      <c r="F186" s="79"/>
      <c r="G186" s="79"/>
      <c r="H186" s="79"/>
      <c r="I186" s="79"/>
      <c r="J186" s="80"/>
      <c r="K186" s="80"/>
      <c r="L186" s="80"/>
      <c r="M186" s="79"/>
      <c r="N186" s="79"/>
      <c r="O186" s="79"/>
      <c r="P186" s="79"/>
    </row>
    <row r="187" spans="1:16" x14ac:dyDescent="0.25">
      <c r="A187" s="59"/>
      <c r="B187" s="23" t="s">
        <v>150</v>
      </c>
      <c r="C187" s="57"/>
      <c r="D187" s="57"/>
      <c r="E187" s="57"/>
      <c r="F187" s="79"/>
      <c r="G187" s="79"/>
      <c r="H187" s="79"/>
      <c r="I187" s="79"/>
      <c r="J187" s="80"/>
      <c r="K187" s="80"/>
      <c r="L187" s="80"/>
      <c r="M187" s="79"/>
      <c r="N187" s="79"/>
      <c r="O187" s="79"/>
      <c r="P187" s="79"/>
    </row>
    <row r="188" spans="1:16" x14ac:dyDescent="0.25">
      <c r="A188" s="59"/>
      <c r="B188" s="22" t="s">
        <v>151</v>
      </c>
      <c r="C188" s="57"/>
      <c r="D188" s="57"/>
      <c r="E188" s="57"/>
      <c r="F188" s="79"/>
      <c r="G188" s="79"/>
      <c r="H188" s="79"/>
      <c r="I188" s="79"/>
      <c r="J188" s="80"/>
      <c r="K188" s="80"/>
      <c r="L188" s="80"/>
      <c r="M188" s="79"/>
      <c r="N188" s="79"/>
      <c r="O188" s="79"/>
      <c r="P188" s="79"/>
    </row>
    <row r="189" spans="1:16" x14ac:dyDescent="0.25">
      <c r="A189" s="59" t="s">
        <v>152</v>
      </c>
      <c r="B189" s="60" t="s">
        <v>153</v>
      </c>
      <c r="C189" s="57" t="s">
        <v>93</v>
      </c>
      <c r="D189" s="20" t="s">
        <v>265</v>
      </c>
      <c r="E189" s="25">
        <f>SUM(F189:P189)</f>
        <v>487.99292955647996</v>
      </c>
      <c r="F189" s="25">
        <v>0</v>
      </c>
      <c r="G189" s="25">
        <v>40</v>
      </c>
      <c r="H189" s="25">
        <v>41.9</v>
      </c>
      <c r="I189" s="25">
        <v>43.9</v>
      </c>
      <c r="J189" s="40">
        <v>45.8</v>
      </c>
      <c r="K189" s="40">
        <v>47.7</v>
      </c>
      <c r="L189" s="40">
        <f>K189+(K189/100*4)</f>
        <v>49.608000000000004</v>
      </c>
      <c r="M189" s="25">
        <f t="shared" ref="M189:P190" si="90">L189+(L189/100*4)</f>
        <v>51.592320000000001</v>
      </c>
      <c r="N189" s="25">
        <f t="shared" si="90"/>
        <v>53.656012799999999</v>
      </c>
      <c r="O189" s="25">
        <f t="shared" si="90"/>
        <v>55.802253311999998</v>
      </c>
      <c r="P189" s="25">
        <f t="shared" si="90"/>
        <v>58.034343444480001</v>
      </c>
    </row>
    <row r="190" spans="1:16" x14ac:dyDescent="0.25">
      <c r="A190" s="59"/>
      <c r="B190" s="60"/>
      <c r="C190" s="57"/>
      <c r="D190" s="20" t="s">
        <v>18</v>
      </c>
      <c r="E190" s="25">
        <f>SUM(F190:P190)</f>
        <v>487.99292955647996</v>
      </c>
      <c r="F190" s="25">
        <v>0</v>
      </c>
      <c r="G190" s="25">
        <v>40</v>
      </c>
      <c r="H190" s="25">
        <v>41.9</v>
      </c>
      <c r="I190" s="25">
        <v>43.9</v>
      </c>
      <c r="J190" s="40">
        <v>45.8</v>
      </c>
      <c r="K190" s="40">
        <v>47.7</v>
      </c>
      <c r="L190" s="40">
        <f>K190+(K190/100*4)</f>
        <v>49.608000000000004</v>
      </c>
      <c r="M190" s="25">
        <f t="shared" si="90"/>
        <v>51.592320000000001</v>
      </c>
      <c r="N190" s="25">
        <f t="shared" si="90"/>
        <v>53.656012799999999</v>
      </c>
      <c r="O190" s="25">
        <f t="shared" si="90"/>
        <v>55.802253311999998</v>
      </c>
      <c r="P190" s="25">
        <f t="shared" si="90"/>
        <v>58.034343444480001</v>
      </c>
    </row>
    <row r="191" spans="1:16" ht="25.5" x14ac:dyDescent="0.25">
      <c r="A191" s="21" t="s">
        <v>154</v>
      </c>
      <c r="B191" s="23" t="s">
        <v>155</v>
      </c>
      <c r="C191" s="20" t="s">
        <v>93</v>
      </c>
      <c r="D191" s="57" t="s">
        <v>272</v>
      </c>
      <c r="E191" s="57"/>
      <c r="F191" s="25"/>
      <c r="G191" s="25"/>
      <c r="H191" s="25"/>
      <c r="I191" s="25"/>
      <c r="J191" s="40"/>
      <c r="K191" s="40"/>
      <c r="L191" s="40"/>
      <c r="M191" s="25"/>
      <c r="N191" s="25"/>
      <c r="O191" s="25"/>
      <c r="P191" s="25"/>
    </row>
    <row r="192" spans="1:16" ht="25.5" x14ac:dyDescent="0.25">
      <c r="A192" s="21" t="s">
        <v>156</v>
      </c>
      <c r="B192" s="23" t="s">
        <v>157</v>
      </c>
      <c r="C192" s="20" t="s">
        <v>93</v>
      </c>
      <c r="D192" s="57" t="s">
        <v>272</v>
      </c>
      <c r="E192" s="57"/>
      <c r="F192" s="25"/>
      <c r="G192" s="25"/>
      <c r="H192" s="25"/>
      <c r="I192" s="25"/>
      <c r="J192" s="40"/>
      <c r="K192" s="40"/>
      <c r="L192" s="40"/>
      <c r="M192" s="25"/>
      <c r="N192" s="25"/>
      <c r="O192" s="25"/>
      <c r="P192" s="25"/>
    </row>
    <row r="193" spans="1:19" x14ac:dyDescent="0.25">
      <c r="A193" s="59" t="s">
        <v>158</v>
      </c>
      <c r="B193" s="60" t="s">
        <v>159</v>
      </c>
      <c r="C193" s="57" t="s">
        <v>36</v>
      </c>
      <c r="D193" s="20" t="s">
        <v>265</v>
      </c>
      <c r="E193" s="25">
        <f>SUM(F193:P193)</f>
        <v>236.52173318144</v>
      </c>
      <c r="F193" s="5">
        <v>0</v>
      </c>
      <c r="G193" s="25">
        <v>20</v>
      </c>
      <c r="H193" s="25">
        <v>20.100000000000001</v>
      </c>
      <c r="I193" s="25">
        <v>21.1</v>
      </c>
      <c r="J193" s="40">
        <v>22.1</v>
      </c>
      <c r="K193" s="40">
        <v>23.1</v>
      </c>
      <c r="L193" s="40">
        <f>K193+(K193/100*4)</f>
        <v>24.024000000000001</v>
      </c>
      <c r="M193" s="25">
        <f t="shared" ref="M193:P196" si="91">L193+(L193/100*4)</f>
        <v>24.984960000000001</v>
      </c>
      <c r="N193" s="25">
        <f t="shared" si="91"/>
        <v>25.984358400000001</v>
      </c>
      <c r="O193" s="25">
        <f t="shared" si="91"/>
        <v>27.023732736000003</v>
      </c>
      <c r="P193" s="25">
        <f t="shared" si="91"/>
        <v>28.104682045440004</v>
      </c>
    </row>
    <row r="194" spans="1:19" x14ac:dyDescent="0.25">
      <c r="A194" s="59"/>
      <c r="B194" s="60"/>
      <c r="C194" s="57"/>
      <c r="D194" s="20" t="s">
        <v>18</v>
      </c>
      <c r="E194" s="25">
        <f>SUM(F194:P194)</f>
        <v>236.52173318144</v>
      </c>
      <c r="F194" s="5">
        <v>0</v>
      </c>
      <c r="G194" s="25">
        <v>20</v>
      </c>
      <c r="H194" s="25">
        <v>20.100000000000001</v>
      </c>
      <c r="I194" s="25">
        <v>21.1</v>
      </c>
      <c r="J194" s="40">
        <v>22.1</v>
      </c>
      <c r="K194" s="40">
        <v>23.1</v>
      </c>
      <c r="L194" s="40">
        <f>K194+(K194/100*4)</f>
        <v>24.024000000000001</v>
      </c>
      <c r="M194" s="25">
        <f t="shared" si="91"/>
        <v>24.984960000000001</v>
      </c>
      <c r="N194" s="25">
        <f t="shared" si="91"/>
        <v>25.984358400000001</v>
      </c>
      <c r="O194" s="25">
        <f t="shared" si="91"/>
        <v>27.023732736000003</v>
      </c>
      <c r="P194" s="25">
        <f t="shared" si="91"/>
        <v>28.104682045440004</v>
      </c>
    </row>
    <row r="195" spans="1:19" x14ac:dyDescent="0.25">
      <c r="A195" s="59" t="s">
        <v>160</v>
      </c>
      <c r="B195" s="60" t="s">
        <v>161</v>
      </c>
      <c r="C195" s="57" t="s">
        <v>36</v>
      </c>
      <c r="D195" s="20" t="s">
        <v>265</v>
      </c>
      <c r="E195" s="25">
        <f>SUM(F195:P195)</f>
        <v>487.99292955647996</v>
      </c>
      <c r="F195" s="5">
        <v>0</v>
      </c>
      <c r="G195" s="25">
        <v>40</v>
      </c>
      <c r="H195" s="25">
        <v>41.9</v>
      </c>
      <c r="I195" s="25">
        <v>43.9</v>
      </c>
      <c r="J195" s="40">
        <v>45.8</v>
      </c>
      <c r="K195" s="40">
        <v>47.7</v>
      </c>
      <c r="L195" s="40">
        <f>K195+(K195/100*4)</f>
        <v>49.608000000000004</v>
      </c>
      <c r="M195" s="25">
        <f t="shared" si="91"/>
        <v>51.592320000000001</v>
      </c>
      <c r="N195" s="25">
        <f t="shared" si="91"/>
        <v>53.656012799999999</v>
      </c>
      <c r="O195" s="25">
        <f t="shared" si="91"/>
        <v>55.802253311999998</v>
      </c>
      <c r="P195" s="25">
        <f t="shared" si="91"/>
        <v>58.034343444480001</v>
      </c>
    </row>
    <row r="196" spans="1:19" x14ac:dyDescent="0.25">
      <c r="A196" s="59"/>
      <c r="B196" s="60"/>
      <c r="C196" s="57"/>
      <c r="D196" s="20" t="s">
        <v>18</v>
      </c>
      <c r="E196" s="25">
        <f>SUM(F196:P196)</f>
        <v>487.99292955647996</v>
      </c>
      <c r="F196" s="5">
        <v>0</v>
      </c>
      <c r="G196" s="25">
        <v>40</v>
      </c>
      <c r="H196" s="25">
        <v>41.9</v>
      </c>
      <c r="I196" s="25">
        <v>43.9</v>
      </c>
      <c r="J196" s="40">
        <v>45.8</v>
      </c>
      <c r="K196" s="40">
        <v>47.7</v>
      </c>
      <c r="L196" s="40">
        <f>K196+(K196/100*4)</f>
        <v>49.608000000000004</v>
      </c>
      <c r="M196" s="25">
        <f t="shared" si="91"/>
        <v>51.592320000000001</v>
      </c>
      <c r="N196" s="25">
        <f t="shared" si="91"/>
        <v>53.656012799999999</v>
      </c>
      <c r="O196" s="25">
        <f t="shared" si="91"/>
        <v>55.802253311999998</v>
      </c>
      <c r="P196" s="25">
        <f t="shared" si="91"/>
        <v>58.034343444480001</v>
      </c>
      <c r="Q196" s="12"/>
      <c r="R196" s="12"/>
      <c r="S196" s="12"/>
    </row>
    <row r="197" spans="1:19" ht="25.5" x14ac:dyDescent="0.25">
      <c r="A197" s="21" t="s">
        <v>162</v>
      </c>
      <c r="B197" s="23" t="s">
        <v>163</v>
      </c>
      <c r="C197" s="20" t="s">
        <v>93</v>
      </c>
      <c r="D197" s="57" t="s">
        <v>272</v>
      </c>
      <c r="E197" s="57"/>
      <c r="F197" s="25"/>
      <c r="G197" s="25"/>
      <c r="H197" s="25"/>
      <c r="I197" s="25"/>
      <c r="J197" s="40"/>
      <c r="K197" s="40"/>
      <c r="L197" s="40"/>
      <c r="M197" s="25"/>
      <c r="N197" s="25"/>
      <c r="O197" s="25"/>
      <c r="P197" s="25"/>
    </row>
    <row r="198" spans="1:19" x14ac:dyDescent="0.25">
      <c r="A198" s="59" t="s">
        <v>164</v>
      </c>
      <c r="B198" s="60" t="s">
        <v>165</v>
      </c>
      <c r="C198" s="57" t="s">
        <v>36</v>
      </c>
      <c r="D198" s="20" t="s">
        <v>265</v>
      </c>
      <c r="E198" s="25">
        <f>SUM(F198:P198)</f>
        <v>122.59570554880001</v>
      </c>
      <c r="F198" s="5">
        <v>0</v>
      </c>
      <c r="G198" s="25">
        <v>10</v>
      </c>
      <c r="H198" s="25">
        <v>10.5</v>
      </c>
      <c r="I198" s="25">
        <v>11</v>
      </c>
      <c r="J198" s="40">
        <v>11.5</v>
      </c>
      <c r="K198" s="40">
        <v>12</v>
      </c>
      <c r="L198" s="40">
        <f>K198+(K198/100*4)</f>
        <v>12.48</v>
      </c>
      <c r="M198" s="25">
        <f t="shared" ref="M198:P199" si="92">L198+(L198/100*4)</f>
        <v>12.979200000000001</v>
      </c>
      <c r="N198" s="25">
        <f t="shared" si="92"/>
        <v>13.498368000000001</v>
      </c>
      <c r="O198" s="25">
        <f t="shared" si="92"/>
        <v>14.038302720000001</v>
      </c>
      <c r="P198" s="25">
        <f t="shared" si="92"/>
        <v>14.599834828800001</v>
      </c>
    </row>
    <row r="199" spans="1:19" x14ac:dyDescent="0.25">
      <c r="A199" s="59"/>
      <c r="B199" s="60"/>
      <c r="C199" s="57"/>
      <c r="D199" s="20" t="s">
        <v>18</v>
      </c>
      <c r="E199" s="25">
        <f>SUM(F199:P199)</f>
        <v>122.59570554880001</v>
      </c>
      <c r="F199" s="5">
        <v>0</v>
      </c>
      <c r="G199" s="25">
        <v>10</v>
      </c>
      <c r="H199" s="25">
        <v>10.5</v>
      </c>
      <c r="I199" s="25">
        <v>11</v>
      </c>
      <c r="J199" s="40">
        <v>11.5</v>
      </c>
      <c r="K199" s="40">
        <v>12</v>
      </c>
      <c r="L199" s="40">
        <f>K199+(K199/100*4)</f>
        <v>12.48</v>
      </c>
      <c r="M199" s="25">
        <f t="shared" si="92"/>
        <v>12.979200000000001</v>
      </c>
      <c r="N199" s="25">
        <f t="shared" si="92"/>
        <v>13.498368000000001</v>
      </c>
      <c r="O199" s="25">
        <f t="shared" si="92"/>
        <v>14.038302720000001</v>
      </c>
      <c r="P199" s="25">
        <f t="shared" si="92"/>
        <v>14.599834828800001</v>
      </c>
    </row>
    <row r="200" spans="1:19" x14ac:dyDescent="0.25">
      <c r="A200" s="59" t="s">
        <v>274</v>
      </c>
      <c r="B200" s="59"/>
      <c r="C200" s="59"/>
      <c r="D200" s="20" t="s">
        <v>265</v>
      </c>
      <c r="E200" s="25">
        <f t="shared" ref="E200:E202" si="93">SUM(F200:P200)</f>
        <v>1335.1032978431999</v>
      </c>
      <c r="F200" s="25">
        <f>F201+F202</f>
        <v>0</v>
      </c>
      <c r="G200" s="25">
        <f t="shared" ref="G200:P200" si="94">G201+G202</f>
        <v>110</v>
      </c>
      <c r="H200" s="25">
        <f t="shared" si="94"/>
        <v>114.4</v>
      </c>
      <c r="I200" s="25">
        <f t="shared" si="94"/>
        <v>119.9</v>
      </c>
      <c r="J200" s="40">
        <f t="shared" si="94"/>
        <v>125.19999999999999</v>
      </c>
      <c r="K200" s="40">
        <f t="shared" si="94"/>
        <v>130.5</v>
      </c>
      <c r="L200" s="40">
        <f t="shared" si="94"/>
        <v>135.72000000000003</v>
      </c>
      <c r="M200" s="25">
        <f t="shared" si="94"/>
        <v>141.14879999999999</v>
      </c>
      <c r="N200" s="25">
        <f t="shared" si="94"/>
        <v>146.79475199999999</v>
      </c>
      <c r="O200" s="25">
        <f t="shared" si="94"/>
        <v>152.66654208</v>
      </c>
      <c r="P200" s="25">
        <f t="shared" si="94"/>
        <v>158.7732037632</v>
      </c>
    </row>
    <row r="201" spans="1:19" x14ac:dyDescent="0.25">
      <c r="A201" s="59"/>
      <c r="B201" s="59"/>
      <c r="C201" s="59"/>
      <c r="D201" s="20" t="s">
        <v>18</v>
      </c>
      <c r="E201" s="25">
        <f t="shared" si="93"/>
        <v>1335.1032978431999</v>
      </c>
      <c r="F201" s="25">
        <f>F199+F196+F190</f>
        <v>0</v>
      </c>
      <c r="G201" s="25">
        <f>G199+G196+G190+G194</f>
        <v>110</v>
      </c>
      <c r="H201" s="25">
        <f t="shared" ref="H201:P201" si="95">H199+H196+H190+H194</f>
        <v>114.4</v>
      </c>
      <c r="I201" s="25">
        <f t="shared" si="95"/>
        <v>119.9</v>
      </c>
      <c r="J201" s="40">
        <f t="shared" si="95"/>
        <v>125.19999999999999</v>
      </c>
      <c r="K201" s="40">
        <f t="shared" si="95"/>
        <v>130.5</v>
      </c>
      <c r="L201" s="40">
        <f t="shared" si="95"/>
        <v>135.72000000000003</v>
      </c>
      <c r="M201" s="25">
        <f t="shared" si="95"/>
        <v>141.14879999999999</v>
      </c>
      <c r="N201" s="25">
        <f t="shared" si="95"/>
        <v>146.79475199999999</v>
      </c>
      <c r="O201" s="25">
        <f t="shared" si="95"/>
        <v>152.66654208</v>
      </c>
      <c r="P201" s="25">
        <f t="shared" si="95"/>
        <v>158.7732037632</v>
      </c>
    </row>
    <row r="202" spans="1:19" x14ac:dyDescent="0.25">
      <c r="A202" s="59"/>
      <c r="B202" s="59"/>
      <c r="C202" s="59"/>
      <c r="D202" s="21" t="s">
        <v>20</v>
      </c>
      <c r="E202" s="25">
        <f t="shared" si="93"/>
        <v>0</v>
      </c>
      <c r="F202" s="25">
        <f>0</f>
        <v>0</v>
      </c>
      <c r="G202" s="25">
        <f>0</f>
        <v>0</v>
      </c>
      <c r="H202" s="25">
        <f>0</f>
        <v>0</v>
      </c>
      <c r="I202" s="25">
        <f>0</f>
        <v>0</v>
      </c>
      <c r="J202" s="40">
        <f>0</f>
        <v>0</v>
      </c>
      <c r="K202" s="40">
        <f>0</f>
        <v>0</v>
      </c>
      <c r="L202" s="40">
        <f>0</f>
        <v>0</v>
      </c>
      <c r="M202" s="25">
        <f>0</f>
        <v>0</v>
      </c>
      <c r="N202" s="25">
        <f>0</f>
        <v>0</v>
      </c>
      <c r="O202" s="25">
        <f>0</f>
        <v>0</v>
      </c>
      <c r="P202" s="25">
        <f>0</f>
        <v>0</v>
      </c>
    </row>
    <row r="203" spans="1:19" x14ac:dyDescent="0.25">
      <c r="A203" s="70" t="s">
        <v>166</v>
      </c>
      <c r="B203" s="71"/>
      <c r="C203" s="71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71"/>
      <c r="O203" s="71"/>
      <c r="P203" s="72"/>
    </row>
    <row r="204" spans="1:19" ht="25.5" x14ac:dyDescent="0.25">
      <c r="A204" s="21" t="s">
        <v>167</v>
      </c>
      <c r="B204" s="23" t="s">
        <v>168</v>
      </c>
      <c r="C204" s="20" t="s">
        <v>93</v>
      </c>
      <c r="D204" s="57" t="s">
        <v>272</v>
      </c>
      <c r="E204" s="57"/>
      <c r="F204" s="20"/>
      <c r="G204" s="20"/>
      <c r="H204" s="20"/>
      <c r="I204" s="20"/>
      <c r="J204" s="42"/>
      <c r="K204" s="42"/>
      <c r="L204" s="42"/>
      <c r="M204" s="20"/>
      <c r="N204" s="20"/>
      <c r="O204" s="20"/>
      <c r="P204" s="20"/>
    </row>
    <row r="205" spans="1:19" ht="25.5" x14ac:dyDescent="0.25">
      <c r="A205" s="21" t="s">
        <v>169</v>
      </c>
      <c r="B205" s="23" t="s">
        <v>170</v>
      </c>
      <c r="C205" s="20" t="s">
        <v>93</v>
      </c>
      <c r="D205" s="57" t="s">
        <v>272</v>
      </c>
      <c r="E205" s="57"/>
      <c r="F205" s="20"/>
      <c r="G205" s="20"/>
      <c r="H205" s="20"/>
      <c r="I205" s="20"/>
      <c r="J205" s="42"/>
      <c r="K205" s="42"/>
      <c r="L205" s="42"/>
      <c r="M205" s="20"/>
      <c r="N205" s="20"/>
      <c r="O205" s="20"/>
      <c r="P205" s="20"/>
    </row>
    <row r="206" spans="1:19" ht="25.5" x14ac:dyDescent="0.25">
      <c r="A206" s="21" t="s">
        <v>171</v>
      </c>
      <c r="B206" s="23" t="s">
        <v>172</v>
      </c>
      <c r="C206" s="20" t="s">
        <v>93</v>
      </c>
      <c r="D206" s="57" t="s">
        <v>272</v>
      </c>
      <c r="E206" s="57"/>
      <c r="F206" s="20"/>
      <c r="G206" s="20"/>
      <c r="H206" s="20"/>
      <c r="I206" s="20"/>
      <c r="J206" s="42"/>
      <c r="K206" s="42"/>
      <c r="L206" s="42"/>
      <c r="M206" s="20"/>
      <c r="N206" s="20"/>
      <c r="O206" s="20"/>
      <c r="P206" s="20"/>
    </row>
    <row r="207" spans="1:19" x14ac:dyDescent="0.25">
      <c r="A207" s="59" t="s">
        <v>275</v>
      </c>
      <c r="B207" s="59"/>
      <c r="C207" s="57"/>
      <c r="D207" s="20" t="s">
        <v>265</v>
      </c>
      <c r="E207" s="20">
        <v>0</v>
      </c>
      <c r="F207" s="20">
        <v>0</v>
      </c>
      <c r="G207" s="20">
        <v>0</v>
      </c>
      <c r="H207" s="20">
        <v>0</v>
      </c>
      <c r="I207" s="20">
        <v>0</v>
      </c>
      <c r="J207" s="42">
        <v>0</v>
      </c>
      <c r="K207" s="42">
        <v>0</v>
      </c>
      <c r="L207" s="42">
        <v>0</v>
      </c>
      <c r="M207" s="20">
        <v>0</v>
      </c>
      <c r="N207" s="20">
        <v>0</v>
      </c>
      <c r="O207" s="20">
        <v>0</v>
      </c>
      <c r="P207" s="20">
        <v>0</v>
      </c>
    </row>
    <row r="208" spans="1:19" x14ac:dyDescent="0.25">
      <c r="A208" s="59"/>
      <c r="B208" s="59"/>
      <c r="C208" s="57"/>
      <c r="D208" s="20" t="s">
        <v>18</v>
      </c>
      <c r="E208" s="20">
        <v>0</v>
      </c>
      <c r="F208" s="20">
        <v>0</v>
      </c>
      <c r="G208" s="20">
        <v>0</v>
      </c>
      <c r="H208" s="20">
        <v>0</v>
      </c>
      <c r="I208" s="20">
        <v>0</v>
      </c>
      <c r="J208" s="42">
        <v>0</v>
      </c>
      <c r="K208" s="42">
        <v>0</v>
      </c>
      <c r="L208" s="42">
        <v>0</v>
      </c>
      <c r="M208" s="20">
        <v>0</v>
      </c>
      <c r="N208" s="20">
        <v>0</v>
      </c>
      <c r="O208" s="20">
        <v>0</v>
      </c>
      <c r="P208" s="20">
        <v>0</v>
      </c>
    </row>
    <row r="209" spans="1:16" x14ac:dyDescent="0.25">
      <c r="A209" s="59"/>
      <c r="B209" s="59"/>
      <c r="C209" s="57"/>
      <c r="D209" s="21" t="s">
        <v>20</v>
      </c>
      <c r="E209" s="20">
        <v>0</v>
      </c>
      <c r="F209" s="20">
        <v>0</v>
      </c>
      <c r="G209" s="20">
        <v>0</v>
      </c>
      <c r="H209" s="20">
        <v>0</v>
      </c>
      <c r="I209" s="20">
        <v>0</v>
      </c>
      <c r="J209" s="42">
        <v>0</v>
      </c>
      <c r="K209" s="42">
        <v>0</v>
      </c>
      <c r="L209" s="42">
        <v>0</v>
      </c>
      <c r="M209" s="20">
        <v>0</v>
      </c>
      <c r="N209" s="20">
        <v>0</v>
      </c>
      <c r="O209" s="20">
        <v>0</v>
      </c>
      <c r="P209" s="20">
        <v>0</v>
      </c>
    </row>
    <row r="210" spans="1:16" ht="15.75" customHeight="1" x14ac:dyDescent="0.25">
      <c r="A210" s="73" t="s">
        <v>276</v>
      </c>
      <c r="B210" s="74"/>
      <c r="C210" s="57"/>
      <c r="D210" s="20" t="s">
        <v>265</v>
      </c>
      <c r="E210" s="25">
        <f>SUM(F210:P210)</f>
        <v>840260.19089355774</v>
      </c>
      <c r="F210" s="25">
        <f>F211+F212</f>
        <v>43530.2</v>
      </c>
      <c r="G210" s="25">
        <f t="shared" ref="G210:H210" si="96">G211+G212</f>
        <v>85151.1</v>
      </c>
      <c r="H210" s="25">
        <f t="shared" si="96"/>
        <v>29318</v>
      </c>
      <c r="I210" s="25">
        <f>I211+I212+I213</f>
        <v>34566.1</v>
      </c>
      <c r="J210" s="40">
        <f>J211+J212+J213</f>
        <v>132870.39999999999</v>
      </c>
      <c r="K210" s="40">
        <f t="shared" ref="K210:P210" si="97">K211+K212+K213</f>
        <v>284466.09999999998</v>
      </c>
      <c r="L210" s="40">
        <f t="shared" si="97"/>
        <v>143708.49599999998</v>
      </c>
      <c r="M210" s="26">
        <f t="shared" si="97"/>
        <v>20498.027839999999</v>
      </c>
      <c r="N210" s="26">
        <f t="shared" si="97"/>
        <v>21253.9489536</v>
      </c>
      <c r="O210" s="26">
        <f t="shared" si="97"/>
        <v>22040.106911743998</v>
      </c>
      <c r="P210" s="26">
        <f t="shared" si="97"/>
        <v>22857.711188213758</v>
      </c>
    </row>
    <row r="211" spans="1:16" x14ac:dyDescent="0.25">
      <c r="A211" s="75"/>
      <c r="B211" s="76"/>
      <c r="C211" s="57"/>
      <c r="D211" s="20" t="s">
        <v>18</v>
      </c>
      <c r="E211" s="25">
        <f t="shared" ref="E211:E213" si="98">SUM(F211:P211)</f>
        <v>300321.89089355781</v>
      </c>
      <c r="F211" s="25">
        <f t="shared" ref="F211:P211" si="99">F208+F201+F182+F170+F151+F141+F105+F84</f>
        <v>14432.5</v>
      </c>
      <c r="G211" s="25">
        <f t="shared" si="99"/>
        <v>17477.7</v>
      </c>
      <c r="H211" s="25">
        <f t="shared" si="99"/>
        <v>27834.5</v>
      </c>
      <c r="I211" s="25">
        <f t="shared" si="99"/>
        <v>33060.9</v>
      </c>
      <c r="J211" s="40">
        <f>J208+J201+J182+J170+J151+J141+J105+J84</f>
        <v>37575</v>
      </c>
      <c r="K211" s="40">
        <f t="shared" si="99"/>
        <v>50114.5</v>
      </c>
      <c r="L211" s="40">
        <f t="shared" si="99"/>
        <v>33176.995999999999</v>
      </c>
      <c r="M211" s="25">
        <f t="shared" si="99"/>
        <v>20498.027839999999</v>
      </c>
      <c r="N211" s="25">
        <f t="shared" si="99"/>
        <v>21253.9489536</v>
      </c>
      <c r="O211" s="25">
        <f t="shared" si="99"/>
        <v>22040.106911743998</v>
      </c>
      <c r="P211" s="25">
        <f t="shared" si="99"/>
        <v>22857.711188213758</v>
      </c>
    </row>
    <row r="212" spans="1:16" x14ac:dyDescent="0.25">
      <c r="A212" s="75"/>
      <c r="B212" s="76"/>
      <c r="C212" s="57"/>
      <c r="D212" s="21" t="s">
        <v>20</v>
      </c>
      <c r="E212" s="25">
        <f t="shared" si="98"/>
        <v>444466.4</v>
      </c>
      <c r="F212" s="25">
        <f t="shared" ref="F212:P212" si="100">F209+F202+F183+F171+F152+F142+F85</f>
        <v>29097.7</v>
      </c>
      <c r="G212" s="25">
        <f t="shared" si="100"/>
        <v>67673.400000000009</v>
      </c>
      <c r="H212" s="25">
        <f t="shared" si="100"/>
        <v>1483.5</v>
      </c>
      <c r="I212" s="25">
        <f t="shared" si="100"/>
        <v>405.2</v>
      </c>
      <c r="J212" s="40">
        <f t="shared" si="100"/>
        <v>923.5</v>
      </c>
      <c r="K212" s="40">
        <f t="shared" si="100"/>
        <v>234351.6</v>
      </c>
      <c r="L212" s="40">
        <f>L209+L202+L183+L171+L152+L142+L85</f>
        <v>110531.5</v>
      </c>
      <c r="M212" s="25">
        <f t="shared" si="100"/>
        <v>0</v>
      </c>
      <c r="N212" s="25">
        <f t="shared" si="100"/>
        <v>0</v>
      </c>
      <c r="O212" s="25">
        <f t="shared" si="100"/>
        <v>0</v>
      </c>
      <c r="P212" s="25">
        <f t="shared" si="100"/>
        <v>0</v>
      </c>
    </row>
    <row r="213" spans="1:16" s="3" customFormat="1" x14ac:dyDescent="0.25">
      <c r="A213" s="77"/>
      <c r="B213" s="78"/>
      <c r="C213" s="20"/>
      <c r="D213" s="20" t="s">
        <v>19</v>
      </c>
      <c r="E213" s="25">
        <f t="shared" si="98"/>
        <v>95471.9</v>
      </c>
      <c r="F213" s="25">
        <v>0</v>
      </c>
      <c r="G213" s="25">
        <v>0</v>
      </c>
      <c r="H213" s="25">
        <v>0</v>
      </c>
      <c r="I213" s="25">
        <f>I86</f>
        <v>1100</v>
      </c>
      <c r="J213" s="40">
        <f t="shared" ref="J213:P213" si="101">J86</f>
        <v>94371.9</v>
      </c>
      <c r="K213" s="40">
        <f t="shared" si="101"/>
        <v>0</v>
      </c>
      <c r="L213" s="40">
        <f t="shared" si="101"/>
        <v>0</v>
      </c>
      <c r="M213" s="25">
        <f t="shared" si="101"/>
        <v>0</v>
      </c>
      <c r="N213" s="25">
        <f t="shared" si="101"/>
        <v>0</v>
      </c>
      <c r="O213" s="25">
        <f t="shared" si="101"/>
        <v>0</v>
      </c>
      <c r="P213" s="25">
        <f t="shared" si="101"/>
        <v>0</v>
      </c>
    </row>
    <row r="214" spans="1:16" x14ac:dyDescent="0.25">
      <c r="A214" s="57" t="s">
        <v>173</v>
      </c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</row>
    <row r="215" spans="1:16" x14ac:dyDescent="0.25">
      <c r="A215" s="57" t="s">
        <v>174</v>
      </c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  <c r="P215" s="57"/>
    </row>
    <row r="216" spans="1:16" ht="30" customHeight="1" x14ac:dyDescent="0.25">
      <c r="A216" s="59" t="s">
        <v>21</v>
      </c>
      <c r="B216" s="60" t="s">
        <v>175</v>
      </c>
      <c r="C216" s="57" t="s">
        <v>176</v>
      </c>
      <c r="D216" s="20" t="s">
        <v>265</v>
      </c>
      <c r="E216" s="25">
        <f t="shared" ref="E216:E233" si="102">SUM(F216:P216)</f>
        <v>141.42868101120001</v>
      </c>
      <c r="F216" s="25">
        <v>10</v>
      </c>
      <c r="G216" s="25">
        <v>10.5</v>
      </c>
      <c r="H216" s="25">
        <v>11</v>
      </c>
      <c r="I216" s="25">
        <v>11.5</v>
      </c>
      <c r="J216" s="40">
        <v>12.2</v>
      </c>
      <c r="K216" s="40">
        <v>13</v>
      </c>
      <c r="L216" s="40">
        <f>K216+(K216/100*4)</f>
        <v>13.52</v>
      </c>
      <c r="M216" s="25">
        <f t="shared" ref="M216:P217" si="103">L216+(L216/100*4)</f>
        <v>14.0608</v>
      </c>
      <c r="N216" s="25">
        <f t="shared" si="103"/>
        <v>14.623232</v>
      </c>
      <c r="O216" s="25">
        <f t="shared" si="103"/>
        <v>15.208161280000001</v>
      </c>
      <c r="P216" s="25">
        <f t="shared" si="103"/>
        <v>15.816487731200001</v>
      </c>
    </row>
    <row r="217" spans="1:16" x14ac:dyDescent="0.25">
      <c r="A217" s="59"/>
      <c r="B217" s="60"/>
      <c r="C217" s="57"/>
      <c r="D217" s="20" t="s">
        <v>18</v>
      </c>
      <c r="E217" s="25">
        <f t="shared" si="102"/>
        <v>141.42868101120001</v>
      </c>
      <c r="F217" s="25">
        <v>10</v>
      </c>
      <c r="G217" s="25">
        <v>10.5</v>
      </c>
      <c r="H217" s="25">
        <v>11</v>
      </c>
      <c r="I217" s="25">
        <v>11.5</v>
      </c>
      <c r="J217" s="40">
        <v>12.2</v>
      </c>
      <c r="K217" s="40">
        <v>13</v>
      </c>
      <c r="L217" s="40">
        <f>K217+(K217/100*4)</f>
        <v>13.52</v>
      </c>
      <c r="M217" s="25">
        <f t="shared" si="103"/>
        <v>14.0608</v>
      </c>
      <c r="N217" s="25">
        <f t="shared" si="103"/>
        <v>14.623232</v>
      </c>
      <c r="O217" s="25">
        <f t="shared" si="103"/>
        <v>15.208161280000001</v>
      </c>
      <c r="P217" s="25">
        <f t="shared" si="103"/>
        <v>15.816487731200001</v>
      </c>
    </row>
    <row r="218" spans="1:16" x14ac:dyDescent="0.25">
      <c r="A218" s="59" t="s">
        <v>22</v>
      </c>
      <c r="B218" s="60" t="s">
        <v>177</v>
      </c>
      <c r="C218" s="57" t="s">
        <v>178</v>
      </c>
      <c r="D218" s="20" t="s">
        <v>265</v>
      </c>
      <c r="E218" s="25">
        <f t="shared" si="102"/>
        <v>189.45312887808001</v>
      </c>
      <c r="F218" s="25">
        <v>5</v>
      </c>
      <c r="G218" s="25">
        <v>5.2</v>
      </c>
      <c r="H218" s="25">
        <v>16.5</v>
      </c>
      <c r="I218" s="25">
        <v>17.2</v>
      </c>
      <c r="J218" s="40">
        <v>18.2</v>
      </c>
      <c r="K218" s="40">
        <v>19.2</v>
      </c>
      <c r="L218" s="40">
        <f t="shared" ref="L218:P227" si="104">K218+(K218/100*4)</f>
        <v>19.968</v>
      </c>
      <c r="M218" s="25">
        <f t="shared" si="104"/>
        <v>20.766719999999999</v>
      </c>
      <c r="N218" s="25">
        <f t="shared" si="104"/>
        <v>21.597388800000001</v>
      </c>
      <c r="O218" s="25">
        <f t="shared" si="104"/>
        <v>22.461284352</v>
      </c>
      <c r="P218" s="25">
        <f t="shared" si="104"/>
        <v>23.35973572608</v>
      </c>
    </row>
    <row r="219" spans="1:16" x14ac:dyDescent="0.25">
      <c r="A219" s="59"/>
      <c r="B219" s="60"/>
      <c r="C219" s="57"/>
      <c r="D219" s="20" t="s">
        <v>18</v>
      </c>
      <c r="E219" s="25">
        <f t="shared" si="102"/>
        <v>189.45312887808001</v>
      </c>
      <c r="F219" s="25">
        <v>5</v>
      </c>
      <c r="G219" s="25">
        <v>5.2</v>
      </c>
      <c r="H219" s="25">
        <v>16.5</v>
      </c>
      <c r="I219" s="25">
        <v>17.2</v>
      </c>
      <c r="J219" s="40">
        <v>18.2</v>
      </c>
      <c r="K219" s="40">
        <v>19.2</v>
      </c>
      <c r="L219" s="40">
        <f t="shared" si="104"/>
        <v>19.968</v>
      </c>
      <c r="M219" s="25">
        <f t="shared" si="104"/>
        <v>20.766719999999999</v>
      </c>
      <c r="N219" s="25">
        <f t="shared" si="104"/>
        <v>21.597388800000001</v>
      </c>
      <c r="O219" s="25">
        <f t="shared" si="104"/>
        <v>22.461284352</v>
      </c>
      <c r="P219" s="25">
        <f t="shared" si="104"/>
        <v>23.35973572608</v>
      </c>
    </row>
    <row r="220" spans="1:16" x14ac:dyDescent="0.25">
      <c r="A220" s="59" t="s">
        <v>23</v>
      </c>
      <c r="B220" s="60" t="s">
        <v>179</v>
      </c>
      <c r="C220" s="57" t="s">
        <v>93</v>
      </c>
      <c r="D220" s="20" t="s">
        <v>265</v>
      </c>
      <c r="E220" s="25">
        <f t="shared" si="102"/>
        <v>20.5</v>
      </c>
      <c r="F220" s="25">
        <v>10</v>
      </c>
      <c r="G220" s="25">
        <v>10.5</v>
      </c>
      <c r="H220" s="25">
        <v>0</v>
      </c>
      <c r="I220" s="25">
        <v>0</v>
      </c>
      <c r="J220" s="40">
        <v>0</v>
      </c>
      <c r="K220" s="40">
        <v>0</v>
      </c>
      <c r="L220" s="40">
        <f t="shared" si="104"/>
        <v>0</v>
      </c>
      <c r="M220" s="25">
        <f t="shared" si="104"/>
        <v>0</v>
      </c>
      <c r="N220" s="25">
        <f t="shared" si="104"/>
        <v>0</v>
      </c>
      <c r="O220" s="25">
        <f t="shared" si="104"/>
        <v>0</v>
      </c>
      <c r="P220" s="25">
        <f t="shared" si="104"/>
        <v>0</v>
      </c>
    </row>
    <row r="221" spans="1:16" x14ac:dyDescent="0.25">
      <c r="A221" s="59"/>
      <c r="B221" s="60"/>
      <c r="C221" s="57"/>
      <c r="D221" s="20" t="s">
        <v>18</v>
      </c>
      <c r="E221" s="25">
        <f t="shared" si="102"/>
        <v>20.5</v>
      </c>
      <c r="F221" s="25">
        <v>10</v>
      </c>
      <c r="G221" s="25">
        <v>10.5</v>
      </c>
      <c r="H221" s="25">
        <v>0</v>
      </c>
      <c r="I221" s="25">
        <v>0</v>
      </c>
      <c r="J221" s="40">
        <v>0</v>
      </c>
      <c r="K221" s="40">
        <v>0</v>
      </c>
      <c r="L221" s="40">
        <f t="shared" si="104"/>
        <v>0</v>
      </c>
      <c r="M221" s="25">
        <f t="shared" si="104"/>
        <v>0</v>
      </c>
      <c r="N221" s="25">
        <f t="shared" si="104"/>
        <v>0</v>
      </c>
      <c r="O221" s="25">
        <f t="shared" si="104"/>
        <v>0</v>
      </c>
      <c r="P221" s="25">
        <f t="shared" si="104"/>
        <v>0</v>
      </c>
    </row>
    <row r="222" spans="1:16" x14ac:dyDescent="0.25">
      <c r="A222" s="59" t="s">
        <v>180</v>
      </c>
      <c r="B222" s="60" t="s">
        <v>181</v>
      </c>
      <c r="C222" s="57" t="s">
        <v>93</v>
      </c>
      <c r="D222" s="20" t="s">
        <v>265</v>
      </c>
      <c r="E222" s="25">
        <f t="shared" si="102"/>
        <v>88.2</v>
      </c>
      <c r="F222" s="25">
        <v>28</v>
      </c>
      <c r="G222" s="25">
        <v>29.4</v>
      </c>
      <c r="H222" s="25">
        <v>30.8</v>
      </c>
      <c r="I222" s="25">
        <v>0</v>
      </c>
      <c r="J222" s="40">
        <v>0</v>
      </c>
      <c r="K222" s="40">
        <v>0</v>
      </c>
      <c r="L222" s="40">
        <f t="shared" si="104"/>
        <v>0</v>
      </c>
      <c r="M222" s="25">
        <f t="shared" si="104"/>
        <v>0</v>
      </c>
      <c r="N222" s="25">
        <f t="shared" si="104"/>
        <v>0</v>
      </c>
      <c r="O222" s="25">
        <f t="shared" si="104"/>
        <v>0</v>
      </c>
      <c r="P222" s="25">
        <f t="shared" si="104"/>
        <v>0</v>
      </c>
    </row>
    <row r="223" spans="1:16" x14ac:dyDescent="0.25">
      <c r="A223" s="59"/>
      <c r="B223" s="60"/>
      <c r="C223" s="57"/>
      <c r="D223" s="20" t="s">
        <v>18</v>
      </c>
      <c r="E223" s="25">
        <f t="shared" si="102"/>
        <v>88.2</v>
      </c>
      <c r="F223" s="25">
        <v>28</v>
      </c>
      <c r="G223" s="25">
        <v>29.4</v>
      </c>
      <c r="H223" s="25">
        <v>30.8</v>
      </c>
      <c r="I223" s="25">
        <v>0</v>
      </c>
      <c r="J223" s="40">
        <v>0</v>
      </c>
      <c r="K223" s="40">
        <v>0</v>
      </c>
      <c r="L223" s="40">
        <f t="shared" si="104"/>
        <v>0</v>
      </c>
      <c r="M223" s="25">
        <f t="shared" si="104"/>
        <v>0</v>
      </c>
      <c r="N223" s="25">
        <f t="shared" si="104"/>
        <v>0</v>
      </c>
      <c r="O223" s="25">
        <f t="shared" si="104"/>
        <v>0</v>
      </c>
      <c r="P223" s="25">
        <f t="shared" si="104"/>
        <v>0</v>
      </c>
    </row>
    <row r="224" spans="1:16" x14ac:dyDescent="0.25">
      <c r="A224" s="59" t="s">
        <v>182</v>
      </c>
      <c r="B224" s="60" t="s">
        <v>183</v>
      </c>
      <c r="C224" s="57" t="s">
        <v>36</v>
      </c>
      <c r="D224" s="20" t="s">
        <v>265</v>
      </c>
      <c r="E224" s="25">
        <f t="shared" si="102"/>
        <v>551.64877311999999</v>
      </c>
      <c r="F224" s="25">
        <v>40</v>
      </c>
      <c r="G224" s="25">
        <v>42</v>
      </c>
      <c r="H224" s="25">
        <v>44</v>
      </c>
      <c r="I224" s="25">
        <v>46</v>
      </c>
      <c r="J224" s="40">
        <v>48</v>
      </c>
      <c r="K224" s="40">
        <v>50</v>
      </c>
      <c r="L224" s="40">
        <f t="shared" si="104"/>
        <v>52</v>
      </c>
      <c r="M224" s="25">
        <f t="shared" si="104"/>
        <v>54.08</v>
      </c>
      <c r="N224" s="25">
        <f t="shared" si="104"/>
        <v>56.243200000000002</v>
      </c>
      <c r="O224" s="25">
        <f t="shared" si="104"/>
        <v>58.492927999999999</v>
      </c>
      <c r="P224" s="25">
        <f t="shared" si="104"/>
        <v>60.832645120000002</v>
      </c>
    </row>
    <row r="225" spans="1:20" x14ac:dyDescent="0.25">
      <c r="A225" s="59"/>
      <c r="B225" s="60"/>
      <c r="C225" s="57"/>
      <c r="D225" s="20" t="s">
        <v>18</v>
      </c>
      <c r="E225" s="25">
        <f t="shared" si="102"/>
        <v>551.64877311999999</v>
      </c>
      <c r="F225" s="25">
        <v>40</v>
      </c>
      <c r="G225" s="25">
        <v>42</v>
      </c>
      <c r="H225" s="25">
        <v>44</v>
      </c>
      <c r="I225" s="25">
        <v>46</v>
      </c>
      <c r="J225" s="40">
        <v>48</v>
      </c>
      <c r="K225" s="40">
        <v>50</v>
      </c>
      <c r="L225" s="40">
        <f t="shared" si="104"/>
        <v>52</v>
      </c>
      <c r="M225" s="25">
        <f t="shared" si="104"/>
        <v>54.08</v>
      </c>
      <c r="N225" s="25">
        <f t="shared" si="104"/>
        <v>56.243200000000002</v>
      </c>
      <c r="O225" s="25">
        <f t="shared" si="104"/>
        <v>58.492927999999999</v>
      </c>
      <c r="P225" s="25">
        <f t="shared" si="104"/>
        <v>60.832645120000002</v>
      </c>
    </row>
    <row r="226" spans="1:20" x14ac:dyDescent="0.25">
      <c r="A226" s="59" t="s">
        <v>184</v>
      </c>
      <c r="B226" s="60" t="s">
        <v>185</v>
      </c>
      <c r="C226" s="57" t="s">
        <v>93</v>
      </c>
      <c r="D226" s="20" t="s">
        <v>265</v>
      </c>
      <c r="E226" s="25">
        <f t="shared" si="102"/>
        <v>1245.4325463142402</v>
      </c>
      <c r="F226" s="25">
        <v>48</v>
      </c>
      <c r="G226" s="25">
        <v>50.4</v>
      </c>
      <c r="H226" s="25">
        <v>52.8</v>
      </c>
      <c r="I226" s="25">
        <f>55.2+32.2</f>
        <v>87.4</v>
      </c>
      <c r="J226" s="40">
        <v>127.3</v>
      </c>
      <c r="K226" s="40">
        <v>132.6</v>
      </c>
      <c r="L226" s="40">
        <f>K226+(K226/100*4)</f>
        <v>137.904</v>
      </c>
      <c r="M226" s="25">
        <f t="shared" si="104"/>
        <v>143.42016000000001</v>
      </c>
      <c r="N226" s="25">
        <f t="shared" si="104"/>
        <v>149.15696640000002</v>
      </c>
      <c r="O226" s="25">
        <f t="shared" si="104"/>
        <v>155.12324505600003</v>
      </c>
      <c r="P226" s="25">
        <f t="shared" si="104"/>
        <v>161.32817485824003</v>
      </c>
    </row>
    <row r="227" spans="1:20" x14ac:dyDescent="0.25">
      <c r="A227" s="59"/>
      <c r="B227" s="60"/>
      <c r="C227" s="57"/>
      <c r="D227" s="20" t="s">
        <v>18</v>
      </c>
      <c r="E227" s="25">
        <f t="shared" si="102"/>
        <v>1245.4325463142402</v>
      </c>
      <c r="F227" s="25">
        <v>48</v>
      </c>
      <c r="G227" s="25">
        <v>50.4</v>
      </c>
      <c r="H227" s="25">
        <v>52.8</v>
      </c>
      <c r="I227" s="25">
        <f>55.2+32.2</f>
        <v>87.4</v>
      </c>
      <c r="J227" s="40">
        <v>127.3</v>
      </c>
      <c r="K227" s="40">
        <v>132.6</v>
      </c>
      <c r="L227" s="40">
        <f>K227+(K227/100*4)</f>
        <v>137.904</v>
      </c>
      <c r="M227" s="25">
        <f t="shared" si="104"/>
        <v>143.42016000000001</v>
      </c>
      <c r="N227" s="25">
        <f t="shared" si="104"/>
        <v>149.15696640000002</v>
      </c>
      <c r="O227" s="25">
        <f t="shared" si="104"/>
        <v>155.12324505600003</v>
      </c>
      <c r="P227" s="25">
        <f t="shared" si="104"/>
        <v>161.32817485824003</v>
      </c>
    </row>
    <row r="228" spans="1:20" x14ac:dyDescent="0.25">
      <c r="A228" s="59" t="s">
        <v>186</v>
      </c>
      <c r="B228" s="60" t="s">
        <v>187</v>
      </c>
      <c r="C228" s="57" t="s">
        <v>93</v>
      </c>
      <c r="D228" s="20" t="s">
        <v>265</v>
      </c>
      <c r="E228" s="25">
        <f t="shared" si="102"/>
        <v>736.11036828672002</v>
      </c>
      <c r="F228" s="25">
        <v>25</v>
      </c>
      <c r="G228" s="25">
        <v>26.2</v>
      </c>
      <c r="H228" s="25">
        <v>27.5</v>
      </c>
      <c r="I228" s="25">
        <v>28.8</v>
      </c>
      <c r="J228" s="40">
        <v>79.400000000000006</v>
      </c>
      <c r="K228" s="40">
        <v>82.8</v>
      </c>
      <c r="L228" s="40">
        <f t="shared" ref="L228:P233" si="105">K228+(K228/100*4)</f>
        <v>86.111999999999995</v>
      </c>
      <c r="M228" s="25">
        <f t="shared" si="105"/>
        <v>89.556479999999993</v>
      </c>
      <c r="N228" s="25">
        <f t="shared" si="105"/>
        <v>93.138739199999989</v>
      </c>
      <c r="O228" s="25">
        <f t="shared" si="105"/>
        <v>96.864288767999994</v>
      </c>
      <c r="P228" s="25">
        <f t="shared" si="105"/>
        <v>100.73886031872</v>
      </c>
      <c r="R228" s="12"/>
      <c r="S228" s="12"/>
      <c r="T228" s="12"/>
    </row>
    <row r="229" spans="1:20" ht="50.25" customHeight="1" x14ac:dyDescent="0.25">
      <c r="A229" s="59"/>
      <c r="B229" s="60"/>
      <c r="C229" s="57"/>
      <c r="D229" s="20" t="s">
        <v>18</v>
      </c>
      <c r="E229" s="25">
        <f t="shared" si="102"/>
        <v>736.11036828672002</v>
      </c>
      <c r="F229" s="25">
        <v>25</v>
      </c>
      <c r="G229" s="25">
        <v>26.2</v>
      </c>
      <c r="H229" s="25">
        <v>27.5</v>
      </c>
      <c r="I229" s="25">
        <v>28.8</v>
      </c>
      <c r="J229" s="40">
        <v>79.400000000000006</v>
      </c>
      <c r="K229" s="40">
        <v>82.8</v>
      </c>
      <c r="L229" s="40">
        <f t="shared" si="105"/>
        <v>86.111999999999995</v>
      </c>
      <c r="M229" s="25">
        <f t="shared" si="105"/>
        <v>89.556479999999993</v>
      </c>
      <c r="N229" s="25">
        <f t="shared" si="105"/>
        <v>93.138739199999989</v>
      </c>
      <c r="O229" s="25">
        <f t="shared" si="105"/>
        <v>96.864288767999994</v>
      </c>
      <c r="P229" s="25">
        <f t="shared" si="105"/>
        <v>100.73886031872</v>
      </c>
      <c r="R229" s="12"/>
      <c r="S229" s="12"/>
      <c r="T229" s="12"/>
    </row>
    <row r="230" spans="1:20" x14ac:dyDescent="0.25">
      <c r="A230" s="59" t="s">
        <v>43</v>
      </c>
      <c r="B230" s="60" t="s">
        <v>188</v>
      </c>
      <c r="C230" s="57" t="s">
        <v>189</v>
      </c>
      <c r="D230" s="20" t="s">
        <v>265</v>
      </c>
      <c r="E230" s="25">
        <f t="shared" si="102"/>
        <v>107.5</v>
      </c>
      <c r="F230" s="25">
        <v>25</v>
      </c>
      <c r="G230" s="25">
        <v>26.2</v>
      </c>
      <c r="H230" s="25">
        <v>27.5</v>
      </c>
      <c r="I230" s="25">
        <v>28.8</v>
      </c>
      <c r="J230" s="40">
        <v>0</v>
      </c>
      <c r="K230" s="40">
        <v>0</v>
      </c>
      <c r="L230" s="40">
        <f t="shared" si="105"/>
        <v>0</v>
      </c>
      <c r="M230" s="25">
        <f t="shared" si="105"/>
        <v>0</v>
      </c>
      <c r="N230" s="25">
        <f t="shared" si="105"/>
        <v>0</v>
      </c>
      <c r="O230" s="25">
        <f t="shared" si="105"/>
        <v>0</v>
      </c>
      <c r="P230" s="25">
        <f t="shared" si="105"/>
        <v>0</v>
      </c>
      <c r="Q230" s="12"/>
      <c r="R230" s="12"/>
      <c r="S230" s="12"/>
    </row>
    <row r="231" spans="1:20" ht="24" customHeight="1" x14ac:dyDescent="0.25">
      <c r="A231" s="59"/>
      <c r="B231" s="60"/>
      <c r="C231" s="57"/>
      <c r="D231" s="20" t="s">
        <v>18</v>
      </c>
      <c r="E231" s="25">
        <f t="shared" si="102"/>
        <v>107.5</v>
      </c>
      <c r="F231" s="25">
        <v>25</v>
      </c>
      <c r="G231" s="25">
        <v>26.2</v>
      </c>
      <c r="H231" s="25">
        <v>27.5</v>
      </c>
      <c r="I231" s="25">
        <v>28.8</v>
      </c>
      <c r="J231" s="40">
        <v>0</v>
      </c>
      <c r="K231" s="40">
        <v>0</v>
      </c>
      <c r="L231" s="40">
        <f t="shared" si="105"/>
        <v>0</v>
      </c>
      <c r="M231" s="25">
        <f t="shared" si="105"/>
        <v>0</v>
      </c>
      <c r="N231" s="25">
        <f t="shared" si="105"/>
        <v>0</v>
      </c>
      <c r="O231" s="25">
        <f t="shared" si="105"/>
        <v>0</v>
      </c>
      <c r="P231" s="25">
        <f t="shared" si="105"/>
        <v>0</v>
      </c>
    </row>
    <row r="232" spans="1:20" x14ac:dyDescent="0.25">
      <c r="A232" s="59" t="s">
        <v>190</v>
      </c>
      <c r="B232" s="60" t="s">
        <v>191</v>
      </c>
      <c r="C232" s="57" t="s">
        <v>189</v>
      </c>
      <c r="D232" s="20" t="s">
        <v>265</v>
      </c>
      <c r="E232" s="25">
        <f t="shared" si="102"/>
        <v>714.15881917439992</v>
      </c>
      <c r="F232" s="25">
        <v>45</v>
      </c>
      <c r="G232" s="25">
        <v>47.2</v>
      </c>
      <c r="H232" s="25">
        <v>49.5</v>
      </c>
      <c r="I232" s="25">
        <v>51.9</v>
      </c>
      <c r="J232" s="40">
        <v>66.2</v>
      </c>
      <c r="K232" s="40">
        <v>68.5</v>
      </c>
      <c r="L232" s="40">
        <f t="shared" si="105"/>
        <v>71.239999999999995</v>
      </c>
      <c r="M232" s="25">
        <f t="shared" si="105"/>
        <v>74.08959999999999</v>
      </c>
      <c r="N232" s="25">
        <f t="shared" si="105"/>
        <v>77.053183999999987</v>
      </c>
      <c r="O232" s="25">
        <f t="shared" si="105"/>
        <v>80.135311359999989</v>
      </c>
      <c r="P232" s="25">
        <f t="shared" si="105"/>
        <v>83.340723814399993</v>
      </c>
      <c r="Q232" s="12"/>
      <c r="R232" s="12"/>
      <c r="S232" s="12"/>
    </row>
    <row r="233" spans="1:20" ht="41.25" customHeight="1" x14ac:dyDescent="0.25">
      <c r="A233" s="59"/>
      <c r="B233" s="60"/>
      <c r="C233" s="57"/>
      <c r="D233" s="20" t="s">
        <v>18</v>
      </c>
      <c r="E233" s="25">
        <f t="shared" si="102"/>
        <v>714.15881917439992</v>
      </c>
      <c r="F233" s="25">
        <v>45</v>
      </c>
      <c r="G233" s="25">
        <v>47.2</v>
      </c>
      <c r="H233" s="25">
        <v>49.5</v>
      </c>
      <c r="I233" s="25">
        <v>51.9</v>
      </c>
      <c r="J233" s="40">
        <v>66.2</v>
      </c>
      <c r="K233" s="40">
        <v>68.5</v>
      </c>
      <c r="L233" s="40">
        <f t="shared" si="105"/>
        <v>71.239999999999995</v>
      </c>
      <c r="M233" s="25">
        <f t="shared" si="105"/>
        <v>74.08959999999999</v>
      </c>
      <c r="N233" s="25">
        <f t="shared" si="105"/>
        <v>77.053183999999987</v>
      </c>
      <c r="O233" s="25">
        <f t="shared" si="105"/>
        <v>80.135311359999989</v>
      </c>
      <c r="P233" s="25">
        <f t="shared" si="105"/>
        <v>83.340723814399993</v>
      </c>
    </row>
    <row r="234" spans="1:20" s="32" customFormat="1" ht="24.75" customHeight="1" x14ac:dyDescent="0.25">
      <c r="A234" s="51" t="s">
        <v>192</v>
      </c>
      <c r="B234" s="54" t="s">
        <v>193</v>
      </c>
      <c r="C234" s="54"/>
      <c r="D234" s="33" t="s">
        <v>328</v>
      </c>
      <c r="E234" s="34">
        <f>E235+E236</f>
        <v>50903.59</v>
      </c>
      <c r="F234" s="34">
        <f t="shared" ref="F234:I234" si="106">F235+F236</f>
        <v>0</v>
      </c>
      <c r="G234" s="34">
        <f t="shared" si="106"/>
        <v>0</v>
      </c>
      <c r="H234" s="34">
        <f t="shared" si="106"/>
        <v>0</v>
      </c>
      <c r="I234" s="34">
        <f t="shared" si="106"/>
        <v>10058.49</v>
      </c>
      <c r="J234" s="40">
        <f>J235+J236</f>
        <v>16571.5</v>
      </c>
      <c r="K234" s="40">
        <f t="shared" ref="K234:P234" si="107">K235+K236</f>
        <v>12152</v>
      </c>
      <c r="L234" s="40">
        <f t="shared" si="107"/>
        <v>12121.6</v>
      </c>
      <c r="M234" s="34">
        <f t="shared" si="107"/>
        <v>0</v>
      </c>
      <c r="N234" s="34">
        <f t="shared" si="107"/>
        <v>0</v>
      </c>
      <c r="O234" s="34">
        <f t="shared" si="107"/>
        <v>0</v>
      </c>
      <c r="P234" s="34">
        <f t="shared" si="107"/>
        <v>0</v>
      </c>
    </row>
    <row r="235" spans="1:20" s="32" customFormat="1" ht="23.25" customHeight="1" x14ac:dyDescent="0.25">
      <c r="A235" s="52"/>
      <c r="B235" s="55"/>
      <c r="C235" s="55"/>
      <c r="D235" s="33" t="s">
        <v>18</v>
      </c>
      <c r="E235" s="34">
        <f>E238+E241</f>
        <v>6828.9899999999989</v>
      </c>
      <c r="F235" s="34">
        <f t="shared" ref="F235:I235" si="108">F238+F241</f>
        <v>0</v>
      </c>
      <c r="G235" s="34">
        <f t="shared" si="108"/>
        <v>0</v>
      </c>
      <c r="H235" s="34">
        <f t="shared" si="108"/>
        <v>0</v>
      </c>
      <c r="I235" s="34">
        <f t="shared" si="108"/>
        <v>1983.89</v>
      </c>
      <c r="J235" s="40">
        <f>J238+J241</f>
        <v>4571.4999999999982</v>
      </c>
      <c r="K235" s="40">
        <f t="shared" ref="K235:P235" si="109">K238+K241</f>
        <v>152</v>
      </c>
      <c r="L235" s="40">
        <f t="shared" si="109"/>
        <v>121.6</v>
      </c>
      <c r="M235" s="34">
        <f t="shared" si="109"/>
        <v>0</v>
      </c>
      <c r="N235" s="34">
        <f t="shared" si="109"/>
        <v>0</v>
      </c>
      <c r="O235" s="34">
        <f t="shared" si="109"/>
        <v>0</v>
      </c>
      <c r="P235" s="34">
        <f t="shared" si="109"/>
        <v>0</v>
      </c>
    </row>
    <row r="236" spans="1:20" s="32" customFormat="1" ht="17.25" customHeight="1" x14ac:dyDescent="0.25">
      <c r="A236" s="52"/>
      <c r="B236" s="55"/>
      <c r="C236" s="56"/>
      <c r="D236" s="33" t="s">
        <v>20</v>
      </c>
      <c r="E236" s="34">
        <f>E239+E242</f>
        <v>44074.6</v>
      </c>
      <c r="F236" s="34">
        <f t="shared" ref="F236:I236" si="110">F239+F242</f>
        <v>0</v>
      </c>
      <c r="G236" s="34">
        <f t="shared" si="110"/>
        <v>0</v>
      </c>
      <c r="H236" s="34">
        <f t="shared" si="110"/>
        <v>0</v>
      </c>
      <c r="I236" s="34">
        <f t="shared" si="110"/>
        <v>8074.6</v>
      </c>
      <c r="J236" s="40">
        <f>J239+J242</f>
        <v>12000</v>
      </c>
      <c r="K236" s="40">
        <f>K275</f>
        <v>12000</v>
      </c>
      <c r="L236" s="40">
        <f t="shared" ref="L236:P236" si="111">L275</f>
        <v>12000</v>
      </c>
      <c r="M236" s="34">
        <f t="shared" si="111"/>
        <v>0</v>
      </c>
      <c r="N236" s="34">
        <f t="shared" si="111"/>
        <v>0</v>
      </c>
      <c r="O236" s="34">
        <f t="shared" si="111"/>
        <v>0</v>
      </c>
      <c r="P236" s="34">
        <f t="shared" si="111"/>
        <v>0</v>
      </c>
    </row>
    <row r="237" spans="1:20" s="32" customFormat="1" ht="15.75" customHeight="1" x14ac:dyDescent="0.25">
      <c r="A237" s="52"/>
      <c r="B237" s="55"/>
      <c r="C237" s="57" t="s">
        <v>93</v>
      </c>
      <c r="D237" s="33" t="s">
        <v>265</v>
      </c>
      <c r="E237" s="34">
        <f>E238+E239</f>
        <v>5330.4</v>
      </c>
      <c r="F237" s="34">
        <v>0</v>
      </c>
      <c r="G237" s="34">
        <v>0</v>
      </c>
      <c r="H237" s="34">
        <v>0</v>
      </c>
      <c r="I237" s="34">
        <v>0</v>
      </c>
      <c r="J237" s="40">
        <f>J238+J239</f>
        <v>5330.4</v>
      </c>
      <c r="K237" s="40">
        <f t="shared" ref="K237:P237" si="112">K238+K239</f>
        <v>0</v>
      </c>
      <c r="L237" s="40">
        <f t="shared" si="112"/>
        <v>0</v>
      </c>
      <c r="M237" s="34">
        <f t="shared" si="112"/>
        <v>0</v>
      </c>
      <c r="N237" s="34">
        <f t="shared" si="112"/>
        <v>0</v>
      </c>
      <c r="O237" s="34">
        <f t="shared" si="112"/>
        <v>0</v>
      </c>
      <c r="P237" s="34">
        <f t="shared" si="112"/>
        <v>0</v>
      </c>
    </row>
    <row r="238" spans="1:20" s="32" customFormat="1" ht="15.75" customHeight="1" x14ac:dyDescent="0.25">
      <c r="A238" s="52"/>
      <c r="B238" s="55"/>
      <c r="C238" s="57"/>
      <c r="D238" s="33" t="s">
        <v>18</v>
      </c>
      <c r="E238" s="34">
        <f>E262+E265</f>
        <v>53.4</v>
      </c>
      <c r="F238" s="34">
        <v>0</v>
      </c>
      <c r="G238" s="34">
        <v>0</v>
      </c>
      <c r="H238" s="34">
        <v>0</v>
      </c>
      <c r="I238" s="34">
        <v>0</v>
      </c>
      <c r="J238" s="40">
        <f>J262+J265</f>
        <v>53.4</v>
      </c>
      <c r="K238" s="40">
        <f t="shared" ref="K238:P238" si="113">K262+K265</f>
        <v>0</v>
      </c>
      <c r="L238" s="40">
        <f t="shared" si="113"/>
        <v>0</v>
      </c>
      <c r="M238" s="34">
        <f t="shared" si="113"/>
        <v>0</v>
      </c>
      <c r="N238" s="34">
        <f t="shared" si="113"/>
        <v>0</v>
      </c>
      <c r="O238" s="34">
        <f t="shared" si="113"/>
        <v>0</v>
      </c>
      <c r="P238" s="34">
        <f t="shared" si="113"/>
        <v>0</v>
      </c>
    </row>
    <row r="239" spans="1:20" s="32" customFormat="1" ht="12" customHeight="1" x14ac:dyDescent="0.25">
      <c r="A239" s="52"/>
      <c r="B239" s="55"/>
      <c r="C239" s="57"/>
      <c r="D239" s="33" t="s">
        <v>20</v>
      </c>
      <c r="E239" s="34">
        <f>E263+E266</f>
        <v>5277</v>
      </c>
      <c r="F239" s="34">
        <v>0</v>
      </c>
      <c r="G239" s="34">
        <v>0</v>
      </c>
      <c r="H239" s="34">
        <v>0</v>
      </c>
      <c r="I239" s="34">
        <v>0</v>
      </c>
      <c r="J239" s="40">
        <f>J263+J266</f>
        <v>5277</v>
      </c>
      <c r="K239" s="40">
        <f t="shared" ref="K239:P239" si="114">K263+K266</f>
        <v>0</v>
      </c>
      <c r="L239" s="40">
        <f t="shared" si="114"/>
        <v>0</v>
      </c>
      <c r="M239" s="34">
        <f t="shared" si="114"/>
        <v>0</v>
      </c>
      <c r="N239" s="34">
        <f t="shared" si="114"/>
        <v>0</v>
      </c>
      <c r="O239" s="34">
        <f t="shared" si="114"/>
        <v>0</v>
      </c>
      <c r="P239" s="34">
        <f t="shared" si="114"/>
        <v>0</v>
      </c>
    </row>
    <row r="240" spans="1:20" x14ac:dyDescent="0.25">
      <c r="A240" s="52"/>
      <c r="B240" s="55"/>
      <c r="C240" s="57" t="s">
        <v>194</v>
      </c>
      <c r="D240" s="33" t="s">
        <v>265</v>
      </c>
      <c r="E240" s="34">
        <f>SUM(F240:P240)</f>
        <v>45573.189999999995</v>
      </c>
      <c r="F240" s="34">
        <f>F241+F242</f>
        <v>0</v>
      </c>
      <c r="G240" s="34">
        <f t="shared" ref="G240:P240" si="115">G241+G242</f>
        <v>0</v>
      </c>
      <c r="H240" s="34">
        <f t="shared" si="115"/>
        <v>0</v>
      </c>
      <c r="I240" s="34">
        <f t="shared" si="115"/>
        <v>10058.49</v>
      </c>
      <c r="J240" s="40">
        <f t="shared" si="115"/>
        <v>11241.099999999999</v>
      </c>
      <c r="K240" s="40">
        <f t="shared" si="115"/>
        <v>12152</v>
      </c>
      <c r="L240" s="40">
        <f t="shared" si="115"/>
        <v>12121.6</v>
      </c>
      <c r="M240" s="34">
        <f t="shared" si="115"/>
        <v>0</v>
      </c>
      <c r="N240" s="34">
        <f t="shared" si="115"/>
        <v>0</v>
      </c>
      <c r="O240" s="34">
        <f t="shared" si="115"/>
        <v>0</v>
      </c>
      <c r="P240" s="34">
        <f t="shared" si="115"/>
        <v>0</v>
      </c>
    </row>
    <row r="241" spans="1:20" x14ac:dyDescent="0.25">
      <c r="A241" s="52"/>
      <c r="B241" s="55"/>
      <c r="C241" s="57"/>
      <c r="D241" s="33" t="s">
        <v>18</v>
      </c>
      <c r="E241" s="34">
        <f>E244+E247+E250+E253+E256+E259+E268+E271+E274</f>
        <v>6775.5899999999992</v>
      </c>
      <c r="F241" s="34">
        <v>0</v>
      </c>
      <c r="G241" s="34">
        <v>0</v>
      </c>
      <c r="H241" s="34">
        <v>0</v>
      </c>
      <c r="I241" s="6">
        <f>I244+I247+I250+I253+I256+I274</f>
        <v>1983.89</v>
      </c>
      <c r="J241" s="43">
        <f>J244+J247+J250+J253+J256+J259+J268+J271+J274</f>
        <v>4518.0999999999985</v>
      </c>
      <c r="K241" s="43">
        <f t="shared" ref="K241:P241" si="116">K244+K247+K250+K253+K256+K259+K268+K271+K274</f>
        <v>152</v>
      </c>
      <c r="L241" s="43">
        <f>L274</f>
        <v>121.6</v>
      </c>
      <c r="M241" s="6">
        <f t="shared" si="116"/>
        <v>0</v>
      </c>
      <c r="N241" s="6">
        <f t="shared" si="116"/>
        <v>0</v>
      </c>
      <c r="O241" s="6">
        <f t="shared" si="116"/>
        <v>0</v>
      </c>
      <c r="P241" s="6">
        <f t="shared" si="116"/>
        <v>0</v>
      </c>
    </row>
    <row r="242" spans="1:20" x14ac:dyDescent="0.25">
      <c r="A242" s="53"/>
      <c r="B242" s="56"/>
      <c r="C242" s="57"/>
      <c r="D242" s="33" t="s">
        <v>20</v>
      </c>
      <c r="E242" s="34">
        <f>E245+E248+E251+E254+E257+E260+E269+E272+E275</f>
        <v>38797.599999999999</v>
      </c>
      <c r="F242" s="34">
        <v>0</v>
      </c>
      <c r="G242" s="34">
        <v>0</v>
      </c>
      <c r="H242" s="34">
        <v>0</v>
      </c>
      <c r="I242" s="6">
        <f>I245+I248+I251+I254+I257</f>
        <v>8074.6</v>
      </c>
      <c r="J242" s="43">
        <f>J245+J248+J251+J254+J257+J260+J269+J272</f>
        <v>6723</v>
      </c>
      <c r="K242" s="43">
        <f>K236</f>
        <v>12000</v>
      </c>
      <c r="L242" s="43">
        <f>L275</f>
        <v>12000</v>
      </c>
      <c r="M242" s="6">
        <f t="shared" ref="M242:P242" si="117">M245+M248+M251+M254+M257+M260+M269+M272</f>
        <v>0</v>
      </c>
      <c r="N242" s="6">
        <f t="shared" si="117"/>
        <v>0</v>
      </c>
      <c r="O242" s="6">
        <f t="shared" si="117"/>
        <v>0</v>
      </c>
      <c r="P242" s="6">
        <f t="shared" si="117"/>
        <v>0</v>
      </c>
      <c r="Q242" s="12"/>
      <c r="R242" s="12"/>
      <c r="S242" s="12"/>
    </row>
    <row r="243" spans="1:20" x14ac:dyDescent="0.25">
      <c r="A243" s="59" t="s">
        <v>195</v>
      </c>
      <c r="B243" s="60" t="s">
        <v>196</v>
      </c>
      <c r="C243" s="57" t="s">
        <v>194</v>
      </c>
      <c r="D243" s="33" t="s">
        <v>265</v>
      </c>
      <c r="E243" s="34">
        <f>SUM(F243:P243)</f>
        <v>3452.5</v>
      </c>
      <c r="F243" s="34">
        <f>F244+F245</f>
        <v>0</v>
      </c>
      <c r="G243" s="34">
        <f t="shared" ref="G243:P243" si="118">G244+G245</f>
        <v>0</v>
      </c>
      <c r="H243" s="34">
        <f t="shared" si="118"/>
        <v>0</v>
      </c>
      <c r="I243" s="34">
        <f t="shared" si="118"/>
        <v>1013.3</v>
      </c>
      <c r="J243" s="40">
        <f t="shared" si="118"/>
        <v>2439.1999999999998</v>
      </c>
      <c r="K243" s="40">
        <f t="shared" si="118"/>
        <v>0</v>
      </c>
      <c r="L243" s="40">
        <f t="shared" si="118"/>
        <v>0</v>
      </c>
      <c r="M243" s="34">
        <f t="shared" si="118"/>
        <v>0</v>
      </c>
      <c r="N243" s="34">
        <f t="shared" si="118"/>
        <v>0</v>
      </c>
      <c r="O243" s="34">
        <f t="shared" si="118"/>
        <v>0</v>
      </c>
      <c r="P243" s="34">
        <f t="shared" si="118"/>
        <v>0</v>
      </c>
    </row>
    <row r="244" spans="1:20" x14ac:dyDescent="0.25">
      <c r="A244" s="59"/>
      <c r="B244" s="60"/>
      <c r="C244" s="57"/>
      <c r="D244" s="33" t="s">
        <v>18</v>
      </c>
      <c r="E244" s="34">
        <f t="shared" ref="E244:E277" si="119">SUM(F244:P244)</f>
        <v>2561.5</v>
      </c>
      <c r="F244" s="34">
        <v>0</v>
      </c>
      <c r="G244" s="34">
        <v>0</v>
      </c>
      <c r="H244" s="34">
        <v>0</v>
      </c>
      <c r="I244" s="6">
        <v>122.3</v>
      </c>
      <c r="J244" s="40">
        <v>2439.1999999999998</v>
      </c>
      <c r="K244" s="40">
        <v>0</v>
      </c>
      <c r="L244" s="40">
        <v>0</v>
      </c>
      <c r="M244" s="34">
        <v>0</v>
      </c>
      <c r="N244" s="34">
        <v>0</v>
      </c>
      <c r="O244" s="34">
        <v>0</v>
      </c>
      <c r="P244" s="34">
        <v>0</v>
      </c>
    </row>
    <row r="245" spans="1:20" x14ac:dyDescent="0.25">
      <c r="A245" s="59"/>
      <c r="B245" s="60"/>
      <c r="C245" s="57"/>
      <c r="D245" s="33" t="s">
        <v>20</v>
      </c>
      <c r="E245" s="34">
        <f t="shared" si="119"/>
        <v>891</v>
      </c>
      <c r="F245" s="34">
        <v>0</v>
      </c>
      <c r="G245" s="34">
        <v>0</v>
      </c>
      <c r="H245" s="34">
        <v>0</v>
      </c>
      <c r="I245" s="6">
        <v>891</v>
      </c>
      <c r="J245" s="40">
        <v>0</v>
      </c>
      <c r="K245" s="40">
        <v>0</v>
      </c>
      <c r="L245" s="40">
        <v>0</v>
      </c>
      <c r="M245" s="34">
        <v>0</v>
      </c>
      <c r="N245" s="34">
        <v>0</v>
      </c>
      <c r="O245" s="34">
        <v>0</v>
      </c>
      <c r="P245" s="34">
        <v>0</v>
      </c>
    </row>
    <row r="246" spans="1:20" x14ac:dyDescent="0.25">
      <c r="A246" s="59" t="s">
        <v>197</v>
      </c>
      <c r="B246" s="60" t="s">
        <v>198</v>
      </c>
      <c r="C246" s="57" t="s">
        <v>194</v>
      </c>
      <c r="D246" s="33" t="s">
        <v>265</v>
      </c>
      <c r="E246" s="34">
        <f t="shared" si="119"/>
        <v>299</v>
      </c>
      <c r="F246" s="34">
        <f>F247+F248</f>
        <v>0</v>
      </c>
      <c r="G246" s="34">
        <f t="shared" ref="G246:P246" si="120">G247+G248</f>
        <v>0</v>
      </c>
      <c r="H246" s="34">
        <f t="shared" si="120"/>
        <v>0</v>
      </c>
      <c r="I246" s="34">
        <f t="shared" si="120"/>
        <v>299</v>
      </c>
      <c r="J246" s="40">
        <f t="shared" si="120"/>
        <v>0</v>
      </c>
      <c r="K246" s="40">
        <f t="shared" si="120"/>
        <v>0</v>
      </c>
      <c r="L246" s="40">
        <f t="shared" si="120"/>
        <v>0</v>
      </c>
      <c r="M246" s="34">
        <f t="shared" si="120"/>
        <v>0</v>
      </c>
      <c r="N246" s="34">
        <f t="shared" si="120"/>
        <v>0</v>
      </c>
      <c r="O246" s="34">
        <f t="shared" si="120"/>
        <v>0</v>
      </c>
      <c r="P246" s="34">
        <f t="shared" si="120"/>
        <v>0</v>
      </c>
    </row>
    <row r="247" spans="1:20" x14ac:dyDescent="0.25">
      <c r="A247" s="59"/>
      <c r="B247" s="60"/>
      <c r="C247" s="57"/>
      <c r="D247" s="33" t="s">
        <v>18</v>
      </c>
      <c r="E247" s="34">
        <f t="shared" si="119"/>
        <v>299</v>
      </c>
      <c r="F247" s="34">
        <v>0</v>
      </c>
      <c r="G247" s="34">
        <v>0</v>
      </c>
      <c r="H247" s="34">
        <v>0</v>
      </c>
      <c r="I247" s="6">
        <v>299</v>
      </c>
      <c r="J247" s="40">
        <v>0</v>
      </c>
      <c r="K247" s="40">
        <v>0</v>
      </c>
      <c r="L247" s="40">
        <v>0</v>
      </c>
      <c r="M247" s="34">
        <v>0</v>
      </c>
      <c r="N247" s="34">
        <v>0</v>
      </c>
      <c r="O247" s="34">
        <v>0</v>
      </c>
      <c r="P247" s="34">
        <v>0</v>
      </c>
    </row>
    <row r="248" spans="1:20" x14ac:dyDescent="0.25">
      <c r="A248" s="59"/>
      <c r="B248" s="60"/>
      <c r="C248" s="57"/>
      <c r="D248" s="33" t="s">
        <v>20</v>
      </c>
      <c r="E248" s="34">
        <f t="shared" si="119"/>
        <v>0</v>
      </c>
      <c r="F248" s="34">
        <v>0</v>
      </c>
      <c r="G248" s="34">
        <v>0</v>
      </c>
      <c r="H248" s="34">
        <v>0</v>
      </c>
      <c r="I248" s="6">
        <v>0</v>
      </c>
      <c r="J248" s="40">
        <v>0</v>
      </c>
      <c r="K248" s="40">
        <v>0</v>
      </c>
      <c r="L248" s="40">
        <v>0</v>
      </c>
      <c r="M248" s="34">
        <v>0</v>
      </c>
      <c r="N248" s="34">
        <v>0</v>
      </c>
      <c r="O248" s="34">
        <v>0</v>
      </c>
      <c r="P248" s="34">
        <v>0</v>
      </c>
    </row>
    <row r="249" spans="1:20" x14ac:dyDescent="0.25">
      <c r="A249" s="59" t="s">
        <v>199</v>
      </c>
      <c r="B249" s="60" t="s">
        <v>200</v>
      </c>
      <c r="C249" s="57" t="s">
        <v>194</v>
      </c>
      <c r="D249" s="33" t="s">
        <v>265</v>
      </c>
      <c r="E249" s="34">
        <f t="shared" si="119"/>
        <v>4392.1900000000005</v>
      </c>
      <c r="F249" s="34">
        <f>F250+F251</f>
        <v>0</v>
      </c>
      <c r="G249" s="34">
        <f t="shared" ref="G249:P249" si="121">G250+G251</f>
        <v>0</v>
      </c>
      <c r="H249" s="34">
        <f t="shared" si="121"/>
        <v>0</v>
      </c>
      <c r="I249" s="34">
        <f t="shared" si="121"/>
        <v>4392.1900000000005</v>
      </c>
      <c r="J249" s="40">
        <f t="shared" si="121"/>
        <v>0</v>
      </c>
      <c r="K249" s="40">
        <f t="shared" si="121"/>
        <v>0</v>
      </c>
      <c r="L249" s="40">
        <f t="shared" si="121"/>
        <v>0</v>
      </c>
      <c r="M249" s="34">
        <f t="shared" si="121"/>
        <v>0</v>
      </c>
      <c r="N249" s="34">
        <f t="shared" si="121"/>
        <v>0</v>
      </c>
      <c r="O249" s="34">
        <f t="shared" si="121"/>
        <v>0</v>
      </c>
      <c r="P249" s="34">
        <f t="shared" si="121"/>
        <v>0</v>
      </c>
    </row>
    <row r="250" spans="1:20" x14ac:dyDescent="0.25">
      <c r="A250" s="59"/>
      <c r="B250" s="60"/>
      <c r="C250" s="57"/>
      <c r="D250" s="33" t="s">
        <v>18</v>
      </c>
      <c r="E250" s="34">
        <f t="shared" si="119"/>
        <v>1392.19</v>
      </c>
      <c r="F250" s="34">
        <v>0</v>
      </c>
      <c r="G250" s="34">
        <v>0</v>
      </c>
      <c r="H250" s="34">
        <v>0</v>
      </c>
      <c r="I250" s="6">
        <v>1392.19</v>
      </c>
      <c r="J250" s="40">
        <v>0</v>
      </c>
      <c r="K250" s="40">
        <v>0</v>
      </c>
      <c r="L250" s="40">
        <v>0</v>
      </c>
      <c r="M250" s="34">
        <v>0</v>
      </c>
      <c r="N250" s="34">
        <v>0</v>
      </c>
      <c r="O250" s="34">
        <v>0</v>
      </c>
      <c r="P250" s="34">
        <v>0</v>
      </c>
    </row>
    <row r="251" spans="1:20" x14ac:dyDescent="0.25">
      <c r="A251" s="59"/>
      <c r="B251" s="60"/>
      <c r="C251" s="57"/>
      <c r="D251" s="33" t="s">
        <v>20</v>
      </c>
      <c r="E251" s="34">
        <f t="shared" si="119"/>
        <v>3000</v>
      </c>
      <c r="F251" s="34">
        <v>0</v>
      </c>
      <c r="G251" s="34">
        <v>0</v>
      </c>
      <c r="H251" s="34">
        <v>0</v>
      </c>
      <c r="I251" s="6">
        <v>3000</v>
      </c>
      <c r="J251" s="40">
        <v>0</v>
      </c>
      <c r="K251" s="40">
        <v>0</v>
      </c>
      <c r="L251" s="40">
        <v>0</v>
      </c>
      <c r="M251" s="34">
        <v>0</v>
      </c>
      <c r="N251" s="34">
        <v>0</v>
      </c>
      <c r="O251" s="34">
        <v>0</v>
      </c>
      <c r="P251" s="34">
        <v>0</v>
      </c>
    </row>
    <row r="252" spans="1:20" x14ac:dyDescent="0.25">
      <c r="A252" s="59" t="s">
        <v>201</v>
      </c>
      <c r="B252" s="60" t="s">
        <v>202</v>
      </c>
      <c r="C252" s="57" t="s">
        <v>194</v>
      </c>
      <c r="D252" s="33" t="s">
        <v>265</v>
      </c>
      <c r="E252" s="34">
        <f t="shared" si="119"/>
        <v>3421.8999999999996</v>
      </c>
      <c r="F252" s="34">
        <f>F253+F254</f>
        <v>0</v>
      </c>
      <c r="G252" s="34">
        <f t="shared" ref="G252:P252" si="122">G253+G254</f>
        <v>0</v>
      </c>
      <c r="H252" s="34">
        <f t="shared" si="122"/>
        <v>0</v>
      </c>
      <c r="I252" s="34">
        <f t="shared" si="122"/>
        <v>1441.6</v>
      </c>
      <c r="J252" s="40">
        <f t="shared" si="122"/>
        <v>1980.3</v>
      </c>
      <c r="K252" s="40">
        <f t="shared" si="122"/>
        <v>0</v>
      </c>
      <c r="L252" s="40">
        <f t="shared" si="122"/>
        <v>0</v>
      </c>
      <c r="M252" s="34">
        <f t="shared" si="122"/>
        <v>0</v>
      </c>
      <c r="N252" s="34">
        <f t="shared" si="122"/>
        <v>0</v>
      </c>
      <c r="O252" s="34">
        <f t="shared" si="122"/>
        <v>0</v>
      </c>
      <c r="P252" s="34">
        <f t="shared" si="122"/>
        <v>0</v>
      </c>
    </row>
    <row r="253" spans="1:20" x14ac:dyDescent="0.25">
      <c r="A253" s="59"/>
      <c r="B253" s="60"/>
      <c r="C253" s="57"/>
      <c r="D253" s="33" t="s">
        <v>18</v>
      </c>
      <c r="E253" s="34">
        <f t="shared" si="119"/>
        <v>1994.8</v>
      </c>
      <c r="F253" s="34">
        <v>0</v>
      </c>
      <c r="G253" s="34">
        <v>0</v>
      </c>
      <c r="H253" s="34">
        <v>0</v>
      </c>
      <c r="I253" s="6">
        <v>14.5</v>
      </c>
      <c r="J253" s="40">
        <v>1980.3</v>
      </c>
      <c r="K253" s="40">
        <v>0</v>
      </c>
      <c r="L253" s="40">
        <v>0</v>
      </c>
      <c r="M253" s="34">
        <v>0</v>
      </c>
      <c r="N253" s="34">
        <v>0</v>
      </c>
      <c r="O253" s="34">
        <v>0</v>
      </c>
      <c r="P253" s="34">
        <v>0</v>
      </c>
      <c r="T253" s="12"/>
    </row>
    <row r="254" spans="1:20" x14ac:dyDescent="0.25">
      <c r="A254" s="59"/>
      <c r="B254" s="60"/>
      <c r="C254" s="57"/>
      <c r="D254" s="33" t="s">
        <v>20</v>
      </c>
      <c r="E254" s="34">
        <f t="shared" si="119"/>
        <v>1427.1</v>
      </c>
      <c r="F254" s="34">
        <v>0</v>
      </c>
      <c r="G254" s="34">
        <v>0</v>
      </c>
      <c r="H254" s="34">
        <v>0</v>
      </c>
      <c r="I254" s="6">
        <v>1427.1</v>
      </c>
      <c r="J254" s="40">
        <v>0</v>
      </c>
      <c r="K254" s="40">
        <v>0</v>
      </c>
      <c r="L254" s="40">
        <v>0</v>
      </c>
      <c r="M254" s="34">
        <v>0</v>
      </c>
      <c r="N254" s="34">
        <v>0</v>
      </c>
      <c r="O254" s="34">
        <v>0</v>
      </c>
      <c r="P254" s="34">
        <v>0</v>
      </c>
      <c r="T254" s="12"/>
    </row>
    <row r="255" spans="1:20" x14ac:dyDescent="0.25">
      <c r="A255" s="59" t="s">
        <v>203</v>
      </c>
      <c r="B255" s="60" t="s">
        <v>204</v>
      </c>
      <c r="C255" s="57" t="s">
        <v>194</v>
      </c>
      <c r="D255" s="33" t="s">
        <v>265</v>
      </c>
      <c r="E255" s="34">
        <f t="shared" si="119"/>
        <v>2912.4</v>
      </c>
      <c r="F255" s="34">
        <f>F256+F257</f>
        <v>0</v>
      </c>
      <c r="G255" s="34">
        <f t="shared" ref="G255:P255" si="123">G256+G257</f>
        <v>0</v>
      </c>
      <c r="H255" s="34">
        <f t="shared" si="123"/>
        <v>0</v>
      </c>
      <c r="I255" s="34">
        <f t="shared" si="123"/>
        <v>2912.4</v>
      </c>
      <c r="J255" s="40">
        <f t="shared" si="123"/>
        <v>0</v>
      </c>
      <c r="K255" s="40">
        <f t="shared" si="123"/>
        <v>0</v>
      </c>
      <c r="L255" s="40">
        <f t="shared" si="123"/>
        <v>0</v>
      </c>
      <c r="M255" s="34">
        <f t="shared" si="123"/>
        <v>0</v>
      </c>
      <c r="N255" s="34">
        <f t="shared" si="123"/>
        <v>0</v>
      </c>
      <c r="O255" s="34">
        <f t="shared" si="123"/>
        <v>0</v>
      </c>
      <c r="P255" s="34">
        <f t="shared" si="123"/>
        <v>0</v>
      </c>
    </row>
    <row r="256" spans="1:20" x14ac:dyDescent="0.25">
      <c r="A256" s="59"/>
      <c r="B256" s="60"/>
      <c r="C256" s="57"/>
      <c r="D256" s="33" t="s">
        <v>18</v>
      </c>
      <c r="E256" s="34">
        <f t="shared" si="119"/>
        <v>155.9</v>
      </c>
      <c r="F256" s="34">
        <v>0</v>
      </c>
      <c r="G256" s="34">
        <v>0</v>
      </c>
      <c r="H256" s="34">
        <v>0</v>
      </c>
      <c r="I256" s="6">
        <v>155.9</v>
      </c>
      <c r="J256" s="40">
        <v>0</v>
      </c>
      <c r="K256" s="40">
        <v>0</v>
      </c>
      <c r="L256" s="40">
        <v>0</v>
      </c>
      <c r="M256" s="34">
        <v>0</v>
      </c>
      <c r="N256" s="34">
        <v>0</v>
      </c>
      <c r="O256" s="34">
        <v>0</v>
      </c>
      <c r="P256" s="34">
        <v>0</v>
      </c>
    </row>
    <row r="257" spans="1:16" x14ac:dyDescent="0.25">
      <c r="A257" s="59"/>
      <c r="B257" s="60"/>
      <c r="C257" s="57"/>
      <c r="D257" s="33" t="s">
        <v>20</v>
      </c>
      <c r="E257" s="34">
        <f t="shared" si="119"/>
        <v>2756.5</v>
      </c>
      <c r="F257" s="34">
        <v>0</v>
      </c>
      <c r="G257" s="34">
        <v>0</v>
      </c>
      <c r="H257" s="34">
        <v>0</v>
      </c>
      <c r="I257" s="6">
        <v>2756.5</v>
      </c>
      <c r="J257" s="40">
        <v>0</v>
      </c>
      <c r="K257" s="40">
        <v>0</v>
      </c>
      <c r="L257" s="40">
        <v>0</v>
      </c>
      <c r="M257" s="34">
        <v>0</v>
      </c>
      <c r="N257" s="34">
        <v>0</v>
      </c>
      <c r="O257" s="34">
        <v>0</v>
      </c>
      <c r="P257" s="34">
        <v>0</v>
      </c>
    </row>
    <row r="258" spans="1:16" s="31" customFormat="1" ht="15.75" customHeight="1" x14ac:dyDescent="0.25">
      <c r="A258" s="51" t="s">
        <v>205</v>
      </c>
      <c r="B258" s="54" t="s">
        <v>317</v>
      </c>
      <c r="C258" s="57" t="s">
        <v>327</v>
      </c>
      <c r="D258" s="33" t="s">
        <v>265</v>
      </c>
      <c r="E258" s="34">
        <f t="shared" ref="E258:E260" si="124">SUM(F258:P258)</f>
        <v>740.4</v>
      </c>
      <c r="F258" s="34">
        <f t="shared" ref="F258:I258" si="125">F259+F260</f>
        <v>0</v>
      </c>
      <c r="G258" s="34">
        <f t="shared" si="125"/>
        <v>0</v>
      </c>
      <c r="H258" s="34">
        <f t="shared" si="125"/>
        <v>0</v>
      </c>
      <c r="I258" s="34">
        <f t="shared" si="125"/>
        <v>0</v>
      </c>
      <c r="J258" s="40">
        <f>J259+J260</f>
        <v>740.4</v>
      </c>
      <c r="K258" s="40">
        <f t="shared" ref="K258:P258" si="126">K259+K260</f>
        <v>0</v>
      </c>
      <c r="L258" s="40">
        <f t="shared" si="126"/>
        <v>0</v>
      </c>
      <c r="M258" s="34">
        <f t="shared" si="126"/>
        <v>0</v>
      </c>
      <c r="N258" s="34">
        <f t="shared" si="126"/>
        <v>0</v>
      </c>
      <c r="O258" s="34">
        <f t="shared" si="126"/>
        <v>0</v>
      </c>
      <c r="P258" s="34">
        <f t="shared" si="126"/>
        <v>0</v>
      </c>
    </row>
    <row r="259" spans="1:16" s="31" customFormat="1" x14ac:dyDescent="0.25">
      <c r="A259" s="52"/>
      <c r="B259" s="55"/>
      <c r="C259" s="57"/>
      <c r="D259" s="33" t="s">
        <v>18</v>
      </c>
      <c r="E259" s="34">
        <f t="shared" si="124"/>
        <v>17.399999999999999</v>
      </c>
      <c r="F259" s="34">
        <v>0</v>
      </c>
      <c r="G259" s="34">
        <v>0</v>
      </c>
      <c r="H259" s="34">
        <v>0</v>
      </c>
      <c r="I259" s="34">
        <v>0</v>
      </c>
      <c r="J259" s="40">
        <v>17.399999999999999</v>
      </c>
      <c r="K259" s="40">
        <v>0</v>
      </c>
      <c r="L259" s="40">
        <v>0</v>
      </c>
      <c r="M259" s="34">
        <v>0</v>
      </c>
      <c r="N259" s="34">
        <v>0</v>
      </c>
      <c r="O259" s="34">
        <v>0</v>
      </c>
      <c r="P259" s="34">
        <v>0</v>
      </c>
    </row>
    <row r="260" spans="1:16" s="31" customFormat="1" x14ac:dyDescent="0.25">
      <c r="A260" s="52"/>
      <c r="B260" s="55"/>
      <c r="C260" s="57"/>
      <c r="D260" s="33" t="s">
        <v>20</v>
      </c>
      <c r="E260" s="34">
        <f t="shared" si="124"/>
        <v>723</v>
      </c>
      <c r="F260" s="34">
        <v>0</v>
      </c>
      <c r="G260" s="34">
        <v>0</v>
      </c>
      <c r="H260" s="34">
        <v>0</v>
      </c>
      <c r="I260" s="34">
        <v>0</v>
      </c>
      <c r="J260" s="40">
        <v>723</v>
      </c>
      <c r="K260" s="40">
        <v>0</v>
      </c>
      <c r="L260" s="40">
        <v>0</v>
      </c>
      <c r="M260" s="34">
        <v>0</v>
      </c>
      <c r="N260" s="34">
        <v>0</v>
      </c>
      <c r="O260" s="34">
        <v>0</v>
      </c>
      <c r="P260" s="34">
        <v>0</v>
      </c>
    </row>
    <row r="261" spans="1:16" s="16" customFormat="1" x14ac:dyDescent="0.25">
      <c r="A261" s="52"/>
      <c r="B261" s="55"/>
      <c r="C261" s="57" t="s">
        <v>93</v>
      </c>
      <c r="D261" s="33" t="s">
        <v>265</v>
      </c>
      <c r="E261" s="34">
        <f t="shared" si="119"/>
        <v>2300</v>
      </c>
      <c r="F261" s="34">
        <f t="shared" ref="F261:I261" si="127">F262+F263</f>
        <v>0</v>
      </c>
      <c r="G261" s="34">
        <f t="shared" si="127"/>
        <v>0</v>
      </c>
      <c r="H261" s="34">
        <f t="shared" si="127"/>
        <v>0</v>
      </c>
      <c r="I261" s="34">
        <f t="shared" si="127"/>
        <v>0</v>
      </c>
      <c r="J261" s="40">
        <f>J262+J263</f>
        <v>2300</v>
      </c>
      <c r="K261" s="40">
        <f t="shared" ref="K261:P261" si="128">K262+K263</f>
        <v>0</v>
      </c>
      <c r="L261" s="40">
        <f t="shared" si="128"/>
        <v>0</v>
      </c>
      <c r="M261" s="34">
        <f t="shared" si="128"/>
        <v>0</v>
      </c>
      <c r="N261" s="34">
        <f t="shared" si="128"/>
        <v>0</v>
      </c>
      <c r="O261" s="34">
        <f t="shared" si="128"/>
        <v>0</v>
      </c>
      <c r="P261" s="34">
        <f t="shared" si="128"/>
        <v>0</v>
      </c>
    </row>
    <row r="262" spans="1:16" s="16" customFormat="1" ht="30" customHeight="1" x14ac:dyDescent="0.25">
      <c r="A262" s="52"/>
      <c r="B262" s="55"/>
      <c r="C262" s="57"/>
      <c r="D262" s="33" t="s">
        <v>18</v>
      </c>
      <c r="E262" s="34">
        <f t="shared" si="119"/>
        <v>23</v>
      </c>
      <c r="F262" s="34">
        <v>0</v>
      </c>
      <c r="G262" s="34">
        <v>0</v>
      </c>
      <c r="H262" s="34">
        <v>0</v>
      </c>
      <c r="I262" s="34">
        <v>0</v>
      </c>
      <c r="J262" s="40">
        <v>23</v>
      </c>
      <c r="K262" s="40">
        <v>0</v>
      </c>
      <c r="L262" s="40">
        <v>0</v>
      </c>
      <c r="M262" s="34">
        <v>0</v>
      </c>
      <c r="N262" s="34">
        <v>0</v>
      </c>
      <c r="O262" s="34">
        <v>0</v>
      </c>
      <c r="P262" s="34">
        <v>0</v>
      </c>
    </row>
    <row r="263" spans="1:16" s="16" customFormat="1" x14ac:dyDescent="0.25">
      <c r="A263" s="53"/>
      <c r="B263" s="56"/>
      <c r="C263" s="57"/>
      <c r="D263" s="33" t="s">
        <v>20</v>
      </c>
      <c r="E263" s="34">
        <f t="shared" si="119"/>
        <v>2277</v>
      </c>
      <c r="F263" s="34">
        <v>0</v>
      </c>
      <c r="G263" s="34">
        <v>0</v>
      </c>
      <c r="H263" s="34">
        <v>0</v>
      </c>
      <c r="I263" s="34">
        <v>0</v>
      </c>
      <c r="J263" s="40">
        <v>2277</v>
      </c>
      <c r="K263" s="40">
        <v>0</v>
      </c>
      <c r="L263" s="40">
        <v>0</v>
      </c>
      <c r="M263" s="34">
        <v>0</v>
      </c>
      <c r="N263" s="34">
        <v>0</v>
      </c>
      <c r="O263" s="34">
        <v>0</v>
      </c>
      <c r="P263" s="34">
        <v>0</v>
      </c>
    </row>
    <row r="264" spans="1:16" s="16" customFormat="1" x14ac:dyDescent="0.25">
      <c r="A264" s="59" t="s">
        <v>314</v>
      </c>
      <c r="B264" s="60" t="s">
        <v>318</v>
      </c>
      <c r="C264" s="57" t="s">
        <v>93</v>
      </c>
      <c r="D264" s="33" t="s">
        <v>265</v>
      </c>
      <c r="E264" s="34">
        <f t="shared" si="119"/>
        <v>3030.4</v>
      </c>
      <c r="F264" s="34">
        <f t="shared" ref="F264:I264" si="129">F265+F266</f>
        <v>0</v>
      </c>
      <c r="G264" s="34">
        <f t="shared" si="129"/>
        <v>0</v>
      </c>
      <c r="H264" s="34">
        <f t="shared" si="129"/>
        <v>0</v>
      </c>
      <c r="I264" s="34">
        <f t="shared" si="129"/>
        <v>0</v>
      </c>
      <c r="J264" s="40">
        <f>J265+J266</f>
        <v>3030.4</v>
      </c>
      <c r="K264" s="40">
        <v>0</v>
      </c>
      <c r="L264" s="40">
        <v>0</v>
      </c>
      <c r="M264" s="34">
        <v>0</v>
      </c>
      <c r="N264" s="34">
        <v>0</v>
      </c>
      <c r="O264" s="34">
        <v>0</v>
      </c>
      <c r="P264" s="34">
        <v>0</v>
      </c>
    </row>
    <row r="265" spans="1:16" s="16" customFormat="1" x14ac:dyDescent="0.25">
      <c r="A265" s="59"/>
      <c r="B265" s="60"/>
      <c r="C265" s="57"/>
      <c r="D265" s="33" t="s">
        <v>18</v>
      </c>
      <c r="E265" s="34">
        <f t="shared" si="119"/>
        <v>30.4</v>
      </c>
      <c r="F265" s="34">
        <v>0</v>
      </c>
      <c r="G265" s="34">
        <v>0</v>
      </c>
      <c r="H265" s="34">
        <v>0</v>
      </c>
      <c r="I265" s="34">
        <v>0</v>
      </c>
      <c r="J265" s="40">
        <v>30.4</v>
      </c>
      <c r="K265" s="40">
        <v>0</v>
      </c>
      <c r="L265" s="40">
        <v>0</v>
      </c>
      <c r="M265" s="34">
        <v>0</v>
      </c>
      <c r="N265" s="34">
        <v>0</v>
      </c>
      <c r="O265" s="34">
        <v>0</v>
      </c>
      <c r="P265" s="34">
        <v>0</v>
      </c>
    </row>
    <row r="266" spans="1:16" s="16" customFormat="1" x14ac:dyDescent="0.25">
      <c r="A266" s="59"/>
      <c r="B266" s="60"/>
      <c r="C266" s="57"/>
      <c r="D266" s="33" t="s">
        <v>20</v>
      </c>
      <c r="E266" s="34">
        <f t="shared" si="119"/>
        <v>3000</v>
      </c>
      <c r="F266" s="34">
        <v>0</v>
      </c>
      <c r="G266" s="34">
        <v>0</v>
      </c>
      <c r="H266" s="34">
        <v>0</v>
      </c>
      <c r="I266" s="34">
        <v>0</v>
      </c>
      <c r="J266" s="40">
        <v>3000</v>
      </c>
      <c r="K266" s="40">
        <v>0</v>
      </c>
      <c r="L266" s="40">
        <v>0</v>
      </c>
      <c r="M266" s="34">
        <v>0</v>
      </c>
      <c r="N266" s="34">
        <v>0</v>
      </c>
      <c r="O266" s="34">
        <v>0</v>
      </c>
      <c r="P266" s="34">
        <v>0</v>
      </c>
    </row>
    <row r="267" spans="1:16" s="16" customFormat="1" x14ac:dyDescent="0.25">
      <c r="A267" s="59" t="s">
        <v>315</v>
      </c>
      <c r="B267" s="60" t="s">
        <v>319</v>
      </c>
      <c r="C267" s="57" t="s">
        <v>327</v>
      </c>
      <c r="D267" s="33" t="s">
        <v>265</v>
      </c>
      <c r="E267" s="34">
        <f t="shared" si="119"/>
        <v>3040.4</v>
      </c>
      <c r="F267" s="34">
        <f t="shared" ref="F267:I267" si="130">F268+F269</f>
        <v>0</v>
      </c>
      <c r="G267" s="34">
        <f t="shared" si="130"/>
        <v>0</v>
      </c>
      <c r="H267" s="34">
        <f t="shared" si="130"/>
        <v>0</v>
      </c>
      <c r="I267" s="34">
        <f t="shared" si="130"/>
        <v>0</v>
      </c>
      <c r="J267" s="40">
        <f>J268+J269</f>
        <v>3040.4</v>
      </c>
      <c r="K267" s="40">
        <v>0</v>
      </c>
      <c r="L267" s="40">
        <v>0</v>
      </c>
      <c r="M267" s="34">
        <v>0</v>
      </c>
      <c r="N267" s="34">
        <v>0</v>
      </c>
      <c r="O267" s="34">
        <v>0</v>
      </c>
      <c r="P267" s="34">
        <v>0</v>
      </c>
    </row>
    <row r="268" spans="1:16" s="16" customFormat="1" x14ac:dyDescent="0.25">
      <c r="A268" s="59"/>
      <c r="B268" s="60"/>
      <c r="C268" s="57"/>
      <c r="D268" s="33" t="s">
        <v>18</v>
      </c>
      <c r="E268" s="34">
        <f t="shared" si="119"/>
        <v>40.4</v>
      </c>
      <c r="F268" s="34">
        <v>0</v>
      </c>
      <c r="G268" s="34">
        <v>0</v>
      </c>
      <c r="H268" s="34">
        <v>0</v>
      </c>
      <c r="I268" s="34">
        <v>0</v>
      </c>
      <c r="J268" s="40">
        <v>40.4</v>
      </c>
      <c r="K268" s="40">
        <v>0</v>
      </c>
      <c r="L268" s="40">
        <v>0</v>
      </c>
      <c r="M268" s="34">
        <v>0</v>
      </c>
      <c r="N268" s="34">
        <v>0</v>
      </c>
      <c r="O268" s="34">
        <v>0</v>
      </c>
      <c r="P268" s="34">
        <v>0</v>
      </c>
    </row>
    <row r="269" spans="1:16" s="16" customFormat="1" x14ac:dyDescent="0.25">
      <c r="A269" s="59"/>
      <c r="B269" s="60"/>
      <c r="C269" s="57"/>
      <c r="D269" s="33" t="s">
        <v>20</v>
      </c>
      <c r="E269" s="34">
        <f t="shared" si="119"/>
        <v>3000</v>
      </c>
      <c r="F269" s="34">
        <v>0</v>
      </c>
      <c r="G269" s="34">
        <v>0</v>
      </c>
      <c r="H269" s="34">
        <v>0</v>
      </c>
      <c r="I269" s="34">
        <v>0</v>
      </c>
      <c r="J269" s="40">
        <v>3000</v>
      </c>
      <c r="K269" s="40">
        <v>0</v>
      </c>
      <c r="L269" s="40">
        <v>0</v>
      </c>
      <c r="M269" s="34">
        <v>0</v>
      </c>
      <c r="N269" s="34">
        <v>0</v>
      </c>
      <c r="O269" s="34">
        <v>0</v>
      </c>
      <c r="P269" s="34">
        <v>0</v>
      </c>
    </row>
    <row r="270" spans="1:16" s="16" customFormat="1" x14ac:dyDescent="0.25">
      <c r="A270" s="59" t="s">
        <v>316</v>
      </c>
      <c r="B270" s="60" t="s">
        <v>320</v>
      </c>
      <c r="C270" s="57" t="s">
        <v>327</v>
      </c>
      <c r="D270" s="33" t="s">
        <v>265</v>
      </c>
      <c r="E270" s="34">
        <f t="shared" si="119"/>
        <v>3030.4</v>
      </c>
      <c r="F270" s="34">
        <f t="shared" ref="F270:I270" si="131">F271+F272</f>
        <v>0</v>
      </c>
      <c r="G270" s="34">
        <f t="shared" si="131"/>
        <v>0</v>
      </c>
      <c r="H270" s="34">
        <f t="shared" si="131"/>
        <v>0</v>
      </c>
      <c r="I270" s="34">
        <f t="shared" si="131"/>
        <v>0</v>
      </c>
      <c r="J270" s="40">
        <f>J271+J272</f>
        <v>3030.4</v>
      </c>
      <c r="K270" s="40">
        <v>0</v>
      </c>
      <c r="L270" s="40">
        <v>0</v>
      </c>
      <c r="M270" s="34">
        <v>0</v>
      </c>
      <c r="N270" s="34">
        <v>0</v>
      </c>
      <c r="O270" s="34">
        <v>0</v>
      </c>
      <c r="P270" s="34">
        <v>0</v>
      </c>
    </row>
    <row r="271" spans="1:16" s="16" customFormat="1" x14ac:dyDescent="0.25">
      <c r="A271" s="59"/>
      <c r="B271" s="60"/>
      <c r="C271" s="57"/>
      <c r="D271" s="33" t="s">
        <v>18</v>
      </c>
      <c r="E271" s="34">
        <f t="shared" si="119"/>
        <v>30.4</v>
      </c>
      <c r="F271" s="34">
        <v>0</v>
      </c>
      <c r="G271" s="34">
        <v>0</v>
      </c>
      <c r="H271" s="34">
        <v>0</v>
      </c>
      <c r="I271" s="34">
        <v>0</v>
      </c>
      <c r="J271" s="40">
        <v>30.4</v>
      </c>
      <c r="K271" s="40">
        <v>0</v>
      </c>
      <c r="L271" s="40">
        <v>0</v>
      </c>
      <c r="M271" s="34">
        <v>0</v>
      </c>
      <c r="N271" s="34">
        <v>0</v>
      </c>
      <c r="O271" s="34">
        <v>0</v>
      </c>
      <c r="P271" s="34">
        <v>0</v>
      </c>
    </row>
    <row r="272" spans="1:16" s="16" customFormat="1" x14ac:dyDescent="0.25">
      <c r="A272" s="59"/>
      <c r="B272" s="60"/>
      <c r="C272" s="57"/>
      <c r="D272" s="33" t="s">
        <v>20</v>
      </c>
      <c r="E272" s="34">
        <f t="shared" si="119"/>
        <v>3000</v>
      </c>
      <c r="F272" s="34">
        <v>0</v>
      </c>
      <c r="G272" s="34">
        <v>0</v>
      </c>
      <c r="H272" s="34">
        <v>0</v>
      </c>
      <c r="I272" s="34">
        <v>0</v>
      </c>
      <c r="J272" s="40">
        <v>3000</v>
      </c>
      <c r="K272" s="40">
        <v>0</v>
      </c>
      <c r="L272" s="40">
        <v>0</v>
      </c>
      <c r="M272" s="34">
        <v>0</v>
      </c>
      <c r="N272" s="34">
        <v>0</v>
      </c>
      <c r="O272" s="34">
        <v>0</v>
      </c>
      <c r="P272" s="34">
        <v>0</v>
      </c>
    </row>
    <row r="273" spans="1:16" x14ac:dyDescent="0.25">
      <c r="A273" s="59" t="s">
        <v>321</v>
      </c>
      <c r="B273" s="60" t="s">
        <v>206</v>
      </c>
      <c r="C273" s="57" t="s">
        <v>194</v>
      </c>
      <c r="D273" s="33" t="s">
        <v>265</v>
      </c>
      <c r="E273" s="34">
        <f t="shared" si="119"/>
        <v>24284</v>
      </c>
      <c r="F273" s="34">
        <f>F274+F275</f>
        <v>0</v>
      </c>
      <c r="G273" s="34">
        <f t="shared" ref="G273:P273" si="132">G274+G275</f>
        <v>0</v>
      </c>
      <c r="H273" s="34">
        <f t="shared" si="132"/>
        <v>0</v>
      </c>
      <c r="I273" s="34">
        <f t="shared" si="132"/>
        <v>0</v>
      </c>
      <c r="J273" s="40">
        <f t="shared" si="132"/>
        <v>10.4</v>
      </c>
      <c r="K273" s="40">
        <f t="shared" si="132"/>
        <v>12152</v>
      </c>
      <c r="L273" s="40">
        <f t="shared" si="132"/>
        <v>12121.6</v>
      </c>
      <c r="M273" s="34">
        <f t="shared" si="132"/>
        <v>0</v>
      </c>
      <c r="N273" s="34">
        <f t="shared" si="132"/>
        <v>0</v>
      </c>
      <c r="O273" s="34">
        <f t="shared" si="132"/>
        <v>0</v>
      </c>
      <c r="P273" s="34">
        <f t="shared" si="132"/>
        <v>0</v>
      </c>
    </row>
    <row r="274" spans="1:16" x14ac:dyDescent="0.25">
      <c r="A274" s="59"/>
      <c r="B274" s="60"/>
      <c r="C274" s="57"/>
      <c r="D274" s="33" t="s">
        <v>18</v>
      </c>
      <c r="E274" s="34">
        <f t="shared" si="119"/>
        <v>284</v>
      </c>
      <c r="F274" s="34">
        <v>0</v>
      </c>
      <c r="G274" s="34">
        <v>0</v>
      </c>
      <c r="H274" s="34">
        <v>0</v>
      </c>
      <c r="I274" s="6">
        <v>0</v>
      </c>
      <c r="J274" s="40">
        <v>10.4</v>
      </c>
      <c r="K274" s="40">
        <v>152</v>
      </c>
      <c r="L274" s="40">
        <v>121.6</v>
      </c>
      <c r="M274" s="34">
        <v>0</v>
      </c>
      <c r="N274" s="34">
        <v>0</v>
      </c>
      <c r="O274" s="34">
        <v>0</v>
      </c>
      <c r="P274" s="34">
        <v>0</v>
      </c>
    </row>
    <row r="275" spans="1:16" x14ac:dyDescent="0.25">
      <c r="A275" s="59"/>
      <c r="B275" s="60"/>
      <c r="C275" s="57"/>
      <c r="D275" s="33" t="s">
        <v>20</v>
      </c>
      <c r="E275" s="34">
        <f t="shared" si="119"/>
        <v>24000</v>
      </c>
      <c r="F275" s="34">
        <v>0</v>
      </c>
      <c r="G275" s="34">
        <v>0</v>
      </c>
      <c r="H275" s="34">
        <v>0</v>
      </c>
      <c r="I275" s="6">
        <v>0</v>
      </c>
      <c r="J275" s="40">
        <v>0</v>
      </c>
      <c r="K275" s="40">
        <v>12000</v>
      </c>
      <c r="L275" s="40">
        <v>12000</v>
      </c>
      <c r="M275" s="34">
        <v>0</v>
      </c>
      <c r="N275" s="34">
        <v>0</v>
      </c>
      <c r="O275" s="34">
        <v>0</v>
      </c>
      <c r="P275" s="34">
        <v>0</v>
      </c>
    </row>
    <row r="276" spans="1:16" x14ac:dyDescent="0.25">
      <c r="A276" s="59" t="s">
        <v>277</v>
      </c>
      <c r="B276" s="59"/>
      <c r="C276" s="59"/>
      <c r="D276" s="33" t="s">
        <v>265</v>
      </c>
      <c r="E276" s="34">
        <f t="shared" si="119"/>
        <v>54698.022316784642</v>
      </c>
      <c r="F276" s="34">
        <f>F277+F278</f>
        <v>236</v>
      </c>
      <c r="G276" s="34">
        <f t="shared" ref="G276:P276" si="133">G277+G278</f>
        <v>247.6</v>
      </c>
      <c r="H276" s="34">
        <f t="shared" si="133"/>
        <v>259.60000000000002</v>
      </c>
      <c r="I276" s="34">
        <f t="shared" si="133"/>
        <v>10330.09</v>
      </c>
      <c r="J276" s="40">
        <f>J277+J278</f>
        <v>16922.8</v>
      </c>
      <c r="K276" s="40">
        <f t="shared" si="133"/>
        <v>12518.1</v>
      </c>
      <c r="L276" s="40">
        <f t="shared" si="133"/>
        <v>12502.344000000001</v>
      </c>
      <c r="M276" s="34">
        <f t="shared" si="133"/>
        <v>395.97375999999997</v>
      </c>
      <c r="N276" s="34">
        <f t="shared" si="133"/>
        <v>411.81271039999996</v>
      </c>
      <c r="O276" s="34">
        <f t="shared" si="133"/>
        <v>428.28521881600005</v>
      </c>
      <c r="P276" s="34">
        <f t="shared" si="133"/>
        <v>445.41662756864002</v>
      </c>
    </row>
    <row r="277" spans="1:16" x14ac:dyDescent="0.25">
      <c r="A277" s="59"/>
      <c r="B277" s="59"/>
      <c r="C277" s="59"/>
      <c r="D277" s="33" t="s">
        <v>18</v>
      </c>
      <c r="E277" s="34">
        <f t="shared" si="119"/>
        <v>10623.422316784638</v>
      </c>
      <c r="F277" s="34">
        <f t="shared" ref="F277:P277" si="134">F241+F233+F231+F229+F227+F225+F223+F221+F219+F217</f>
        <v>236</v>
      </c>
      <c r="G277" s="34">
        <f t="shared" si="134"/>
        <v>247.6</v>
      </c>
      <c r="H277" s="34">
        <f t="shared" si="134"/>
        <v>259.60000000000002</v>
      </c>
      <c r="I277" s="34">
        <f t="shared" si="134"/>
        <v>2255.4900000000002</v>
      </c>
      <c r="J277" s="40">
        <f>J217+J219+J221+J223+J225+J227+J229+J231+J233+J235</f>
        <v>4922.7999999999984</v>
      </c>
      <c r="K277" s="40">
        <f t="shared" ref="K277:L277" si="135">K217+K219+K221+K223+K225+K227+K229+K231+K233+K235</f>
        <v>518.1</v>
      </c>
      <c r="L277" s="40">
        <f t="shared" si="135"/>
        <v>502.34400000000005</v>
      </c>
      <c r="M277" s="34">
        <f t="shared" si="134"/>
        <v>395.97375999999997</v>
      </c>
      <c r="N277" s="34">
        <f t="shared" si="134"/>
        <v>411.81271039999996</v>
      </c>
      <c r="O277" s="34">
        <f t="shared" si="134"/>
        <v>428.28521881600005</v>
      </c>
      <c r="P277" s="34">
        <f t="shared" si="134"/>
        <v>445.41662756864002</v>
      </c>
    </row>
    <row r="278" spans="1:16" x14ac:dyDescent="0.25">
      <c r="A278" s="59"/>
      <c r="B278" s="59"/>
      <c r="C278" s="59"/>
      <c r="D278" s="33" t="s">
        <v>20</v>
      </c>
      <c r="E278" s="34">
        <f>SUM(F278:P278)</f>
        <v>44074.6</v>
      </c>
      <c r="F278" s="34">
        <f>F242</f>
        <v>0</v>
      </c>
      <c r="G278" s="34">
        <f t="shared" ref="G278:P278" si="136">G242</f>
        <v>0</v>
      </c>
      <c r="H278" s="34">
        <f t="shared" si="136"/>
        <v>0</v>
      </c>
      <c r="I278" s="34">
        <f t="shared" si="136"/>
        <v>8074.6</v>
      </c>
      <c r="J278" s="40">
        <f>J275+J272+J269+J266+J263+J260+J257+J254+J251+J248+J245</f>
        <v>12000</v>
      </c>
      <c r="K278" s="40">
        <f t="shared" ref="K278:L278" si="137">K236</f>
        <v>12000</v>
      </c>
      <c r="L278" s="40">
        <f t="shared" si="137"/>
        <v>12000</v>
      </c>
      <c r="M278" s="34">
        <f t="shared" si="136"/>
        <v>0</v>
      </c>
      <c r="N278" s="34">
        <f t="shared" si="136"/>
        <v>0</v>
      </c>
      <c r="O278" s="34">
        <f t="shared" si="136"/>
        <v>0</v>
      </c>
      <c r="P278" s="34">
        <f t="shared" si="136"/>
        <v>0</v>
      </c>
    </row>
    <row r="279" spans="1:16" x14ac:dyDescent="0.25">
      <c r="A279" s="57" t="s">
        <v>207</v>
      </c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</row>
    <row r="280" spans="1:16" x14ac:dyDescent="0.25">
      <c r="A280" s="59" t="s">
        <v>24</v>
      </c>
      <c r="B280" s="60" t="s">
        <v>208</v>
      </c>
      <c r="C280" s="57" t="s">
        <v>96</v>
      </c>
      <c r="D280" s="20" t="s">
        <v>265</v>
      </c>
      <c r="E280" s="25">
        <f>SUM(F280:P280)</f>
        <v>20709.650343167999</v>
      </c>
      <c r="F280" s="20">
        <f>F281+F282</f>
        <v>0</v>
      </c>
      <c r="G280" s="20">
        <f t="shared" ref="G280:P280" si="138">G281+G282</f>
        <v>1318.4</v>
      </c>
      <c r="H280" s="20">
        <f t="shared" si="138"/>
        <v>1305.6999999999998</v>
      </c>
      <c r="I280" s="20">
        <f t="shared" si="138"/>
        <v>1873.2</v>
      </c>
      <c r="J280" s="42">
        <f t="shared" si="138"/>
        <v>2731.8</v>
      </c>
      <c r="K280" s="42">
        <f t="shared" si="138"/>
        <v>2731.8</v>
      </c>
      <c r="L280" s="42">
        <f t="shared" si="138"/>
        <v>2731.8</v>
      </c>
      <c r="M280" s="27">
        <f t="shared" si="138"/>
        <v>1887.912</v>
      </c>
      <c r="N280" s="27">
        <f t="shared" si="138"/>
        <v>1963.42848</v>
      </c>
      <c r="O280" s="27">
        <f t="shared" si="138"/>
        <v>2041.9656192</v>
      </c>
      <c r="P280" s="27">
        <f t="shared" si="138"/>
        <v>2123.644243968</v>
      </c>
    </row>
    <row r="281" spans="1:16" x14ac:dyDescent="0.25">
      <c r="A281" s="59"/>
      <c r="B281" s="60"/>
      <c r="C281" s="57"/>
      <c r="D281" s="20" t="s">
        <v>18</v>
      </c>
      <c r="E281" s="25">
        <f t="shared" ref="E281:E284" si="139">SUM(F281:P281)</f>
        <v>15900.050343168001</v>
      </c>
      <c r="F281" s="20">
        <v>0</v>
      </c>
      <c r="G281" s="20">
        <v>738.1</v>
      </c>
      <c r="H281" s="20">
        <v>725.4</v>
      </c>
      <c r="I281" s="20">
        <f>725.4+248.3</f>
        <v>973.7</v>
      </c>
      <c r="J281" s="42">
        <v>1815.3</v>
      </c>
      <c r="K281" s="42">
        <v>1815.3</v>
      </c>
      <c r="L281" s="40">
        <v>1815.3</v>
      </c>
      <c r="M281" s="27">
        <f t="shared" ref="M281:P281" si="140">L281+(L281/100*4)</f>
        <v>1887.912</v>
      </c>
      <c r="N281" s="27">
        <f t="shared" si="140"/>
        <v>1963.42848</v>
      </c>
      <c r="O281" s="27">
        <f t="shared" si="140"/>
        <v>2041.9656192</v>
      </c>
      <c r="P281" s="27">
        <f t="shared" si="140"/>
        <v>2123.644243968</v>
      </c>
    </row>
    <row r="282" spans="1:16" x14ac:dyDescent="0.25">
      <c r="A282" s="59"/>
      <c r="B282" s="60"/>
      <c r="C282" s="20" t="s">
        <v>96</v>
      </c>
      <c r="D282" s="20" t="s">
        <v>20</v>
      </c>
      <c r="E282" s="25">
        <f t="shared" si="139"/>
        <v>4809.6000000000004</v>
      </c>
      <c r="F282" s="20">
        <v>0</v>
      </c>
      <c r="G282" s="20">
        <v>580.29999999999995</v>
      </c>
      <c r="H282" s="20">
        <v>580.29999999999995</v>
      </c>
      <c r="I282" s="6">
        <v>899.5</v>
      </c>
      <c r="J282" s="43">
        <v>916.5</v>
      </c>
      <c r="K282" s="42">
        <v>916.5</v>
      </c>
      <c r="L282" s="40">
        <v>916.5</v>
      </c>
      <c r="M282" s="20">
        <v>0</v>
      </c>
      <c r="N282" s="20">
        <v>0</v>
      </c>
      <c r="O282" s="20">
        <v>0</v>
      </c>
      <c r="P282" s="20">
        <v>0</v>
      </c>
    </row>
    <row r="283" spans="1:16" ht="31.5" customHeight="1" x14ac:dyDescent="0.25">
      <c r="A283" s="59" t="s">
        <v>25</v>
      </c>
      <c r="B283" s="60" t="s">
        <v>209</v>
      </c>
      <c r="C283" s="57" t="s">
        <v>93</v>
      </c>
      <c r="D283" s="20" t="s">
        <v>265</v>
      </c>
      <c r="E283" s="25">
        <f t="shared" si="139"/>
        <v>127.97549082623999</v>
      </c>
      <c r="F283" s="20">
        <v>5</v>
      </c>
      <c r="G283" s="20">
        <v>5.2</v>
      </c>
      <c r="H283" s="20">
        <f>5.4+5.4</f>
        <v>10.8</v>
      </c>
      <c r="I283" s="20">
        <f>5.7+5.7</f>
        <v>11.4</v>
      </c>
      <c r="J283" s="43">
        <v>12</v>
      </c>
      <c r="K283" s="42">
        <v>12.6</v>
      </c>
      <c r="L283" s="40">
        <f t="shared" ref="L283:P284" si="141">K283+(K283/100*4)</f>
        <v>13.103999999999999</v>
      </c>
      <c r="M283" s="25">
        <f t="shared" si="141"/>
        <v>13.628159999999999</v>
      </c>
      <c r="N283" s="25">
        <f t="shared" si="141"/>
        <v>14.173286399999999</v>
      </c>
      <c r="O283" s="25">
        <f t="shared" si="141"/>
        <v>14.740217855999999</v>
      </c>
      <c r="P283" s="25">
        <f t="shared" si="141"/>
        <v>15.32982657024</v>
      </c>
    </row>
    <row r="284" spans="1:16" x14ac:dyDescent="0.25">
      <c r="A284" s="59"/>
      <c r="B284" s="60"/>
      <c r="C284" s="57"/>
      <c r="D284" s="20" t="s">
        <v>18</v>
      </c>
      <c r="E284" s="25">
        <f t="shared" si="139"/>
        <v>127.97549082623999</v>
      </c>
      <c r="F284" s="20">
        <v>5</v>
      </c>
      <c r="G284" s="20">
        <v>5.2</v>
      </c>
      <c r="H284" s="20">
        <f>5.4+5.4</f>
        <v>10.8</v>
      </c>
      <c r="I284" s="20">
        <f>5.7+5.7</f>
        <v>11.4</v>
      </c>
      <c r="J284" s="43">
        <v>12</v>
      </c>
      <c r="K284" s="42">
        <v>12.6</v>
      </c>
      <c r="L284" s="40">
        <f t="shared" si="141"/>
        <v>13.103999999999999</v>
      </c>
      <c r="M284" s="25">
        <f t="shared" si="141"/>
        <v>13.628159999999999</v>
      </c>
      <c r="N284" s="25">
        <f t="shared" si="141"/>
        <v>14.173286399999999</v>
      </c>
      <c r="O284" s="25">
        <f t="shared" si="141"/>
        <v>14.740217855999999</v>
      </c>
      <c r="P284" s="25">
        <f t="shared" si="141"/>
        <v>15.32982657024</v>
      </c>
    </row>
    <row r="285" spans="1:16" x14ac:dyDescent="0.25">
      <c r="A285" s="59" t="s">
        <v>76</v>
      </c>
      <c r="B285" s="60" t="s">
        <v>210</v>
      </c>
      <c r="C285" s="57" t="s">
        <v>93</v>
      </c>
      <c r="D285" s="20" t="s">
        <v>265</v>
      </c>
      <c r="E285" s="25">
        <f t="shared" ref="E285:E289" si="142">SUM(F285:P285)</f>
        <v>10.199999999999999</v>
      </c>
      <c r="F285" s="20">
        <v>5</v>
      </c>
      <c r="G285" s="20">
        <v>5.2</v>
      </c>
      <c r="H285" s="20">
        <v>0</v>
      </c>
      <c r="I285" s="20">
        <v>0</v>
      </c>
      <c r="J285" s="43">
        <v>0</v>
      </c>
      <c r="K285" s="42">
        <v>0</v>
      </c>
      <c r="L285" s="42">
        <v>0</v>
      </c>
      <c r="M285" s="20">
        <v>0</v>
      </c>
      <c r="N285" s="20">
        <v>0</v>
      </c>
      <c r="O285" s="20">
        <v>0</v>
      </c>
      <c r="P285" s="20">
        <v>0</v>
      </c>
    </row>
    <row r="286" spans="1:16" x14ac:dyDescent="0.25">
      <c r="A286" s="59"/>
      <c r="B286" s="60"/>
      <c r="C286" s="57"/>
      <c r="D286" s="20" t="s">
        <v>18</v>
      </c>
      <c r="E286" s="25">
        <f t="shared" si="142"/>
        <v>10.199999999999999</v>
      </c>
      <c r="F286" s="20">
        <v>5</v>
      </c>
      <c r="G286" s="20">
        <v>5.2</v>
      </c>
      <c r="H286" s="20">
        <v>0</v>
      </c>
      <c r="I286" s="20">
        <v>0</v>
      </c>
      <c r="J286" s="43">
        <v>0</v>
      </c>
      <c r="K286" s="42">
        <v>0</v>
      </c>
      <c r="L286" s="42">
        <v>0</v>
      </c>
      <c r="M286" s="20">
        <v>0</v>
      </c>
      <c r="N286" s="20">
        <v>0</v>
      </c>
      <c r="O286" s="20">
        <v>0</v>
      </c>
      <c r="P286" s="20">
        <v>0</v>
      </c>
    </row>
    <row r="287" spans="1:16" x14ac:dyDescent="0.25">
      <c r="A287" s="59" t="s">
        <v>278</v>
      </c>
      <c r="B287" s="59"/>
      <c r="C287" s="57"/>
      <c r="D287" s="20" t="s">
        <v>265</v>
      </c>
      <c r="E287" s="25">
        <f t="shared" si="142"/>
        <v>20847.82583399424</v>
      </c>
      <c r="F287" s="25">
        <f>F288+F289</f>
        <v>10</v>
      </c>
      <c r="G287" s="25">
        <f t="shared" ref="G287:P287" si="143">G288+G289</f>
        <v>1328.8</v>
      </c>
      <c r="H287" s="25">
        <f t="shared" si="143"/>
        <v>1316.5</v>
      </c>
      <c r="I287" s="25">
        <f t="shared" si="143"/>
        <v>1884.6</v>
      </c>
      <c r="J287" s="40">
        <f t="shared" si="143"/>
        <v>2743.8</v>
      </c>
      <c r="K287" s="40">
        <f t="shared" si="143"/>
        <v>2744.3999999999996</v>
      </c>
      <c r="L287" s="40">
        <f t="shared" si="143"/>
        <v>2744.904</v>
      </c>
      <c r="M287" s="25">
        <f t="shared" si="143"/>
        <v>1901.54016</v>
      </c>
      <c r="N287" s="25">
        <f t="shared" si="143"/>
        <v>1977.6017664000001</v>
      </c>
      <c r="O287" s="25">
        <f t="shared" si="143"/>
        <v>2056.7058370559998</v>
      </c>
      <c r="P287" s="25">
        <f t="shared" si="143"/>
        <v>2138.9740705382401</v>
      </c>
    </row>
    <row r="288" spans="1:16" x14ac:dyDescent="0.25">
      <c r="A288" s="59"/>
      <c r="B288" s="59"/>
      <c r="C288" s="57"/>
      <c r="D288" s="20" t="s">
        <v>18</v>
      </c>
      <c r="E288" s="25">
        <f t="shared" si="142"/>
        <v>16038.225833994238</v>
      </c>
      <c r="F288" s="25">
        <f>F286+F284+F281</f>
        <v>10</v>
      </c>
      <c r="G288" s="25">
        <f t="shared" ref="G288:P288" si="144">G286+G284+G281</f>
        <v>748.5</v>
      </c>
      <c r="H288" s="25">
        <f t="shared" si="144"/>
        <v>736.19999999999993</v>
      </c>
      <c r="I288" s="25">
        <f t="shared" si="144"/>
        <v>985.1</v>
      </c>
      <c r="J288" s="40">
        <f t="shared" si="144"/>
        <v>1827.3</v>
      </c>
      <c r="K288" s="40">
        <f t="shared" si="144"/>
        <v>1827.8999999999999</v>
      </c>
      <c r="L288" s="40">
        <f t="shared" si="144"/>
        <v>1828.404</v>
      </c>
      <c r="M288" s="25">
        <f t="shared" si="144"/>
        <v>1901.54016</v>
      </c>
      <c r="N288" s="25">
        <f t="shared" si="144"/>
        <v>1977.6017664000001</v>
      </c>
      <c r="O288" s="25">
        <f t="shared" si="144"/>
        <v>2056.7058370559998</v>
      </c>
      <c r="P288" s="25">
        <f t="shared" si="144"/>
        <v>2138.9740705382401</v>
      </c>
    </row>
    <row r="289" spans="1:20" x14ac:dyDescent="0.25">
      <c r="A289" s="59"/>
      <c r="B289" s="59"/>
      <c r="C289" s="57"/>
      <c r="D289" s="20" t="s">
        <v>20</v>
      </c>
      <c r="E289" s="25">
        <f t="shared" si="142"/>
        <v>4809.6000000000004</v>
      </c>
      <c r="F289" s="25">
        <f>F282</f>
        <v>0</v>
      </c>
      <c r="G289" s="25">
        <f t="shared" ref="G289:P289" si="145">G282</f>
        <v>580.29999999999995</v>
      </c>
      <c r="H289" s="25">
        <f t="shared" si="145"/>
        <v>580.29999999999995</v>
      </c>
      <c r="I289" s="25">
        <f t="shared" si="145"/>
        <v>899.5</v>
      </c>
      <c r="J289" s="40">
        <f t="shared" si="145"/>
        <v>916.5</v>
      </c>
      <c r="K289" s="40">
        <f t="shared" si="145"/>
        <v>916.5</v>
      </c>
      <c r="L289" s="40">
        <f t="shared" si="145"/>
        <v>916.5</v>
      </c>
      <c r="M289" s="25">
        <f t="shared" si="145"/>
        <v>0</v>
      </c>
      <c r="N289" s="25">
        <f t="shared" si="145"/>
        <v>0</v>
      </c>
      <c r="O289" s="25">
        <f t="shared" si="145"/>
        <v>0</v>
      </c>
      <c r="P289" s="25">
        <f t="shared" si="145"/>
        <v>0</v>
      </c>
    </row>
    <row r="290" spans="1:20" x14ac:dyDescent="0.25">
      <c r="A290" s="57" t="s">
        <v>211</v>
      </c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  <c r="P290" s="57"/>
    </row>
    <row r="291" spans="1:20" x14ac:dyDescent="0.25">
      <c r="A291" s="59" t="s">
        <v>89</v>
      </c>
      <c r="B291" s="60" t="s">
        <v>212</v>
      </c>
      <c r="C291" s="57" t="s">
        <v>213</v>
      </c>
      <c r="D291" s="20" t="s">
        <v>265</v>
      </c>
      <c r="E291" s="25">
        <f>SUM(F291:P291)</f>
        <v>223.64194790400001</v>
      </c>
      <c r="F291" s="25">
        <v>6</v>
      </c>
      <c r="G291" s="25">
        <v>6.3</v>
      </c>
      <c r="H291" s="25">
        <f>6.6+13.2</f>
        <v>19.799999999999997</v>
      </c>
      <c r="I291" s="25">
        <f>6.9+13.8</f>
        <v>20.700000000000003</v>
      </c>
      <c r="J291" s="40">
        <f>7.2+14.4</f>
        <v>21.6</v>
      </c>
      <c r="K291" s="40">
        <f>7.5+15</f>
        <v>22.5</v>
      </c>
      <c r="L291" s="40">
        <f>K291+(K291/100*4)</f>
        <v>23.4</v>
      </c>
      <c r="M291" s="25">
        <f t="shared" ref="M291:P292" si="146">L291+(L291/100*4)</f>
        <v>24.335999999999999</v>
      </c>
      <c r="N291" s="25">
        <f t="shared" si="146"/>
        <v>25.309439999999999</v>
      </c>
      <c r="O291" s="25">
        <f t="shared" si="146"/>
        <v>26.321817599999999</v>
      </c>
      <c r="P291" s="25">
        <f t="shared" si="146"/>
        <v>27.374690303999998</v>
      </c>
    </row>
    <row r="292" spans="1:20" x14ac:dyDescent="0.25">
      <c r="A292" s="59"/>
      <c r="B292" s="60"/>
      <c r="C292" s="57"/>
      <c r="D292" s="20" t="s">
        <v>18</v>
      </c>
      <c r="E292" s="25">
        <f t="shared" ref="E292:E357" si="147">SUM(F292:P292)</f>
        <v>223.64194790400001</v>
      </c>
      <c r="F292" s="25">
        <v>6</v>
      </c>
      <c r="G292" s="25">
        <v>6.3</v>
      </c>
      <c r="H292" s="25">
        <f>6.6+13.2</f>
        <v>19.799999999999997</v>
      </c>
      <c r="I292" s="25">
        <f>6.9+13.8</f>
        <v>20.700000000000003</v>
      </c>
      <c r="J292" s="40">
        <f>7.2+14.4</f>
        <v>21.6</v>
      </c>
      <c r="K292" s="40">
        <f>7.5+15</f>
        <v>22.5</v>
      </c>
      <c r="L292" s="40">
        <f>K292+(K292/100*4)</f>
        <v>23.4</v>
      </c>
      <c r="M292" s="25">
        <f t="shared" si="146"/>
        <v>24.335999999999999</v>
      </c>
      <c r="N292" s="25">
        <f t="shared" si="146"/>
        <v>25.309439999999999</v>
      </c>
      <c r="O292" s="25">
        <f t="shared" si="146"/>
        <v>26.321817599999999</v>
      </c>
      <c r="P292" s="25">
        <f t="shared" si="146"/>
        <v>27.374690303999998</v>
      </c>
    </row>
    <row r="293" spans="1:20" ht="23.25" customHeight="1" x14ac:dyDescent="0.25">
      <c r="A293" s="51" t="s">
        <v>91</v>
      </c>
      <c r="B293" s="60" t="s">
        <v>214</v>
      </c>
      <c r="C293" s="57" t="s">
        <v>178</v>
      </c>
      <c r="D293" s="20" t="s">
        <v>265</v>
      </c>
      <c r="E293" s="25">
        <f t="shared" si="147"/>
        <v>21.3</v>
      </c>
      <c r="F293" s="25">
        <v>5</v>
      </c>
      <c r="G293" s="25">
        <v>5.2</v>
      </c>
      <c r="H293" s="25">
        <v>5.4</v>
      </c>
      <c r="I293" s="25">
        <v>5.7</v>
      </c>
      <c r="J293" s="40">
        <v>0</v>
      </c>
      <c r="K293" s="40">
        <v>0</v>
      </c>
      <c r="L293" s="40">
        <f t="shared" ref="L293:P298" si="148">K293+(K293/100*4)</f>
        <v>0</v>
      </c>
      <c r="M293" s="25">
        <f t="shared" si="148"/>
        <v>0</v>
      </c>
      <c r="N293" s="25">
        <f t="shared" si="148"/>
        <v>0</v>
      </c>
      <c r="O293" s="25">
        <f t="shared" si="148"/>
        <v>0</v>
      </c>
      <c r="P293" s="25">
        <f t="shared" si="148"/>
        <v>0</v>
      </c>
    </row>
    <row r="294" spans="1:20" ht="32.25" customHeight="1" x14ac:dyDescent="0.25">
      <c r="A294" s="53"/>
      <c r="B294" s="60"/>
      <c r="C294" s="57"/>
      <c r="D294" s="20" t="s">
        <v>18</v>
      </c>
      <c r="E294" s="25">
        <f t="shared" si="147"/>
        <v>21.3</v>
      </c>
      <c r="F294" s="25">
        <v>5</v>
      </c>
      <c r="G294" s="25">
        <v>5.2</v>
      </c>
      <c r="H294" s="25">
        <v>5.4</v>
      </c>
      <c r="I294" s="25">
        <v>5.7</v>
      </c>
      <c r="J294" s="40">
        <v>0</v>
      </c>
      <c r="K294" s="40">
        <v>0</v>
      </c>
      <c r="L294" s="40">
        <f t="shared" si="148"/>
        <v>0</v>
      </c>
      <c r="M294" s="25">
        <f t="shared" si="148"/>
        <v>0</v>
      </c>
      <c r="N294" s="25">
        <f t="shared" si="148"/>
        <v>0</v>
      </c>
      <c r="O294" s="25">
        <f t="shared" si="148"/>
        <v>0</v>
      </c>
      <c r="P294" s="25">
        <f t="shared" si="148"/>
        <v>0</v>
      </c>
    </row>
    <row r="295" spans="1:20" x14ac:dyDescent="0.25">
      <c r="A295" s="51" t="s">
        <v>284</v>
      </c>
      <c r="B295" s="60" t="s">
        <v>292</v>
      </c>
      <c r="C295" s="57" t="s">
        <v>189</v>
      </c>
      <c r="D295" s="20" t="s">
        <v>265</v>
      </c>
      <c r="E295" s="25">
        <f t="shared" si="147"/>
        <v>86.1</v>
      </c>
      <c r="F295" s="25">
        <v>20</v>
      </c>
      <c r="G295" s="25">
        <v>21</v>
      </c>
      <c r="H295" s="25">
        <v>22</v>
      </c>
      <c r="I295" s="25">
        <f>23.1</f>
        <v>23.1</v>
      </c>
      <c r="J295" s="40">
        <v>0</v>
      </c>
      <c r="K295" s="40">
        <v>0</v>
      </c>
      <c r="L295" s="40">
        <f t="shared" si="148"/>
        <v>0</v>
      </c>
      <c r="M295" s="25">
        <f t="shared" si="148"/>
        <v>0</v>
      </c>
      <c r="N295" s="25">
        <f t="shared" si="148"/>
        <v>0</v>
      </c>
      <c r="O295" s="25">
        <f t="shared" si="148"/>
        <v>0</v>
      </c>
      <c r="P295" s="25">
        <f t="shared" si="148"/>
        <v>0</v>
      </c>
    </row>
    <row r="296" spans="1:20" x14ac:dyDescent="0.25">
      <c r="A296" s="53"/>
      <c r="B296" s="60"/>
      <c r="C296" s="57"/>
      <c r="D296" s="20" t="s">
        <v>18</v>
      </c>
      <c r="E296" s="25">
        <f t="shared" si="147"/>
        <v>86.1</v>
      </c>
      <c r="F296" s="25">
        <v>20</v>
      </c>
      <c r="G296" s="25">
        <v>21</v>
      </c>
      <c r="H296" s="25">
        <v>22</v>
      </c>
      <c r="I296" s="25">
        <f>23.1</f>
        <v>23.1</v>
      </c>
      <c r="J296" s="40">
        <v>0</v>
      </c>
      <c r="K296" s="40">
        <v>0</v>
      </c>
      <c r="L296" s="40">
        <f t="shared" si="148"/>
        <v>0</v>
      </c>
      <c r="M296" s="25">
        <f t="shared" si="148"/>
        <v>0</v>
      </c>
      <c r="N296" s="25">
        <f t="shared" si="148"/>
        <v>0</v>
      </c>
      <c r="O296" s="25">
        <f t="shared" si="148"/>
        <v>0</v>
      </c>
      <c r="P296" s="25">
        <f t="shared" si="148"/>
        <v>0</v>
      </c>
    </row>
    <row r="297" spans="1:20" ht="27" customHeight="1" x14ac:dyDescent="0.25">
      <c r="A297" s="51" t="s">
        <v>285</v>
      </c>
      <c r="B297" s="60" t="s">
        <v>293</v>
      </c>
      <c r="C297" s="57" t="s">
        <v>93</v>
      </c>
      <c r="D297" s="20" t="s">
        <v>265</v>
      </c>
      <c r="E297" s="25">
        <f t="shared" si="147"/>
        <v>276.68768410624006</v>
      </c>
      <c r="F297" s="25">
        <v>20</v>
      </c>
      <c r="G297" s="25">
        <v>21</v>
      </c>
      <c r="H297" s="25">
        <v>22</v>
      </c>
      <c r="I297" s="25">
        <v>23.1</v>
      </c>
      <c r="J297" s="40">
        <v>24.1</v>
      </c>
      <c r="K297" s="40">
        <v>25.1</v>
      </c>
      <c r="L297" s="40">
        <f>K297+(K297/100*4)</f>
        <v>26.104000000000003</v>
      </c>
      <c r="M297" s="25">
        <f t="shared" si="148"/>
        <v>27.148160000000004</v>
      </c>
      <c r="N297" s="25">
        <f t="shared" si="148"/>
        <v>28.234086400000006</v>
      </c>
      <c r="O297" s="25">
        <f t="shared" si="148"/>
        <v>29.363449856000006</v>
      </c>
      <c r="P297" s="25">
        <f t="shared" si="148"/>
        <v>30.537987850240008</v>
      </c>
      <c r="R297" s="12"/>
    </row>
    <row r="298" spans="1:20" x14ac:dyDescent="0.25">
      <c r="A298" s="53"/>
      <c r="B298" s="60"/>
      <c r="C298" s="57"/>
      <c r="D298" s="20" t="s">
        <v>18</v>
      </c>
      <c r="E298" s="25">
        <f t="shared" si="147"/>
        <v>276.68768410624006</v>
      </c>
      <c r="F298" s="25">
        <v>20</v>
      </c>
      <c r="G298" s="25">
        <v>21</v>
      </c>
      <c r="H298" s="25">
        <v>22</v>
      </c>
      <c r="I298" s="25">
        <v>23.1</v>
      </c>
      <c r="J298" s="40">
        <v>24.1</v>
      </c>
      <c r="K298" s="40">
        <v>25.1</v>
      </c>
      <c r="L298" s="40">
        <f>K298+(K298/100*4)</f>
        <v>26.104000000000003</v>
      </c>
      <c r="M298" s="25">
        <f t="shared" si="148"/>
        <v>27.148160000000004</v>
      </c>
      <c r="N298" s="25">
        <f t="shared" si="148"/>
        <v>28.234086400000006</v>
      </c>
      <c r="O298" s="25">
        <f t="shared" si="148"/>
        <v>29.363449856000006</v>
      </c>
      <c r="P298" s="25">
        <f t="shared" si="148"/>
        <v>30.537987850240008</v>
      </c>
      <c r="R298" s="12"/>
      <c r="S298" s="12"/>
      <c r="T298" s="12"/>
    </row>
    <row r="299" spans="1:20" ht="34.5" customHeight="1" x14ac:dyDescent="0.25">
      <c r="A299" s="51" t="s">
        <v>286</v>
      </c>
      <c r="B299" s="60" t="s">
        <v>294</v>
      </c>
      <c r="C299" s="57" t="s">
        <v>93</v>
      </c>
      <c r="D299" s="20" t="s">
        <v>265</v>
      </c>
      <c r="E299" s="25">
        <f t="shared" si="147"/>
        <v>38.9</v>
      </c>
      <c r="F299" s="25">
        <v>19</v>
      </c>
      <c r="G299" s="25">
        <v>19.899999999999999</v>
      </c>
      <c r="H299" s="25">
        <v>0</v>
      </c>
      <c r="I299" s="25">
        <v>0</v>
      </c>
      <c r="J299" s="40">
        <v>0</v>
      </c>
      <c r="K299" s="40">
        <v>0</v>
      </c>
      <c r="L299" s="40">
        <f t="shared" ref="L299:P304" si="149">K299+(K299/100*4)</f>
        <v>0</v>
      </c>
      <c r="M299" s="25">
        <f t="shared" si="149"/>
        <v>0</v>
      </c>
      <c r="N299" s="25">
        <f t="shared" si="149"/>
        <v>0</v>
      </c>
      <c r="O299" s="25">
        <f t="shared" si="149"/>
        <v>0</v>
      </c>
      <c r="P299" s="25">
        <f t="shared" si="149"/>
        <v>0</v>
      </c>
      <c r="R299" s="12"/>
      <c r="S299" s="12"/>
      <c r="T299" s="12"/>
    </row>
    <row r="300" spans="1:20" ht="24" customHeight="1" x14ac:dyDescent="0.25">
      <c r="A300" s="53"/>
      <c r="B300" s="60"/>
      <c r="C300" s="57"/>
      <c r="D300" s="20" t="s">
        <v>18</v>
      </c>
      <c r="E300" s="25">
        <f t="shared" si="147"/>
        <v>38.9</v>
      </c>
      <c r="F300" s="25">
        <v>19</v>
      </c>
      <c r="G300" s="25">
        <v>19.899999999999999</v>
      </c>
      <c r="H300" s="25">
        <v>0</v>
      </c>
      <c r="I300" s="25">
        <v>0</v>
      </c>
      <c r="J300" s="40">
        <v>0</v>
      </c>
      <c r="K300" s="40">
        <v>0</v>
      </c>
      <c r="L300" s="40">
        <f t="shared" si="149"/>
        <v>0</v>
      </c>
      <c r="M300" s="25">
        <f t="shared" si="149"/>
        <v>0</v>
      </c>
      <c r="N300" s="25">
        <f t="shared" si="149"/>
        <v>0</v>
      </c>
      <c r="O300" s="25">
        <f t="shared" si="149"/>
        <v>0</v>
      </c>
      <c r="P300" s="25">
        <f t="shared" si="149"/>
        <v>0</v>
      </c>
    </row>
    <row r="301" spans="1:20" x14ac:dyDescent="0.25">
      <c r="A301" s="51" t="s">
        <v>287</v>
      </c>
      <c r="B301" s="60" t="s">
        <v>295</v>
      </c>
      <c r="C301" s="57" t="s">
        <v>189</v>
      </c>
      <c r="D301" s="20" t="s">
        <v>265</v>
      </c>
      <c r="E301" s="25">
        <f t="shared" si="147"/>
        <v>82.747315967999995</v>
      </c>
      <c r="F301" s="25">
        <v>6</v>
      </c>
      <c r="G301" s="25">
        <v>6.3</v>
      </c>
      <c r="H301" s="25">
        <v>6.6</v>
      </c>
      <c r="I301" s="25">
        <v>6.9</v>
      </c>
      <c r="J301" s="40">
        <v>7.2</v>
      </c>
      <c r="K301" s="40">
        <v>7.5</v>
      </c>
      <c r="L301" s="40">
        <f t="shared" si="149"/>
        <v>7.8</v>
      </c>
      <c r="M301" s="25">
        <f t="shared" si="149"/>
        <v>8.1120000000000001</v>
      </c>
      <c r="N301" s="25">
        <f t="shared" si="149"/>
        <v>8.4364799999999995</v>
      </c>
      <c r="O301" s="25">
        <f t="shared" si="149"/>
        <v>8.7739391999999992</v>
      </c>
      <c r="P301" s="25">
        <f t="shared" si="149"/>
        <v>9.1248967679999993</v>
      </c>
    </row>
    <row r="302" spans="1:20" x14ac:dyDescent="0.25">
      <c r="A302" s="53"/>
      <c r="B302" s="60"/>
      <c r="C302" s="57"/>
      <c r="D302" s="20" t="s">
        <v>18</v>
      </c>
      <c r="E302" s="25">
        <f t="shared" si="147"/>
        <v>82.747315967999995</v>
      </c>
      <c r="F302" s="25">
        <v>6</v>
      </c>
      <c r="G302" s="25">
        <v>6.3</v>
      </c>
      <c r="H302" s="25">
        <v>6.6</v>
      </c>
      <c r="I302" s="25">
        <v>6.9</v>
      </c>
      <c r="J302" s="40">
        <v>7.2</v>
      </c>
      <c r="K302" s="40">
        <v>7.5</v>
      </c>
      <c r="L302" s="40">
        <f t="shared" si="149"/>
        <v>7.8</v>
      </c>
      <c r="M302" s="25">
        <f t="shared" si="149"/>
        <v>8.1120000000000001</v>
      </c>
      <c r="N302" s="25">
        <f t="shared" si="149"/>
        <v>8.4364799999999995</v>
      </c>
      <c r="O302" s="25">
        <f t="shared" si="149"/>
        <v>8.7739391999999992</v>
      </c>
      <c r="P302" s="25">
        <f t="shared" si="149"/>
        <v>9.1248967679999993</v>
      </c>
    </row>
    <row r="303" spans="1:20" x14ac:dyDescent="0.25">
      <c r="A303" s="51" t="s">
        <v>288</v>
      </c>
      <c r="B303" s="60" t="s">
        <v>296</v>
      </c>
      <c r="C303" s="57" t="s">
        <v>36</v>
      </c>
      <c r="D303" s="20" t="s">
        <v>265</v>
      </c>
      <c r="E303" s="25">
        <f t="shared" si="147"/>
        <v>387.01743873023997</v>
      </c>
      <c r="F303" s="25">
        <v>28</v>
      </c>
      <c r="G303" s="25">
        <v>29.4</v>
      </c>
      <c r="H303" s="25">
        <v>30.8</v>
      </c>
      <c r="I303" s="25">
        <v>32.299999999999997</v>
      </c>
      <c r="J303" s="40">
        <v>33.700000000000003</v>
      </c>
      <c r="K303" s="40">
        <v>35.1</v>
      </c>
      <c r="L303" s="40">
        <f>K303+(K303/100*4)</f>
        <v>36.504000000000005</v>
      </c>
      <c r="M303" s="25">
        <f t="shared" si="149"/>
        <v>37.964160000000007</v>
      </c>
      <c r="N303" s="25">
        <f t="shared" si="149"/>
        <v>39.482726400000004</v>
      </c>
      <c r="O303" s="25">
        <f t="shared" si="149"/>
        <v>41.062035456000004</v>
      </c>
      <c r="P303" s="25">
        <f t="shared" si="149"/>
        <v>42.704516874240007</v>
      </c>
      <c r="Q303" s="12"/>
      <c r="R303" s="12"/>
      <c r="S303" s="12"/>
    </row>
    <row r="304" spans="1:20" x14ac:dyDescent="0.25">
      <c r="A304" s="53"/>
      <c r="B304" s="60"/>
      <c r="C304" s="57"/>
      <c r="D304" s="20" t="s">
        <v>18</v>
      </c>
      <c r="E304" s="25">
        <f t="shared" si="147"/>
        <v>387.01743873023997</v>
      </c>
      <c r="F304" s="25">
        <v>28</v>
      </c>
      <c r="G304" s="25">
        <v>29.4</v>
      </c>
      <c r="H304" s="25">
        <v>30.8</v>
      </c>
      <c r="I304" s="25">
        <v>32.299999999999997</v>
      </c>
      <c r="J304" s="40">
        <v>33.700000000000003</v>
      </c>
      <c r="K304" s="40">
        <v>35.1</v>
      </c>
      <c r="L304" s="40">
        <f>K304+(K304/100*4)</f>
        <v>36.504000000000005</v>
      </c>
      <c r="M304" s="25">
        <f t="shared" si="149"/>
        <v>37.964160000000007</v>
      </c>
      <c r="N304" s="25">
        <f t="shared" si="149"/>
        <v>39.482726400000004</v>
      </c>
      <c r="O304" s="25">
        <f t="shared" si="149"/>
        <v>41.062035456000004</v>
      </c>
      <c r="P304" s="25">
        <f t="shared" si="149"/>
        <v>42.704516874240007</v>
      </c>
    </row>
    <row r="305" spans="1:16" ht="22.5" customHeight="1" x14ac:dyDescent="0.25">
      <c r="A305" s="51" t="s">
        <v>289</v>
      </c>
      <c r="B305" s="60" t="s">
        <v>297</v>
      </c>
      <c r="C305" s="57" t="s">
        <v>215</v>
      </c>
      <c r="D305" s="20" t="s">
        <v>265</v>
      </c>
      <c r="E305" s="25">
        <f t="shared" si="147"/>
        <v>347.27700928512002</v>
      </c>
      <c r="F305" s="25">
        <v>14</v>
      </c>
      <c r="G305" s="25">
        <v>14.7</v>
      </c>
      <c r="H305" s="25">
        <v>15.4</v>
      </c>
      <c r="I305" s="25">
        <f>16.1+11.5</f>
        <v>27.6</v>
      </c>
      <c r="J305" s="40">
        <v>34.799999999999997</v>
      </c>
      <c r="K305" s="40">
        <v>36.299999999999997</v>
      </c>
      <c r="L305" s="40">
        <f t="shared" ref="L305:P312" si="150">K305+(K305/100*4)</f>
        <v>37.751999999999995</v>
      </c>
      <c r="M305" s="25">
        <f t="shared" si="150"/>
        <v>39.262079999999997</v>
      </c>
      <c r="N305" s="25">
        <f t="shared" si="150"/>
        <v>40.832563199999996</v>
      </c>
      <c r="O305" s="25">
        <f t="shared" si="150"/>
        <v>42.465865727999997</v>
      </c>
      <c r="P305" s="25">
        <f t="shared" si="150"/>
        <v>44.164500357119998</v>
      </c>
    </row>
    <row r="306" spans="1:16" ht="20.25" customHeight="1" x14ac:dyDescent="0.25">
      <c r="A306" s="53"/>
      <c r="B306" s="60"/>
      <c r="C306" s="57"/>
      <c r="D306" s="20" t="s">
        <v>18</v>
      </c>
      <c r="E306" s="25">
        <f t="shared" si="147"/>
        <v>347.27700928512002</v>
      </c>
      <c r="F306" s="25">
        <v>14</v>
      </c>
      <c r="G306" s="25">
        <v>14.7</v>
      </c>
      <c r="H306" s="25">
        <v>15.4</v>
      </c>
      <c r="I306" s="25">
        <f>16.1+11.5</f>
        <v>27.6</v>
      </c>
      <c r="J306" s="40">
        <v>34.799999999999997</v>
      </c>
      <c r="K306" s="40">
        <v>36.299999999999997</v>
      </c>
      <c r="L306" s="40">
        <f t="shared" si="150"/>
        <v>37.751999999999995</v>
      </c>
      <c r="M306" s="25">
        <f t="shared" si="150"/>
        <v>39.262079999999997</v>
      </c>
      <c r="N306" s="25">
        <f t="shared" si="150"/>
        <v>40.832563199999996</v>
      </c>
      <c r="O306" s="25">
        <f t="shared" si="150"/>
        <v>42.465865727999997</v>
      </c>
      <c r="P306" s="25">
        <f t="shared" si="150"/>
        <v>44.164500357119998</v>
      </c>
    </row>
    <row r="307" spans="1:16" ht="29.25" customHeight="1" x14ac:dyDescent="0.25">
      <c r="A307" s="51" t="s">
        <v>290</v>
      </c>
      <c r="B307" s="60" t="s">
        <v>298</v>
      </c>
      <c r="C307" s="57" t="s">
        <v>216</v>
      </c>
      <c r="D307" s="20" t="s">
        <v>265</v>
      </c>
      <c r="E307" s="25">
        <f t="shared" si="147"/>
        <v>414.59987738624</v>
      </c>
      <c r="F307" s="25">
        <v>30</v>
      </c>
      <c r="G307" s="25">
        <v>31.5</v>
      </c>
      <c r="H307" s="25">
        <v>33</v>
      </c>
      <c r="I307" s="25">
        <v>34.6</v>
      </c>
      <c r="J307" s="40">
        <v>36.1</v>
      </c>
      <c r="K307" s="40">
        <f>37.6</f>
        <v>37.6</v>
      </c>
      <c r="L307" s="40">
        <f t="shared" si="150"/>
        <v>39.103999999999999</v>
      </c>
      <c r="M307" s="25">
        <f t="shared" si="150"/>
        <v>40.66816</v>
      </c>
      <c r="N307" s="25">
        <f t="shared" si="150"/>
        <v>42.294886400000003</v>
      </c>
      <c r="O307" s="25">
        <f t="shared" si="150"/>
        <v>43.986681856000004</v>
      </c>
      <c r="P307" s="25">
        <f t="shared" si="150"/>
        <v>45.746149130240006</v>
      </c>
    </row>
    <row r="308" spans="1:16" x14ac:dyDescent="0.25">
      <c r="A308" s="53"/>
      <c r="B308" s="60"/>
      <c r="C308" s="57"/>
      <c r="D308" s="20" t="s">
        <v>18</v>
      </c>
      <c r="E308" s="25">
        <f t="shared" si="147"/>
        <v>414.59987738624</v>
      </c>
      <c r="F308" s="25">
        <v>30</v>
      </c>
      <c r="G308" s="25">
        <v>31.5</v>
      </c>
      <c r="H308" s="25">
        <v>33</v>
      </c>
      <c r="I308" s="25">
        <v>34.6</v>
      </c>
      <c r="J308" s="40">
        <v>36.1</v>
      </c>
      <c r="K308" s="40">
        <f>37.6</f>
        <v>37.6</v>
      </c>
      <c r="L308" s="40">
        <f t="shared" si="150"/>
        <v>39.103999999999999</v>
      </c>
      <c r="M308" s="25">
        <f t="shared" si="150"/>
        <v>40.66816</v>
      </c>
      <c r="N308" s="25">
        <f t="shared" si="150"/>
        <v>42.294886400000003</v>
      </c>
      <c r="O308" s="25">
        <f t="shared" si="150"/>
        <v>43.986681856000004</v>
      </c>
      <c r="P308" s="25">
        <f t="shared" si="150"/>
        <v>45.746149130240006</v>
      </c>
    </row>
    <row r="309" spans="1:16" x14ac:dyDescent="0.25">
      <c r="A309" s="51" t="s">
        <v>291</v>
      </c>
      <c r="B309" s="60" t="s">
        <v>299</v>
      </c>
      <c r="C309" s="57" t="s">
        <v>36</v>
      </c>
      <c r="D309" s="20" t="s">
        <v>265</v>
      </c>
      <c r="E309" s="25">
        <f t="shared" si="147"/>
        <v>276.68768410624006</v>
      </c>
      <c r="F309" s="25">
        <v>20</v>
      </c>
      <c r="G309" s="25">
        <v>21</v>
      </c>
      <c r="H309" s="25">
        <v>22</v>
      </c>
      <c r="I309" s="25">
        <v>23.1</v>
      </c>
      <c r="J309" s="40">
        <v>24.1</v>
      </c>
      <c r="K309" s="40">
        <v>25.1</v>
      </c>
      <c r="L309" s="40">
        <f>K309+(K309/100*4)</f>
        <v>26.104000000000003</v>
      </c>
      <c r="M309" s="25">
        <f t="shared" si="150"/>
        <v>27.148160000000004</v>
      </c>
      <c r="N309" s="25">
        <f t="shared" si="150"/>
        <v>28.234086400000006</v>
      </c>
      <c r="O309" s="25">
        <f t="shared" si="150"/>
        <v>29.363449856000006</v>
      </c>
      <c r="P309" s="25">
        <f t="shared" si="150"/>
        <v>30.537987850240008</v>
      </c>
    </row>
    <row r="310" spans="1:16" x14ac:dyDescent="0.25">
      <c r="A310" s="53"/>
      <c r="B310" s="60"/>
      <c r="C310" s="57"/>
      <c r="D310" s="20" t="s">
        <v>18</v>
      </c>
      <c r="E310" s="25">
        <f t="shared" si="147"/>
        <v>276.68768410624006</v>
      </c>
      <c r="F310" s="25">
        <v>20</v>
      </c>
      <c r="G310" s="25">
        <v>21</v>
      </c>
      <c r="H310" s="25">
        <v>22</v>
      </c>
      <c r="I310" s="25">
        <v>23.1</v>
      </c>
      <c r="J310" s="40">
        <v>24.1</v>
      </c>
      <c r="K310" s="40">
        <v>25.1</v>
      </c>
      <c r="L310" s="40">
        <f>K310+(K310/100*4)</f>
        <v>26.104000000000003</v>
      </c>
      <c r="M310" s="25">
        <f t="shared" si="150"/>
        <v>27.148160000000004</v>
      </c>
      <c r="N310" s="25">
        <f t="shared" si="150"/>
        <v>28.234086400000006</v>
      </c>
      <c r="O310" s="25">
        <f t="shared" si="150"/>
        <v>29.363449856000006</v>
      </c>
      <c r="P310" s="25">
        <f t="shared" si="150"/>
        <v>30.537987850240008</v>
      </c>
    </row>
    <row r="311" spans="1:16" x14ac:dyDescent="0.25">
      <c r="A311" s="51" t="s">
        <v>300</v>
      </c>
      <c r="B311" s="60" t="s">
        <v>304</v>
      </c>
      <c r="C311" s="57" t="s">
        <v>36</v>
      </c>
      <c r="D311" s="20" t="s">
        <v>265</v>
      </c>
      <c r="E311" s="25">
        <f t="shared" si="147"/>
        <v>910.88377319423989</v>
      </c>
      <c r="F311" s="25">
        <v>66</v>
      </c>
      <c r="G311" s="25">
        <v>69.2</v>
      </c>
      <c r="H311" s="25">
        <v>72.5</v>
      </c>
      <c r="I311" s="25">
        <v>76</v>
      </c>
      <c r="J311" s="40">
        <v>79.3</v>
      </c>
      <c r="K311" s="40">
        <v>82.6</v>
      </c>
      <c r="L311" s="40">
        <f>K311+(K311/100*4)</f>
        <v>85.903999999999996</v>
      </c>
      <c r="M311" s="25">
        <f t="shared" si="150"/>
        <v>89.340159999999997</v>
      </c>
      <c r="N311" s="25">
        <f t="shared" si="150"/>
        <v>92.9137664</v>
      </c>
      <c r="O311" s="25">
        <f t="shared" si="150"/>
        <v>96.630317055999996</v>
      </c>
      <c r="P311" s="25">
        <f t="shared" si="150"/>
        <v>100.49552973823999</v>
      </c>
    </row>
    <row r="312" spans="1:16" x14ac:dyDescent="0.25">
      <c r="A312" s="53"/>
      <c r="B312" s="60"/>
      <c r="C312" s="57"/>
      <c r="D312" s="20" t="s">
        <v>18</v>
      </c>
      <c r="E312" s="25">
        <f t="shared" si="147"/>
        <v>910.88377319423989</v>
      </c>
      <c r="F312" s="25">
        <v>66</v>
      </c>
      <c r="G312" s="25">
        <v>69.2</v>
      </c>
      <c r="H312" s="25">
        <v>72.5</v>
      </c>
      <c r="I312" s="25">
        <v>76</v>
      </c>
      <c r="J312" s="40">
        <v>79.3</v>
      </c>
      <c r="K312" s="40">
        <v>82.6</v>
      </c>
      <c r="L312" s="40">
        <f>K312+(K312/100*4)</f>
        <v>85.903999999999996</v>
      </c>
      <c r="M312" s="25">
        <f t="shared" si="150"/>
        <v>89.340159999999997</v>
      </c>
      <c r="N312" s="25">
        <f t="shared" si="150"/>
        <v>92.9137664</v>
      </c>
      <c r="O312" s="25">
        <f t="shared" si="150"/>
        <v>96.630317055999996</v>
      </c>
      <c r="P312" s="25">
        <f t="shared" si="150"/>
        <v>100.49552973823999</v>
      </c>
    </row>
    <row r="313" spans="1:16" x14ac:dyDescent="0.25">
      <c r="A313" s="51" t="s">
        <v>301</v>
      </c>
      <c r="B313" s="60" t="s">
        <v>305</v>
      </c>
      <c r="C313" s="57" t="s">
        <v>189</v>
      </c>
      <c r="D313" s="20" t="s">
        <v>265</v>
      </c>
      <c r="E313" s="25">
        <f t="shared" si="147"/>
        <v>31.5</v>
      </c>
      <c r="F313" s="25">
        <v>10</v>
      </c>
      <c r="G313" s="25">
        <v>10.5</v>
      </c>
      <c r="H313" s="25">
        <v>11</v>
      </c>
      <c r="I313" s="25">
        <v>0</v>
      </c>
      <c r="J313" s="40">
        <v>0</v>
      </c>
      <c r="K313" s="40">
        <v>0</v>
      </c>
      <c r="L313" s="40">
        <f t="shared" ref="L313:P318" si="151">K313+(K313/100*4)</f>
        <v>0</v>
      </c>
      <c r="M313" s="25">
        <f t="shared" si="151"/>
        <v>0</v>
      </c>
      <c r="N313" s="25">
        <f t="shared" si="151"/>
        <v>0</v>
      </c>
      <c r="O313" s="25">
        <f t="shared" si="151"/>
        <v>0</v>
      </c>
      <c r="P313" s="25">
        <f t="shared" si="151"/>
        <v>0</v>
      </c>
    </row>
    <row r="314" spans="1:16" x14ac:dyDescent="0.25">
      <c r="A314" s="53"/>
      <c r="B314" s="60"/>
      <c r="C314" s="57"/>
      <c r="D314" s="20" t="s">
        <v>18</v>
      </c>
      <c r="E314" s="25">
        <f t="shared" si="147"/>
        <v>31.5</v>
      </c>
      <c r="F314" s="25">
        <v>10</v>
      </c>
      <c r="G314" s="25">
        <v>10.5</v>
      </c>
      <c r="H314" s="25">
        <v>11</v>
      </c>
      <c r="I314" s="25">
        <v>0</v>
      </c>
      <c r="J314" s="40">
        <v>0</v>
      </c>
      <c r="K314" s="40">
        <v>0</v>
      </c>
      <c r="L314" s="40">
        <f t="shared" si="151"/>
        <v>0</v>
      </c>
      <c r="M314" s="25">
        <f t="shared" si="151"/>
        <v>0</v>
      </c>
      <c r="N314" s="25">
        <f t="shared" si="151"/>
        <v>0</v>
      </c>
      <c r="O314" s="25">
        <f t="shared" si="151"/>
        <v>0</v>
      </c>
      <c r="P314" s="25">
        <f t="shared" si="151"/>
        <v>0</v>
      </c>
    </row>
    <row r="315" spans="1:16" ht="36.75" customHeight="1" x14ac:dyDescent="0.25">
      <c r="A315" s="51" t="s">
        <v>302</v>
      </c>
      <c r="B315" s="60" t="s">
        <v>306</v>
      </c>
      <c r="C315" s="57" t="s">
        <v>216</v>
      </c>
      <c r="D315" s="20" t="s">
        <v>265</v>
      </c>
      <c r="E315" s="25">
        <f t="shared" si="147"/>
        <v>34.200000000000003</v>
      </c>
      <c r="F315" s="25">
        <v>16.7</v>
      </c>
      <c r="G315" s="25">
        <v>17.5</v>
      </c>
      <c r="H315" s="25">
        <v>0</v>
      </c>
      <c r="I315" s="25">
        <v>0</v>
      </c>
      <c r="J315" s="40">
        <v>0</v>
      </c>
      <c r="K315" s="40">
        <v>0</v>
      </c>
      <c r="L315" s="40">
        <f t="shared" si="151"/>
        <v>0</v>
      </c>
      <c r="M315" s="25">
        <f t="shared" si="151"/>
        <v>0</v>
      </c>
      <c r="N315" s="25">
        <f t="shared" si="151"/>
        <v>0</v>
      </c>
      <c r="O315" s="25">
        <f t="shared" si="151"/>
        <v>0</v>
      </c>
      <c r="P315" s="25">
        <f t="shared" si="151"/>
        <v>0</v>
      </c>
    </row>
    <row r="316" spans="1:16" x14ac:dyDescent="0.25">
      <c r="A316" s="53"/>
      <c r="B316" s="60"/>
      <c r="C316" s="57"/>
      <c r="D316" s="20" t="s">
        <v>18</v>
      </c>
      <c r="E316" s="25">
        <f t="shared" si="147"/>
        <v>34.200000000000003</v>
      </c>
      <c r="F316" s="25">
        <v>16.7</v>
      </c>
      <c r="G316" s="25">
        <v>17.5</v>
      </c>
      <c r="H316" s="25">
        <v>0</v>
      </c>
      <c r="I316" s="25">
        <v>0</v>
      </c>
      <c r="J316" s="40">
        <v>0</v>
      </c>
      <c r="K316" s="40">
        <v>0</v>
      </c>
      <c r="L316" s="40">
        <f t="shared" si="151"/>
        <v>0</v>
      </c>
      <c r="M316" s="25">
        <f t="shared" si="151"/>
        <v>0</v>
      </c>
      <c r="N316" s="25">
        <f t="shared" si="151"/>
        <v>0</v>
      </c>
      <c r="O316" s="25">
        <f t="shared" si="151"/>
        <v>0</v>
      </c>
      <c r="P316" s="25">
        <f t="shared" si="151"/>
        <v>0</v>
      </c>
    </row>
    <row r="317" spans="1:16" x14ac:dyDescent="0.25">
      <c r="A317" s="51" t="s">
        <v>303</v>
      </c>
      <c r="B317" s="69" t="s">
        <v>307</v>
      </c>
      <c r="C317" s="57" t="s">
        <v>217</v>
      </c>
      <c r="D317" s="20" t="s">
        <v>265</v>
      </c>
      <c r="E317" s="25">
        <f t="shared" si="147"/>
        <v>719.89653393407991</v>
      </c>
      <c r="F317" s="25">
        <v>0</v>
      </c>
      <c r="G317" s="25">
        <v>0</v>
      </c>
      <c r="H317" s="25">
        <v>39.200000000000003</v>
      </c>
      <c r="I317" s="25">
        <v>41.1</v>
      </c>
      <c r="J317" s="40">
        <v>81.099999999999994</v>
      </c>
      <c r="K317" s="40">
        <v>84.2</v>
      </c>
      <c r="L317" s="40">
        <f>K317+(K317/100*4)</f>
        <v>87.567999999999998</v>
      </c>
      <c r="M317" s="25">
        <f t="shared" si="151"/>
        <v>91.070719999999994</v>
      </c>
      <c r="N317" s="25">
        <f t="shared" si="151"/>
        <v>94.713548799999998</v>
      </c>
      <c r="O317" s="25">
        <f t="shared" si="151"/>
        <v>98.502090752000001</v>
      </c>
      <c r="P317" s="25">
        <f t="shared" si="151"/>
        <v>102.44217438208</v>
      </c>
    </row>
    <row r="318" spans="1:16" ht="28.5" customHeight="1" x14ac:dyDescent="0.25">
      <c r="A318" s="53"/>
      <c r="B318" s="69"/>
      <c r="C318" s="57"/>
      <c r="D318" s="20" t="s">
        <v>18</v>
      </c>
      <c r="E318" s="25">
        <f t="shared" si="147"/>
        <v>719.89653393407991</v>
      </c>
      <c r="F318" s="25">
        <v>0</v>
      </c>
      <c r="G318" s="25">
        <v>0</v>
      </c>
      <c r="H318" s="25">
        <v>39.200000000000003</v>
      </c>
      <c r="I318" s="25">
        <v>41.1</v>
      </c>
      <c r="J318" s="40">
        <v>81.099999999999994</v>
      </c>
      <c r="K318" s="40">
        <v>84.2</v>
      </c>
      <c r="L318" s="40">
        <f>K318+(K318/100*4)</f>
        <v>87.567999999999998</v>
      </c>
      <c r="M318" s="25">
        <f t="shared" si="151"/>
        <v>91.070719999999994</v>
      </c>
      <c r="N318" s="25">
        <f t="shared" si="151"/>
        <v>94.713548799999998</v>
      </c>
      <c r="O318" s="25">
        <f t="shared" si="151"/>
        <v>98.502090752000001</v>
      </c>
      <c r="P318" s="25">
        <f t="shared" si="151"/>
        <v>102.44217438208</v>
      </c>
    </row>
    <row r="319" spans="1:16" x14ac:dyDescent="0.25">
      <c r="A319" s="51" t="s">
        <v>94</v>
      </c>
      <c r="B319" s="60" t="s">
        <v>218</v>
      </c>
      <c r="C319" s="57" t="s">
        <v>216</v>
      </c>
      <c r="D319" s="20" t="s">
        <v>265</v>
      </c>
      <c r="E319" s="25">
        <f t="shared" si="147"/>
        <v>24.6</v>
      </c>
      <c r="F319" s="25">
        <v>12</v>
      </c>
      <c r="G319" s="25">
        <v>12.6</v>
      </c>
      <c r="H319" s="25">
        <v>0</v>
      </c>
      <c r="I319" s="25">
        <v>0</v>
      </c>
      <c r="J319" s="40">
        <v>0</v>
      </c>
      <c r="K319" s="40">
        <v>0</v>
      </c>
      <c r="L319" s="40">
        <f t="shared" ref="L319:P324" si="152">K319+(K319/100*4)</f>
        <v>0</v>
      </c>
      <c r="M319" s="25">
        <f t="shared" si="152"/>
        <v>0</v>
      </c>
      <c r="N319" s="25">
        <f t="shared" si="152"/>
        <v>0</v>
      </c>
      <c r="O319" s="25">
        <f t="shared" si="152"/>
        <v>0</v>
      </c>
      <c r="P319" s="25">
        <f t="shared" si="152"/>
        <v>0</v>
      </c>
    </row>
    <row r="320" spans="1:16" x14ac:dyDescent="0.25">
      <c r="A320" s="53"/>
      <c r="B320" s="60"/>
      <c r="C320" s="57"/>
      <c r="D320" s="20" t="s">
        <v>18</v>
      </c>
      <c r="E320" s="25">
        <f t="shared" si="147"/>
        <v>24.6</v>
      </c>
      <c r="F320" s="25">
        <v>12</v>
      </c>
      <c r="G320" s="25">
        <v>12.6</v>
      </c>
      <c r="H320" s="25">
        <v>0</v>
      </c>
      <c r="I320" s="25">
        <v>0</v>
      </c>
      <c r="J320" s="40">
        <v>0</v>
      </c>
      <c r="K320" s="40">
        <v>0</v>
      </c>
      <c r="L320" s="40">
        <f t="shared" si="152"/>
        <v>0</v>
      </c>
      <c r="M320" s="25">
        <f t="shared" si="152"/>
        <v>0</v>
      </c>
      <c r="N320" s="25">
        <f t="shared" si="152"/>
        <v>0</v>
      </c>
      <c r="O320" s="25">
        <f t="shared" si="152"/>
        <v>0</v>
      </c>
      <c r="P320" s="25">
        <f t="shared" si="152"/>
        <v>0</v>
      </c>
    </row>
    <row r="321" spans="1:20" x14ac:dyDescent="0.25">
      <c r="A321" s="59" t="s">
        <v>97</v>
      </c>
      <c r="B321" s="60" t="s">
        <v>219</v>
      </c>
      <c r="C321" s="57" t="s">
        <v>220</v>
      </c>
      <c r="D321" s="20" t="s">
        <v>265</v>
      </c>
      <c r="E321" s="25">
        <f t="shared" si="147"/>
        <v>385.22647247871998</v>
      </c>
      <c r="F321" s="25">
        <v>15</v>
      </c>
      <c r="G321" s="25">
        <v>15.7</v>
      </c>
      <c r="H321" s="25">
        <f>16.5+16.5</f>
        <v>33</v>
      </c>
      <c r="I321" s="25">
        <f>17.3+17.3</f>
        <v>34.6</v>
      </c>
      <c r="J321" s="40">
        <f>18.1+18.1</f>
        <v>36.200000000000003</v>
      </c>
      <c r="K321" s="40">
        <f>18.9+18.9</f>
        <v>37.799999999999997</v>
      </c>
      <c r="L321" s="40">
        <f t="shared" si="152"/>
        <v>39.311999999999998</v>
      </c>
      <c r="M321" s="25">
        <f t="shared" si="152"/>
        <v>40.884479999999996</v>
      </c>
      <c r="N321" s="25">
        <f t="shared" si="152"/>
        <v>42.519859199999999</v>
      </c>
      <c r="O321" s="25">
        <f t="shared" si="152"/>
        <v>44.220653567999996</v>
      </c>
      <c r="P321" s="25">
        <f t="shared" si="152"/>
        <v>45.989479710719998</v>
      </c>
    </row>
    <row r="322" spans="1:20" x14ac:dyDescent="0.25">
      <c r="A322" s="59"/>
      <c r="B322" s="60"/>
      <c r="C322" s="57"/>
      <c r="D322" s="20" t="s">
        <v>18</v>
      </c>
      <c r="E322" s="25">
        <f t="shared" si="147"/>
        <v>385.22647247871998</v>
      </c>
      <c r="F322" s="25">
        <v>15</v>
      </c>
      <c r="G322" s="25">
        <v>15.7</v>
      </c>
      <c r="H322" s="25">
        <f>16.5+16.5</f>
        <v>33</v>
      </c>
      <c r="I322" s="25">
        <f>17.3+17.3</f>
        <v>34.6</v>
      </c>
      <c r="J322" s="40">
        <f>18.1+18.1</f>
        <v>36.200000000000003</v>
      </c>
      <c r="K322" s="40">
        <f>18.9+18.9</f>
        <v>37.799999999999997</v>
      </c>
      <c r="L322" s="40">
        <f t="shared" si="152"/>
        <v>39.311999999999998</v>
      </c>
      <c r="M322" s="25">
        <f t="shared" si="152"/>
        <v>40.884479999999996</v>
      </c>
      <c r="N322" s="25">
        <f t="shared" si="152"/>
        <v>42.519859199999999</v>
      </c>
      <c r="O322" s="25">
        <f t="shared" si="152"/>
        <v>44.220653567999996</v>
      </c>
      <c r="P322" s="25">
        <f t="shared" si="152"/>
        <v>45.989479710719998</v>
      </c>
    </row>
    <row r="323" spans="1:20" x14ac:dyDescent="0.25">
      <c r="A323" s="59" t="s">
        <v>99</v>
      </c>
      <c r="B323" s="60" t="s">
        <v>221</v>
      </c>
      <c r="C323" s="57" t="s">
        <v>93</v>
      </c>
      <c r="D323" s="20" t="s">
        <v>265</v>
      </c>
      <c r="E323" s="25">
        <f t="shared" si="147"/>
        <v>30.7</v>
      </c>
      <c r="F323" s="25">
        <v>15</v>
      </c>
      <c r="G323" s="25">
        <v>15.7</v>
      </c>
      <c r="H323" s="25">
        <v>0</v>
      </c>
      <c r="I323" s="25">
        <v>0</v>
      </c>
      <c r="J323" s="40">
        <v>0</v>
      </c>
      <c r="K323" s="40">
        <v>0</v>
      </c>
      <c r="L323" s="40">
        <f>K323+(K323/100*4)</f>
        <v>0</v>
      </c>
      <c r="M323" s="25">
        <f t="shared" si="152"/>
        <v>0</v>
      </c>
      <c r="N323" s="25">
        <f t="shared" si="152"/>
        <v>0</v>
      </c>
      <c r="O323" s="25">
        <f t="shared" si="152"/>
        <v>0</v>
      </c>
      <c r="P323" s="25">
        <f t="shared" si="152"/>
        <v>0</v>
      </c>
    </row>
    <row r="324" spans="1:20" x14ac:dyDescent="0.25">
      <c r="A324" s="59"/>
      <c r="B324" s="60"/>
      <c r="C324" s="57"/>
      <c r="D324" s="20" t="s">
        <v>18</v>
      </c>
      <c r="E324" s="25">
        <f t="shared" si="147"/>
        <v>30.7</v>
      </c>
      <c r="F324" s="25">
        <v>15</v>
      </c>
      <c r="G324" s="25">
        <v>15.7</v>
      </c>
      <c r="H324" s="25">
        <v>0</v>
      </c>
      <c r="I324" s="25">
        <v>0</v>
      </c>
      <c r="J324" s="40">
        <v>0</v>
      </c>
      <c r="K324" s="40">
        <v>0</v>
      </c>
      <c r="L324" s="40">
        <f>K324+(K324/100*4)</f>
        <v>0</v>
      </c>
      <c r="M324" s="25">
        <f t="shared" si="152"/>
        <v>0</v>
      </c>
      <c r="N324" s="25">
        <f t="shared" si="152"/>
        <v>0</v>
      </c>
      <c r="O324" s="25">
        <f t="shared" si="152"/>
        <v>0</v>
      </c>
      <c r="P324" s="25">
        <f t="shared" si="152"/>
        <v>0</v>
      </c>
    </row>
    <row r="325" spans="1:20" x14ac:dyDescent="0.25">
      <c r="A325" s="59" t="s">
        <v>279</v>
      </c>
      <c r="B325" s="59"/>
      <c r="C325" s="57"/>
      <c r="D325" s="20" t="s">
        <v>265</v>
      </c>
      <c r="E325" s="25">
        <f t="shared" si="147"/>
        <v>4291.9657370931209</v>
      </c>
      <c r="F325" s="25">
        <f>F326+F327</f>
        <v>302.7</v>
      </c>
      <c r="G325" s="25">
        <f t="shared" ref="G325:P325" si="153">G326+G327</f>
        <v>317.5</v>
      </c>
      <c r="H325" s="25">
        <f t="shared" si="153"/>
        <v>332.7</v>
      </c>
      <c r="I325" s="25">
        <f t="shared" si="153"/>
        <v>348.79999999999995</v>
      </c>
      <c r="J325" s="40">
        <f t="shared" si="153"/>
        <v>378.20000000000005</v>
      </c>
      <c r="K325" s="40">
        <f t="shared" si="153"/>
        <v>393.80000000000007</v>
      </c>
      <c r="L325" s="40">
        <f t="shared" si="153"/>
        <v>409.55200000000002</v>
      </c>
      <c r="M325" s="25">
        <f t="shared" si="153"/>
        <v>425.93407999999999</v>
      </c>
      <c r="N325" s="25">
        <f t="shared" si="153"/>
        <v>442.97144320000001</v>
      </c>
      <c r="O325" s="25">
        <f t="shared" si="153"/>
        <v>460.69030092799994</v>
      </c>
      <c r="P325" s="25">
        <f t="shared" si="153"/>
        <v>479.11791296512007</v>
      </c>
    </row>
    <row r="326" spans="1:20" x14ac:dyDescent="0.25">
      <c r="A326" s="59"/>
      <c r="B326" s="59"/>
      <c r="C326" s="57"/>
      <c r="D326" s="20" t="s">
        <v>18</v>
      </c>
      <c r="E326" s="25">
        <f t="shared" si="147"/>
        <v>4291.9657370931209</v>
      </c>
      <c r="F326" s="25">
        <f>F324+F322+F320+F318+F316+F314+F312+F310+F308+F306+F304+F302+F300+F298+F296+F294+F292</f>
        <v>302.7</v>
      </c>
      <c r="G326" s="25">
        <f t="shared" ref="G326:P326" si="154">G324+G322+G320+G318+G316+G314+G312+G310+G308+G306+G304+G302+G300+G298+G296+G294+G292</f>
        <v>317.5</v>
      </c>
      <c r="H326" s="25">
        <f t="shared" si="154"/>
        <v>332.7</v>
      </c>
      <c r="I326" s="25">
        <f t="shared" si="154"/>
        <v>348.79999999999995</v>
      </c>
      <c r="J326" s="40">
        <f t="shared" si="154"/>
        <v>378.20000000000005</v>
      </c>
      <c r="K326" s="40">
        <f t="shared" si="154"/>
        <v>393.80000000000007</v>
      </c>
      <c r="L326" s="40">
        <f t="shared" si="154"/>
        <v>409.55200000000002</v>
      </c>
      <c r="M326" s="25">
        <f t="shared" si="154"/>
        <v>425.93407999999999</v>
      </c>
      <c r="N326" s="25">
        <f t="shared" si="154"/>
        <v>442.97144320000001</v>
      </c>
      <c r="O326" s="25">
        <f t="shared" si="154"/>
        <v>460.69030092799994</v>
      </c>
      <c r="P326" s="25">
        <f t="shared" si="154"/>
        <v>479.11791296512007</v>
      </c>
    </row>
    <row r="327" spans="1:20" x14ac:dyDescent="0.25">
      <c r="A327" s="59"/>
      <c r="B327" s="59"/>
      <c r="C327" s="57"/>
      <c r="D327" s="20" t="s">
        <v>20</v>
      </c>
      <c r="E327" s="25">
        <f t="shared" si="147"/>
        <v>0</v>
      </c>
      <c r="F327" s="25">
        <v>0</v>
      </c>
      <c r="G327" s="25">
        <v>0</v>
      </c>
      <c r="H327" s="25">
        <v>0</v>
      </c>
      <c r="I327" s="25">
        <v>0</v>
      </c>
      <c r="J327" s="40">
        <v>0</v>
      </c>
      <c r="K327" s="40">
        <v>0</v>
      </c>
      <c r="L327" s="40">
        <v>0</v>
      </c>
      <c r="M327" s="25">
        <v>0</v>
      </c>
      <c r="N327" s="25">
        <v>0</v>
      </c>
      <c r="O327" s="25">
        <v>0</v>
      </c>
      <c r="P327" s="25">
        <v>0</v>
      </c>
    </row>
    <row r="328" spans="1:20" x14ac:dyDescent="0.25">
      <c r="A328" s="57" t="s">
        <v>222</v>
      </c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</row>
    <row r="329" spans="1:20" x14ac:dyDescent="0.25">
      <c r="A329" s="59" t="s">
        <v>114</v>
      </c>
      <c r="B329" s="60" t="s">
        <v>223</v>
      </c>
      <c r="C329" s="57" t="s">
        <v>224</v>
      </c>
      <c r="D329" s="20" t="s">
        <v>265</v>
      </c>
      <c r="E329" s="25">
        <f t="shared" si="147"/>
        <v>129.1</v>
      </c>
      <c r="F329" s="20">
        <v>30</v>
      </c>
      <c r="G329" s="20">
        <v>31.5</v>
      </c>
      <c r="H329" s="20">
        <v>33</v>
      </c>
      <c r="I329" s="20">
        <v>34.6</v>
      </c>
      <c r="J329" s="42">
        <v>0</v>
      </c>
      <c r="K329" s="42">
        <v>0</v>
      </c>
      <c r="L329" s="40">
        <f>L330</f>
        <v>0</v>
      </c>
      <c r="M329" s="25">
        <f t="shared" ref="M329:P330" si="155">L329+(L329/100*4)</f>
        <v>0</v>
      </c>
      <c r="N329" s="25">
        <f t="shared" si="155"/>
        <v>0</v>
      </c>
      <c r="O329" s="25">
        <f t="shared" si="155"/>
        <v>0</v>
      </c>
      <c r="P329" s="25">
        <f t="shared" si="155"/>
        <v>0</v>
      </c>
    </row>
    <row r="330" spans="1:20" x14ac:dyDescent="0.25">
      <c r="A330" s="59"/>
      <c r="B330" s="60"/>
      <c r="C330" s="57"/>
      <c r="D330" s="20" t="s">
        <v>18</v>
      </c>
      <c r="E330" s="25">
        <f t="shared" si="147"/>
        <v>129.1</v>
      </c>
      <c r="F330" s="20">
        <v>30</v>
      </c>
      <c r="G330" s="20">
        <v>31.5</v>
      </c>
      <c r="H330" s="20">
        <v>33</v>
      </c>
      <c r="I330" s="20">
        <v>34.6</v>
      </c>
      <c r="J330" s="42">
        <v>0</v>
      </c>
      <c r="K330" s="42">
        <v>0</v>
      </c>
      <c r="L330" s="40">
        <f>K330+(K330/100*4)</f>
        <v>0</v>
      </c>
      <c r="M330" s="25">
        <f t="shared" si="155"/>
        <v>0</v>
      </c>
      <c r="N330" s="25">
        <f t="shared" si="155"/>
        <v>0</v>
      </c>
      <c r="O330" s="25">
        <f t="shared" si="155"/>
        <v>0</v>
      </c>
      <c r="P330" s="25">
        <f t="shared" si="155"/>
        <v>0</v>
      </c>
    </row>
    <row r="331" spans="1:20" x14ac:dyDescent="0.25">
      <c r="A331" s="61" t="s">
        <v>12</v>
      </c>
      <c r="B331" s="60" t="s">
        <v>225</v>
      </c>
      <c r="C331" s="57" t="s">
        <v>215</v>
      </c>
      <c r="D331" s="20" t="s">
        <v>265</v>
      </c>
      <c r="E331" s="25">
        <f t="shared" si="147"/>
        <v>145.96281267199998</v>
      </c>
      <c r="F331" s="20">
        <v>15</v>
      </c>
      <c r="G331" s="20">
        <v>15.7</v>
      </c>
      <c r="H331" s="20">
        <v>16.5</v>
      </c>
      <c r="I331" s="20">
        <v>17.3</v>
      </c>
      <c r="J331" s="42">
        <v>10</v>
      </c>
      <c r="K331" s="42">
        <v>10.8</v>
      </c>
      <c r="L331" s="40">
        <f>L332</f>
        <v>11.2</v>
      </c>
      <c r="M331" s="25">
        <f t="shared" ref="M331:P342" si="156">L331+(L331/100*4)</f>
        <v>11.648</v>
      </c>
      <c r="N331" s="25">
        <f t="shared" si="156"/>
        <v>12.11392</v>
      </c>
      <c r="O331" s="25">
        <f t="shared" si="156"/>
        <v>12.5984768</v>
      </c>
      <c r="P331" s="25">
        <f t="shared" si="156"/>
        <v>13.102415872</v>
      </c>
    </row>
    <row r="332" spans="1:20" ht="16.5" customHeight="1" x14ac:dyDescent="0.25">
      <c r="A332" s="61"/>
      <c r="B332" s="60"/>
      <c r="C332" s="57"/>
      <c r="D332" s="20" t="s">
        <v>18</v>
      </c>
      <c r="E332" s="25">
        <f t="shared" si="147"/>
        <v>145.96281267199998</v>
      </c>
      <c r="F332" s="20">
        <v>15</v>
      </c>
      <c r="G332" s="20">
        <v>15.7</v>
      </c>
      <c r="H332" s="20">
        <v>16.5</v>
      </c>
      <c r="I332" s="20">
        <v>17.3</v>
      </c>
      <c r="J332" s="42">
        <v>10</v>
      </c>
      <c r="K332" s="42">
        <v>10.8</v>
      </c>
      <c r="L332" s="40">
        <v>11.2</v>
      </c>
      <c r="M332" s="25">
        <f t="shared" si="156"/>
        <v>11.648</v>
      </c>
      <c r="N332" s="25">
        <f t="shared" si="156"/>
        <v>12.11392</v>
      </c>
      <c r="O332" s="25">
        <f t="shared" si="156"/>
        <v>12.5984768</v>
      </c>
      <c r="P332" s="25">
        <f t="shared" si="156"/>
        <v>13.102415872</v>
      </c>
    </row>
    <row r="333" spans="1:20" x14ac:dyDescent="0.25">
      <c r="A333" s="57" t="s">
        <v>226</v>
      </c>
      <c r="B333" s="60" t="s">
        <v>227</v>
      </c>
      <c r="C333" s="57" t="s">
        <v>228</v>
      </c>
      <c r="D333" s="20" t="s">
        <v>265</v>
      </c>
      <c r="E333" s="25">
        <f t="shared" si="147"/>
        <v>276.66601881599996</v>
      </c>
      <c r="F333" s="20">
        <v>20</v>
      </c>
      <c r="G333" s="20">
        <v>21</v>
      </c>
      <c r="H333" s="20">
        <v>22</v>
      </c>
      <c r="I333" s="20">
        <v>23.1</v>
      </c>
      <c r="J333" s="42">
        <v>24.1</v>
      </c>
      <c r="K333" s="42">
        <v>25.1</v>
      </c>
      <c r="L333" s="40">
        <f>L334</f>
        <v>26.1</v>
      </c>
      <c r="M333" s="25">
        <f t="shared" si="156"/>
        <v>27.144000000000002</v>
      </c>
      <c r="N333" s="25">
        <f t="shared" si="156"/>
        <v>28.229760000000002</v>
      </c>
      <c r="O333" s="25">
        <f t="shared" si="156"/>
        <v>29.358950400000001</v>
      </c>
      <c r="P333" s="25">
        <f t="shared" si="156"/>
        <v>30.533308416000001</v>
      </c>
      <c r="S333" s="9"/>
      <c r="T333" s="9"/>
    </row>
    <row r="334" spans="1:20" ht="16.5" customHeight="1" x14ac:dyDescent="0.25">
      <c r="A334" s="57"/>
      <c r="B334" s="60"/>
      <c r="C334" s="57"/>
      <c r="D334" s="20" t="s">
        <v>18</v>
      </c>
      <c r="E334" s="25">
        <f t="shared" si="147"/>
        <v>276.66601881599996</v>
      </c>
      <c r="F334" s="20">
        <v>20</v>
      </c>
      <c r="G334" s="20">
        <v>21</v>
      </c>
      <c r="H334" s="20">
        <v>22</v>
      </c>
      <c r="I334" s="20">
        <v>23.1</v>
      </c>
      <c r="J334" s="42">
        <v>24.1</v>
      </c>
      <c r="K334" s="42">
        <v>25.1</v>
      </c>
      <c r="L334" s="40">
        <v>26.1</v>
      </c>
      <c r="M334" s="25">
        <f t="shared" si="156"/>
        <v>27.144000000000002</v>
      </c>
      <c r="N334" s="25">
        <f t="shared" si="156"/>
        <v>28.229760000000002</v>
      </c>
      <c r="O334" s="25">
        <f t="shared" si="156"/>
        <v>29.358950400000001</v>
      </c>
      <c r="P334" s="25">
        <f t="shared" si="156"/>
        <v>30.533308416000001</v>
      </c>
      <c r="S334" s="9"/>
      <c r="T334" s="9"/>
    </row>
    <row r="335" spans="1:20" ht="16.5" customHeight="1" x14ac:dyDescent="0.25">
      <c r="A335" s="57" t="s">
        <v>229</v>
      </c>
      <c r="B335" s="60" t="s">
        <v>230</v>
      </c>
      <c r="C335" s="57" t="s">
        <v>228</v>
      </c>
      <c r="D335" s="20" t="s">
        <v>265</v>
      </c>
      <c r="E335" s="25">
        <f t="shared" si="147"/>
        <v>314.61374771200002</v>
      </c>
      <c r="F335" s="20">
        <v>15</v>
      </c>
      <c r="G335" s="20">
        <v>15.7</v>
      </c>
      <c r="H335" s="20">
        <v>16.5</v>
      </c>
      <c r="I335" s="20">
        <f>17.3+11.5</f>
        <v>28.8</v>
      </c>
      <c r="J335" s="42">
        <f>18.1+12</f>
        <v>30.1</v>
      </c>
      <c r="K335" s="42">
        <f>18.9+12.5</f>
        <v>31.4</v>
      </c>
      <c r="L335" s="40">
        <f>L336</f>
        <v>32.700000000000003</v>
      </c>
      <c r="M335" s="25">
        <f t="shared" si="156"/>
        <v>34.008000000000003</v>
      </c>
      <c r="N335" s="25">
        <f t="shared" si="156"/>
        <v>35.368320000000004</v>
      </c>
      <c r="O335" s="25">
        <f t="shared" si="156"/>
        <v>36.783052800000007</v>
      </c>
      <c r="P335" s="25">
        <f t="shared" si="156"/>
        <v>38.25437491200001</v>
      </c>
    </row>
    <row r="336" spans="1:20" ht="16.5" customHeight="1" x14ac:dyDescent="0.25">
      <c r="A336" s="57"/>
      <c r="B336" s="60"/>
      <c r="C336" s="57"/>
      <c r="D336" s="20" t="s">
        <v>18</v>
      </c>
      <c r="E336" s="25">
        <f t="shared" si="147"/>
        <v>314.61374771200002</v>
      </c>
      <c r="F336" s="20">
        <v>15</v>
      </c>
      <c r="G336" s="20">
        <v>15.7</v>
      </c>
      <c r="H336" s="20">
        <v>16.5</v>
      </c>
      <c r="I336" s="20">
        <f>17.3+11.5</f>
        <v>28.8</v>
      </c>
      <c r="J336" s="42">
        <f>18.1+12</f>
        <v>30.1</v>
      </c>
      <c r="K336" s="42">
        <f>18.9+12.5</f>
        <v>31.4</v>
      </c>
      <c r="L336" s="40">
        <v>32.700000000000003</v>
      </c>
      <c r="M336" s="25">
        <f t="shared" si="156"/>
        <v>34.008000000000003</v>
      </c>
      <c r="N336" s="25">
        <f t="shared" si="156"/>
        <v>35.368320000000004</v>
      </c>
      <c r="O336" s="25">
        <f t="shared" si="156"/>
        <v>36.783052800000007</v>
      </c>
      <c r="P336" s="25">
        <f t="shared" si="156"/>
        <v>38.25437491200001</v>
      </c>
    </row>
    <row r="337" spans="1:16" ht="16.5" customHeight="1" x14ac:dyDescent="0.25">
      <c r="A337" s="57" t="s">
        <v>231</v>
      </c>
      <c r="B337" s="60" t="s">
        <v>232</v>
      </c>
      <c r="C337" s="57" t="s">
        <v>189</v>
      </c>
      <c r="D337" s="20" t="s">
        <v>265</v>
      </c>
      <c r="E337" s="25">
        <f t="shared" si="147"/>
        <v>171.66239974400003</v>
      </c>
      <c r="F337" s="20">
        <v>19</v>
      </c>
      <c r="G337" s="20">
        <v>19.899999999999999</v>
      </c>
      <c r="H337" s="20">
        <v>20.9</v>
      </c>
      <c r="I337" s="20">
        <v>21.9</v>
      </c>
      <c r="J337" s="42">
        <v>10.9</v>
      </c>
      <c r="K337" s="42">
        <v>11.9</v>
      </c>
      <c r="L337" s="40">
        <f>L338</f>
        <v>12.4</v>
      </c>
      <c r="M337" s="25">
        <f t="shared" si="156"/>
        <v>12.896000000000001</v>
      </c>
      <c r="N337" s="25">
        <f t="shared" si="156"/>
        <v>13.411840000000002</v>
      </c>
      <c r="O337" s="25">
        <f t="shared" si="156"/>
        <v>13.948313600000002</v>
      </c>
      <c r="P337" s="25">
        <f t="shared" si="156"/>
        <v>14.506246144000002</v>
      </c>
    </row>
    <row r="338" spans="1:16" ht="16.5" customHeight="1" x14ac:dyDescent="0.25">
      <c r="A338" s="57"/>
      <c r="B338" s="60"/>
      <c r="C338" s="57"/>
      <c r="D338" s="20" t="s">
        <v>18</v>
      </c>
      <c r="E338" s="25">
        <f t="shared" si="147"/>
        <v>171.66239974400003</v>
      </c>
      <c r="F338" s="20">
        <v>19</v>
      </c>
      <c r="G338" s="20">
        <v>19.899999999999999</v>
      </c>
      <c r="H338" s="20">
        <v>20.9</v>
      </c>
      <c r="I338" s="20">
        <v>21.9</v>
      </c>
      <c r="J338" s="42">
        <v>10.9</v>
      </c>
      <c r="K338" s="42">
        <v>11.9</v>
      </c>
      <c r="L338" s="40">
        <v>12.4</v>
      </c>
      <c r="M338" s="25">
        <f t="shared" si="156"/>
        <v>12.896000000000001</v>
      </c>
      <c r="N338" s="25">
        <f t="shared" si="156"/>
        <v>13.411840000000002</v>
      </c>
      <c r="O338" s="25">
        <f t="shared" si="156"/>
        <v>13.948313600000002</v>
      </c>
      <c r="P338" s="25">
        <f t="shared" si="156"/>
        <v>14.506246144000002</v>
      </c>
    </row>
    <row r="339" spans="1:16" ht="16.5" customHeight="1" x14ac:dyDescent="0.25">
      <c r="A339" s="57" t="s">
        <v>233</v>
      </c>
      <c r="B339" s="60" t="s">
        <v>234</v>
      </c>
      <c r="C339" s="57" t="s">
        <v>220</v>
      </c>
      <c r="D339" s="20" t="s">
        <v>265</v>
      </c>
      <c r="E339" s="25">
        <f t="shared" si="147"/>
        <v>159.78647065599998</v>
      </c>
      <c r="F339" s="20">
        <v>11.5</v>
      </c>
      <c r="G339" s="20">
        <v>12.1</v>
      </c>
      <c r="H339" s="20">
        <v>12.7</v>
      </c>
      <c r="I339" s="20">
        <v>13.3</v>
      </c>
      <c r="J339" s="42">
        <v>13.9</v>
      </c>
      <c r="K339" s="42">
        <v>14.5</v>
      </c>
      <c r="L339" s="40">
        <f>L340</f>
        <v>15.1</v>
      </c>
      <c r="M339" s="25">
        <f t="shared" si="156"/>
        <v>15.703999999999999</v>
      </c>
      <c r="N339" s="25">
        <f t="shared" si="156"/>
        <v>16.332159999999998</v>
      </c>
      <c r="O339" s="25">
        <f t="shared" si="156"/>
        <v>16.985446399999997</v>
      </c>
      <c r="P339" s="25">
        <f t="shared" si="156"/>
        <v>17.664864255999998</v>
      </c>
    </row>
    <row r="340" spans="1:16" ht="16.5" customHeight="1" x14ac:dyDescent="0.25">
      <c r="A340" s="57"/>
      <c r="B340" s="60"/>
      <c r="C340" s="57"/>
      <c r="D340" s="20" t="s">
        <v>18</v>
      </c>
      <c r="E340" s="25">
        <f t="shared" si="147"/>
        <v>159.78647065599998</v>
      </c>
      <c r="F340" s="20">
        <v>11.5</v>
      </c>
      <c r="G340" s="20">
        <v>12.1</v>
      </c>
      <c r="H340" s="20">
        <v>12.7</v>
      </c>
      <c r="I340" s="20">
        <v>13.3</v>
      </c>
      <c r="J340" s="42">
        <v>13.9</v>
      </c>
      <c r="K340" s="42">
        <v>14.5</v>
      </c>
      <c r="L340" s="40">
        <v>15.1</v>
      </c>
      <c r="M340" s="25">
        <f t="shared" si="156"/>
        <v>15.703999999999999</v>
      </c>
      <c r="N340" s="25">
        <f t="shared" si="156"/>
        <v>16.332159999999998</v>
      </c>
      <c r="O340" s="25">
        <f t="shared" si="156"/>
        <v>16.985446399999997</v>
      </c>
      <c r="P340" s="25">
        <f t="shared" si="156"/>
        <v>17.664864255999998</v>
      </c>
    </row>
    <row r="341" spans="1:16" ht="16.5" customHeight="1" x14ac:dyDescent="0.25">
      <c r="A341" s="57" t="s">
        <v>235</v>
      </c>
      <c r="B341" s="60" t="s">
        <v>236</v>
      </c>
      <c r="C341" s="57" t="s">
        <v>228</v>
      </c>
      <c r="D341" s="20" t="s">
        <v>265</v>
      </c>
      <c r="E341" s="25">
        <f t="shared" si="147"/>
        <v>39.840393472000002</v>
      </c>
      <c r="F341" s="20">
        <v>3</v>
      </c>
      <c r="G341" s="20">
        <v>3.1</v>
      </c>
      <c r="H341" s="20">
        <v>3.2</v>
      </c>
      <c r="I341" s="20">
        <v>3.4</v>
      </c>
      <c r="J341" s="42">
        <v>3.5</v>
      </c>
      <c r="K341" s="42">
        <v>3.6</v>
      </c>
      <c r="L341" s="40">
        <f>L342</f>
        <v>3.7</v>
      </c>
      <c r="M341" s="25">
        <f t="shared" si="156"/>
        <v>3.8480000000000003</v>
      </c>
      <c r="N341" s="25">
        <f t="shared" si="156"/>
        <v>4.0019200000000001</v>
      </c>
      <c r="O341" s="25">
        <f t="shared" si="156"/>
        <v>4.1619967999999998</v>
      </c>
      <c r="P341" s="25">
        <f t="shared" si="156"/>
        <v>4.3284766719999999</v>
      </c>
    </row>
    <row r="342" spans="1:16" ht="16.5" customHeight="1" x14ac:dyDescent="0.25">
      <c r="A342" s="57"/>
      <c r="B342" s="60"/>
      <c r="C342" s="57"/>
      <c r="D342" s="20" t="s">
        <v>18</v>
      </c>
      <c r="E342" s="25">
        <f t="shared" si="147"/>
        <v>39.840393472000002</v>
      </c>
      <c r="F342" s="20">
        <v>3</v>
      </c>
      <c r="G342" s="20">
        <v>3.1</v>
      </c>
      <c r="H342" s="20">
        <v>3.2</v>
      </c>
      <c r="I342" s="20">
        <v>3.4</v>
      </c>
      <c r="J342" s="42">
        <v>3.5</v>
      </c>
      <c r="K342" s="42">
        <v>3.6</v>
      </c>
      <c r="L342" s="40">
        <v>3.7</v>
      </c>
      <c r="M342" s="25">
        <f t="shared" si="156"/>
        <v>3.8480000000000003</v>
      </c>
      <c r="N342" s="25">
        <f t="shared" si="156"/>
        <v>4.0019200000000001</v>
      </c>
      <c r="O342" s="25">
        <f t="shared" si="156"/>
        <v>4.1619967999999998</v>
      </c>
      <c r="P342" s="25">
        <f t="shared" si="156"/>
        <v>4.3284766719999999</v>
      </c>
    </row>
    <row r="343" spans="1:16" ht="16.5" customHeight="1" x14ac:dyDescent="0.25">
      <c r="A343" s="57" t="s">
        <v>237</v>
      </c>
      <c r="B343" s="60" t="s">
        <v>238</v>
      </c>
      <c r="C343" s="57" t="s">
        <v>228</v>
      </c>
      <c r="D343" s="20" t="s">
        <v>265</v>
      </c>
      <c r="E343" s="25">
        <f t="shared" si="147"/>
        <v>382.45899904000004</v>
      </c>
      <c r="F343" s="20">
        <v>10</v>
      </c>
      <c r="G343" s="20">
        <v>10.5</v>
      </c>
      <c r="H343" s="20">
        <v>11</v>
      </c>
      <c r="I343" s="20">
        <v>11.5</v>
      </c>
      <c r="J343" s="42">
        <v>42.9</v>
      </c>
      <c r="K343" s="42">
        <v>44.7</v>
      </c>
      <c r="L343" s="40">
        <f>L344</f>
        <v>46.5</v>
      </c>
      <c r="M343" s="25">
        <f t="shared" ref="L343:P354" si="157">L343+(L343/100*4)</f>
        <v>48.36</v>
      </c>
      <c r="N343" s="25">
        <f t="shared" si="157"/>
        <v>50.294399999999996</v>
      </c>
      <c r="O343" s="25">
        <f t="shared" si="157"/>
        <v>52.306175999999994</v>
      </c>
      <c r="P343" s="25">
        <f t="shared" si="157"/>
        <v>54.39842303999999</v>
      </c>
    </row>
    <row r="344" spans="1:16" ht="16.5" customHeight="1" x14ac:dyDescent="0.25">
      <c r="A344" s="57"/>
      <c r="B344" s="60"/>
      <c r="C344" s="57"/>
      <c r="D344" s="20" t="s">
        <v>18</v>
      </c>
      <c r="E344" s="25">
        <f t="shared" si="147"/>
        <v>382.45899904000004</v>
      </c>
      <c r="F344" s="20">
        <v>10</v>
      </c>
      <c r="G344" s="20">
        <v>10.5</v>
      </c>
      <c r="H344" s="20">
        <v>11</v>
      </c>
      <c r="I344" s="20">
        <v>11.5</v>
      </c>
      <c r="J344" s="42">
        <v>42.9</v>
      </c>
      <c r="K344" s="42">
        <v>44.7</v>
      </c>
      <c r="L344" s="40">
        <v>46.5</v>
      </c>
      <c r="M344" s="25">
        <f t="shared" si="157"/>
        <v>48.36</v>
      </c>
      <c r="N344" s="25">
        <f t="shared" si="157"/>
        <v>50.294399999999996</v>
      </c>
      <c r="O344" s="25">
        <f t="shared" si="157"/>
        <v>52.306175999999994</v>
      </c>
      <c r="P344" s="25">
        <f t="shared" si="157"/>
        <v>54.39842303999999</v>
      </c>
    </row>
    <row r="345" spans="1:16" ht="16.5" customHeight="1" x14ac:dyDescent="0.25">
      <c r="A345" s="57" t="s">
        <v>239</v>
      </c>
      <c r="B345" s="60" t="s">
        <v>240</v>
      </c>
      <c r="C345" s="57" t="s">
        <v>228</v>
      </c>
      <c r="D345" s="20" t="s">
        <v>265</v>
      </c>
      <c r="E345" s="25">
        <f t="shared" si="147"/>
        <v>137.91219328</v>
      </c>
      <c r="F345" s="20">
        <v>10</v>
      </c>
      <c r="G345" s="20">
        <v>10.5</v>
      </c>
      <c r="H345" s="20">
        <v>11</v>
      </c>
      <c r="I345" s="20">
        <v>11.5</v>
      </c>
      <c r="J345" s="42">
        <v>12</v>
      </c>
      <c r="K345" s="42">
        <v>12.5</v>
      </c>
      <c r="L345" s="40">
        <f>L346</f>
        <v>13</v>
      </c>
      <c r="M345" s="25">
        <f t="shared" si="157"/>
        <v>13.52</v>
      </c>
      <c r="N345" s="25">
        <f t="shared" si="157"/>
        <v>14.0608</v>
      </c>
      <c r="O345" s="25">
        <f t="shared" si="157"/>
        <v>14.623232</v>
      </c>
      <c r="P345" s="25">
        <f t="shared" si="157"/>
        <v>15.208161280000001</v>
      </c>
    </row>
    <row r="346" spans="1:16" ht="16.5" customHeight="1" x14ac:dyDescent="0.25">
      <c r="A346" s="57"/>
      <c r="B346" s="60"/>
      <c r="C346" s="57"/>
      <c r="D346" s="20" t="s">
        <v>18</v>
      </c>
      <c r="E346" s="25">
        <f t="shared" si="147"/>
        <v>137.91219328</v>
      </c>
      <c r="F346" s="20">
        <v>10</v>
      </c>
      <c r="G346" s="20">
        <v>10.5</v>
      </c>
      <c r="H346" s="20">
        <v>11</v>
      </c>
      <c r="I346" s="20">
        <v>11.5</v>
      </c>
      <c r="J346" s="42">
        <v>12</v>
      </c>
      <c r="K346" s="42">
        <v>12.5</v>
      </c>
      <c r="L346" s="40">
        <v>13</v>
      </c>
      <c r="M346" s="25">
        <f t="shared" si="157"/>
        <v>13.52</v>
      </c>
      <c r="N346" s="25">
        <f t="shared" si="157"/>
        <v>14.0608</v>
      </c>
      <c r="O346" s="25">
        <f t="shared" si="157"/>
        <v>14.623232</v>
      </c>
      <c r="P346" s="25">
        <f t="shared" si="157"/>
        <v>15.208161280000001</v>
      </c>
    </row>
    <row r="347" spans="1:16" ht="16.5" customHeight="1" x14ac:dyDescent="0.25">
      <c r="A347" s="57" t="s">
        <v>241</v>
      </c>
      <c r="B347" s="60" t="s">
        <v>242</v>
      </c>
      <c r="C347" s="57" t="s">
        <v>178</v>
      </c>
      <c r="D347" s="20" t="s">
        <v>265</v>
      </c>
      <c r="E347" s="25">
        <f t="shared" si="147"/>
        <v>69.347728896000007</v>
      </c>
      <c r="F347" s="20">
        <v>5</v>
      </c>
      <c r="G347" s="20">
        <v>5.2</v>
      </c>
      <c r="H347" s="20">
        <v>5.4</v>
      </c>
      <c r="I347" s="20">
        <v>5.7</v>
      </c>
      <c r="J347" s="42">
        <v>6</v>
      </c>
      <c r="K347" s="42">
        <v>6.3</v>
      </c>
      <c r="L347" s="40">
        <f>L348</f>
        <v>6.6</v>
      </c>
      <c r="M347" s="25">
        <f t="shared" si="157"/>
        <v>6.8639999999999999</v>
      </c>
      <c r="N347" s="25">
        <f t="shared" si="157"/>
        <v>7.13856</v>
      </c>
      <c r="O347" s="25">
        <f t="shared" si="157"/>
        <v>7.4241023999999998</v>
      </c>
      <c r="P347" s="25">
        <f t="shared" si="157"/>
        <v>7.7210664959999997</v>
      </c>
    </row>
    <row r="348" spans="1:16" ht="16.5" customHeight="1" x14ac:dyDescent="0.25">
      <c r="A348" s="57"/>
      <c r="B348" s="60"/>
      <c r="C348" s="57"/>
      <c r="D348" s="20" t="s">
        <v>18</v>
      </c>
      <c r="E348" s="25">
        <f t="shared" si="147"/>
        <v>69.347728896000007</v>
      </c>
      <c r="F348" s="20">
        <v>5</v>
      </c>
      <c r="G348" s="20">
        <v>5.2</v>
      </c>
      <c r="H348" s="20">
        <v>5.4</v>
      </c>
      <c r="I348" s="20">
        <v>5.7</v>
      </c>
      <c r="J348" s="42">
        <v>6</v>
      </c>
      <c r="K348" s="42">
        <v>6.3</v>
      </c>
      <c r="L348" s="40">
        <v>6.6</v>
      </c>
      <c r="M348" s="25">
        <f t="shared" si="157"/>
        <v>6.8639999999999999</v>
      </c>
      <c r="N348" s="25">
        <f t="shared" si="157"/>
        <v>7.13856</v>
      </c>
      <c r="O348" s="25">
        <f t="shared" si="157"/>
        <v>7.4241023999999998</v>
      </c>
      <c r="P348" s="25">
        <f t="shared" si="157"/>
        <v>7.7210664959999997</v>
      </c>
    </row>
    <row r="349" spans="1:16" ht="16.5" customHeight="1" x14ac:dyDescent="0.25">
      <c r="A349" s="57" t="s">
        <v>243</v>
      </c>
      <c r="B349" s="60" t="s">
        <v>244</v>
      </c>
      <c r="C349" s="57" t="s">
        <v>220</v>
      </c>
      <c r="D349" s="20" t="s">
        <v>265</v>
      </c>
      <c r="E349" s="25">
        <f t="shared" si="147"/>
        <v>276.66601881599996</v>
      </c>
      <c r="F349" s="20">
        <v>20</v>
      </c>
      <c r="G349" s="20">
        <v>21</v>
      </c>
      <c r="H349" s="20">
        <v>22</v>
      </c>
      <c r="I349" s="20">
        <v>23.1</v>
      </c>
      <c r="J349" s="42">
        <v>24.1</v>
      </c>
      <c r="K349" s="42">
        <v>25.1</v>
      </c>
      <c r="L349" s="40">
        <f>L350</f>
        <v>26.1</v>
      </c>
      <c r="M349" s="25">
        <f t="shared" si="157"/>
        <v>27.144000000000002</v>
      </c>
      <c r="N349" s="25">
        <f t="shared" si="157"/>
        <v>28.229760000000002</v>
      </c>
      <c r="O349" s="25">
        <f t="shared" si="157"/>
        <v>29.358950400000001</v>
      </c>
      <c r="P349" s="25">
        <f t="shared" si="157"/>
        <v>30.533308416000001</v>
      </c>
    </row>
    <row r="350" spans="1:16" ht="16.5" customHeight="1" x14ac:dyDescent="0.25">
      <c r="A350" s="57"/>
      <c r="B350" s="60"/>
      <c r="C350" s="57"/>
      <c r="D350" s="20" t="s">
        <v>18</v>
      </c>
      <c r="E350" s="25">
        <f t="shared" si="147"/>
        <v>276.66601881599996</v>
      </c>
      <c r="F350" s="20">
        <v>20</v>
      </c>
      <c r="G350" s="20">
        <v>21</v>
      </c>
      <c r="H350" s="20">
        <v>22</v>
      </c>
      <c r="I350" s="20">
        <v>23.1</v>
      </c>
      <c r="J350" s="42">
        <v>24.1</v>
      </c>
      <c r="K350" s="42">
        <v>25.1</v>
      </c>
      <c r="L350" s="40">
        <v>26.1</v>
      </c>
      <c r="M350" s="25">
        <f t="shared" si="157"/>
        <v>27.144000000000002</v>
      </c>
      <c r="N350" s="25">
        <f t="shared" si="157"/>
        <v>28.229760000000002</v>
      </c>
      <c r="O350" s="25">
        <f t="shared" si="157"/>
        <v>29.358950400000001</v>
      </c>
      <c r="P350" s="25">
        <f t="shared" si="157"/>
        <v>30.533308416000001</v>
      </c>
    </row>
    <row r="351" spans="1:16" ht="16.5" customHeight="1" x14ac:dyDescent="0.25">
      <c r="A351" s="57" t="s">
        <v>245</v>
      </c>
      <c r="B351" s="60" t="s">
        <v>246</v>
      </c>
      <c r="C351" s="57" t="s">
        <v>247</v>
      </c>
      <c r="D351" s="20" t="s">
        <v>265</v>
      </c>
      <c r="E351" s="25">
        <f t="shared" si="147"/>
        <v>31.5</v>
      </c>
      <c r="F351" s="20">
        <v>10</v>
      </c>
      <c r="G351" s="20">
        <v>10.5</v>
      </c>
      <c r="H351" s="20">
        <v>11</v>
      </c>
      <c r="I351" s="20">
        <v>0</v>
      </c>
      <c r="J351" s="42">
        <v>0</v>
      </c>
      <c r="K351" s="42">
        <v>0</v>
      </c>
      <c r="L351" s="40">
        <f t="shared" si="157"/>
        <v>0</v>
      </c>
      <c r="M351" s="25">
        <f t="shared" si="157"/>
        <v>0</v>
      </c>
      <c r="N351" s="25">
        <f t="shared" si="157"/>
        <v>0</v>
      </c>
      <c r="O351" s="25">
        <f t="shared" si="157"/>
        <v>0</v>
      </c>
      <c r="P351" s="25">
        <f t="shared" si="157"/>
        <v>0</v>
      </c>
    </row>
    <row r="352" spans="1:16" ht="16.5" customHeight="1" x14ac:dyDescent="0.25">
      <c r="A352" s="57"/>
      <c r="B352" s="60"/>
      <c r="C352" s="57"/>
      <c r="D352" s="20" t="s">
        <v>18</v>
      </c>
      <c r="E352" s="25">
        <f t="shared" si="147"/>
        <v>31.5</v>
      </c>
      <c r="F352" s="20">
        <v>10</v>
      </c>
      <c r="G352" s="20">
        <v>10.5</v>
      </c>
      <c r="H352" s="20">
        <v>11</v>
      </c>
      <c r="I352" s="20">
        <v>0</v>
      </c>
      <c r="J352" s="42">
        <v>0</v>
      </c>
      <c r="K352" s="42">
        <v>0</v>
      </c>
      <c r="L352" s="40">
        <f t="shared" si="157"/>
        <v>0</v>
      </c>
      <c r="M352" s="25">
        <f t="shared" si="157"/>
        <v>0</v>
      </c>
      <c r="N352" s="25">
        <f t="shared" si="157"/>
        <v>0</v>
      </c>
      <c r="O352" s="25">
        <f t="shared" si="157"/>
        <v>0</v>
      </c>
      <c r="P352" s="25">
        <f t="shared" si="157"/>
        <v>0</v>
      </c>
    </row>
    <row r="353" spans="1:20" ht="16.5" customHeight="1" x14ac:dyDescent="0.25">
      <c r="A353" s="57" t="s">
        <v>248</v>
      </c>
      <c r="B353" s="60" t="s">
        <v>249</v>
      </c>
      <c r="C353" s="57" t="s">
        <v>93</v>
      </c>
      <c r="D353" s="20" t="s">
        <v>265</v>
      </c>
      <c r="E353" s="25">
        <f t="shared" si="147"/>
        <v>116.6</v>
      </c>
      <c r="F353" s="20">
        <v>0</v>
      </c>
      <c r="G353" s="20">
        <v>0</v>
      </c>
      <c r="H353" s="20">
        <v>0</v>
      </c>
      <c r="I353" s="20">
        <f>I354</f>
        <v>0</v>
      </c>
      <c r="J353" s="42">
        <v>116.6</v>
      </c>
      <c r="K353" s="42">
        <v>0</v>
      </c>
      <c r="L353" s="40">
        <f t="shared" si="157"/>
        <v>0</v>
      </c>
      <c r="M353" s="25">
        <f t="shared" si="157"/>
        <v>0</v>
      </c>
      <c r="N353" s="25">
        <f t="shared" si="157"/>
        <v>0</v>
      </c>
      <c r="O353" s="25">
        <f t="shared" si="157"/>
        <v>0</v>
      </c>
      <c r="P353" s="25">
        <f t="shared" si="157"/>
        <v>0</v>
      </c>
    </row>
    <row r="354" spans="1:20" ht="16.5" customHeight="1" x14ac:dyDescent="0.25">
      <c r="A354" s="57"/>
      <c r="B354" s="60"/>
      <c r="C354" s="57"/>
      <c r="D354" s="20" t="s">
        <v>18</v>
      </c>
      <c r="E354" s="25">
        <f t="shared" si="147"/>
        <v>116.6</v>
      </c>
      <c r="F354" s="20">
        <v>0</v>
      </c>
      <c r="G354" s="20">
        <v>0</v>
      </c>
      <c r="H354" s="20">
        <v>0</v>
      </c>
      <c r="I354" s="20">
        <v>0</v>
      </c>
      <c r="J354" s="42">
        <v>116.6</v>
      </c>
      <c r="K354" s="42">
        <v>0</v>
      </c>
      <c r="L354" s="40">
        <f t="shared" si="157"/>
        <v>0</v>
      </c>
      <c r="M354" s="25">
        <f t="shared" si="157"/>
        <v>0</v>
      </c>
      <c r="N354" s="25">
        <f t="shared" si="157"/>
        <v>0</v>
      </c>
      <c r="O354" s="25">
        <f t="shared" si="157"/>
        <v>0</v>
      </c>
      <c r="P354" s="25">
        <f t="shared" si="157"/>
        <v>0</v>
      </c>
    </row>
    <row r="355" spans="1:20" s="9" customFormat="1" ht="34.5" customHeight="1" x14ac:dyDescent="0.25">
      <c r="A355" s="57" t="s">
        <v>250</v>
      </c>
      <c r="B355" s="60" t="s">
        <v>251</v>
      </c>
      <c r="C355" s="57" t="s">
        <v>252</v>
      </c>
      <c r="D355" s="20" t="s">
        <v>265</v>
      </c>
      <c r="E355" s="25">
        <f t="shared" ref="E355:E356" si="158">SUM(F355:P355)</f>
        <v>98.6</v>
      </c>
      <c r="F355" s="20">
        <v>0</v>
      </c>
      <c r="G355" s="20">
        <v>0</v>
      </c>
      <c r="H355" s="20">
        <v>0</v>
      </c>
      <c r="I355" s="20">
        <v>0</v>
      </c>
      <c r="J355" s="42">
        <v>98.6</v>
      </c>
      <c r="K355" s="42">
        <v>0</v>
      </c>
      <c r="L355" s="40">
        <v>0</v>
      </c>
      <c r="M355" s="25">
        <v>0</v>
      </c>
      <c r="N355" s="25">
        <v>0</v>
      </c>
      <c r="O355" s="25">
        <v>0</v>
      </c>
      <c r="P355" s="25">
        <v>0</v>
      </c>
    </row>
    <row r="356" spans="1:20" s="9" customFormat="1" ht="16.5" customHeight="1" x14ac:dyDescent="0.25">
      <c r="A356" s="57"/>
      <c r="B356" s="60"/>
      <c r="C356" s="57"/>
      <c r="D356" s="20" t="s">
        <v>18</v>
      </c>
      <c r="E356" s="25">
        <f t="shared" si="158"/>
        <v>98.6</v>
      </c>
      <c r="F356" s="20">
        <v>0</v>
      </c>
      <c r="G356" s="20">
        <v>0</v>
      </c>
      <c r="H356" s="20">
        <v>0</v>
      </c>
      <c r="I356" s="20">
        <v>0</v>
      </c>
      <c r="J356" s="42">
        <v>98.6</v>
      </c>
      <c r="K356" s="42">
        <v>0</v>
      </c>
      <c r="L356" s="40">
        <v>0</v>
      </c>
      <c r="M356" s="25">
        <v>0</v>
      </c>
      <c r="N356" s="25">
        <v>0</v>
      </c>
      <c r="O356" s="25">
        <v>0</v>
      </c>
      <c r="P356" s="25">
        <v>0</v>
      </c>
    </row>
    <row r="357" spans="1:20" ht="16.5" customHeight="1" x14ac:dyDescent="0.25">
      <c r="A357" s="57" t="s">
        <v>309</v>
      </c>
      <c r="B357" s="60" t="s">
        <v>251</v>
      </c>
      <c r="C357" s="57" t="s">
        <v>310</v>
      </c>
      <c r="D357" s="20" t="s">
        <v>265</v>
      </c>
      <c r="E357" s="25">
        <f t="shared" si="147"/>
        <v>97.4</v>
      </c>
      <c r="F357" s="20">
        <v>0</v>
      </c>
      <c r="G357" s="20">
        <v>0</v>
      </c>
      <c r="H357" s="20">
        <v>0</v>
      </c>
      <c r="I357" s="20">
        <f>I358</f>
        <v>97.4</v>
      </c>
      <c r="J357" s="42">
        <f t="shared" ref="J357:P357" si="159">J358</f>
        <v>0</v>
      </c>
      <c r="K357" s="42">
        <f t="shared" si="159"/>
        <v>0</v>
      </c>
      <c r="L357" s="42">
        <f t="shared" si="159"/>
        <v>0</v>
      </c>
      <c r="M357" s="20">
        <f t="shared" si="159"/>
        <v>0</v>
      </c>
      <c r="N357" s="20">
        <f t="shared" si="159"/>
        <v>0</v>
      </c>
      <c r="O357" s="20">
        <f t="shared" si="159"/>
        <v>0</v>
      </c>
      <c r="P357" s="20">
        <f t="shared" si="159"/>
        <v>0</v>
      </c>
    </row>
    <row r="358" spans="1:20" ht="16.5" customHeight="1" x14ac:dyDescent="0.25">
      <c r="A358" s="57"/>
      <c r="B358" s="60"/>
      <c r="C358" s="57"/>
      <c r="D358" s="20" t="s">
        <v>18</v>
      </c>
      <c r="E358" s="25">
        <f t="shared" ref="E358:E361" si="160">SUM(F358:P358)</f>
        <v>97.4</v>
      </c>
      <c r="F358" s="20">
        <v>0</v>
      </c>
      <c r="G358" s="20">
        <v>0</v>
      </c>
      <c r="H358" s="20">
        <v>0</v>
      </c>
      <c r="I358" s="20">
        <v>97.4</v>
      </c>
      <c r="J358" s="42">
        <v>0</v>
      </c>
      <c r="K358" s="42">
        <v>0</v>
      </c>
      <c r="L358" s="40">
        <v>0</v>
      </c>
      <c r="M358" s="25">
        <v>0</v>
      </c>
      <c r="N358" s="25">
        <v>0</v>
      </c>
      <c r="O358" s="25">
        <v>0</v>
      </c>
      <c r="P358" s="25">
        <v>0</v>
      </c>
    </row>
    <row r="359" spans="1:20" x14ac:dyDescent="0.25">
      <c r="A359" s="63" t="s">
        <v>280</v>
      </c>
      <c r="B359" s="64"/>
      <c r="C359" s="57"/>
      <c r="D359" s="20" t="s">
        <v>265</v>
      </c>
      <c r="E359" s="25">
        <f t="shared" si="160"/>
        <v>2448.1167831040002</v>
      </c>
      <c r="F359" s="25">
        <f>F360+F361</f>
        <v>168.5</v>
      </c>
      <c r="G359" s="25">
        <f t="shared" ref="G359:P359" si="161">G360+G361</f>
        <v>176.7</v>
      </c>
      <c r="H359" s="25">
        <f t="shared" si="161"/>
        <v>185.2</v>
      </c>
      <c r="I359" s="25">
        <f t="shared" si="161"/>
        <v>291.60000000000002</v>
      </c>
      <c r="J359" s="40">
        <f t="shared" si="161"/>
        <v>392.70000000000005</v>
      </c>
      <c r="K359" s="40">
        <f t="shared" si="161"/>
        <v>185.9</v>
      </c>
      <c r="L359" s="40">
        <f t="shared" si="161"/>
        <v>193.4</v>
      </c>
      <c r="M359" s="25">
        <f t="shared" si="161"/>
        <v>201.13600000000002</v>
      </c>
      <c r="N359" s="25">
        <f t="shared" si="161"/>
        <v>209.18144000000004</v>
      </c>
      <c r="O359" s="25">
        <f t="shared" si="161"/>
        <v>217.54869760000003</v>
      </c>
      <c r="P359" s="25">
        <f t="shared" si="161"/>
        <v>226.25064550399998</v>
      </c>
    </row>
    <row r="360" spans="1:20" x14ac:dyDescent="0.25">
      <c r="A360" s="65"/>
      <c r="B360" s="66"/>
      <c r="C360" s="57"/>
      <c r="D360" s="20" t="s">
        <v>18</v>
      </c>
      <c r="E360" s="25">
        <f t="shared" si="160"/>
        <v>2448.1167831040002</v>
      </c>
      <c r="F360" s="25">
        <f>F358+F354+F352+F350+F348+F346+F344+F342+F340+F338+F336+F334+F332+F330+F356</f>
        <v>168.5</v>
      </c>
      <c r="G360" s="25">
        <f t="shared" ref="G360:P360" si="162">G358+G354+G352+G350+G348+G346+G344+G342+G340+G338+G336+G334+G332+G330+G356</f>
        <v>176.7</v>
      </c>
      <c r="H360" s="25">
        <f t="shared" si="162"/>
        <v>185.2</v>
      </c>
      <c r="I360" s="25">
        <f t="shared" si="162"/>
        <v>291.60000000000002</v>
      </c>
      <c r="J360" s="40">
        <f t="shared" si="162"/>
        <v>392.70000000000005</v>
      </c>
      <c r="K360" s="40">
        <f t="shared" si="162"/>
        <v>185.9</v>
      </c>
      <c r="L360" s="40">
        <f t="shared" si="162"/>
        <v>193.4</v>
      </c>
      <c r="M360" s="25">
        <f t="shared" si="162"/>
        <v>201.13600000000002</v>
      </c>
      <c r="N360" s="25">
        <f t="shared" si="162"/>
        <v>209.18144000000004</v>
      </c>
      <c r="O360" s="25">
        <f t="shared" si="162"/>
        <v>217.54869760000003</v>
      </c>
      <c r="P360" s="25">
        <f t="shared" si="162"/>
        <v>226.25064550399998</v>
      </c>
    </row>
    <row r="361" spans="1:20" x14ac:dyDescent="0.25">
      <c r="A361" s="67"/>
      <c r="B361" s="68"/>
      <c r="C361" s="57"/>
      <c r="D361" s="20" t="s">
        <v>20</v>
      </c>
      <c r="E361" s="25">
        <f t="shared" si="160"/>
        <v>0</v>
      </c>
      <c r="F361" s="25">
        <f>0</f>
        <v>0</v>
      </c>
      <c r="G361" s="25">
        <f>0</f>
        <v>0</v>
      </c>
      <c r="H361" s="25">
        <f>0</f>
        <v>0</v>
      </c>
      <c r="I361" s="25">
        <f>0</f>
        <v>0</v>
      </c>
      <c r="J361" s="40">
        <f>0</f>
        <v>0</v>
      </c>
      <c r="K361" s="40">
        <f>0</f>
        <v>0</v>
      </c>
      <c r="L361" s="40">
        <f>0</f>
        <v>0</v>
      </c>
      <c r="M361" s="25">
        <f>0</f>
        <v>0</v>
      </c>
      <c r="N361" s="25">
        <f>0</f>
        <v>0</v>
      </c>
      <c r="O361" s="25">
        <f>0</f>
        <v>0</v>
      </c>
      <c r="P361" s="25">
        <f>0</f>
        <v>0</v>
      </c>
    </row>
    <row r="362" spans="1:20" x14ac:dyDescent="0.25">
      <c r="A362" s="57" t="s">
        <v>253</v>
      </c>
      <c r="B362" s="57"/>
      <c r="C362" s="57"/>
      <c r="D362" s="57"/>
      <c r="E362" s="57"/>
      <c r="F362" s="57"/>
      <c r="G362" s="57"/>
      <c r="H362" s="57"/>
      <c r="I362" s="57"/>
      <c r="J362" s="57"/>
      <c r="K362" s="57"/>
      <c r="L362" s="57"/>
      <c r="M362" s="57"/>
      <c r="N362" s="57"/>
      <c r="O362" s="57"/>
      <c r="P362" s="57"/>
    </row>
    <row r="363" spans="1:20" ht="34.5" customHeight="1" x14ac:dyDescent="0.25">
      <c r="A363" s="54" t="s">
        <v>121</v>
      </c>
      <c r="B363" s="60" t="s">
        <v>254</v>
      </c>
      <c r="C363" s="57" t="s">
        <v>93</v>
      </c>
      <c r="D363" s="20" t="s">
        <v>265</v>
      </c>
      <c r="E363" s="25">
        <f t="shared" ref="E363:E386" si="163">SUM(F363:P363)</f>
        <v>98.3</v>
      </c>
      <c r="F363" s="20">
        <v>3</v>
      </c>
      <c r="G363" s="20">
        <v>3.1</v>
      </c>
      <c r="H363" s="20">
        <f>3.2+20.9+20.9</f>
        <v>45</v>
      </c>
      <c r="I363" s="20">
        <f>3.4+21.9+21.9</f>
        <v>47.199999999999996</v>
      </c>
      <c r="J363" s="42">
        <v>0</v>
      </c>
      <c r="K363" s="42">
        <v>0</v>
      </c>
      <c r="L363" s="40">
        <f>K363+(K363/100*4)</f>
        <v>0</v>
      </c>
      <c r="M363" s="25">
        <f t="shared" ref="M363:P364" si="164">L363+(L363/100*4)</f>
        <v>0</v>
      </c>
      <c r="N363" s="25">
        <f t="shared" si="164"/>
        <v>0</v>
      </c>
      <c r="O363" s="25">
        <f t="shared" si="164"/>
        <v>0</v>
      </c>
      <c r="P363" s="25">
        <f t="shared" si="164"/>
        <v>0</v>
      </c>
      <c r="S363" s="9"/>
      <c r="T363" s="9"/>
    </row>
    <row r="364" spans="1:20" ht="21.75" customHeight="1" x14ac:dyDescent="0.25">
      <c r="A364" s="56"/>
      <c r="B364" s="60"/>
      <c r="C364" s="57"/>
      <c r="D364" s="20" t="s">
        <v>18</v>
      </c>
      <c r="E364" s="25">
        <f t="shared" si="163"/>
        <v>98.3</v>
      </c>
      <c r="F364" s="20">
        <v>3</v>
      </c>
      <c r="G364" s="20">
        <v>3.1</v>
      </c>
      <c r="H364" s="20">
        <f>3.2+20.9+20.9</f>
        <v>45</v>
      </c>
      <c r="I364" s="20">
        <f>3.4+21.9+21.9</f>
        <v>47.199999999999996</v>
      </c>
      <c r="J364" s="42">
        <v>0</v>
      </c>
      <c r="K364" s="42">
        <v>0</v>
      </c>
      <c r="L364" s="40">
        <f>K364+(K364/100*4)</f>
        <v>0</v>
      </c>
      <c r="M364" s="25">
        <f t="shared" si="164"/>
        <v>0</v>
      </c>
      <c r="N364" s="25">
        <f t="shared" si="164"/>
        <v>0</v>
      </c>
      <c r="O364" s="25">
        <f t="shared" si="164"/>
        <v>0</v>
      </c>
      <c r="P364" s="25">
        <f t="shared" si="164"/>
        <v>0</v>
      </c>
    </row>
    <row r="365" spans="1:20" x14ac:dyDescent="0.25">
      <c r="A365" s="54" t="s">
        <v>124</v>
      </c>
      <c r="B365" s="60" t="s">
        <v>255</v>
      </c>
      <c r="C365" s="57" t="s">
        <v>216</v>
      </c>
      <c r="D365" s="20" t="s">
        <v>265</v>
      </c>
      <c r="E365" s="25">
        <f t="shared" si="163"/>
        <v>30</v>
      </c>
      <c r="F365" s="20">
        <v>30</v>
      </c>
      <c r="G365" s="20">
        <v>0</v>
      </c>
      <c r="H365" s="20">
        <v>0</v>
      </c>
      <c r="I365" s="20">
        <v>0</v>
      </c>
      <c r="J365" s="42">
        <v>0</v>
      </c>
      <c r="K365" s="42">
        <v>0</v>
      </c>
      <c r="L365" s="40">
        <f t="shared" ref="L365:P376" si="165">K365+(K365/100*4)</f>
        <v>0</v>
      </c>
      <c r="M365" s="25">
        <f t="shared" si="165"/>
        <v>0</v>
      </c>
      <c r="N365" s="25">
        <f t="shared" si="165"/>
        <v>0</v>
      </c>
      <c r="O365" s="25">
        <f t="shared" si="165"/>
        <v>0</v>
      </c>
      <c r="P365" s="25">
        <f t="shared" si="165"/>
        <v>0</v>
      </c>
    </row>
    <row r="366" spans="1:20" ht="10.5" customHeight="1" x14ac:dyDescent="0.25">
      <c r="A366" s="56"/>
      <c r="B366" s="60"/>
      <c r="C366" s="57"/>
      <c r="D366" s="20" t="s">
        <v>18</v>
      </c>
      <c r="E366" s="25">
        <f t="shared" si="163"/>
        <v>30</v>
      </c>
      <c r="F366" s="20">
        <v>30</v>
      </c>
      <c r="G366" s="20">
        <v>0</v>
      </c>
      <c r="H366" s="20">
        <v>0</v>
      </c>
      <c r="I366" s="20">
        <v>0</v>
      </c>
      <c r="J366" s="42">
        <v>0</v>
      </c>
      <c r="K366" s="42">
        <v>0</v>
      </c>
      <c r="L366" s="40">
        <f t="shared" si="165"/>
        <v>0</v>
      </c>
      <c r="M366" s="25">
        <f t="shared" si="165"/>
        <v>0</v>
      </c>
      <c r="N366" s="25">
        <f t="shared" si="165"/>
        <v>0</v>
      </c>
      <c r="O366" s="25">
        <f t="shared" si="165"/>
        <v>0</v>
      </c>
      <c r="P366" s="25">
        <f t="shared" si="165"/>
        <v>0</v>
      </c>
    </row>
    <row r="367" spans="1:20" ht="19.5" customHeight="1" x14ac:dyDescent="0.25">
      <c r="A367" s="54" t="s">
        <v>126</v>
      </c>
      <c r="B367" s="60" t="s">
        <v>256</v>
      </c>
      <c r="C367" s="57" t="s">
        <v>189</v>
      </c>
      <c r="D367" s="20" t="s">
        <v>265</v>
      </c>
      <c r="E367" s="25">
        <f t="shared" si="163"/>
        <v>24.2</v>
      </c>
      <c r="F367" s="20">
        <v>5.6</v>
      </c>
      <c r="G367" s="20">
        <v>5.9</v>
      </c>
      <c r="H367" s="20">
        <v>6.2</v>
      </c>
      <c r="I367" s="20">
        <v>6.5</v>
      </c>
      <c r="J367" s="42">
        <v>0</v>
      </c>
      <c r="K367" s="42">
        <v>0</v>
      </c>
      <c r="L367" s="40">
        <f t="shared" si="165"/>
        <v>0</v>
      </c>
      <c r="M367" s="25">
        <f t="shared" si="165"/>
        <v>0</v>
      </c>
      <c r="N367" s="25">
        <f t="shared" si="165"/>
        <v>0</v>
      </c>
      <c r="O367" s="25">
        <f t="shared" si="165"/>
        <v>0</v>
      </c>
      <c r="P367" s="25">
        <f t="shared" si="165"/>
        <v>0</v>
      </c>
    </row>
    <row r="368" spans="1:20" ht="8.25" customHeight="1" x14ac:dyDescent="0.25">
      <c r="A368" s="56"/>
      <c r="B368" s="60"/>
      <c r="C368" s="57"/>
      <c r="D368" s="20" t="s">
        <v>18</v>
      </c>
      <c r="E368" s="25">
        <f t="shared" si="163"/>
        <v>24.2</v>
      </c>
      <c r="F368" s="20">
        <v>5.6</v>
      </c>
      <c r="G368" s="20">
        <v>5.9</v>
      </c>
      <c r="H368" s="20">
        <v>6.2</v>
      </c>
      <c r="I368" s="20">
        <v>6.5</v>
      </c>
      <c r="J368" s="42">
        <v>0</v>
      </c>
      <c r="K368" s="42">
        <v>0</v>
      </c>
      <c r="L368" s="40">
        <f t="shared" si="165"/>
        <v>0</v>
      </c>
      <c r="M368" s="25">
        <f t="shared" si="165"/>
        <v>0</v>
      </c>
      <c r="N368" s="25">
        <f t="shared" si="165"/>
        <v>0</v>
      </c>
      <c r="O368" s="25">
        <f t="shared" si="165"/>
        <v>0</v>
      </c>
      <c r="P368" s="25">
        <f t="shared" si="165"/>
        <v>0</v>
      </c>
    </row>
    <row r="369" spans="1:16" ht="12.75" customHeight="1" x14ac:dyDescent="0.25">
      <c r="A369" s="54" t="s">
        <v>257</v>
      </c>
      <c r="B369" s="60" t="s">
        <v>258</v>
      </c>
      <c r="C369" s="57" t="s">
        <v>259</v>
      </c>
      <c r="D369" s="20" t="s">
        <v>265</v>
      </c>
      <c r="E369" s="25">
        <f t="shared" si="163"/>
        <v>38.9</v>
      </c>
      <c r="F369" s="20">
        <v>19</v>
      </c>
      <c r="G369" s="20">
        <v>19.899999999999999</v>
      </c>
      <c r="H369" s="20">
        <v>0</v>
      </c>
      <c r="I369" s="20">
        <v>0</v>
      </c>
      <c r="J369" s="42">
        <v>0</v>
      </c>
      <c r="K369" s="42">
        <v>0</v>
      </c>
      <c r="L369" s="40">
        <f t="shared" si="165"/>
        <v>0</v>
      </c>
      <c r="M369" s="25">
        <f t="shared" si="165"/>
        <v>0</v>
      </c>
      <c r="N369" s="25">
        <f t="shared" si="165"/>
        <v>0</v>
      </c>
      <c r="O369" s="25">
        <f t="shared" si="165"/>
        <v>0</v>
      </c>
      <c r="P369" s="25">
        <f t="shared" si="165"/>
        <v>0</v>
      </c>
    </row>
    <row r="370" spans="1:16" ht="15" customHeight="1" x14ac:dyDescent="0.25">
      <c r="A370" s="56"/>
      <c r="B370" s="60"/>
      <c r="C370" s="57"/>
      <c r="D370" s="20" t="s">
        <v>18</v>
      </c>
      <c r="E370" s="25">
        <f t="shared" si="163"/>
        <v>38.9</v>
      </c>
      <c r="F370" s="20">
        <v>19</v>
      </c>
      <c r="G370" s="20">
        <v>19.899999999999999</v>
      </c>
      <c r="H370" s="20">
        <v>0</v>
      </c>
      <c r="I370" s="20">
        <v>0</v>
      </c>
      <c r="J370" s="42">
        <v>0</v>
      </c>
      <c r="K370" s="42">
        <v>0</v>
      </c>
      <c r="L370" s="40">
        <f t="shared" si="165"/>
        <v>0</v>
      </c>
      <c r="M370" s="25">
        <f t="shared" si="165"/>
        <v>0</v>
      </c>
      <c r="N370" s="25">
        <f t="shared" si="165"/>
        <v>0</v>
      </c>
      <c r="O370" s="25">
        <f t="shared" si="165"/>
        <v>0</v>
      </c>
      <c r="P370" s="25">
        <f t="shared" si="165"/>
        <v>0</v>
      </c>
    </row>
    <row r="371" spans="1:16" ht="14.25" customHeight="1" x14ac:dyDescent="0.25">
      <c r="A371" s="54" t="s">
        <v>130</v>
      </c>
      <c r="B371" s="60" t="s">
        <v>260</v>
      </c>
      <c r="C371" s="57" t="s">
        <v>93</v>
      </c>
      <c r="D371" s="20" t="s">
        <v>265</v>
      </c>
      <c r="E371" s="25">
        <f t="shared" si="163"/>
        <v>137.91219328</v>
      </c>
      <c r="F371" s="20">
        <v>10</v>
      </c>
      <c r="G371" s="20">
        <v>10.5</v>
      </c>
      <c r="H371" s="20">
        <v>11</v>
      </c>
      <c r="I371" s="20">
        <v>11.5</v>
      </c>
      <c r="J371" s="42">
        <v>12</v>
      </c>
      <c r="K371" s="42">
        <v>12.5</v>
      </c>
      <c r="L371" s="40">
        <f>L372</f>
        <v>13</v>
      </c>
      <c r="M371" s="25">
        <f t="shared" si="165"/>
        <v>13.52</v>
      </c>
      <c r="N371" s="25">
        <f t="shared" si="165"/>
        <v>14.0608</v>
      </c>
      <c r="O371" s="25">
        <f t="shared" si="165"/>
        <v>14.623232</v>
      </c>
      <c r="P371" s="25">
        <f t="shared" si="165"/>
        <v>15.208161280000001</v>
      </c>
    </row>
    <row r="372" spans="1:16" ht="15" customHeight="1" x14ac:dyDescent="0.25">
      <c r="A372" s="56"/>
      <c r="B372" s="60"/>
      <c r="C372" s="57"/>
      <c r="D372" s="20" t="s">
        <v>18</v>
      </c>
      <c r="E372" s="25">
        <f t="shared" si="163"/>
        <v>137.91219328</v>
      </c>
      <c r="F372" s="20">
        <v>10</v>
      </c>
      <c r="G372" s="20">
        <v>10.5</v>
      </c>
      <c r="H372" s="20">
        <v>11</v>
      </c>
      <c r="I372" s="20">
        <v>11.5</v>
      </c>
      <c r="J372" s="42">
        <v>12</v>
      </c>
      <c r="K372" s="42">
        <v>12.5</v>
      </c>
      <c r="L372" s="40">
        <v>13</v>
      </c>
      <c r="M372" s="25">
        <f t="shared" si="165"/>
        <v>13.52</v>
      </c>
      <c r="N372" s="25">
        <f t="shared" si="165"/>
        <v>14.0608</v>
      </c>
      <c r="O372" s="25">
        <f t="shared" si="165"/>
        <v>14.623232</v>
      </c>
      <c r="P372" s="25">
        <f t="shared" si="165"/>
        <v>15.208161280000001</v>
      </c>
    </row>
    <row r="373" spans="1:16" ht="30.75" customHeight="1" x14ac:dyDescent="0.25">
      <c r="A373" s="54" t="s">
        <v>132</v>
      </c>
      <c r="B373" s="60" t="s">
        <v>261</v>
      </c>
      <c r="C373" s="57" t="s">
        <v>262</v>
      </c>
      <c r="D373" s="20" t="s">
        <v>265</v>
      </c>
      <c r="E373" s="25">
        <f t="shared" si="163"/>
        <v>38.9</v>
      </c>
      <c r="F373" s="20">
        <v>19</v>
      </c>
      <c r="G373" s="20">
        <v>19.899999999999999</v>
      </c>
      <c r="H373" s="20">
        <v>0</v>
      </c>
      <c r="I373" s="20">
        <v>0</v>
      </c>
      <c r="J373" s="42">
        <v>0</v>
      </c>
      <c r="K373" s="42">
        <v>0</v>
      </c>
      <c r="L373" s="40">
        <f t="shared" si="165"/>
        <v>0</v>
      </c>
      <c r="M373" s="25">
        <f t="shared" si="165"/>
        <v>0</v>
      </c>
      <c r="N373" s="25">
        <f t="shared" si="165"/>
        <v>0</v>
      </c>
      <c r="O373" s="25">
        <f t="shared" si="165"/>
        <v>0</v>
      </c>
      <c r="P373" s="25">
        <f t="shared" si="165"/>
        <v>0</v>
      </c>
    </row>
    <row r="374" spans="1:16" ht="18.75" customHeight="1" x14ac:dyDescent="0.25">
      <c r="A374" s="56"/>
      <c r="B374" s="60"/>
      <c r="C374" s="57"/>
      <c r="D374" s="20" t="s">
        <v>18</v>
      </c>
      <c r="E374" s="25">
        <f t="shared" si="163"/>
        <v>38.9</v>
      </c>
      <c r="F374" s="20">
        <v>19</v>
      </c>
      <c r="G374" s="20">
        <v>19.899999999999999</v>
      </c>
      <c r="H374" s="20">
        <v>0</v>
      </c>
      <c r="I374" s="20">
        <v>0</v>
      </c>
      <c r="J374" s="42">
        <v>0</v>
      </c>
      <c r="K374" s="42">
        <v>0</v>
      </c>
      <c r="L374" s="40">
        <f t="shared" si="165"/>
        <v>0</v>
      </c>
      <c r="M374" s="25">
        <f t="shared" si="165"/>
        <v>0</v>
      </c>
      <c r="N374" s="25">
        <f t="shared" si="165"/>
        <v>0</v>
      </c>
      <c r="O374" s="25">
        <f t="shared" si="165"/>
        <v>0</v>
      </c>
      <c r="P374" s="25">
        <f t="shared" si="165"/>
        <v>0</v>
      </c>
    </row>
    <row r="375" spans="1:16" ht="51.75" customHeight="1" x14ac:dyDescent="0.25">
      <c r="A375" s="57" t="s">
        <v>134</v>
      </c>
      <c r="B375" s="60" t="s">
        <v>263</v>
      </c>
      <c r="C375" s="57" t="s">
        <v>93</v>
      </c>
      <c r="D375" s="20" t="s">
        <v>265</v>
      </c>
      <c r="E375" s="25">
        <f t="shared" si="163"/>
        <v>552.49040537600013</v>
      </c>
      <c r="F375" s="20">
        <v>40</v>
      </c>
      <c r="G375" s="20">
        <v>42</v>
      </c>
      <c r="H375" s="20">
        <v>44</v>
      </c>
      <c r="I375" s="20">
        <v>46.1</v>
      </c>
      <c r="J375" s="42">
        <v>48.1</v>
      </c>
      <c r="K375" s="42">
        <v>50.1</v>
      </c>
      <c r="L375" s="40">
        <f>L376</f>
        <v>52.1</v>
      </c>
      <c r="M375" s="25">
        <f t="shared" si="165"/>
        <v>54.184000000000005</v>
      </c>
      <c r="N375" s="25">
        <f t="shared" si="165"/>
        <v>56.351360000000007</v>
      </c>
      <c r="O375" s="25">
        <f t="shared" si="165"/>
        <v>58.605414400000008</v>
      </c>
      <c r="P375" s="25">
        <f t="shared" si="165"/>
        <v>60.949630976000009</v>
      </c>
    </row>
    <row r="376" spans="1:16" ht="54" customHeight="1" x14ac:dyDescent="0.25">
      <c r="A376" s="57"/>
      <c r="B376" s="60"/>
      <c r="C376" s="57"/>
      <c r="D376" s="20" t="s">
        <v>18</v>
      </c>
      <c r="E376" s="25">
        <f t="shared" si="163"/>
        <v>552.49040537600013</v>
      </c>
      <c r="F376" s="20">
        <v>40</v>
      </c>
      <c r="G376" s="20">
        <v>42</v>
      </c>
      <c r="H376" s="20">
        <v>44</v>
      </c>
      <c r="I376" s="20">
        <v>46.1</v>
      </c>
      <c r="J376" s="42">
        <v>48.1</v>
      </c>
      <c r="K376" s="42">
        <v>50.1</v>
      </c>
      <c r="L376" s="40">
        <v>52.1</v>
      </c>
      <c r="M376" s="25">
        <f t="shared" si="165"/>
        <v>54.184000000000005</v>
      </c>
      <c r="N376" s="25">
        <f t="shared" si="165"/>
        <v>56.351360000000007</v>
      </c>
      <c r="O376" s="25">
        <f t="shared" si="165"/>
        <v>58.605414400000008</v>
      </c>
      <c r="P376" s="25">
        <f t="shared" si="165"/>
        <v>60.949630976000009</v>
      </c>
    </row>
    <row r="377" spans="1:16" x14ac:dyDescent="0.25">
      <c r="A377" s="62" t="s">
        <v>281</v>
      </c>
      <c r="B377" s="62"/>
      <c r="C377" s="21"/>
      <c r="D377" s="20" t="s">
        <v>265</v>
      </c>
      <c r="E377" s="25">
        <f t="shared" si="163"/>
        <v>920.70259865599996</v>
      </c>
      <c r="F377" s="25">
        <f>F378+F379</f>
        <v>126.6</v>
      </c>
      <c r="G377" s="25">
        <f t="shared" ref="G377:P377" si="166">G378+G379</f>
        <v>101.30000000000001</v>
      </c>
      <c r="H377" s="25">
        <f t="shared" si="166"/>
        <v>106.2</v>
      </c>
      <c r="I377" s="25">
        <f t="shared" si="166"/>
        <v>111.29999999999998</v>
      </c>
      <c r="J377" s="40">
        <f t="shared" si="166"/>
        <v>60.1</v>
      </c>
      <c r="K377" s="40">
        <f t="shared" si="166"/>
        <v>62.6</v>
      </c>
      <c r="L377" s="40">
        <f t="shared" si="166"/>
        <v>65.099999999999994</v>
      </c>
      <c r="M377" s="25">
        <f t="shared" si="166"/>
        <v>67.704000000000008</v>
      </c>
      <c r="N377" s="25">
        <f t="shared" si="166"/>
        <v>70.41216</v>
      </c>
      <c r="O377" s="25">
        <f t="shared" si="166"/>
        <v>73.228646400000002</v>
      </c>
      <c r="P377" s="25">
        <f t="shared" si="166"/>
        <v>76.157792256000008</v>
      </c>
    </row>
    <row r="378" spans="1:16" x14ac:dyDescent="0.25">
      <c r="A378" s="62"/>
      <c r="B378" s="62"/>
      <c r="C378" s="21"/>
      <c r="D378" s="20" t="s">
        <v>18</v>
      </c>
      <c r="E378" s="25">
        <f t="shared" si="163"/>
        <v>920.70259865599996</v>
      </c>
      <c r="F378" s="25">
        <f>F376+F374+F372+F370+F368+F366+F364</f>
        <v>126.6</v>
      </c>
      <c r="G378" s="25">
        <f t="shared" ref="G378:P378" si="167">G376+G374+G372+G370+G368+G366+G364</f>
        <v>101.30000000000001</v>
      </c>
      <c r="H378" s="25">
        <f t="shared" si="167"/>
        <v>106.2</v>
      </c>
      <c r="I378" s="25">
        <f t="shared" si="167"/>
        <v>111.29999999999998</v>
      </c>
      <c r="J378" s="40">
        <f t="shared" si="167"/>
        <v>60.1</v>
      </c>
      <c r="K378" s="40">
        <f t="shared" si="167"/>
        <v>62.6</v>
      </c>
      <c r="L378" s="40">
        <f t="shared" si="167"/>
        <v>65.099999999999994</v>
      </c>
      <c r="M378" s="25">
        <f t="shared" si="167"/>
        <v>67.704000000000008</v>
      </c>
      <c r="N378" s="25">
        <f t="shared" si="167"/>
        <v>70.41216</v>
      </c>
      <c r="O378" s="25">
        <f t="shared" si="167"/>
        <v>73.228646400000002</v>
      </c>
      <c r="P378" s="25">
        <f t="shared" si="167"/>
        <v>76.157792256000008</v>
      </c>
    </row>
    <row r="379" spans="1:16" x14ac:dyDescent="0.25">
      <c r="A379" s="62"/>
      <c r="B379" s="62"/>
      <c r="C379" s="21"/>
      <c r="D379" s="21" t="s">
        <v>20</v>
      </c>
      <c r="E379" s="25">
        <f t="shared" si="163"/>
        <v>0</v>
      </c>
      <c r="F379" s="25">
        <f>0</f>
        <v>0</v>
      </c>
      <c r="G379" s="25">
        <f>0</f>
        <v>0</v>
      </c>
      <c r="H379" s="25">
        <f>0</f>
        <v>0</v>
      </c>
      <c r="I379" s="25">
        <f>0</f>
        <v>0</v>
      </c>
      <c r="J379" s="40">
        <f>0</f>
        <v>0</v>
      </c>
      <c r="K379" s="40">
        <f>0</f>
        <v>0</v>
      </c>
      <c r="L379" s="40">
        <f>0</f>
        <v>0</v>
      </c>
      <c r="M379" s="25">
        <f>0</f>
        <v>0</v>
      </c>
      <c r="N379" s="25">
        <f>0</f>
        <v>0</v>
      </c>
      <c r="O379" s="25">
        <f>0</f>
        <v>0</v>
      </c>
      <c r="P379" s="25">
        <f>0</f>
        <v>0</v>
      </c>
    </row>
    <row r="380" spans="1:16" x14ac:dyDescent="0.25">
      <c r="A380" s="60" t="s">
        <v>282</v>
      </c>
      <c r="B380" s="60"/>
      <c r="C380" s="20"/>
      <c r="D380" s="20" t="s">
        <v>265</v>
      </c>
      <c r="E380" s="25">
        <f t="shared" si="163"/>
        <v>82980.382624127989</v>
      </c>
      <c r="F380" s="25">
        <f>F381+F382</f>
        <v>843.8</v>
      </c>
      <c r="G380" s="25">
        <f t="shared" ref="G380:P380" si="168">G381+G382</f>
        <v>2171.8999999999996</v>
      </c>
      <c r="H380" s="25">
        <f t="shared" si="168"/>
        <v>2200.1999999999998</v>
      </c>
      <c r="I380" s="25">
        <f t="shared" si="168"/>
        <v>12966.39</v>
      </c>
      <c r="J380" s="40">
        <f t="shared" si="168"/>
        <v>20497.599999999999</v>
      </c>
      <c r="K380" s="40">
        <f t="shared" si="168"/>
        <v>15904.8</v>
      </c>
      <c r="L380" s="40">
        <f t="shared" si="168"/>
        <v>15915.3</v>
      </c>
      <c r="M380" s="25">
        <f t="shared" si="168"/>
        <v>2992.288</v>
      </c>
      <c r="N380" s="25">
        <f t="shared" si="168"/>
        <v>3111.9795199999999</v>
      </c>
      <c r="O380" s="25">
        <f t="shared" si="168"/>
        <v>3236.4587007999999</v>
      </c>
      <c r="P380" s="25">
        <f t="shared" si="168"/>
        <v>3139.6664033280003</v>
      </c>
    </row>
    <row r="381" spans="1:16" x14ac:dyDescent="0.25">
      <c r="A381" s="60"/>
      <c r="B381" s="60"/>
      <c r="C381" s="20"/>
      <c r="D381" s="20" t="s">
        <v>18</v>
      </c>
      <c r="E381" s="25">
        <f t="shared" si="163"/>
        <v>34096.182624128</v>
      </c>
      <c r="F381" s="25">
        <f>F378+F326+F288+F277+F360</f>
        <v>843.8</v>
      </c>
      <c r="G381" s="25">
        <f t="shared" ref="G381:O381" si="169">G378+G326+G288+G277+G360</f>
        <v>1591.6</v>
      </c>
      <c r="H381" s="25">
        <f t="shared" si="169"/>
        <v>1619.8999999999999</v>
      </c>
      <c r="I381" s="25">
        <f t="shared" si="169"/>
        <v>3992.29</v>
      </c>
      <c r="J381" s="40">
        <f t="shared" si="169"/>
        <v>7581.0999999999976</v>
      </c>
      <c r="K381" s="40">
        <f t="shared" si="169"/>
        <v>2988.3</v>
      </c>
      <c r="L381" s="40">
        <f t="shared" si="169"/>
        <v>2998.8</v>
      </c>
      <c r="M381" s="25">
        <f t="shared" si="169"/>
        <v>2992.288</v>
      </c>
      <c r="N381" s="25">
        <f t="shared" si="169"/>
        <v>3111.9795199999999</v>
      </c>
      <c r="O381" s="25">
        <f t="shared" si="169"/>
        <v>3236.4587007999999</v>
      </c>
      <c r="P381" s="25">
        <f t="shared" ref="P381" si="170">P378+P358+P326+P288+P277</f>
        <v>3139.6664033280003</v>
      </c>
    </row>
    <row r="382" spans="1:16" x14ac:dyDescent="0.25">
      <c r="A382" s="60"/>
      <c r="B382" s="60"/>
      <c r="C382" s="20"/>
      <c r="D382" s="21" t="s">
        <v>20</v>
      </c>
      <c r="E382" s="25">
        <f t="shared" si="163"/>
        <v>48884.2</v>
      </c>
      <c r="F382" s="25">
        <f>F379+F361+F327+F289+F278</f>
        <v>0</v>
      </c>
      <c r="G382" s="25">
        <f t="shared" ref="G382:P382" si="171">G379+G361+G327+G289+G278</f>
        <v>580.29999999999995</v>
      </c>
      <c r="H382" s="25">
        <f t="shared" si="171"/>
        <v>580.29999999999995</v>
      </c>
      <c r="I382" s="25">
        <f t="shared" si="171"/>
        <v>8974.1</v>
      </c>
      <c r="J382" s="40">
        <f t="shared" si="171"/>
        <v>12916.5</v>
      </c>
      <c r="K382" s="40">
        <f t="shared" si="171"/>
        <v>12916.5</v>
      </c>
      <c r="L382" s="40">
        <f t="shared" si="171"/>
        <v>12916.5</v>
      </c>
      <c r="M382" s="25">
        <f t="shared" si="171"/>
        <v>0</v>
      </c>
      <c r="N382" s="25">
        <f t="shared" si="171"/>
        <v>0</v>
      </c>
      <c r="O382" s="25">
        <f t="shared" si="171"/>
        <v>0</v>
      </c>
      <c r="P382" s="25">
        <f t="shared" si="171"/>
        <v>0</v>
      </c>
    </row>
    <row r="383" spans="1:16" s="2" customFormat="1" ht="16.5" customHeight="1" x14ac:dyDescent="0.25">
      <c r="A383" s="57" t="s">
        <v>283</v>
      </c>
      <c r="B383" s="57"/>
      <c r="C383" s="57"/>
      <c r="D383" s="47" t="s">
        <v>265</v>
      </c>
      <c r="E383" s="49">
        <f t="shared" si="163"/>
        <v>923240.57351768576</v>
      </c>
      <c r="F383" s="49">
        <f>F384+F385</f>
        <v>44374</v>
      </c>
      <c r="G383" s="49">
        <f t="shared" ref="G383:H383" si="172">G384+G385</f>
        <v>87323.000000000015</v>
      </c>
      <c r="H383" s="49">
        <f t="shared" si="172"/>
        <v>31518.2</v>
      </c>
      <c r="I383" s="49">
        <f>I384+I385+I386</f>
        <v>47532.490000000005</v>
      </c>
      <c r="J383" s="50">
        <f>J384+J385+J386</f>
        <v>153368</v>
      </c>
      <c r="K383" s="50">
        <f t="shared" ref="K383:P383" si="173">K384+K385+K386</f>
        <v>300370.90000000002</v>
      </c>
      <c r="L383" s="50">
        <f t="shared" si="173"/>
        <v>159623.796</v>
      </c>
      <c r="M383" s="49">
        <f t="shared" si="173"/>
        <v>23490.315839999999</v>
      </c>
      <c r="N383" s="49">
        <f t="shared" si="173"/>
        <v>24365.928473600001</v>
      </c>
      <c r="O383" s="49">
        <f t="shared" si="173"/>
        <v>25276.565612544</v>
      </c>
      <c r="P383" s="49">
        <f t="shared" si="173"/>
        <v>25997.377591541757</v>
      </c>
    </row>
    <row r="384" spans="1:16" s="2" customFormat="1" ht="16.5" customHeight="1" x14ac:dyDescent="0.25">
      <c r="A384" s="57"/>
      <c r="B384" s="57"/>
      <c r="C384" s="57"/>
      <c r="D384" s="47" t="s">
        <v>18</v>
      </c>
      <c r="E384" s="49">
        <f t="shared" si="163"/>
        <v>334418.07351768576</v>
      </c>
      <c r="F384" s="49">
        <f t="shared" ref="F384:P384" si="174">F381+F211</f>
        <v>15276.3</v>
      </c>
      <c r="G384" s="49">
        <f t="shared" si="174"/>
        <v>19069.3</v>
      </c>
      <c r="H384" s="49">
        <f t="shared" si="174"/>
        <v>29454.400000000001</v>
      </c>
      <c r="I384" s="49">
        <f>I381+I211</f>
        <v>37053.19</v>
      </c>
      <c r="J384" s="50">
        <f t="shared" si="174"/>
        <v>45156.1</v>
      </c>
      <c r="K384" s="50">
        <f>K381+K211</f>
        <v>53102.8</v>
      </c>
      <c r="L384" s="50">
        <f t="shared" si="174"/>
        <v>36175.796000000002</v>
      </c>
      <c r="M384" s="49">
        <f t="shared" si="174"/>
        <v>23490.315839999999</v>
      </c>
      <c r="N384" s="49">
        <f t="shared" si="174"/>
        <v>24365.928473600001</v>
      </c>
      <c r="O384" s="49">
        <f t="shared" si="174"/>
        <v>25276.565612544</v>
      </c>
      <c r="P384" s="49">
        <f t="shared" si="174"/>
        <v>25997.377591541757</v>
      </c>
    </row>
    <row r="385" spans="1:16" s="2" customFormat="1" ht="16.5" customHeight="1" x14ac:dyDescent="0.25">
      <c r="A385" s="57"/>
      <c r="B385" s="57"/>
      <c r="C385" s="57"/>
      <c r="D385" s="48" t="s">
        <v>20</v>
      </c>
      <c r="E385" s="49">
        <f t="shared" si="163"/>
        <v>493350.60000000003</v>
      </c>
      <c r="F385" s="49">
        <f t="shared" ref="F385:K385" si="175">F382+F212</f>
        <v>29097.7</v>
      </c>
      <c r="G385" s="49">
        <f t="shared" si="175"/>
        <v>68253.700000000012</v>
      </c>
      <c r="H385" s="49">
        <f t="shared" si="175"/>
        <v>2063.8000000000002</v>
      </c>
      <c r="I385" s="49">
        <f t="shared" si="175"/>
        <v>9379.3000000000011</v>
      </c>
      <c r="J385" s="50">
        <f t="shared" si="175"/>
        <v>13840</v>
      </c>
      <c r="K385" s="50">
        <f t="shared" si="175"/>
        <v>247268.1</v>
      </c>
      <c r="L385" s="50">
        <f>L382+L212</f>
        <v>123448</v>
      </c>
      <c r="M385" s="50">
        <f t="shared" ref="M385:P385" si="176">M382+M212</f>
        <v>0</v>
      </c>
      <c r="N385" s="50">
        <f t="shared" si="176"/>
        <v>0</v>
      </c>
      <c r="O385" s="50">
        <f t="shared" si="176"/>
        <v>0</v>
      </c>
      <c r="P385" s="50">
        <f t="shared" si="176"/>
        <v>0</v>
      </c>
    </row>
    <row r="386" spans="1:16" s="8" customFormat="1" ht="16.5" customHeight="1" x14ac:dyDescent="0.25">
      <c r="A386" s="57"/>
      <c r="B386" s="57"/>
      <c r="C386" s="57"/>
      <c r="D386" s="47" t="s">
        <v>19</v>
      </c>
      <c r="E386" s="49">
        <f t="shared" si="163"/>
        <v>95471.9</v>
      </c>
      <c r="F386" s="47">
        <v>0</v>
      </c>
      <c r="G386" s="47">
        <v>0</v>
      </c>
      <c r="H386" s="47">
        <v>0</v>
      </c>
      <c r="I386" s="49">
        <f>I213</f>
        <v>1100</v>
      </c>
      <c r="J386" s="50">
        <f t="shared" ref="J386:P386" si="177">J213</f>
        <v>94371.9</v>
      </c>
      <c r="K386" s="50">
        <f t="shared" si="177"/>
        <v>0</v>
      </c>
      <c r="L386" s="50">
        <f t="shared" si="177"/>
        <v>0</v>
      </c>
      <c r="M386" s="49">
        <f t="shared" si="177"/>
        <v>0</v>
      </c>
      <c r="N386" s="49">
        <f t="shared" si="177"/>
        <v>0</v>
      </c>
      <c r="O386" s="49">
        <f t="shared" si="177"/>
        <v>0</v>
      </c>
      <c r="P386" s="49">
        <f t="shared" si="177"/>
        <v>0</v>
      </c>
    </row>
    <row r="387" spans="1:16" x14ac:dyDescent="0.25">
      <c r="A387" s="19"/>
      <c r="B387" s="19"/>
      <c r="C387" s="19"/>
      <c r="D387" s="19"/>
      <c r="E387" s="19"/>
      <c r="F387" s="19"/>
      <c r="G387" s="19"/>
      <c r="H387" s="19"/>
      <c r="I387" s="19"/>
      <c r="M387" s="19"/>
      <c r="N387" s="19"/>
      <c r="O387" s="19"/>
      <c r="P387" s="19"/>
    </row>
  </sheetData>
  <mergeCells count="446">
    <mergeCell ref="L1:P1"/>
    <mergeCell ref="L2:P2"/>
    <mergeCell ref="L3:P3"/>
    <mergeCell ref="J4:P4"/>
    <mergeCell ref="D6:P6"/>
    <mergeCell ref="C237:C239"/>
    <mergeCell ref="A234:A242"/>
    <mergeCell ref="B234:B242"/>
    <mergeCell ref="C234:C236"/>
    <mergeCell ref="A37:A39"/>
    <mergeCell ref="C28:C30"/>
    <mergeCell ref="C31:C33"/>
    <mergeCell ref="A22:A24"/>
    <mergeCell ref="A28:A30"/>
    <mergeCell ref="B28:B30"/>
    <mergeCell ref="A31:A33"/>
    <mergeCell ref="B31:B33"/>
    <mergeCell ref="B22:B24"/>
    <mergeCell ref="C22:C24"/>
    <mergeCell ref="A16:A18"/>
    <mergeCell ref="B16:B18"/>
    <mergeCell ref="C16:C18"/>
    <mergeCell ref="A19:A21"/>
    <mergeCell ref="B19:B21"/>
    <mergeCell ref="C19:C21"/>
    <mergeCell ref="A25:A27"/>
    <mergeCell ref="B25:B27"/>
    <mergeCell ref="C6:C7"/>
    <mergeCell ref="A63:A66"/>
    <mergeCell ref="A6:A7"/>
    <mergeCell ref="B6:B7"/>
    <mergeCell ref="A13:A15"/>
    <mergeCell ref="B13:B15"/>
    <mergeCell ref="C13:C15"/>
    <mergeCell ref="A44:A46"/>
    <mergeCell ref="B44:B46"/>
    <mergeCell ref="C44:C46"/>
    <mergeCell ref="A47:A49"/>
    <mergeCell ref="B47:B49"/>
    <mergeCell ref="C47:C49"/>
    <mergeCell ref="A40:A43"/>
    <mergeCell ref="B40:B43"/>
    <mergeCell ref="C40:C43"/>
    <mergeCell ref="A34:A36"/>
    <mergeCell ref="B34:B36"/>
    <mergeCell ref="C34:C36"/>
    <mergeCell ref="B37:B39"/>
    <mergeCell ref="C37:C39"/>
    <mergeCell ref="A8:P8"/>
    <mergeCell ref="A9:P9"/>
    <mergeCell ref="C25:C27"/>
    <mergeCell ref="A77:A79"/>
    <mergeCell ref="A50:A52"/>
    <mergeCell ref="B50:B52"/>
    <mergeCell ref="C50:C52"/>
    <mergeCell ref="A53:A55"/>
    <mergeCell ref="B53:B55"/>
    <mergeCell ref="C53:C55"/>
    <mergeCell ref="A67:A69"/>
    <mergeCell ref="B67:B69"/>
    <mergeCell ref="C67:C69"/>
    <mergeCell ref="A70:A72"/>
    <mergeCell ref="B70:B72"/>
    <mergeCell ref="C70:C72"/>
    <mergeCell ref="A56:A58"/>
    <mergeCell ref="A10:A12"/>
    <mergeCell ref="B10:B12"/>
    <mergeCell ref="C10:C12"/>
    <mergeCell ref="B56:B58"/>
    <mergeCell ref="C56:C58"/>
    <mergeCell ref="C59:C62"/>
    <mergeCell ref="B59:B62"/>
    <mergeCell ref="A59:A62"/>
    <mergeCell ref="C100:C101"/>
    <mergeCell ref="C94:C95"/>
    <mergeCell ref="B63:B66"/>
    <mergeCell ref="C63:C66"/>
    <mergeCell ref="B77:B79"/>
    <mergeCell ref="C77:C79"/>
    <mergeCell ref="A83:B86"/>
    <mergeCell ref="C83:C86"/>
    <mergeCell ref="A80:A82"/>
    <mergeCell ref="B80:B82"/>
    <mergeCell ref="C80:C82"/>
    <mergeCell ref="A73:A76"/>
    <mergeCell ref="B73:B76"/>
    <mergeCell ref="C73:C76"/>
    <mergeCell ref="A87:P87"/>
    <mergeCell ref="A88:A89"/>
    <mergeCell ref="B88:B89"/>
    <mergeCell ref="C88:C89"/>
    <mergeCell ref="A90:A91"/>
    <mergeCell ref="B90:B91"/>
    <mergeCell ref="C90:C91"/>
    <mergeCell ref="A92:A93"/>
    <mergeCell ref="B92:B93"/>
    <mergeCell ref="C92:C93"/>
    <mergeCell ref="B94:B95"/>
    <mergeCell ref="A94:A95"/>
    <mergeCell ref="A102:A103"/>
    <mergeCell ref="B102:B103"/>
    <mergeCell ref="C102:C103"/>
    <mergeCell ref="A96:A97"/>
    <mergeCell ref="B96:B97"/>
    <mergeCell ref="C96:C97"/>
    <mergeCell ref="A98:A99"/>
    <mergeCell ref="B98:B99"/>
    <mergeCell ref="C98:C99"/>
    <mergeCell ref="A100:A101"/>
    <mergeCell ref="B100:B101"/>
    <mergeCell ref="A112:A113"/>
    <mergeCell ref="B112:B113"/>
    <mergeCell ref="C112:C113"/>
    <mergeCell ref="A104:B106"/>
    <mergeCell ref="C104:C106"/>
    <mergeCell ref="A107:P107"/>
    <mergeCell ref="A108:A109"/>
    <mergeCell ref="B108:B109"/>
    <mergeCell ref="C108:C109"/>
    <mergeCell ref="A110:A111"/>
    <mergeCell ref="B110:B111"/>
    <mergeCell ref="C110:C111"/>
    <mergeCell ref="A118:A119"/>
    <mergeCell ref="B118:B119"/>
    <mergeCell ref="C118:C119"/>
    <mergeCell ref="A120:A121"/>
    <mergeCell ref="B120:B121"/>
    <mergeCell ref="C120:C121"/>
    <mergeCell ref="A114:A115"/>
    <mergeCell ref="B114:B115"/>
    <mergeCell ref="C114:C115"/>
    <mergeCell ref="A116:A117"/>
    <mergeCell ref="B116:B117"/>
    <mergeCell ref="C116:C117"/>
    <mergeCell ref="A126:A128"/>
    <mergeCell ref="B126:B128"/>
    <mergeCell ref="C126:C128"/>
    <mergeCell ref="A129:A130"/>
    <mergeCell ref="B129:B130"/>
    <mergeCell ref="C129:C130"/>
    <mergeCell ref="A122:A123"/>
    <mergeCell ref="B122:B123"/>
    <mergeCell ref="C122:C123"/>
    <mergeCell ref="A124:A125"/>
    <mergeCell ref="B124:B125"/>
    <mergeCell ref="C124:C125"/>
    <mergeCell ref="A146:A147"/>
    <mergeCell ref="B146:B147"/>
    <mergeCell ref="C146:C147"/>
    <mergeCell ref="A148:A149"/>
    <mergeCell ref="B148:B149"/>
    <mergeCell ref="C148:C149"/>
    <mergeCell ref="A140:B142"/>
    <mergeCell ref="C140:C142"/>
    <mergeCell ref="A143:P143"/>
    <mergeCell ref="A144:A145"/>
    <mergeCell ref="B144:B145"/>
    <mergeCell ref="C144:C145"/>
    <mergeCell ref="A156:A157"/>
    <mergeCell ref="B156:B157"/>
    <mergeCell ref="C156:C157"/>
    <mergeCell ref="A158:A159"/>
    <mergeCell ref="B158:B159"/>
    <mergeCell ref="C158:C159"/>
    <mergeCell ref="A150:B152"/>
    <mergeCell ref="C150:C152"/>
    <mergeCell ref="A153:P153"/>
    <mergeCell ref="A154:A155"/>
    <mergeCell ref="B154:B155"/>
    <mergeCell ref="C154:C155"/>
    <mergeCell ref="A165:A166"/>
    <mergeCell ref="B165:B166"/>
    <mergeCell ref="C165:C166"/>
    <mergeCell ref="A167:A168"/>
    <mergeCell ref="B167:B168"/>
    <mergeCell ref="C167:C168"/>
    <mergeCell ref="A160:A162"/>
    <mergeCell ref="B160:B162"/>
    <mergeCell ref="C160:C162"/>
    <mergeCell ref="A163:A164"/>
    <mergeCell ref="B163:B164"/>
    <mergeCell ref="C163:C164"/>
    <mergeCell ref="D175:P175"/>
    <mergeCell ref="A179:A180"/>
    <mergeCell ref="B179:B180"/>
    <mergeCell ref="C179:C180"/>
    <mergeCell ref="A181:B183"/>
    <mergeCell ref="C181:C183"/>
    <mergeCell ref="A169:B171"/>
    <mergeCell ref="C169:C171"/>
    <mergeCell ref="A172:P172"/>
    <mergeCell ref="D173:P173"/>
    <mergeCell ref="D174:P174"/>
    <mergeCell ref="A176:A178"/>
    <mergeCell ref="B176:B178"/>
    <mergeCell ref="C176:C178"/>
    <mergeCell ref="D191:E191"/>
    <mergeCell ref="D192:E192"/>
    <mergeCell ref="A184:P184"/>
    <mergeCell ref="D185:E185"/>
    <mergeCell ref="A186:A188"/>
    <mergeCell ref="C186:C188"/>
    <mergeCell ref="D186:E188"/>
    <mergeCell ref="F186:F188"/>
    <mergeCell ref="G186:G188"/>
    <mergeCell ref="H186:H188"/>
    <mergeCell ref="I186:I188"/>
    <mergeCell ref="J186:J188"/>
    <mergeCell ref="K186:K188"/>
    <mergeCell ref="L186:L188"/>
    <mergeCell ref="M186:M188"/>
    <mergeCell ref="N186:N188"/>
    <mergeCell ref="O186:O188"/>
    <mergeCell ref="P186:P188"/>
    <mergeCell ref="A193:A194"/>
    <mergeCell ref="B193:B194"/>
    <mergeCell ref="C193:C194"/>
    <mergeCell ref="A195:A196"/>
    <mergeCell ref="B195:B196"/>
    <mergeCell ref="C195:C196"/>
    <mergeCell ref="A189:A190"/>
    <mergeCell ref="B189:B190"/>
    <mergeCell ref="C189:C190"/>
    <mergeCell ref="A203:P203"/>
    <mergeCell ref="D204:E204"/>
    <mergeCell ref="D205:E205"/>
    <mergeCell ref="D206:E206"/>
    <mergeCell ref="A207:B209"/>
    <mergeCell ref="C207:C209"/>
    <mergeCell ref="A210:B213"/>
    <mergeCell ref="D197:E197"/>
    <mergeCell ref="A198:A199"/>
    <mergeCell ref="B198:B199"/>
    <mergeCell ref="C198:C199"/>
    <mergeCell ref="A200:B202"/>
    <mergeCell ref="C200:C202"/>
    <mergeCell ref="A218:A219"/>
    <mergeCell ref="B218:B219"/>
    <mergeCell ref="C218:C219"/>
    <mergeCell ref="A220:A221"/>
    <mergeCell ref="B220:B221"/>
    <mergeCell ref="C220:C221"/>
    <mergeCell ref="C210:C212"/>
    <mergeCell ref="A214:P214"/>
    <mergeCell ref="A215:P215"/>
    <mergeCell ref="A216:A217"/>
    <mergeCell ref="B216:B217"/>
    <mergeCell ref="C216:C217"/>
    <mergeCell ref="A226:A227"/>
    <mergeCell ref="B226:B227"/>
    <mergeCell ref="C226:C227"/>
    <mergeCell ref="A228:A229"/>
    <mergeCell ref="B228:B229"/>
    <mergeCell ref="C228:C229"/>
    <mergeCell ref="A222:A223"/>
    <mergeCell ref="B222:B223"/>
    <mergeCell ref="C222:C223"/>
    <mergeCell ref="A224:A225"/>
    <mergeCell ref="B224:B225"/>
    <mergeCell ref="C224:C225"/>
    <mergeCell ref="C240:C242"/>
    <mergeCell ref="A243:A245"/>
    <mergeCell ref="B243:B245"/>
    <mergeCell ref="C243:C245"/>
    <mergeCell ref="A230:A231"/>
    <mergeCell ref="B230:B231"/>
    <mergeCell ref="C230:C231"/>
    <mergeCell ref="A232:A233"/>
    <mergeCell ref="B232:B233"/>
    <mergeCell ref="C232:C233"/>
    <mergeCell ref="A267:A269"/>
    <mergeCell ref="B267:B269"/>
    <mergeCell ref="C267:C269"/>
    <mergeCell ref="A270:A272"/>
    <mergeCell ref="B270:B272"/>
    <mergeCell ref="C270:C272"/>
    <mergeCell ref="C258:C260"/>
    <mergeCell ref="B258:B263"/>
    <mergeCell ref="A246:A248"/>
    <mergeCell ref="B246:B248"/>
    <mergeCell ref="C246:C248"/>
    <mergeCell ref="A249:A251"/>
    <mergeCell ref="B249:B251"/>
    <mergeCell ref="C249:C251"/>
    <mergeCell ref="A258:A263"/>
    <mergeCell ref="B307:B308"/>
    <mergeCell ref="C307:C308"/>
    <mergeCell ref="B309:B310"/>
    <mergeCell ref="C309:C310"/>
    <mergeCell ref="B311:B312"/>
    <mergeCell ref="C311:C312"/>
    <mergeCell ref="B301:B302"/>
    <mergeCell ref="C301:C302"/>
    <mergeCell ref="B303:B304"/>
    <mergeCell ref="C303:C304"/>
    <mergeCell ref="B305:B306"/>
    <mergeCell ref="C305:C306"/>
    <mergeCell ref="C323:C324"/>
    <mergeCell ref="A325:B327"/>
    <mergeCell ref="C325:C327"/>
    <mergeCell ref="B319:B320"/>
    <mergeCell ref="C319:C320"/>
    <mergeCell ref="A321:A322"/>
    <mergeCell ref="B321:B322"/>
    <mergeCell ref="C321:C322"/>
    <mergeCell ref="B313:B314"/>
    <mergeCell ref="C313:C314"/>
    <mergeCell ref="B315:B316"/>
    <mergeCell ref="C315:C316"/>
    <mergeCell ref="B317:B318"/>
    <mergeCell ref="C317:C318"/>
    <mergeCell ref="A317:A318"/>
    <mergeCell ref="A319:A320"/>
    <mergeCell ref="C337:C338"/>
    <mergeCell ref="A339:A340"/>
    <mergeCell ref="B339:B340"/>
    <mergeCell ref="C339:C340"/>
    <mergeCell ref="A333:A334"/>
    <mergeCell ref="B333:B334"/>
    <mergeCell ref="C333:C334"/>
    <mergeCell ref="A335:A336"/>
    <mergeCell ref="B335:B336"/>
    <mergeCell ref="C335:C336"/>
    <mergeCell ref="C345:C346"/>
    <mergeCell ref="A347:A348"/>
    <mergeCell ref="B347:B348"/>
    <mergeCell ref="C347:C348"/>
    <mergeCell ref="A341:A342"/>
    <mergeCell ref="B341:B342"/>
    <mergeCell ref="C341:C342"/>
    <mergeCell ref="A343:A344"/>
    <mergeCell ref="B343:B344"/>
    <mergeCell ref="C343:C344"/>
    <mergeCell ref="B357:B358"/>
    <mergeCell ref="C357:C358"/>
    <mergeCell ref="A349:A350"/>
    <mergeCell ref="B349:B350"/>
    <mergeCell ref="C349:C350"/>
    <mergeCell ref="A351:A352"/>
    <mergeCell ref="B351:B352"/>
    <mergeCell ref="C351:C352"/>
    <mergeCell ref="A355:A356"/>
    <mergeCell ref="B355:B356"/>
    <mergeCell ref="C355:C356"/>
    <mergeCell ref="B367:B368"/>
    <mergeCell ref="C367:C368"/>
    <mergeCell ref="B369:B370"/>
    <mergeCell ref="C369:C370"/>
    <mergeCell ref="A359:B361"/>
    <mergeCell ref="C359:C361"/>
    <mergeCell ref="A362:P362"/>
    <mergeCell ref="B363:B364"/>
    <mergeCell ref="C363:C364"/>
    <mergeCell ref="A369:A370"/>
    <mergeCell ref="A367:A368"/>
    <mergeCell ref="A365:A366"/>
    <mergeCell ref="A363:A364"/>
    <mergeCell ref="A377:B379"/>
    <mergeCell ref="A380:B382"/>
    <mergeCell ref="A383:B386"/>
    <mergeCell ref="C383:C386"/>
    <mergeCell ref="B371:B372"/>
    <mergeCell ref="C371:C372"/>
    <mergeCell ref="B373:B374"/>
    <mergeCell ref="C373:C374"/>
    <mergeCell ref="A375:A376"/>
    <mergeCell ref="B375:B376"/>
    <mergeCell ref="C375:C376"/>
    <mergeCell ref="A373:A374"/>
    <mergeCell ref="A371:A372"/>
    <mergeCell ref="A307:A308"/>
    <mergeCell ref="A309:A310"/>
    <mergeCell ref="A311:A312"/>
    <mergeCell ref="A313:A314"/>
    <mergeCell ref="A315:A316"/>
    <mergeCell ref="B365:B366"/>
    <mergeCell ref="A353:A354"/>
    <mergeCell ref="B353:B354"/>
    <mergeCell ref="A345:A346"/>
    <mergeCell ref="B345:B346"/>
    <mergeCell ref="A337:A338"/>
    <mergeCell ref="B337:B338"/>
    <mergeCell ref="A328:P328"/>
    <mergeCell ref="A329:A330"/>
    <mergeCell ref="B329:B330"/>
    <mergeCell ref="C329:C330"/>
    <mergeCell ref="A331:A332"/>
    <mergeCell ref="B331:B332"/>
    <mergeCell ref="C331:C332"/>
    <mergeCell ref="A323:A324"/>
    <mergeCell ref="B323:B324"/>
    <mergeCell ref="C365:C366"/>
    <mergeCell ref="C353:C354"/>
    <mergeCell ref="A357:A358"/>
    <mergeCell ref="A305:A306"/>
    <mergeCell ref="B295:B296"/>
    <mergeCell ref="C295:C296"/>
    <mergeCell ref="B297:B298"/>
    <mergeCell ref="C297:C298"/>
    <mergeCell ref="B299:B300"/>
    <mergeCell ref="C299:C300"/>
    <mergeCell ref="A290:P290"/>
    <mergeCell ref="A291:A292"/>
    <mergeCell ref="B291:B292"/>
    <mergeCell ref="C291:C292"/>
    <mergeCell ref="B293:B294"/>
    <mergeCell ref="C293:C294"/>
    <mergeCell ref="A293:A294"/>
    <mergeCell ref="A295:A296"/>
    <mergeCell ref="A297:A298"/>
    <mergeCell ref="A299:A300"/>
    <mergeCell ref="A303:A304"/>
    <mergeCell ref="C285:C286"/>
    <mergeCell ref="A287:B289"/>
    <mergeCell ref="C287:C289"/>
    <mergeCell ref="A279:P279"/>
    <mergeCell ref="A280:A282"/>
    <mergeCell ref="B280:B282"/>
    <mergeCell ref="C280:C281"/>
    <mergeCell ref="A283:A284"/>
    <mergeCell ref="B283:B284"/>
    <mergeCell ref="C283:C284"/>
    <mergeCell ref="A131:A139"/>
    <mergeCell ref="B131:B139"/>
    <mergeCell ref="C131:C133"/>
    <mergeCell ref="C137:C139"/>
    <mergeCell ref="C134:C136"/>
    <mergeCell ref="A5:P5"/>
    <mergeCell ref="A301:A302"/>
    <mergeCell ref="A273:A275"/>
    <mergeCell ref="B273:B275"/>
    <mergeCell ref="C273:C275"/>
    <mergeCell ref="A276:B278"/>
    <mergeCell ref="C276:C278"/>
    <mergeCell ref="A252:A254"/>
    <mergeCell ref="B252:B254"/>
    <mergeCell ref="C252:C254"/>
    <mergeCell ref="A255:A257"/>
    <mergeCell ref="B255:B257"/>
    <mergeCell ref="C255:C257"/>
    <mergeCell ref="C261:C263"/>
    <mergeCell ref="A264:A266"/>
    <mergeCell ref="B264:B266"/>
    <mergeCell ref="C264:C266"/>
    <mergeCell ref="A285:A286"/>
    <mergeCell ref="B285:B286"/>
  </mergeCells>
  <printOptions horizontalCentered="1"/>
  <pageMargins left="0.23622047244094491" right="0.23622047244094491" top="0.74803149606299213" bottom="0.35433070866141736" header="0" footer="0"/>
  <pageSetup paperSize="9" scale="51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Ресурсное обеспечение</vt:lpstr>
      <vt:lpstr>'Ресурсное обеспечение'!Заголовки_для_печати</vt:lpstr>
      <vt:lpstr>'Ресурсное обеспечение'!Область_печати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2019-09-03T00:38:04Z</dcterms:modified>
</cp:coreProperties>
</file>