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Департамент соцполитики\Культура\в 430\"/>
    </mc:Choice>
  </mc:AlternateContent>
  <bookViews>
    <workbookView xWindow="165" yWindow="120" windowWidth="9810" windowHeight="12120"/>
  </bookViews>
  <sheets>
    <sheet name="Приложение 3" sheetId="3" r:id="rId1"/>
  </sheets>
  <definedNames>
    <definedName name="_xlnm._FilterDatabase" localSheetId="0" hidden="1">'Приложение 3'!$A$11:$J$437</definedName>
    <definedName name="_xlnm.Print_Titles" localSheetId="0">'Приложение 3'!$10:$12</definedName>
    <definedName name="_xlnm.Print_Area" localSheetId="0">'Приложение 3'!$A$1:$L$437</definedName>
  </definedNames>
  <calcPr calcId="152511"/>
</workbook>
</file>

<file path=xl/calcChain.xml><?xml version="1.0" encoding="utf-8"?>
<calcChain xmlns="http://schemas.openxmlformats.org/spreadsheetml/2006/main">
  <c r="D313" i="3" l="1"/>
  <c r="E313" i="3"/>
  <c r="C313" i="3"/>
  <c r="D311" i="3"/>
  <c r="E311" i="3"/>
  <c r="C311" i="3"/>
  <c r="F282" i="3"/>
  <c r="G111" i="3"/>
  <c r="D111" i="3"/>
  <c r="I110" i="3"/>
  <c r="F271" i="3"/>
  <c r="F318" i="3"/>
  <c r="F284" i="3"/>
  <c r="F279" i="3" l="1"/>
  <c r="F73" i="3"/>
  <c r="F113" i="3" s="1"/>
  <c r="F311" i="3" l="1"/>
  <c r="I310" i="3"/>
  <c r="I307" i="3"/>
  <c r="G279" i="3" l="1"/>
  <c r="H279" i="3"/>
  <c r="I281" i="3" l="1"/>
  <c r="H93" i="3"/>
  <c r="H111" i="3" s="1"/>
  <c r="I305" i="3" l="1"/>
  <c r="I303" i="3"/>
  <c r="I301" i="3"/>
  <c r="I299" i="3"/>
  <c r="I297" i="3"/>
  <c r="I295" i="3"/>
  <c r="H348" i="3" l="1"/>
  <c r="H350" i="3"/>
  <c r="H338" i="3" l="1"/>
  <c r="G338" i="3"/>
  <c r="F338" i="3"/>
  <c r="H271" i="3"/>
  <c r="H311" i="3" s="1"/>
  <c r="G271" i="3"/>
  <c r="G311" i="3" s="1"/>
  <c r="G315" i="3" l="1"/>
  <c r="H315" i="3"/>
  <c r="G313" i="3"/>
  <c r="H313" i="3"/>
  <c r="F315" i="3"/>
  <c r="F313" i="3"/>
  <c r="I285" i="3"/>
  <c r="I283" i="3"/>
  <c r="I289" i="3"/>
  <c r="I287" i="3"/>
  <c r="I293" i="3"/>
  <c r="I291" i="3" l="1"/>
  <c r="H381" i="3"/>
  <c r="G381" i="3"/>
  <c r="F381" i="3"/>
  <c r="G348" i="3" l="1"/>
  <c r="F348" i="3"/>
  <c r="G330" i="3"/>
  <c r="H330" i="3"/>
  <c r="F330" i="3"/>
  <c r="G328" i="3"/>
  <c r="H328" i="3"/>
  <c r="G326" i="3"/>
  <c r="H326" i="3"/>
  <c r="H430" i="3" l="1"/>
  <c r="G430" i="3"/>
  <c r="F430" i="3"/>
  <c r="I40" i="3"/>
  <c r="E176" i="3" l="1"/>
  <c r="E178" i="3" s="1"/>
  <c r="E57" i="3"/>
  <c r="D239" i="3"/>
  <c r="D237" i="3" s="1"/>
  <c r="D217" i="3"/>
  <c r="D219" i="3"/>
  <c r="D203" i="3"/>
  <c r="D205" i="3"/>
  <c r="D178" i="3"/>
  <c r="D167" i="3"/>
  <c r="D169" i="3"/>
  <c r="D136" i="3"/>
  <c r="D134" i="3" s="1"/>
  <c r="D422" i="3"/>
  <c r="D420" i="3" s="1"/>
  <c r="D401" i="3"/>
  <c r="D399" i="3" s="1"/>
  <c r="D370" i="3"/>
  <c r="D368" i="3" s="1"/>
  <c r="D328" i="3"/>
  <c r="D326" i="3" s="1"/>
  <c r="E237" i="3"/>
  <c r="E217" i="3"/>
  <c r="E219" i="3"/>
  <c r="E201" i="3"/>
  <c r="E165" i="3"/>
  <c r="E136" i="3"/>
  <c r="E134" i="3" s="1"/>
  <c r="E406" i="3"/>
  <c r="E422" i="3" s="1"/>
  <c r="E401" i="3"/>
  <c r="E399" i="3" s="1"/>
  <c r="E334" i="3"/>
  <c r="E364" i="3"/>
  <c r="E322" i="3"/>
  <c r="E328" i="3" s="1"/>
  <c r="C422" i="3"/>
  <c r="C420" i="3" s="1"/>
  <c r="C401" i="3"/>
  <c r="C399" i="3" s="1"/>
  <c r="C370" i="3"/>
  <c r="C368" i="3" s="1"/>
  <c r="C328" i="3"/>
  <c r="C330" i="3"/>
  <c r="C113" i="3"/>
  <c r="C136" i="3"/>
  <c r="C134" i="3" s="1"/>
  <c r="C167" i="3"/>
  <c r="C180" i="3"/>
  <c r="C203" i="3"/>
  <c r="C201" i="3" s="1"/>
  <c r="C217" i="3"/>
  <c r="C239" i="3"/>
  <c r="C237" i="3" s="1"/>
  <c r="C115" i="3"/>
  <c r="C169" i="3"/>
  <c r="C219" i="3"/>
  <c r="C215" i="3" s="1"/>
  <c r="F406" i="3"/>
  <c r="F422" i="3" s="1"/>
  <c r="F420" i="3" s="1"/>
  <c r="F401" i="3"/>
  <c r="F399" i="3" s="1"/>
  <c r="F334" i="3"/>
  <c r="F364" i="3"/>
  <c r="F136" i="3"/>
  <c r="F134" i="3" s="1"/>
  <c r="F167" i="3"/>
  <c r="F203" i="3"/>
  <c r="F239" i="3"/>
  <c r="F115" i="3"/>
  <c r="F111" i="3" s="1"/>
  <c r="F169" i="3"/>
  <c r="F205" i="3"/>
  <c r="F219" i="3"/>
  <c r="G406" i="3"/>
  <c r="G422" i="3" s="1"/>
  <c r="G420" i="3" s="1"/>
  <c r="G401" i="3"/>
  <c r="G334" i="3"/>
  <c r="G364" i="3"/>
  <c r="G113" i="3"/>
  <c r="G136" i="3"/>
  <c r="G134" i="3" s="1"/>
  <c r="G167" i="3"/>
  <c r="G203" i="3"/>
  <c r="G239" i="3"/>
  <c r="G237" i="3" s="1"/>
  <c r="G115" i="3"/>
  <c r="G169" i="3"/>
  <c r="G205" i="3"/>
  <c r="G219" i="3"/>
  <c r="H406" i="3"/>
  <c r="H422" i="3" s="1"/>
  <c r="H420" i="3" s="1"/>
  <c r="H401" i="3"/>
  <c r="H334" i="3"/>
  <c r="H364" i="3"/>
  <c r="H113" i="3"/>
  <c r="H136" i="3"/>
  <c r="H134" i="3" s="1"/>
  <c r="H167" i="3"/>
  <c r="H180" i="3"/>
  <c r="H203" i="3"/>
  <c r="H239" i="3"/>
  <c r="H237" i="3" s="1"/>
  <c r="H115" i="3"/>
  <c r="H169" i="3"/>
  <c r="H205" i="3"/>
  <c r="H219" i="3"/>
  <c r="I188" i="3"/>
  <c r="I50" i="3"/>
  <c r="F178" i="3"/>
  <c r="G178" i="3"/>
  <c r="H178" i="3"/>
  <c r="D180" i="3"/>
  <c r="I175" i="3"/>
  <c r="C111" i="3"/>
  <c r="E205" i="3"/>
  <c r="I194" i="3"/>
  <c r="E430" i="3"/>
  <c r="D430" i="3"/>
  <c r="I419" i="3"/>
  <c r="I417" i="3"/>
  <c r="I415" i="3"/>
  <c r="I413" i="3"/>
  <c r="I411" i="3"/>
  <c r="I409" i="3"/>
  <c r="I404" i="3"/>
  <c r="I398" i="3"/>
  <c r="I396" i="3"/>
  <c r="I394" i="3"/>
  <c r="I392" i="3"/>
  <c r="I390" i="3"/>
  <c r="I388" i="3"/>
  <c r="I386" i="3"/>
  <c r="I384" i="3"/>
  <c r="I382" i="3"/>
  <c r="I380" i="3"/>
  <c r="I378" i="3"/>
  <c r="I376" i="3"/>
  <c r="I373" i="3"/>
  <c r="I367" i="3"/>
  <c r="I363" i="3"/>
  <c r="I361" i="3"/>
  <c r="I359" i="3"/>
  <c r="I357" i="3"/>
  <c r="I355" i="3"/>
  <c r="I353" i="3"/>
  <c r="I351" i="3"/>
  <c r="I349" i="3"/>
  <c r="I347" i="3"/>
  <c r="I345" i="3"/>
  <c r="I343" i="3"/>
  <c r="I341" i="3"/>
  <c r="I339" i="3"/>
  <c r="I337" i="3"/>
  <c r="F322" i="3"/>
  <c r="I316" i="3"/>
  <c r="I319" i="3"/>
  <c r="I321" i="3"/>
  <c r="I325" i="3"/>
  <c r="I278" i="3"/>
  <c r="I276" i="3"/>
  <c r="I274" i="3"/>
  <c r="I272" i="3"/>
  <c r="I270" i="3"/>
  <c r="I268" i="3"/>
  <c r="I266" i="3"/>
  <c r="I264" i="3"/>
  <c r="I262" i="3"/>
  <c r="I425" i="3"/>
  <c r="I66" i="3"/>
  <c r="I68" i="3"/>
  <c r="I64" i="3"/>
  <c r="I62" i="3"/>
  <c r="I26" i="3"/>
  <c r="I28" i="3"/>
  <c r="D113" i="3"/>
  <c r="I104" i="3"/>
  <c r="I102" i="3"/>
  <c r="I100" i="3"/>
  <c r="I98" i="3"/>
  <c r="D115" i="3"/>
  <c r="I108" i="3"/>
  <c r="I106" i="3"/>
  <c r="I94" i="3"/>
  <c r="I96" i="3"/>
  <c r="I16" i="3"/>
  <c r="I52" i="3"/>
  <c r="E169" i="3"/>
  <c r="E167" i="3"/>
  <c r="I162" i="3"/>
  <c r="I160" i="3"/>
  <c r="I54" i="3"/>
  <c r="I56" i="3"/>
  <c r="I24" i="3"/>
  <c r="I22" i="3"/>
  <c r="I78" i="3"/>
  <c r="I38" i="3"/>
  <c r="I18" i="3"/>
  <c r="I82" i="3"/>
  <c r="I20" i="3"/>
  <c r="I30" i="3"/>
  <c r="I32" i="3"/>
  <c r="I34" i="3"/>
  <c r="I36" i="3"/>
  <c r="I42" i="3"/>
  <c r="I44" i="3"/>
  <c r="I46" i="3"/>
  <c r="I48" i="3"/>
  <c r="I60" i="3"/>
  <c r="I70" i="3"/>
  <c r="I72" i="3"/>
  <c r="I74" i="3"/>
  <c r="I76" i="3"/>
  <c r="I80" i="3"/>
  <c r="I84" i="3"/>
  <c r="I86" i="3"/>
  <c r="I88" i="3"/>
  <c r="I92" i="3"/>
  <c r="I119" i="3"/>
  <c r="I121" i="3"/>
  <c r="I123" i="3"/>
  <c r="I125" i="3"/>
  <c r="I127" i="3"/>
  <c r="I129" i="3"/>
  <c r="I131" i="3"/>
  <c r="I133" i="3"/>
  <c r="I142" i="3"/>
  <c r="I144" i="3"/>
  <c r="I146" i="3"/>
  <c r="I148" i="3"/>
  <c r="I150" i="3"/>
  <c r="I152" i="3"/>
  <c r="I154" i="3"/>
  <c r="I156" i="3"/>
  <c r="I158" i="3"/>
  <c r="I164" i="3"/>
  <c r="I173" i="3"/>
  <c r="I186" i="3"/>
  <c r="I190" i="3"/>
  <c r="I192" i="3"/>
  <c r="I196" i="3"/>
  <c r="I198" i="3"/>
  <c r="I200" i="3"/>
  <c r="I212" i="3"/>
  <c r="I214" i="3"/>
  <c r="I227" i="3"/>
  <c r="I231" i="3"/>
  <c r="I233" i="3"/>
  <c r="I236" i="3"/>
  <c r="I250" i="3"/>
  <c r="I252" i="3"/>
  <c r="E239" i="3"/>
  <c r="I242" i="3"/>
  <c r="I183" i="3"/>
  <c r="I139" i="3"/>
  <c r="H201" i="3" l="1"/>
  <c r="I58" i="3"/>
  <c r="E111" i="3"/>
  <c r="I112" i="3" s="1"/>
  <c r="F215" i="3"/>
  <c r="F257" i="3"/>
  <c r="F436" i="3" s="1"/>
  <c r="F237" i="3"/>
  <c r="F255" i="3"/>
  <c r="I332" i="3"/>
  <c r="E203" i="3"/>
  <c r="I204" i="3" s="1"/>
  <c r="D215" i="3"/>
  <c r="E180" i="3"/>
  <c r="I181" i="3" s="1"/>
  <c r="I177" i="3"/>
  <c r="E368" i="3"/>
  <c r="E370" i="3" s="1"/>
  <c r="E215" i="3"/>
  <c r="H257" i="3"/>
  <c r="H436" i="3" s="1"/>
  <c r="I335" i="3"/>
  <c r="C257" i="3"/>
  <c r="C436" i="3" s="1"/>
  <c r="I218" i="3"/>
  <c r="C326" i="3"/>
  <c r="C426" i="3" s="1"/>
  <c r="F326" i="3"/>
  <c r="F328" i="3"/>
  <c r="I329" i="3" s="1"/>
  <c r="G215" i="3"/>
  <c r="G257" i="3"/>
  <c r="G436" i="3" s="1"/>
  <c r="H215" i="3"/>
  <c r="G368" i="3"/>
  <c r="G370" i="3" s="1"/>
  <c r="G428" i="3" s="1"/>
  <c r="H399" i="3"/>
  <c r="G399" i="3"/>
  <c r="I170" i="3"/>
  <c r="D201" i="3"/>
  <c r="I240" i="3"/>
  <c r="D257" i="3"/>
  <c r="D436" i="3" s="1"/>
  <c r="I431" i="3"/>
  <c r="D255" i="3"/>
  <c r="G201" i="3"/>
  <c r="C255" i="3"/>
  <c r="F368" i="3"/>
  <c r="F370" i="3" s="1"/>
  <c r="I323" i="3"/>
  <c r="G165" i="3"/>
  <c r="D165" i="3"/>
  <c r="F165" i="3"/>
  <c r="I402" i="3"/>
  <c r="C178" i="3"/>
  <c r="I179" i="3" s="1"/>
  <c r="I248" i="3"/>
  <c r="H165" i="3"/>
  <c r="C165" i="3"/>
  <c r="I206" i="3"/>
  <c r="I407" i="3"/>
  <c r="I421" i="3" s="1"/>
  <c r="F201" i="3"/>
  <c r="I314" i="3"/>
  <c r="I135" i="3"/>
  <c r="I168" i="3"/>
  <c r="I90" i="3"/>
  <c r="E113" i="3"/>
  <c r="I114" i="3" s="1"/>
  <c r="I238" i="3"/>
  <c r="I216" i="3"/>
  <c r="H368" i="3"/>
  <c r="H370" i="3" s="1"/>
  <c r="H428" i="3" s="1"/>
  <c r="G255" i="3"/>
  <c r="I220" i="3"/>
  <c r="I365" i="3"/>
  <c r="H255" i="3"/>
  <c r="I137" i="3"/>
  <c r="E420" i="3"/>
  <c r="I423" i="3"/>
  <c r="I312" i="3"/>
  <c r="E326" i="3"/>
  <c r="D426" i="3"/>
  <c r="E253" i="3" l="1"/>
  <c r="I166" i="3"/>
  <c r="F253" i="3"/>
  <c r="F428" i="3"/>
  <c r="F434" i="3" s="1"/>
  <c r="C253" i="3"/>
  <c r="C432" i="3" s="1"/>
  <c r="I400" i="3"/>
  <c r="H253" i="3"/>
  <c r="G426" i="3"/>
  <c r="H434" i="3"/>
  <c r="G434" i="3"/>
  <c r="D253" i="3"/>
  <c r="D432" i="3" s="1"/>
  <c r="D434" i="3" s="1"/>
  <c r="I202" i="3"/>
  <c r="E255" i="3"/>
  <c r="I256" i="3" s="1"/>
  <c r="I327" i="3"/>
  <c r="F426" i="3"/>
  <c r="I369" i="3"/>
  <c r="I371" i="3" s="1"/>
  <c r="E115" i="3"/>
  <c r="E257" i="3" s="1"/>
  <c r="H426" i="3"/>
  <c r="E426" i="3"/>
  <c r="G253" i="3"/>
  <c r="D428" i="3"/>
  <c r="C428" i="3"/>
  <c r="H432" i="3" l="1"/>
  <c r="G432" i="3"/>
  <c r="F432" i="3"/>
  <c r="I427" i="3"/>
  <c r="I116" i="3"/>
  <c r="E432" i="3"/>
  <c r="E428" i="3"/>
  <c r="I429" i="3" s="1"/>
  <c r="I254" i="3"/>
  <c r="C434" i="3"/>
  <c r="E436" i="3"/>
  <c r="I437" i="3" s="1"/>
  <c r="I258" i="3"/>
  <c r="I433" i="3" l="1"/>
  <c r="E434" i="3"/>
  <c r="I435" i="3" s="1"/>
</calcChain>
</file>

<file path=xl/sharedStrings.xml><?xml version="1.0" encoding="utf-8"?>
<sst xmlns="http://schemas.openxmlformats.org/spreadsheetml/2006/main" count="837" uniqueCount="398">
  <si>
    <t>№ п/п</t>
  </si>
  <si>
    <t>Перечень мероприятий</t>
  </si>
  <si>
    <t>Объем финансирования (тыс.руб.)</t>
  </si>
  <si>
    <t>I СФЕРА ФИЗИЧЕСКОЙ КУЛЬТУРЫ И СПОРТА</t>
  </si>
  <si>
    <t>1. Развитие инфраструктуры и укрепление материально-технической базы объектов спортивного назначения</t>
  </si>
  <si>
    <t>местный бюджет</t>
  </si>
  <si>
    <t>областной бюджет</t>
  </si>
  <si>
    <t>Текущий ремонт плавательного бассейна и модульной кательной</t>
  </si>
  <si>
    <t>Текущий ремонт лыжной базы</t>
  </si>
  <si>
    <t>Капитальный ремонт стадиона пгт.Ноглики</t>
  </si>
  <si>
    <t>Текущий ремонт СК «Арена»</t>
  </si>
  <si>
    <t>Изготовление ПСД лыжно-роллерной трассы с освещением пгт.Ноглики (в том числе инженерные изыскания, проектные работы, привязка проекта, приобретение типового проекта, государственная экспертиза)</t>
  </si>
  <si>
    <t>1-й этап строительства лыжно-роллерной трассы в пгт.Ноглики</t>
  </si>
  <si>
    <t>Итого, в том числе:</t>
  </si>
  <si>
    <t>2-й этап строительства лыжно-роллерной трассы пгт.Ноглики</t>
  </si>
  <si>
    <t>«Стадион с искусственным покрытием в пгт.Ноглики», осветительные мачты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</si>
  <si>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</si>
  <si>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</si>
  <si>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</si>
  <si>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</si>
  <si>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</si>
  <si>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</si>
  <si>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тхеквондо</t>
  </si>
  <si>
    <t>Секция самбо</t>
  </si>
  <si>
    <t>3. Массовая физкультурно-оздоровительная работа</t>
  </si>
  <si>
    <t>Участие в районном и областном этапах «Президентских состязаний»</t>
  </si>
  <si>
    <t>Развитие национальных видов спорта</t>
  </si>
  <si>
    <t>Проведение районных спортивно-массовых мероприятий для лиц с ограниченными возможностями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</si>
  <si>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</si>
  <si>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</si>
  <si>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коллегиях, семинарах, курсах повышения квалификации, проводимых Мин.спорта</t>
  </si>
  <si>
    <t>5. Обеспечение комплексной безопасности на объектах физической культуры и спорта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</si>
  <si>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</si>
  <si>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</si>
  <si>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</si>
  <si>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без затрат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</si>
  <si>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</si>
  <si>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</si>
  <si>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</si>
  <si>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</si>
  <si>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</si>
  <si>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</si>
  <si>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</si>
  <si>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</si>
  <si>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</si>
  <si>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</si>
  <si>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</si>
  <si>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</si>
  <si>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</si>
  <si>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</si>
  <si>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</si>
  <si>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</si>
  <si>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</si>
  <si>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</si>
  <si>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</si>
  <si>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</si>
  <si>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</si>
  <si>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</si>
  <si>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</si>
  <si>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</si>
  <si>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</si>
  <si>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</si>
  <si>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</si>
  <si>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Итого  в  сфере физической культуры и спорта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</si>
  <si>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</si>
  <si>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</si>
  <si>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1.1</t>
  </si>
  <si>
    <t>Проведение интеллектуальной игры «Логос»- среди предприятий, учреждений Ногликского района</t>
  </si>
  <si>
    <t>1.2</t>
  </si>
  <si>
    <t>1.3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</si>
  <si>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</si>
  <si>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</si>
  <si>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</si>
  <si>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</si>
  <si>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</si>
  <si>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1.7</t>
  </si>
  <si>
    <t>1.8</t>
  </si>
  <si>
    <t>Проведение молодежного форума «Молодые Ноглики»</t>
  </si>
  <si>
    <t>1.9</t>
  </si>
  <si>
    <t>Проведение молодежного рок -фестиваля «КИНОглики»</t>
  </si>
  <si>
    <t>Проведение мероприятий посвященных празднованию Всероссийского Дня молодежи</t>
  </si>
  <si>
    <t>2. Профессиональная ориентация молодежи</t>
  </si>
  <si>
    <t>2.1</t>
  </si>
  <si>
    <t>2.2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</si>
  <si>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</si>
  <si>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</si>
  <si>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>3.1</t>
  </si>
  <si>
    <t>3.2</t>
  </si>
  <si>
    <t>3.2.4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</si>
  <si>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>3.2.6 Проведение Всероссийского Олимпийского дня</t>
  </si>
  <si>
    <t>3.2.8 Организация посещения спортивного комплекса «Арена» детьми из семей находящихся в трудной жизненной ситуации</t>
  </si>
  <si>
    <t>3.2.9 Проведение мероприятий в рамках проекта «Спорт против подворотни»</t>
  </si>
  <si>
    <t>3.2.10 Участие в областном молодежном проекте «Спорт против подворотни»</t>
  </si>
  <si>
    <t>3.2.11 Проведение районного конкурса  рисунков «Брось сигарету!», «Пиво враг молодежи»</t>
  </si>
  <si>
    <t>3.2.12 Организация превентивного лечения, реабилитации несовершеннолетних и их родителей от алкогольной  и наркотической зависимости</t>
  </si>
  <si>
    <t>3.3</t>
  </si>
  <si>
    <t>Организация районного конкурса на лучшую организацию работы общественных объединений</t>
  </si>
  <si>
    <t>3.4</t>
  </si>
  <si>
    <t>3.5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</si>
  <si>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</si>
  <si>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</si>
  <si>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4.1</t>
  </si>
  <si>
    <t>Экскурсии в муниципальные образования области с целью обмена опытом</t>
  </si>
  <si>
    <t>4.2</t>
  </si>
  <si>
    <t>Проведение мероприятия «Торжественные проводы призывников в ряды вооруженных сил»</t>
  </si>
  <si>
    <t>День Победы в Великой Отечественной Войне 1941-1945 гг.</t>
  </si>
  <si>
    <t>День памяти и скорби - «Свеча памяти»</t>
  </si>
  <si>
    <t>День Флага РФ</t>
  </si>
  <si>
    <t>День окончания Второй мировой войны –освобождение южного Сахалина и Курильских островов от Японских милитаристов</t>
  </si>
  <si>
    <t>День Народного Единства</t>
  </si>
  <si>
    <t>Проведение недели молодого избирателя</t>
  </si>
  <si>
    <t>Районный конкурс «Лента времени»</t>
  </si>
  <si>
    <t>Организация бесед, встреч, вечеров участниками ВОВ, и тружениками тыла</t>
  </si>
  <si>
    <t>5. Информационное обеспечение муниципальной молодежной политики</t>
  </si>
  <si>
    <t>5.1</t>
  </si>
  <si>
    <t>5.2</t>
  </si>
  <si>
    <t>Приобретение флипчарта</t>
  </si>
  <si>
    <t>5.3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</si>
  <si>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</si>
  <si>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</si>
  <si>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</si>
  <si>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5.5</t>
  </si>
  <si>
    <t>Организация и проведение цикла телевизионных передач для несовершеннолетних и их родителей на тему «Правовой всеобуч»</t>
  </si>
  <si>
    <t>5.6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</si>
  <si>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</si>
  <si>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5.7</t>
  </si>
  <si>
    <t>Итого в  сфере молодежной политики:</t>
  </si>
  <si>
    <t>ИТОГО ПО ПРОГРАММЕ:</t>
  </si>
  <si>
    <t>2.3</t>
  </si>
  <si>
    <t>2.4</t>
  </si>
  <si>
    <t>2.5</t>
  </si>
  <si>
    <t>2.6</t>
  </si>
  <si>
    <t>2.7</t>
  </si>
  <si>
    <t>2.8</t>
  </si>
  <si>
    <t>Итого по п. 1 Развитие инфраструктуры и укрепление материально-технической базы объектов спортивного назначения</t>
  </si>
  <si>
    <t>3.6</t>
  </si>
  <si>
    <t>3.7</t>
  </si>
  <si>
    <t>3.8</t>
  </si>
  <si>
    <t>3.9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</si>
  <si>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</si>
  <si>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</si>
  <si>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</si>
  <si>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6.1</t>
  </si>
  <si>
    <t>6.2</t>
  </si>
  <si>
    <t>6.3</t>
  </si>
  <si>
    <t>6.4</t>
  </si>
  <si>
    <t>Итого по п.6. Подготовка кадров в области физической культуры и спорта</t>
  </si>
  <si>
    <t>7.1</t>
  </si>
  <si>
    <t>7.2</t>
  </si>
  <si>
    <t>Итого по п.7. Формирование информационной политики в области физической культуры и спорта</t>
  </si>
  <si>
    <t>- газеты "Знамя труда".</t>
  </si>
  <si>
    <t>Итого по п.8. Совершенствование правового регулирования физической культуры и спорт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</si>
  <si>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</si>
  <si>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</si>
  <si>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</si>
  <si>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</si>
  <si>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Участие в районных, региональных спортивных соревнованиях «Спорт против наркотиков», «Мини-футбол в школу»</t>
  </si>
  <si>
    <t>Руководители учреждений</t>
  </si>
  <si>
    <t>Участие в районном и региональном этапах «Президентских игры»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</si>
  <si>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</si>
  <si>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ДЮСШ</t>
  </si>
  <si>
    <t>Музей</t>
  </si>
  <si>
    <t>Администрация, ОСиА</t>
  </si>
  <si>
    <t>3.10</t>
  </si>
  <si>
    <t>Внедрение в действие ВФСК "ГТО" в муниципальном образовании</t>
  </si>
  <si>
    <t>Организация физкультурно - оздоровительной работы по месту жительства граждан в МО "Городской округ Ногликский"</t>
  </si>
  <si>
    <t>3.11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</si>
  <si>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</si>
  <si>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</si>
  <si>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 xml:space="preserve">РЦД    </t>
  </si>
  <si>
    <t>Итого по п 5. Информационное обеспечение муниципальной молодежной политики</t>
  </si>
  <si>
    <t xml:space="preserve">Общая сумма затрат                  (тыс.руб.)
</t>
  </si>
  <si>
    <t>Организация и проведение мероприятий посвященных празднованию дней Воинской Славы РФ</t>
  </si>
  <si>
    <t>Модульная котельная для СК "Арены" в пгт. Ноглики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</si>
  <si>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</si>
  <si>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</si>
  <si>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</si>
  <si>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</si>
  <si>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</si>
  <si>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</si>
  <si>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</si>
  <si>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</si>
  <si>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</si>
  <si>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</si>
  <si>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</si>
  <si>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</si>
  <si>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</si>
  <si>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</si>
  <si>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</si>
  <si>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</si>
  <si>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</si>
  <si>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к постановлению администрации</t>
  </si>
  <si>
    <t>от 26.06.2015 № 430</t>
  </si>
  <si>
    <t>Приложение 2</t>
  </si>
  <si>
    <t>Разработка проектной и рабочей документации «Крытый корт в пгт. Ноглики»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</si>
  <si>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</si>
  <si>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Проведение региональных спортивно-массовых мероприятий на территории МО «Городской округ Ногликский»</t>
  </si>
  <si>
    <t>СК "Арена"</t>
  </si>
  <si>
    <t xml:space="preserve">ПЕРЕЧЕНЬ ПРОГРАММНЫХ МЕРОПРИЯТИЙ МУНИЦИПАЛЬНОЙ ПРОГРАММЫ </t>
  </si>
  <si>
    <t>Создание временных рабочих мест для трудоустройства несовершеннолетних граждан в свободное от учебы время</t>
  </si>
  <si>
    <t>Бюджетные учреждения</t>
  </si>
  <si>
    <t>РЦД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</si>
  <si>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</si>
  <si>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</si>
  <si>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Срок реализации</t>
  </si>
  <si>
    <t>Ожидаемый результат</t>
  </si>
  <si>
    <t>2017 год</t>
  </si>
  <si>
    <t xml:space="preserve">Увеличение числа занимающихся физической культурой </t>
  </si>
  <si>
    <t>Улучшение условий для занятий и проведения спортивно - массовых мероприятий</t>
  </si>
  <si>
    <t>Участие в регинальных и межрегиональных соревнованиях</t>
  </si>
  <si>
    <t>Предоставление услуг населению</t>
  </si>
  <si>
    <t>Приобретение инвентаря</t>
  </si>
  <si>
    <t>Выделение субсидии</t>
  </si>
  <si>
    <t>Участие в мероприятии</t>
  </si>
  <si>
    <t>Получение сертификата</t>
  </si>
  <si>
    <t>Повышение квалификации</t>
  </si>
  <si>
    <t>Показательные выступления</t>
  </si>
  <si>
    <t>Приобретение призов</t>
  </si>
  <si>
    <t>Увеличение числа болельщиков</t>
  </si>
  <si>
    <t>Статьи в газету</t>
  </si>
  <si>
    <t>Исполнитель</t>
  </si>
  <si>
    <t xml:space="preserve">Конкурс молодежных проектов«Прорыв»  для молодых специалистов </t>
  </si>
  <si>
    <t>Мероприятия посвященные празднованию Дня муниципального образования "Городской округ Ногликский"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</si>
  <si>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</si>
  <si>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</si>
  <si>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</si>
  <si>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</si>
  <si>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</si>
  <si>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</si>
  <si>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</si>
  <si>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</si>
  <si>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</si>
  <si>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Популяризация ЗОЖ, </t>
  </si>
  <si>
    <t>снижение подростковой преступности</t>
  </si>
  <si>
    <t xml:space="preserve">Популяризация ЗОЖ </t>
  </si>
  <si>
    <t>Популяризация ЗОЖ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</si>
  <si>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</si>
  <si>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</si>
  <si>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</si>
  <si>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</si>
  <si>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</si>
  <si>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 xml:space="preserve">Стимулирование к деятельности 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</si>
  <si>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</si>
  <si>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</si>
  <si>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</si>
  <si>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</si>
  <si>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</si>
  <si>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</si>
  <si>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</si>
  <si>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</si>
  <si>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</si>
  <si>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МТО муниципальных мероприятий</t>
  </si>
  <si>
    <t>Пролфилактика социально-негативных явлений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</si>
  <si>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</si>
  <si>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</si>
  <si>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</si>
  <si>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</si>
  <si>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</si>
  <si>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Улучшение материально - технической базы МБУ ДО "ДЮСШ"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</si>
  <si>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</si>
  <si>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Обустройство пропускного режима стадиона МБУ ДО «ДЮСШ» пгт. Ноглики</t>
  </si>
  <si>
    <t>Гомологация лыжных трасс МБУ ДО ДЮСШ» пгт. Ноглики</t>
  </si>
  <si>
    <t>Проведение кадастровых работ по оформлению лыжных трасс МБУ ДО «ДЮСШ» пгт. Ноглики</t>
  </si>
  <si>
    <t>Итого по п.2. Обеспечение спортивным инвентарем и оборудованием МБУ ДО «ДЮСШ» пгт. Ноглики</t>
  </si>
  <si>
    <t>Участие в спортивно-массовых мероприятиях МБУ ДО «ДЮСШ» пгт. Ноглики, согласно утвержденному календарному плану</t>
  </si>
  <si>
    <t>2. Обеспечение спортивным инвентарем и оборудованием МБУ ДО «ДЮСШ»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</si>
  <si>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</si>
  <si>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Капитальный ремонт бассейна пгт. Ноглики структурного подразделения МБУ ДО «ДЮСШ» пгт. Ноглики.
(Разработка проекта, проведение проверки достоверности сметной стоимости работ, благоустройство, устройство фасада)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</si>
  <si>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</si>
  <si>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</si>
  <si>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1.21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</si>
  <si>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</si>
  <si>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1.22</t>
  </si>
  <si>
    <t>Ремонт лыжной базы МБУ ДО "ДЮСШ" пгт. Ноглики, в честь 85 летия со дня образования МО "Городской округ Ногликский"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</si>
  <si>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</si>
  <si>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1.23</t>
  </si>
  <si>
    <t>1.24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</si>
  <si>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</si>
  <si>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</si>
  <si>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1.14.1. Проведение повторной экспертизы инженерных изысканий по объекту "Крытый корт в пгт. Ноглики"</t>
  </si>
  <si>
    <t>1.14.2. Проведение историко-культурной экспертизы по объекту "Крытый корт в пгт. Ноглики"</t>
  </si>
  <si>
    <t xml:space="preserve">Поддержка молодежных проектов, организация семинаров по проектной деятельности </t>
  </si>
  <si>
    <t>НРЦБ</t>
  </si>
  <si>
    <t>Проведение семинаров «Трудовое законодательство для молодежи», организация ярмарки образовательных услуг</t>
  </si>
  <si>
    <t xml:space="preserve">Организация поддержки деятельности молодежных объединений </t>
  </si>
  <si>
    <t>РЦД, НРЦБ</t>
  </si>
  <si>
    <t>3.2.13Проведение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родителетй</t>
  </si>
  <si>
    <t>снижение уровня алкоголизма и наркомании в районе, снижение числа семей СОП</t>
  </si>
  <si>
    <t>Поддержка молодежных проектов, направленных на пропаганду здорового образа жизни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</si>
  <si>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</si>
  <si>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</si>
  <si>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</si>
  <si>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</si>
  <si>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</si>
  <si>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</si>
  <si>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</si>
  <si>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</si>
  <si>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</si>
  <si>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</si>
  <si>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</si>
  <si>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</si>
  <si>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</si>
  <si>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Сертификация СК "Арена" пгт. Ноглики</t>
  </si>
  <si>
    <t>4.3</t>
  </si>
  <si>
    <t>Улучшение качества работы МБУ ДО "ДЮСШ"</t>
  </si>
  <si>
    <t>Проведение независимой оценки качества оказания услуг МБУ ДО "ДЮСШ" пгт. Ноглики</t>
  </si>
  <si>
    <t>Сертификация лыжной базы и плавательного бассейна МБУ ДО "ДЮСШ" пгт. Ноглики</t>
  </si>
  <si>
    <t>Сертификация стадиона с искусственным покрытием  МБУ ДО «ДЮСШ» пгт. Ноглики</t>
  </si>
  <si>
    <t>ЦТиВ, РЦД</t>
  </si>
  <si>
    <t>ЦТиВ</t>
  </si>
  <si>
    <t>РЦД, ЦТиВ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</si>
  <si>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</si>
  <si>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</si>
  <si>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 xml:space="preserve">Ремонт кровли МАУ "СК "Арена" </t>
  </si>
  <si>
    <t>Предоставление услуг населению. ДЮСШ</t>
  </si>
  <si>
    <t>Предоставление услуг населению. дюсш</t>
  </si>
  <si>
    <t>Предоставление услуг населению. Дюсш</t>
  </si>
  <si>
    <t>Соответствие качества условий</t>
  </si>
  <si>
    <t>Улучшение качества тренировок</t>
  </si>
  <si>
    <t>Сокращение затрат на соднржание</t>
  </si>
  <si>
    <t>Приведение в соответствие с пожнадзором.</t>
  </si>
  <si>
    <t>доступность населения к занятиям ФКиС</t>
  </si>
  <si>
    <t>Исполнение</t>
  </si>
  <si>
    <t>Выполнение требований Минспорта</t>
  </si>
  <si>
    <t>Исполнение требований по безопасности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</si>
  <si>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</si>
  <si>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</si>
  <si>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</si>
  <si>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</si>
  <si>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</si>
  <si>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Вовлечение числа занимающихся</t>
  </si>
  <si>
    <t>Пропаганда ФКиС</t>
  </si>
  <si>
    <t>Исполнение требований закона</t>
  </si>
  <si>
    <t>2015-2020</t>
  </si>
  <si>
    <t>2015-2016</t>
  </si>
  <si>
    <t>Вовлечение молодежи к участию в мероприятии</t>
  </si>
  <si>
    <t>Отбор наиболее качественных проектов для участия  в форумах регионального и федерального значения</t>
  </si>
  <si>
    <t>Привлечение молодежи к труду, улуч. мат. положения</t>
  </si>
  <si>
    <t>2017-2020</t>
  </si>
  <si>
    <t>Сокращение затрат на содержание</t>
  </si>
  <si>
    <t>Спортивная площадка пер. Лиманский пгт.Ноглики</t>
  </si>
  <si>
    <t>Участие молодежи в районных, межрайонных, областных,   всероссийских мероприятиях</t>
  </si>
  <si>
    <t>2018-2020</t>
  </si>
  <si>
    <t xml:space="preserve">3.2.5 Проведение молодежной акции посвященной Всемирному дню борьбы с наркоманией </t>
  </si>
  <si>
    <t>3.2.7 Проведение творческих конкурсов, направленных на пропаганду здорового образа жизни</t>
  </si>
  <si>
    <t>Увеличение численности занимающихся физической культурой и спортом</t>
  </si>
  <si>
    <t>Создание условий для организации досуга населения</t>
  </si>
  <si>
    <t xml:space="preserve">Повышение качества жизни населения </t>
  </si>
  <si>
    <t>Проект  "Молодежный бюджет"</t>
  </si>
  <si>
    <t>Департамент социальной политики</t>
  </si>
  <si>
    <t>3.2.2 Проведение ежегодной операции «Безопасный двор»</t>
  </si>
  <si>
    <t>3.2.3Ежегодное проведение спортивных мероприятий в рамках акции «Полиция и дети» с подростками группы риска</t>
  </si>
  <si>
    <t>Департамент социальной политики, ОСиА</t>
  </si>
  <si>
    <t>Администрация, ОСиА, Департамент социальной политики</t>
  </si>
  <si>
    <t xml:space="preserve">ОКС, Департамент социальной политики </t>
  </si>
  <si>
    <t>Департамент социальной политики, ОКС и МП</t>
  </si>
  <si>
    <t>ОКСиМП, Департамент социальной политики</t>
  </si>
  <si>
    <t>Департамент социальной политики, ОКС и МП,ЦРБ</t>
  </si>
  <si>
    <t>Департамент социальной политики, КДН и ЗП</t>
  </si>
  <si>
    <t>Администрация, ОСиА,  Департамент социальной политики</t>
  </si>
  <si>
    <t>Администрация,  Департамент социальной политики</t>
  </si>
  <si>
    <t>Администрация,   Департамент социальной политики</t>
  </si>
  <si>
    <t>Администрация</t>
  </si>
  <si>
    <t>1.10</t>
  </si>
  <si>
    <t>1.10.1.</t>
  </si>
  <si>
    <t>1.10.2.</t>
  </si>
  <si>
    <t>1.10.3.</t>
  </si>
  <si>
    <t>1.10.4.</t>
  </si>
  <si>
    <t>1.10.5.</t>
  </si>
  <si>
    <t>1.10.6.</t>
  </si>
  <si>
    <t xml:space="preserve"> Обустройство  парка отдыха "Остров сокровищ" в пгт. Ноглики</t>
  </si>
  <si>
    <t xml:space="preserve">Обустройство универсальной спортивной площадки в с. Вал </t>
  </si>
  <si>
    <t>Обустройство "Экстрим-парка" в пгт. Ноглики</t>
  </si>
  <si>
    <t>Благоустройство территории МБОУ СОШ с. Ныш</t>
  </si>
  <si>
    <t xml:space="preserve"> Реализация проектов (нераспределенный остаток)</t>
  </si>
  <si>
    <t xml:space="preserve">Администрация </t>
  </si>
  <si>
    <t>Обустройство автогородка на территории МБОУ СОШ №1 пгт. Ноглики</t>
  </si>
  <si>
    <t>ДЮСШ, Администрация</t>
  </si>
  <si>
    <t>1.25.</t>
  </si>
  <si>
    <t xml:space="preserve">Приобретение, монтаж (включая ПСД) дизель-генератора 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</si>
  <si>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</si>
  <si>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</si>
  <si>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</si>
  <si>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>5.4.</t>
  </si>
  <si>
    <t>2019-2020</t>
  </si>
  <si>
    <t>2016-2020</t>
  </si>
  <si>
    <t xml:space="preserve">2016-2017 </t>
  </si>
  <si>
    <t xml:space="preserve">2015-2020 </t>
  </si>
  <si>
    <t>2015-2019</t>
  </si>
  <si>
    <t xml:space="preserve">2017-2020 </t>
  </si>
  <si>
    <t>2015-2018</t>
  </si>
  <si>
    <t xml:space="preserve">2016-2020 </t>
  </si>
  <si>
    <t xml:space="preserve">2018-2020 </t>
  </si>
  <si>
    <t xml:space="preserve">2018-2019 </t>
  </si>
  <si>
    <t xml:space="preserve">2015- 2017 </t>
  </si>
  <si>
    <t>Повышение активности молодежи в творческих и спортивных мероприятиях, воспитание любви к малой Родине</t>
  </si>
  <si>
    <t>2015-2017</t>
  </si>
  <si>
    <t>(в редакции от 30.09.2015 № 692, от 19.10.2015 № 718, от 31.12.2015 № 921, от 10.03.2016 № 208, от 11.04.2016 № 288,                                                                   
 от 30.05.2016 № 433, от 15.06.2016 № 485, от 31.08.2016 № 666, от 07.10.2016 № 739, от 07.02.2017 № 108, от 07.06.2017 № 367, от 03.08.2017 № 521, от 27.09.2017 № 703,                                                                                                                                                                                                       от 27.02.2018 № 191, от 13.04.2018 № 386, от  от 11.07.2018 № 669)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</si>
</sst>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#,##0.0"/>
    <numFmt numFmtId="167" formatCode="_(* #,##0.0_);_(* \(#,##0.0\);_(* &quot;-&quot;??_);_(@_)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7">
    <xf numFmtId="0" fontId="0" fillId="0" borderId="0" xfId="0"/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6" fontId="0" fillId="2" borderId="0" xfId="0" applyNumberFormat="1" applyFill="1" applyAlignment="1">
      <alignment wrapText="1"/>
    </xf>
    <xf numFmtId="0" fontId="0" fillId="2" borderId="0" xfId="0" applyFill="1" applyBorder="1" applyAlignment="1">
      <alignment wrapText="1"/>
    </xf>
    <xf numFmtId="166" fontId="2" fillId="3" borderId="0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6" fontId="2" fillId="0" borderId="24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166" fontId="2" fillId="0" borderId="19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28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66" fontId="2" fillId="0" borderId="31" xfId="0" applyNumberFormat="1" applyFont="1" applyFill="1" applyBorder="1" applyAlignment="1">
      <alignment horizontal="center" vertical="center" wrapText="1"/>
    </xf>
    <xf numFmtId="166" fontId="2" fillId="0" borderId="32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 wrapText="1"/>
    </xf>
    <xf numFmtId="166" fontId="2" fillId="0" borderId="35" xfId="0" applyNumberFormat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 applyAlignment="1">
      <alignment horizontal="center" vertical="center" wrapText="1"/>
    </xf>
    <xf numFmtId="166" fontId="2" fillId="0" borderId="59" xfId="0" applyNumberFormat="1" applyFont="1" applyFill="1" applyBorder="1" applyAlignment="1">
      <alignment horizontal="center" vertical="center" wrapText="1"/>
    </xf>
    <xf numFmtId="166" fontId="2" fillId="0" borderId="2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6" fontId="2" fillId="0" borderId="1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6" fontId="2" fillId="0" borderId="58" xfId="0" applyNumberFormat="1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 wrapText="1"/>
    </xf>
    <xf numFmtId="165" fontId="2" fillId="0" borderId="58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6" fontId="2" fillId="0" borderId="60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43" xfId="0" applyNumberFormat="1" applyFont="1" applyFill="1" applyBorder="1" applyAlignment="1">
      <alignment horizontal="center" vertical="center" wrapText="1"/>
    </xf>
    <xf numFmtId="166" fontId="2" fillId="0" borderId="26" xfId="0" applyNumberFormat="1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166" fontId="2" fillId="0" borderId="29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166" fontId="2" fillId="0" borderId="41" xfId="0" applyNumberFormat="1" applyFont="1" applyFill="1" applyBorder="1" applyAlignment="1">
      <alignment horizontal="center" vertical="center" wrapText="1"/>
    </xf>
    <xf numFmtId="166" fontId="2" fillId="0" borderId="38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6" fontId="2" fillId="0" borderId="37" xfId="0" applyNumberFormat="1" applyFont="1" applyFill="1" applyBorder="1" applyAlignment="1">
      <alignment horizontal="center" vertical="center" wrapText="1"/>
    </xf>
    <xf numFmtId="166" fontId="2" fillId="0" borderId="42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166" fontId="2" fillId="0" borderId="33" xfId="0" applyNumberFormat="1" applyFont="1" applyFill="1" applyBorder="1" applyAlignment="1">
      <alignment horizontal="center" vertical="center" wrapText="1"/>
    </xf>
    <xf numFmtId="166" fontId="2" fillId="0" borderId="34" xfId="0" applyNumberFormat="1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wrapText="1"/>
    </xf>
    <xf numFmtId="0" fontId="8" fillId="0" borderId="47" xfId="0" applyFont="1" applyFill="1" applyBorder="1" applyAlignment="1">
      <alignment horizontal="center" wrapText="1"/>
    </xf>
    <xf numFmtId="0" fontId="8" fillId="0" borderId="45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9" fontId="2" fillId="0" borderId="5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5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  <xf numFmtId="0" fontId="8" fillId="0" borderId="57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wrapText="1"/>
    </xf>
    <xf numFmtId="166" fontId="2" fillId="0" borderId="3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6" fontId="2" fillId="0" borderId="46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49" fontId="2" fillId="0" borderId="43" xfId="0" applyNumberFormat="1" applyFont="1" applyFill="1" applyBorder="1" applyAlignment="1">
      <alignment horizontal="center" vertical="center" wrapText="1"/>
    </xf>
    <xf numFmtId="49" fontId="2" fillId="0" borderId="54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6" fontId="2" fillId="0" borderId="40" xfId="0" applyNumberFormat="1" applyFont="1" applyFill="1" applyBorder="1" applyAlignment="1">
      <alignment horizontal="center" vertical="center" wrapText="1"/>
    </xf>
    <xf numFmtId="166" fontId="2" fillId="0" borderId="27" xfId="0" applyNumberFormat="1" applyFont="1" applyFill="1" applyBorder="1" applyAlignment="1">
      <alignment horizontal="center" vertical="center" wrapText="1"/>
    </xf>
    <xf numFmtId="166" fontId="2" fillId="0" borderId="49" xfId="0" applyNumberFormat="1" applyFont="1" applyFill="1" applyBorder="1" applyAlignment="1">
      <alignment horizontal="center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38" xfId="0" applyNumberFormat="1" applyFont="1" applyFill="1" applyBorder="1" applyAlignment="1">
      <alignment horizontal="center" vertical="center" wrapText="1"/>
    </xf>
    <xf numFmtId="49" fontId="2" fillId="0" borderId="49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4" fontId="2" fillId="0" borderId="41" xfId="0" applyNumberFormat="1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49" fontId="2" fillId="0" borderId="5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48" xfId="0" applyNumberFormat="1" applyFont="1" applyFill="1" applyBorder="1" applyAlignment="1">
      <alignment horizontal="center" vertical="center" wrapText="1"/>
    </xf>
    <xf numFmtId="49" fontId="2" fillId="0" borderId="56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6" fontId="2" fillId="0" borderId="17" xfId="0" applyNumberFormat="1" applyFont="1" applyFill="1" applyBorder="1" applyAlignment="1">
      <alignment horizontal="center" vertical="center" wrapText="1"/>
    </xf>
    <xf numFmtId="166" fontId="2" fillId="0" borderId="24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7" fontId="2" fillId="0" borderId="3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2" fillId="0" borderId="6" xfId="1" applyNumberFormat="1" applyFont="1" applyFill="1" applyBorder="1" applyAlignment="1">
      <alignment horizontal="center" vertical="center" wrapText="1"/>
    </xf>
    <xf numFmtId="167" fontId="2" fillId="0" borderId="13" xfId="1" applyNumberFormat="1" applyFont="1" applyFill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166" fontId="2" fillId="0" borderId="28" xfId="0" applyNumberFormat="1" applyFont="1" applyFill="1" applyBorder="1" applyAlignment="1">
      <alignment horizontal="center" vertical="center" wrapText="1"/>
    </xf>
    <xf numFmtId="166" fontId="2" fillId="0" borderId="35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166" fontId="2" fillId="0" borderId="36" xfId="0" applyNumberFormat="1" applyFont="1" applyFill="1" applyBorder="1" applyAlignment="1">
      <alignment horizontal="center" vertical="center" wrapText="1"/>
    </xf>
    <xf numFmtId="166" fontId="2" fillId="0" borderId="39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2"/>
  <sheetViews>
    <sheetView tabSelected="1" view="pageLayout" topLeftCell="A13" zoomScaleNormal="85" zoomScaleSheetLayoutView="70" workbookViewId="0">
      <selection activeCell="H17" sqref="H17:H18"/>
    </sheetView>
  </sheetViews>
  <sheetFormatPr defaultRowHeight="12.75" x14ac:dyDescent="0.2"/>
  <cols>
    <col min="1" max="1" width="8.5703125" style="13" customWidth="1"/>
    <col min="2" max="2" width="38.7109375" style="9" customWidth="1"/>
    <col min="3" max="3" width="14.28515625" style="9" customWidth="1"/>
    <col min="4" max="4" width="11.42578125" style="9" customWidth="1"/>
    <col min="5" max="6" width="12.85546875" style="9" customWidth="1"/>
    <col min="7" max="7" width="14.42578125" style="9" customWidth="1"/>
    <col min="8" max="8" width="13.140625" style="9" customWidth="1"/>
    <col min="9" max="9" width="22" style="9" customWidth="1"/>
    <col min="10" max="10" width="18" style="9" customWidth="1"/>
    <col min="11" max="11" width="14.140625" style="9" customWidth="1"/>
    <col min="12" max="12" width="18.5703125" style="9" customWidth="1"/>
    <col min="13" max="16384" width="9.140625" style="9"/>
  </cols>
  <sheetData>
    <row r="1" spans="1:12" ht="27" customHeight="1" x14ac:dyDescent="0.3">
      <c r="A1" s="7"/>
      <c r="B1" s="8"/>
      <c r="C1" s="8"/>
      <c r="D1" s="8"/>
      <c r="E1" s="8"/>
      <c r="F1" s="8"/>
      <c r="G1" s="225" t="s">
        <v>193</v>
      </c>
      <c r="H1" s="225"/>
      <c r="I1" s="225"/>
      <c r="J1" s="225"/>
      <c r="K1" s="225"/>
      <c r="L1" s="225"/>
    </row>
    <row r="2" spans="1:12" ht="13.5" customHeight="1" x14ac:dyDescent="0.3">
      <c r="A2" s="7"/>
      <c r="B2" s="8"/>
      <c r="C2" s="8"/>
      <c r="D2" s="8"/>
      <c r="E2" s="8"/>
      <c r="F2" s="8"/>
      <c r="G2" s="225" t="s">
        <v>191</v>
      </c>
      <c r="H2" s="225"/>
      <c r="I2" s="225"/>
      <c r="J2" s="225"/>
      <c r="K2" s="225"/>
      <c r="L2" s="225"/>
    </row>
    <row r="3" spans="1:12" ht="16.5" customHeight="1" x14ac:dyDescent="0.25">
      <c r="A3" s="226" t="s">
        <v>192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</row>
    <row r="4" spans="1:12" ht="18.75" customHeight="1" x14ac:dyDescent="0.2">
      <c r="A4" s="78" t="s">
        <v>397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2" ht="15.75" customHeight="1" x14ac:dyDescent="0.2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2" ht="9" customHeight="1" x14ac:dyDescent="0.2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2" ht="9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</row>
    <row r="8" spans="1:12" ht="15.75" x14ac:dyDescent="0.25">
      <c r="A8" s="159" t="s">
        <v>198</v>
      </c>
      <c r="B8" s="159"/>
      <c r="C8" s="159"/>
      <c r="D8" s="159"/>
      <c r="E8" s="159"/>
      <c r="F8" s="159"/>
      <c r="G8" s="159"/>
      <c r="H8" s="159"/>
      <c r="I8" s="159"/>
      <c r="J8" s="159"/>
      <c r="K8" s="23"/>
      <c r="L8" s="23"/>
    </row>
    <row r="9" spans="1:12" ht="4.5" customHeight="1" x14ac:dyDescent="0.2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2" ht="31.5" customHeight="1" x14ac:dyDescent="0.2">
      <c r="A10" s="146" t="s">
        <v>0</v>
      </c>
      <c r="B10" s="146" t="s">
        <v>1</v>
      </c>
      <c r="C10" s="146" t="s">
        <v>2</v>
      </c>
      <c r="D10" s="146"/>
      <c r="E10" s="146"/>
      <c r="F10" s="146"/>
      <c r="G10" s="146"/>
      <c r="H10" s="146"/>
      <c r="I10" s="146" t="s">
        <v>171</v>
      </c>
      <c r="J10" s="146" t="s">
        <v>220</v>
      </c>
      <c r="K10" s="146" t="s">
        <v>204</v>
      </c>
      <c r="L10" s="146" t="s">
        <v>205</v>
      </c>
    </row>
    <row r="11" spans="1:12" ht="15" customHeight="1" x14ac:dyDescent="0.2">
      <c r="A11" s="146"/>
      <c r="B11" s="146"/>
      <c r="C11" s="22">
        <v>2015</v>
      </c>
      <c r="D11" s="22">
        <v>2016</v>
      </c>
      <c r="E11" s="22">
        <v>2017</v>
      </c>
      <c r="F11" s="22">
        <v>2018</v>
      </c>
      <c r="G11" s="22">
        <v>2019</v>
      </c>
      <c r="H11" s="22">
        <v>2020</v>
      </c>
      <c r="I11" s="146"/>
      <c r="J11" s="146"/>
      <c r="K11" s="146"/>
      <c r="L11" s="146"/>
    </row>
    <row r="12" spans="1:12" ht="15" customHeight="1" x14ac:dyDescent="0.2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</row>
    <row r="13" spans="1:12" ht="15.75" customHeight="1" x14ac:dyDescent="0.25">
      <c r="A13" s="160" t="s">
        <v>3</v>
      </c>
      <c r="B13" s="161"/>
      <c r="C13" s="161"/>
      <c r="D13" s="161"/>
      <c r="E13" s="161"/>
      <c r="F13" s="161"/>
      <c r="G13" s="161"/>
      <c r="H13" s="161"/>
      <c r="I13" s="161"/>
      <c r="J13" s="162"/>
      <c r="K13" s="3"/>
      <c r="L13" s="3"/>
    </row>
    <row r="14" spans="1:12" ht="15.75" customHeight="1" x14ac:dyDescent="0.25">
      <c r="A14" s="149" t="s">
        <v>4</v>
      </c>
      <c r="B14" s="150"/>
      <c r="C14" s="150"/>
      <c r="D14" s="150"/>
      <c r="E14" s="150"/>
      <c r="F14" s="150"/>
      <c r="G14" s="150"/>
      <c r="H14" s="150"/>
      <c r="I14" s="150"/>
      <c r="J14" s="151"/>
      <c r="K14" s="3"/>
      <c r="L14" s="3"/>
    </row>
    <row r="15" spans="1:12" ht="26.25" customHeight="1" x14ac:dyDescent="0.2">
      <c r="A15" s="131" t="s">
        <v>66</v>
      </c>
      <c r="B15" s="104" t="s">
        <v>267</v>
      </c>
      <c r="C15" s="101">
        <v>2582.1999999999998</v>
      </c>
      <c r="D15" s="163">
        <v>55</v>
      </c>
      <c r="E15" s="101">
        <v>55</v>
      </c>
      <c r="F15" s="104">
        <v>0</v>
      </c>
      <c r="G15" s="101">
        <v>0</v>
      </c>
      <c r="H15" s="104">
        <v>0</v>
      </c>
      <c r="I15" s="18" t="s">
        <v>5</v>
      </c>
      <c r="J15" s="80" t="s">
        <v>359</v>
      </c>
      <c r="K15" s="84" t="s">
        <v>394</v>
      </c>
      <c r="L15" s="79" t="s">
        <v>210</v>
      </c>
    </row>
    <row r="16" spans="1:12" ht="15.75" customHeight="1" x14ac:dyDescent="0.2">
      <c r="A16" s="131"/>
      <c r="B16" s="104"/>
      <c r="C16" s="98"/>
      <c r="D16" s="164"/>
      <c r="E16" s="98"/>
      <c r="F16" s="119"/>
      <c r="G16" s="98"/>
      <c r="H16" s="119"/>
      <c r="I16" s="1">
        <f>C15+D15+E15+F15+G15+H15</f>
        <v>2692.2</v>
      </c>
      <c r="J16" s="80"/>
      <c r="K16" s="84"/>
      <c r="L16" s="80"/>
    </row>
    <row r="17" spans="1:12" ht="24.75" customHeight="1" x14ac:dyDescent="0.2">
      <c r="A17" s="131"/>
      <c r="B17" s="104"/>
      <c r="C17" s="97">
        <v>23500</v>
      </c>
      <c r="D17" s="104">
        <v>0</v>
      </c>
      <c r="E17" s="104">
        <v>0</v>
      </c>
      <c r="F17" s="104">
        <v>0</v>
      </c>
      <c r="G17" s="101">
        <v>0</v>
      </c>
      <c r="H17" s="104">
        <v>0</v>
      </c>
      <c r="I17" s="17" t="s">
        <v>6</v>
      </c>
      <c r="J17" s="80"/>
      <c r="K17" s="84"/>
      <c r="L17" s="80"/>
    </row>
    <row r="18" spans="1:12" ht="14.25" customHeight="1" x14ac:dyDescent="0.2">
      <c r="A18" s="143"/>
      <c r="B18" s="119"/>
      <c r="C18" s="98"/>
      <c r="D18" s="119"/>
      <c r="E18" s="119"/>
      <c r="F18" s="119"/>
      <c r="G18" s="98"/>
      <c r="H18" s="119"/>
      <c r="I18" s="1">
        <f>C17+D18+E18+F18+G18+H18</f>
        <v>23500</v>
      </c>
      <c r="J18" s="80"/>
      <c r="K18" s="84"/>
      <c r="L18" s="81"/>
    </row>
    <row r="19" spans="1:12" ht="22.5" customHeight="1" x14ac:dyDescent="0.2">
      <c r="A19" s="133" t="s">
        <v>68</v>
      </c>
      <c r="B19" s="118" t="s">
        <v>259</v>
      </c>
      <c r="C19" s="97">
        <v>25</v>
      </c>
      <c r="D19" s="104">
        <v>0</v>
      </c>
      <c r="E19" s="104">
        <v>0</v>
      </c>
      <c r="F19" s="104">
        <v>0</v>
      </c>
      <c r="G19" s="101">
        <v>0</v>
      </c>
      <c r="H19" s="104">
        <v>0</v>
      </c>
      <c r="I19" s="17" t="s">
        <v>5</v>
      </c>
      <c r="J19" s="79" t="s">
        <v>359</v>
      </c>
      <c r="K19" s="79">
        <v>2015</v>
      </c>
      <c r="L19" s="79" t="s">
        <v>210</v>
      </c>
    </row>
    <row r="20" spans="1:12" ht="33.75" customHeight="1" x14ac:dyDescent="0.2">
      <c r="A20" s="131"/>
      <c r="B20" s="104"/>
      <c r="C20" s="102"/>
      <c r="D20" s="119"/>
      <c r="E20" s="119"/>
      <c r="F20" s="119"/>
      <c r="G20" s="98"/>
      <c r="H20" s="119"/>
      <c r="I20" s="2">
        <f>C19+D20+E20+F20+G20+H20</f>
        <v>25</v>
      </c>
      <c r="J20" s="80"/>
      <c r="K20" s="81"/>
      <c r="L20" s="81"/>
    </row>
    <row r="21" spans="1:12" s="12" customFormat="1" ht="27" customHeight="1" x14ac:dyDescent="0.2">
      <c r="A21" s="133" t="s">
        <v>69</v>
      </c>
      <c r="B21" s="118" t="s">
        <v>268</v>
      </c>
      <c r="C21" s="97">
        <v>100</v>
      </c>
      <c r="D21" s="104">
        <v>0</v>
      </c>
      <c r="E21" s="104">
        <v>0</v>
      </c>
      <c r="F21" s="104">
        <v>0</v>
      </c>
      <c r="G21" s="101">
        <v>0</v>
      </c>
      <c r="H21" s="104">
        <v>0</v>
      </c>
      <c r="I21" s="17" t="s">
        <v>5</v>
      </c>
      <c r="J21" s="79" t="s">
        <v>359</v>
      </c>
      <c r="K21" s="79">
        <v>2015</v>
      </c>
      <c r="L21" s="79" t="s">
        <v>210</v>
      </c>
    </row>
    <row r="22" spans="1:12" s="12" customFormat="1" ht="29.25" customHeight="1" x14ac:dyDescent="0.2">
      <c r="A22" s="131"/>
      <c r="B22" s="104"/>
      <c r="C22" s="101"/>
      <c r="D22" s="104"/>
      <c r="E22" s="104"/>
      <c r="F22" s="104"/>
      <c r="G22" s="101"/>
      <c r="H22" s="104"/>
      <c r="I22" s="2">
        <f>C21+D22+E22+F22+G22+H22</f>
        <v>100</v>
      </c>
      <c r="J22" s="80"/>
      <c r="K22" s="81"/>
      <c r="L22" s="81"/>
    </row>
    <row r="23" spans="1:12" s="12" customFormat="1" ht="20.25" customHeight="1" x14ac:dyDescent="0.2">
      <c r="A23" s="130" t="s">
        <v>174</v>
      </c>
      <c r="B23" s="103" t="s">
        <v>269</v>
      </c>
      <c r="C23" s="100">
        <v>104</v>
      </c>
      <c r="D23" s="103">
        <v>0</v>
      </c>
      <c r="E23" s="103">
        <v>0</v>
      </c>
      <c r="F23" s="103">
        <v>0</v>
      </c>
      <c r="G23" s="100">
        <v>0</v>
      </c>
      <c r="H23" s="103">
        <v>0</v>
      </c>
      <c r="I23" s="17" t="s">
        <v>5</v>
      </c>
      <c r="J23" s="79" t="s">
        <v>353</v>
      </c>
      <c r="K23" s="79">
        <v>2015</v>
      </c>
      <c r="L23" s="79" t="s">
        <v>210</v>
      </c>
    </row>
    <row r="24" spans="1:12" s="12" customFormat="1" ht="63" customHeight="1" x14ac:dyDescent="0.2">
      <c r="A24" s="132"/>
      <c r="B24" s="115"/>
      <c r="C24" s="102"/>
      <c r="D24" s="115"/>
      <c r="E24" s="115"/>
      <c r="F24" s="115"/>
      <c r="G24" s="102"/>
      <c r="H24" s="115"/>
      <c r="I24" s="1">
        <f>C23+D24+E24+F24+G24+H24</f>
        <v>104</v>
      </c>
      <c r="J24" s="81"/>
      <c r="K24" s="81"/>
      <c r="L24" s="81"/>
    </row>
    <row r="25" spans="1:12" ht="20.25" customHeight="1" x14ac:dyDescent="0.2">
      <c r="A25" s="130" t="s">
        <v>175</v>
      </c>
      <c r="B25" s="103" t="s">
        <v>7</v>
      </c>
      <c r="C25" s="103">
        <v>0</v>
      </c>
      <c r="D25" s="103">
        <v>0</v>
      </c>
      <c r="E25" s="103">
        <v>0</v>
      </c>
      <c r="F25" s="103">
        <v>0</v>
      </c>
      <c r="G25" s="100">
        <v>0</v>
      </c>
      <c r="H25" s="103">
        <v>0</v>
      </c>
      <c r="I25" s="34" t="s">
        <v>5</v>
      </c>
      <c r="J25" s="79" t="s">
        <v>360</v>
      </c>
      <c r="K25" s="79">
        <v>2020</v>
      </c>
      <c r="L25" s="79" t="s">
        <v>210</v>
      </c>
    </row>
    <row r="26" spans="1:12" ht="17.25" customHeight="1" x14ac:dyDescent="0.2">
      <c r="A26" s="131"/>
      <c r="B26" s="104"/>
      <c r="C26" s="119"/>
      <c r="D26" s="119"/>
      <c r="E26" s="119"/>
      <c r="F26" s="119"/>
      <c r="G26" s="98"/>
      <c r="H26" s="119"/>
      <c r="I26" s="35">
        <f>SUM(C25:H26)</f>
        <v>0</v>
      </c>
      <c r="J26" s="80"/>
      <c r="K26" s="80"/>
      <c r="L26" s="80"/>
    </row>
    <row r="27" spans="1:12" ht="13.5" customHeight="1" x14ac:dyDescent="0.2">
      <c r="A27" s="131"/>
      <c r="B27" s="104"/>
      <c r="C27" s="118">
        <v>0</v>
      </c>
      <c r="D27" s="118">
        <v>0</v>
      </c>
      <c r="E27" s="118">
        <v>0</v>
      </c>
      <c r="F27" s="118">
        <v>0</v>
      </c>
      <c r="G27" s="97">
        <v>0</v>
      </c>
      <c r="H27" s="118">
        <v>0</v>
      </c>
      <c r="I27" s="34" t="s">
        <v>6</v>
      </c>
      <c r="J27" s="80"/>
      <c r="K27" s="80"/>
      <c r="L27" s="80"/>
    </row>
    <row r="28" spans="1:12" ht="21.75" customHeight="1" x14ac:dyDescent="0.2">
      <c r="A28" s="132"/>
      <c r="B28" s="115"/>
      <c r="C28" s="115"/>
      <c r="D28" s="115"/>
      <c r="E28" s="115"/>
      <c r="F28" s="115"/>
      <c r="G28" s="102"/>
      <c r="H28" s="115"/>
      <c r="I28" s="35">
        <f>C28+D28+E28+F28+G27+H28</f>
        <v>0</v>
      </c>
      <c r="J28" s="81"/>
      <c r="K28" s="81"/>
      <c r="L28" s="81"/>
    </row>
    <row r="29" spans="1:12" ht="20.25" customHeight="1" x14ac:dyDescent="0.2">
      <c r="A29" s="131" t="s">
        <v>176</v>
      </c>
      <c r="B29" s="104" t="s">
        <v>8</v>
      </c>
      <c r="C29" s="104">
        <v>0</v>
      </c>
      <c r="D29" s="104">
        <v>0</v>
      </c>
      <c r="E29" s="101">
        <v>3000</v>
      </c>
      <c r="F29" s="104">
        <v>0</v>
      </c>
      <c r="G29" s="101">
        <v>0</v>
      </c>
      <c r="H29" s="104">
        <v>0</v>
      </c>
      <c r="I29" s="18" t="s">
        <v>5</v>
      </c>
      <c r="J29" s="80" t="s">
        <v>160</v>
      </c>
      <c r="K29" s="80">
        <v>2017</v>
      </c>
      <c r="L29" s="80" t="s">
        <v>210</v>
      </c>
    </row>
    <row r="30" spans="1:12" ht="46.5" customHeight="1" x14ac:dyDescent="0.2">
      <c r="A30" s="143"/>
      <c r="B30" s="119"/>
      <c r="C30" s="119"/>
      <c r="D30" s="119"/>
      <c r="E30" s="98"/>
      <c r="F30" s="119"/>
      <c r="G30" s="98"/>
      <c r="H30" s="119"/>
      <c r="I30" s="1">
        <f>C29+D29+E29+F29+G29+H29</f>
        <v>3000</v>
      </c>
      <c r="J30" s="99"/>
      <c r="K30" s="81"/>
      <c r="L30" s="81"/>
    </row>
    <row r="31" spans="1:12" ht="20.25" customHeight="1" x14ac:dyDescent="0.2">
      <c r="A31" s="133" t="s">
        <v>177</v>
      </c>
      <c r="B31" s="118" t="s">
        <v>9</v>
      </c>
      <c r="C31" s="118">
        <v>0</v>
      </c>
      <c r="D31" s="104">
        <v>0</v>
      </c>
      <c r="E31" s="104">
        <v>0</v>
      </c>
      <c r="F31" s="104">
        <v>0</v>
      </c>
      <c r="G31" s="101">
        <v>0</v>
      </c>
      <c r="H31" s="212">
        <v>0</v>
      </c>
      <c r="I31" s="17" t="s">
        <v>5</v>
      </c>
      <c r="J31" s="147" t="s">
        <v>361</v>
      </c>
      <c r="K31" s="79">
        <v>2020</v>
      </c>
      <c r="L31" s="79" t="s">
        <v>210</v>
      </c>
    </row>
    <row r="32" spans="1:12" ht="15" customHeight="1" x14ac:dyDescent="0.2">
      <c r="A32" s="131"/>
      <c r="B32" s="104"/>
      <c r="C32" s="119"/>
      <c r="D32" s="119"/>
      <c r="E32" s="119"/>
      <c r="F32" s="119"/>
      <c r="G32" s="98"/>
      <c r="H32" s="114"/>
      <c r="I32" s="1">
        <f>C31+D31+E31+F31+G31+H31</f>
        <v>0</v>
      </c>
      <c r="J32" s="91"/>
      <c r="K32" s="80"/>
      <c r="L32" s="80"/>
    </row>
    <row r="33" spans="1:12" ht="18" customHeight="1" x14ac:dyDescent="0.2">
      <c r="A33" s="131"/>
      <c r="B33" s="104"/>
      <c r="C33" s="118">
        <v>0</v>
      </c>
      <c r="D33" s="104">
        <v>0</v>
      </c>
      <c r="E33" s="104">
        <v>0</v>
      </c>
      <c r="F33" s="104">
        <v>0</v>
      </c>
      <c r="G33" s="101">
        <v>0</v>
      </c>
      <c r="H33" s="97">
        <v>0</v>
      </c>
      <c r="I33" s="17" t="s">
        <v>6</v>
      </c>
      <c r="J33" s="91"/>
      <c r="K33" s="80"/>
      <c r="L33" s="80"/>
    </row>
    <row r="34" spans="1:12" ht="24" customHeight="1" x14ac:dyDescent="0.2">
      <c r="A34" s="143"/>
      <c r="B34" s="119"/>
      <c r="C34" s="119"/>
      <c r="D34" s="119"/>
      <c r="E34" s="119"/>
      <c r="F34" s="119"/>
      <c r="G34" s="98"/>
      <c r="H34" s="98"/>
      <c r="I34" s="2">
        <f>C33+D33+F33+G33+H33+E33</f>
        <v>0</v>
      </c>
      <c r="J34" s="148"/>
      <c r="K34" s="81"/>
      <c r="L34" s="81"/>
    </row>
    <row r="35" spans="1:12" ht="43.5" customHeight="1" x14ac:dyDescent="0.2">
      <c r="A35" s="133" t="s">
        <v>178</v>
      </c>
      <c r="B35" s="118" t="s">
        <v>10</v>
      </c>
      <c r="C35" s="118">
        <v>0</v>
      </c>
      <c r="D35" s="104">
        <v>0</v>
      </c>
      <c r="E35" s="104">
        <v>0</v>
      </c>
      <c r="F35" s="104">
        <v>0</v>
      </c>
      <c r="G35" s="101">
        <v>0</v>
      </c>
      <c r="H35" s="166">
        <v>0</v>
      </c>
      <c r="I35" s="17" t="s">
        <v>5</v>
      </c>
      <c r="J35" s="79" t="s">
        <v>352</v>
      </c>
      <c r="K35" s="79">
        <v>2020</v>
      </c>
      <c r="L35" s="79" t="s">
        <v>210</v>
      </c>
    </row>
    <row r="36" spans="1:12" ht="24" customHeight="1" x14ac:dyDescent="0.2">
      <c r="A36" s="132"/>
      <c r="B36" s="115"/>
      <c r="C36" s="119"/>
      <c r="D36" s="119"/>
      <c r="E36" s="119"/>
      <c r="F36" s="119"/>
      <c r="G36" s="98"/>
      <c r="H36" s="167"/>
      <c r="I36" s="1">
        <f>C35+D35+F35+G35+H35</f>
        <v>0</v>
      </c>
      <c r="J36" s="81"/>
      <c r="K36" s="81"/>
      <c r="L36" s="81"/>
    </row>
    <row r="37" spans="1:12" ht="36.75" customHeight="1" x14ac:dyDescent="0.2">
      <c r="A37" s="130" t="s">
        <v>179</v>
      </c>
      <c r="B37" s="103" t="s">
        <v>11</v>
      </c>
      <c r="C37" s="104">
        <v>0</v>
      </c>
      <c r="D37" s="100">
        <v>0</v>
      </c>
      <c r="E37" s="104">
        <v>0</v>
      </c>
      <c r="F37" s="104">
        <v>0</v>
      </c>
      <c r="G37" s="101">
        <v>0</v>
      </c>
      <c r="H37" s="104">
        <v>0</v>
      </c>
      <c r="I37" s="17" t="s">
        <v>5</v>
      </c>
      <c r="J37" s="147" t="s">
        <v>162</v>
      </c>
      <c r="K37" s="79">
        <v>2020</v>
      </c>
      <c r="L37" s="79" t="s">
        <v>314</v>
      </c>
    </row>
    <row r="38" spans="1:12" ht="36.75" customHeight="1" x14ac:dyDescent="0.2">
      <c r="A38" s="132"/>
      <c r="B38" s="115"/>
      <c r="C38" s="119"/>
      <c r="D38" s="102"/>
      <c r="E38" s="119"/>
      <c r="F38" s="119"/>
      <c r="G38" s="98"/>
      <c r="H38" s="119"/>
      <c r="I38" s="1">
        <f>C37+D37+E37+F37+G37+H37</f>
        <v>0</v>
      </c>
      <c r="J38" s="148"/>
      <c r="K38" s="81"/>
      <c r="L38" s="81"/>
    </row>
    <row r="39" spans="1:12" ht="19.5" customHeight="1" x14ac:dyDescent="0.2">
      <c r="A39" s="131" t="s">
        <v>180</v>
      </c>
      <c r="B39" s="119" t="s">
        <v>12</v>
      </c>
      <c r="C39" s="104">
        <v>0</v>
      </c>
      <c r="D39" s="104">
        <v>0</v>
      </c>
      <c r="E39" s="101">
        <v>0</v>
      </c>
      <c r="F39" s="199">
        <v>0</v>
      </c>
      <c r="G39" s="101">
        <v>0</v>
      </c>
      <c r="H39" s="104">
        <v>0</v>
      </c>
      <c r="I39" s="18" t="s">
        <v>5</v>
      </c>
      <c r="J39" s="91" t="s">
        <v>162</v>
      </c>
      <c r="K39" s="79" t="s">
        <v>393</v>
      </c>
      <c r="L39" s="79" t="s">
        <v>314</v>
      </c>
    </row>
    <row r="40" spans="1:12" ht="18" customHeight="1" x14ac:dyDescent="0.2">
      <c r="A40" s="131"/>
      <c r="B40" s="165"/>
      <c r="C40" s="119"/>
      <c r="D40" s="119"/>
      <c r="E40" s="98"/>
      <c r="F40" s="207"/>
      <c r="G40" s="98"/>
      <c r="H40" s="119"/>
      <c r="I40" s="2">
        <f>E39+F39+G39</f>
        <v>0</v>
      </c>
      <c r="J40" s="91"/>
      <c r="K40" s="80"/>
      <c r="L40" s="80"/>
    </row>
    <row r="41" spans="1:12" ht="15" customHeight="1" x14ac:dyDescent="0.2">
      <c r="A41" s="131"/>
      <c r="B41" s="165"/>
      <c r="C41" s="104">
        <v>0</v>
      </c>
      <c r="D41" s="104">
        <v>0</v>
      </c>
      <c r="E41" s="97">
        <v>0</v>
      </c>
      <c r="F41" s="104">
        <v>0</v>
      </c>
      <c r="G41" s="101">
        <v>0</v>
      </c>
      <c r="H41" s="104">
        <v>0</v>
      </c>
      <c r="I41" s="17" t="s">
        <v>6</v>
      </c>
      <c r="J41" s="91"/>
      <c r="K41" s="80"/>
      <c r="L41" s="80"/>
    </row>
    <row r="42" spans="1:12" ht="21" customHeight="1" x14ac:dyDescent="0.2">
      <c r="A42" s="143"/>
      <c r="B42" s="165"/>
      <c r="C42" s="119"/>
      <c r="D42" s="119"/>
      <c r="E42" s="98"/>
      <c r="F42" s="119"/>
      <c r="G42" s="98"/>
      <c r="H42" s="119"/>
      <c r="I42" s="1">
        <f>C41+D41+E41+F41+G41+H41</f>
        <v>0</v>
      </c>
      <c r="J42" s="148"/>
      <c r="K42" s="81"/>
      <c r="L42" s="81"/>
    </row>
    <row r="43" spans="1:12" ht="30.75" customHeight="1" x14ac:dyDescent="0.2">
      <c r="A43" s="133" t="s">
        <v>181</v>
      </c>
      <c r="B43" s="118" t="s">
        <v>311</v>
      </c>
      <c r="C43" s="104">
        <v>0</v>
      </c>
      <c r="D43" s="104">
        <v>0</v>
      </c>
      <c r="E43" s="97">
        <v>0</v>
      </c>
      <c r="F43" s="104">
        <v>0</v>
      </c>
      <c r="G43" s="101">
        <v>0</v>
      </c>
      <c r="H43" s="104">
        <v>0</v>
      </c>
      <c r="I43" s="17" t="s">
        <v>5</v>
      </c>
      <c r="J43" s="147" t="s">
        <v>312</v>
      </c>
      <c r="K43" s="79" t="s">
        <v>392</v>
      </c>
      <c r="L43" s="79" t="s">
        <v>210</v>
      </c>
    </row>
    <row r="44" spans="1:12" ht="19.5" customHeight="1" x14ac:dyDescent="0.2">
      <c r="A44" s="131"/>
      <c r="B44" s="104"/>
      <c r="C44" s="104"/>
      <c r="D44" s="104"/>
      <c r="E44" s="101"/>
      <c r="F44" s="104"/>
      <c r="G44" s="101"/>
      <c r="H44" s="104"/>
      <c r="I44" s="2">
        <f>C43+D43+E43+F43+G43+H43</f>
        <v>0</v>
      </c>
      <c r="J44" s="91"/>
      <c r="K44" s="80"/>
      <c r="L44" s="80"/>
    </row>
    <row r="45" spans="1:12" ht="23.25" customHeight="1" x14ac:dyDescent="0.2">
      <c r="A45" s="130" t="s">
        <v>182</v>
      </c>
      <c r="B45" s="103" t="s">
        <v>14</v>
      </c>
      <c r="C45" s="103">
        <v>0</v>
      </c>
      <c r="D45" s="103">
        <v>0</v>
      </c>
      <c r="E45" s="103">
        <v>0</v>
      </c>
      <c r="F45" s="100">
        <v>0</v>
      </c>
      <c r="G45" s="100">
        <v>0</v>
      </c>
      <c r="H45" s="126">
        <v>0</v>
      </c>
      <c r="I45" s="17" t="s">
        <v>5</v>
      </c>
      <c r="J45" s="147" t="s">
        <v>162</v>
      </c>
      <c r="K45" s="79">
        <v>2020</v>
      </c>
      <c r="L45" s="79" t="s">
        <v>315</v>
      </c>
    </row>
    <row r="46" spans="1:12" x14ac:dyDescent="0.2">
      <c r="A46" s="131"/>
      <c r="B46" s="104"/>
      <c r="C46" s="119"/>
      <c r="D46" s="119"/>
      <c r="E46" s="119"/>
      <c r="F46" s="98"/>
      <c r="G46" s="98"/>
      <c r="H46" s="207"/>
      <c r="I46" s="2">
        <f>C45+D45+E45+F45+G45+H45</f>
        <v>0</v>
      </c>
      <c r="J46" s="91"/>
      <c r="K46" s="80"/>
      <c r="L46" s="80"/>
    </row>
    <row r="47" spans="1:12" x14ac:dyDescent="0.2">
      <c r="A47" s="131"/>
      <c r="B47" s="104"/>
      <c r="C47" s="104">
        <v>0</v>
      </c>
      <c r="D47" s="104">
        <v>0</v>
      </c>
      <c r="E47" s="104">
        <v>0</v>
      </c>
      <c r="F47" s="97">
        <v>0</v>
      </c>
      <c r="G47" s="101">
        <v>0</v>
      </c>
      <c r="H47" s="199">
        <v>0</v>
      </c>
      <c r="I47" s="17" t="s">
        <v>6</v>
      </c>
      <c r="J47" s="91"/>
      <c r="K47" s="80"/>
      <c r="L47" s="80"/>
    </row>
    <row r="48" spans="1:12" ht="15.75" customHeight="1" x14ac:dyDescent="0.2">
      <c r="A48" s="132"/>
      <c r="B48" s="115"/>
      <c r="C48" s="115"/>
      <c r="D48" s="115"/>
      <c r="E48" s="115"/>
      <c r="F48" s="102"/>
      <c r="G48" s="102"/>
      <c r="H48" s="127"/>
      <c r="I48" s="1">
        <f>C47+D47+E47+F47+G47+H47</f>
        <v>0</v>
      </c>
      <c r="J48" s="148"/>
      <c r="K48" s="81"/>
      <c r="L48" s="81"/>
    </row>
    <row r="49" spans="1:12" ht="22.5" customHeight="1" x14ac:dyDescent="0.2">
      <c r="A49" s="130" t="s">
        <v>183</v>
      </c>
      <c r="B49" s="103" t="s">
        <v>202</v>
      </c>
      <c r="C49" s="103">
        <v>0</v>
      </c>
      <c r="D49" s="126">
        <v>40.4</v>
      </c>
      <c r="E49" s="126">
        <v>4262</v>
      </c>
      <c r="F49" s="100">
        <v>3421.8</v>
      </c>
      <c r="G49" s="100">
        <v>0</v>
      </c>
      <c r="H49" s="179">
        <v>0</v>
      </c>
      <c r="I49" s="17" t="s">
        <v>5</v>
      </c>
      <c r="J49" s="147" t="s">
        <v>162</v>
      </c>
      <c r="K49" s="79" t="s">
        <v>391</v>
      </c>
      <c r="L49" s="79" t="s">
        <v>207</v>
      </c>
    </row>
    <row r="50" spans="1:12" ht="21.75" customHeight="1" x14ac:dyDescent="0.2">
      <c r="A50" s="131"/>
      <c r="B50" s="104"/>
      <c r="C50" s="119"/>
      <c r="D50" s="207"/>
      <c r="E50" s="207"/>
      <c r="F50" s="98"/>
      <c r="G50" s="98"/>
      <c r="H50" s="178"/>
      <c r="I50" s="2">
        <f>SUM(C49:H50)</f>
        <v>7724.2</v>
      </c>
      <c r="J50" s="91"/>
      <c r="K50" s="80"/>
      <c r="L50" s="80"/>
    </row>
    <row r="51" spans="1:12" ht="15" customHeight="1" x14ac:dyDescent="0.2">
      <c r="A51" s="131"/>
      <c r="B51" s="104"/>
      <c r="C51" s="104">
        <v>0</v>
      </c>
      <c r="D51" s="208">
        <v>4000</v>
      </c>
      <c r="E51" s="104">
        <v>0</v>
      </c>
      <c r="F51" s="97">
        <v>0</v>
      </c>
      <c r="G51" s="97">
        <v>0</v>
      </c>
      <c r="H51" s="97">
        <v>0</v>
      </c>
      <c r="I51" s="17" t="s">
        <v>6</v>
      </c>
      <c r="J51" s="91"/>
      <c r="K51" s="80"/>
      <c r="L51" s="80"/>
    </row>
    <row r="52" spans="1:12" ht="26.25" customHeight="1" x14ac:dyDescent="0.2">
      <c r="A52" s="132"/>
      <c r="B52" s="115"/>
      <c r="C52" s="115"/>
      <c r="D52" s="211"/>
      <c r="E52" s="115"/>
      <c r="F52" s="102"/>
      <c r="G52" s="102"/>
      <c r="H52" s="102"/>
      <c r="I52" s="1">
        <f>C51+D51+E51+F51+G51+H51</f>
        <v>4000</v>
      </c>
      <c r="J52" s="148"/>
      <c r="K52" s="81"/>
      <c r="L52" s="81"/>
    </row>
    <row r="53" spans="1:12" ht="30.75" hidden="1" customHeight="1" x14ac:dyDescent="0.2">
      <c r="A53" s="131"/>
      <c r="B53" s="104" t="s">
        <v>194</v>
      </c>
      <c r="C53" s="208">
        <v>0</v>
      </c>
      <c r="D53" s="208"/>
      <c r="E53" s="208">
        <v>0</v>
      </c>
      <c r="F53" s="208">
        <v>0</v>
      </c>
      <c r="G53" s="208">
        <v>0</v>
      </c>
      <c r="H53" s="208">
        <v>0</v>
      </c>
      <c r="I53" s="18" t="s">
        <v>5</v>
      </c>
      <c r="J53" s="91" t="s">
        <v>353</v>
      </c>
      <c r="K53" s="19"/>
      <c r="L53" s="19"/>
    </row>
    <row r="54" spans="1:12" hidden="1" x14ac:dyDescent="0.2">
      <c r="A54" s="131"/>
      <c r="B54" s="104"/>
      <c r="C54" s="209"/>
      <c r="D54" s="209"/>
      <c r="E54" s="209"/>
      <c r="F54" s="209"/>
      <c r="G54" s="209"/>
      <c r="H54" s="209"/>
      <c r="I54" s="2">
        <f>C53+D53+E53+F53+G53+H53</f>
        <v>0</v>
      </c>
      <c r="J54" s="91"/>
      <c r="K54" s="36"/>
      <c r="L54" s="36"/>
    </row>
    <row r="55" spans="1:12" hidden="1" x14ac:dyDescent="0.2">
      <c r="A55" s="131"/>
      <c r="B55" s="104"/>
      <c r="C55" s="208">
        <v>0</v>
      </c>
      <c r="D55" s="208">
        <v>0</v>
      </c>
      <c r="E55" s="208">
        <v>0</v>
      </c>
      <c r="F55" s="210">
        <v>0</v>
      </c>
      <c r="G55" s="210">
        <v>0</v>
      </c>
      <c r="H55" s="210">
        <v>0</v>
      </c>
      <c r="I55" s="17" t="s">
        <v>6</v>
      </c>
      <c r="J55" s="91"/>
      <c r="K55" s="36"/>
      <c r="L55" s="36"/>
    </row>
    <row r="56" spans="1:12" ht="1.5" hidden="1" customHeight="1" x14ac:dyDescent="0.2">
      <c r="A56" s="143"/>
      <c r="B56" s="119"/>
      <c r="C56" s="209"/>
      <c r="D56" s="209"/>
      <c r="E56" s="209"/>
      <c r="F56" s="209"/>
      <c r="G56" s="209"/>
      <c r="H56" s="209"/>
      <c r="I56" s="1">
        <f>C55+D55+E55+F55+G55+H55</f>
        <v>0</v>
      </c>
      <c r="J56" s="148"/>
      <c r="K56" s="36"/>
      <c r="L56" s="36"/>
    </row>
    <row r="57" spans="1:12" ht="26.25" customHeight="1" x14ac:dyDescent="0.2">
      <c r="A57" s="37" t="s">
        <v>184</v>
      </c>
      <c r="B57" s="118" t="s">
        <v>203</v>
      </c>
      <c r="C57" s="104">
        <v>1109.5</v>
      </c>
      <c r="D57" s="199">
        <v>3552.4</v>
      </c>
      <c r="E57" s="104">
        <f>60.6+2395.8+58</f>
        <v>2514.4</v>
      </c>
      <c r="F57" s="97">
        <v>2588.9</v>
      </c>
      <c r="G57" s="97">
        <v>0</v>
      </c>
      <c r="H57" s="97">
        <v>0</v>
      </c>
      <c r="I57" s="17" t="s">
        <v>5</v>
      </c>
      <c r="J57" s="147" t="s">
        <v>353</v>
      </c>
      <c r="K57" s="79" t="s">
        <v>387</v>
      </c>
      <c r="L57" s="79" t="s">
        <v>316</v>
      </c>
    </row>
    <row r="58" spans="1:12" ht="21.75" customHeight="1" x14ac:dyDescent="0.2">
      <c r="A58" s="38"/>
      <c r="B58" s="104"/>
      <c r="C58" s="119"/>
      <c r="D58" s="207"/>
      <c r="E58" s="119"/>
      <c r="F58" s="98"/>
      <c r="G58" s="98"/>
      <c r="H58" s="98"/>
      <c r="I58" s="2">
        <f>C57+D57+E57+F57+G57+H57</f>
        <v>9765.1999999999989</v>
      </c>
      <c r="J58" s="91"/>
      <c r="K58" s="80"/>
      <c r="L58" s="80"/>
    </row>
    <row r="59" spans="1:12" x14ac:dyDescent="0.2">
      <c r="A59" s="38"/>
      <c r="B59" s="104"/>
      <c r="C59" s="118">
        <v>0</v>
      </c>
      <c r="D59" s="210">
        <v>52588.800000000003</v>
      </c>
      <c r="E59" s="206">
        <v>0</v>
      </c>
      <c r="F59" s="97">
        <v>0</v>
      </c>
      <c r="G59" s="97">
        <v>0</v>
      </c>
      <c r="H59" s="166">
        <v>0</v>
      </c>
      <c r="I59" s="17" t="s">
        <v>6</v>
      </c>
      <c r="J59" s="91"/>
      <c r="K59" s="80"/>
      <c r="L59" s="80"/>
    </row>
    <row r="60" spans="1:12" ht="31.5" customHeight="1" x14ac:dyDescent="0.2">
      <c r="A60" s="38"/>
      <c r="B60" s="119"/>
      <c r="C60" s="115"/>
      <c r="D60" s="211"/>
      <c r="E60" s="127"/>
      <c r="F60" s="102"/>
      <c r="G60" s="102"/>
      <c r="H60" s="167"/>
      <c r="I60" s="1">
        <f>C59+D59+E59+F59+G59+H59</f>
        <v>52588.800000000003</v>
      </c>
      <c r="J60" s="148"/>
      <c r="K60" s="81"/>
      <c r="L60" s="81"/>
    </row>
    <row r="61" spans="1:12" ht="57.75" hidden="1" customHeight="1" x14ac:dyDescent="0.2">
      <c r="A61" s="38"/>
      <c r="B61" s="152" t="s">
        <v>279</v>
      </c>
      <c r="C61" s="110">
        <v>0</v>
      </c>
      <c r="D61" s="110">
        <v>0</v>
      </c>
      <c r="E61" s="88">
        <v>0</v>
      </c>
      <c r="F61" s="110">
        <v>0</v>
      </c>
      <c r="G61" s="110">
        <v>0</v>
      </c>
      <c r="H61" s="110">
        <v>0</v>
      </c>
      <c r="I61" s="39" t="s">
        <v>5</v>
      </c>
      <c r="J61" s="147" t="s">
        <v>162</v>
      </c>
      <c r="K61" s="79" t="s">
        <v>206</v>
      </c>
      <c r="L61" s="79" t="s">
        <v>210</v>
      </c>
    </row>
    <row r="62" spans="1:12" ht="27" hidden="1" customHeight="1" x14ac:dyDescent="0.2">
      <c r="A62" s="38"/>
      <c r="B62" s="153"/>
      <c r="C62" s="110"/>
      <c r="D62" s="110"/>
      <c r="E62" s="88"/>
      <c r="F62" s="110"/>
      <c r="G62" s="110"/>
      <c r="H62" s="110"/>
      <c r="I62" s="1">
        <f>SUM(C61:H62)</f>
        <v>0</v>
      </c>
      <c r="J62" s="91"/>
      <c r="K62" s="80"/>
      <c r="L62" s="80"/>
    </row>
    <row r="63" spans="1:12" ht="27" hidden="1" customHeight="1" x14ac:dyDescent="0.2">
      <c r="A63" s="38"/>
      <c r="B63" s="104"/>
      <c r="C63" s="110">
        <v>0</v>
      </c>
      <c r="D63" s="110">
        <v>0</v>
      </c>
      <c r="E63" s="110">
        <v>0</v>
      </c>
      <c r="F63" s="110">
        <v>0</v>
      </c>
      <c r="G63" s="110">
        <v>0</v>
      </c>
      <c r="H63" s="110">
        <v>0</v>
      </c>
      <c r="I63" s="39" t="s">
        <v>6</v>
      </c>
      <c r="J63" s="91"/>
      <c r="K63" s="80"/>
      <c r="L63" s="80"/>
    </row>
    <row r="64" spans="1:12" ht="27" hidden="1" customHeight="1" x14ac:dyDescent="0.2">
      <c r="A64" s="40"/>
      <c r="B64" s="119"/>
      <c r="C64" s="110"/>
      <c r="D64" s="110"/>
      <c r="E64" s="110"/>
      <c r="F64" s="110"/>
      <c r="G64" s="110"/>
      <c r="H64" s="110"/>
      <c r="I64" s="1">
        <f>SUM(C63:H64)</f>
        <v>0</v>
      </c>
      <c r="J64" s="148"/>
      <c r="K64" s="81"/>
      <c r="L64" s="81"/>
    </row>
    <row r="65" spans="1:12" ht="84" hidden="1" customHeight="1" x14ac:dyDescent="0.2">
      <c r="A65" s="38"/>
      <c r="B65" s="152" t="s">
        <v>280</v>
      </c>
      <c r="C65" s="110">
        <v>0</v>
      </c>
      <c r="D65" s="110">
        <v>0</v>
      </c>
      <c r="E65" s="88">
        <v>0</v>
      </c>
      <c r="F65" s="110">
        <v>0</v>
      </c>
      <c r="G65" s="110">
        <v>0</v>
      </c>
      <c r="H65" s="110">
        <v>0</v>
      </c>
      <c r="I65" s="39" t="s">
        <v>5</v>
      </c>
      <c r="J65" s="147" t="s">
        <v>162</v>
      </c>
      <c r="K65" s="79">
        <v>2017</v>
      </c>
      <c r="L65" s="79" t="s">
        <v>210</v>
      </c>
    </row>
    <row r="66" spans="1:12" ht="27" hidden="1" customHeight="1" x14ac:dyDescent="0.2">
      <c r="A66" s="38"/>
      <c r="B66" s="153"/>
      <c r="C66" s="110"/>
      <c r="D66" s="110"/>
      <c r="E66" s="88"/>
      <c r="F66" s="110"/>
      <c r="G66" s="110"/>
      <c r="H66" s="110"/>
      <c r="I66" s="1">
        <f>SUM(C65:H66)</f>
        <v>0</v>
      </c>
      <c r="J66" s="91"/>
      <c r="K66" s="80"/>
      <c r="L66" s="80"/>
    </row>
    <row r="67" spans="1:12" ht="27" hidden="1" customHeight="1" x14ac:dyDescent="0.2">
      <c r="A67" s="38"/>
      <c r="B67" s="104"/>
      <c r="C67" s="110">
        <v>0</v>
      </c>
      <c r="D67" s="110">
        <v>0</v>
      </c>
      <c r="E67" s="110">
        <v>0</v>
      </c>
      <c r="F67" s="110">
        <v>0</v>
      </c>
      <c r="G67" s="110">
        <v>0</v>
      </c>
      <c r="H67" s="110">
        <v>0</v>
      </c>
      <c r="I67" s="39" t="s">
        <v>6</v>
      </c>
      <c r="J67" s="91"/>
      <c r="K67" s="80"/>
      <c r="L67" s="80"/>
    </row>
    <row r="68" spans="1:12" ht="66.75" customHeight="1" x14ac:dyDescent="0.2">
      <c r="A68" s="41"/>
      <c r="B68" s="119"/>
      <c r="C68" s="110"/>
      <c r="D68" s="110"/>
      <c r="E68" s="110"/>
      <c r="F68" s="110"/>
      <c r="G68" s="110"/>
      <c r="H68" s="110"/>
      <c r="I68" s="1">
        <f>SUM(C67:H68)</f>
        <v>0</v>
      </c>
      <c r="J68" s="148"/>
      <c r="K68" s="81"/>
      <c r="L68" s="81"/>
    </row>
    <row r="69" spans="1:12" ht="21" customHeight="1" x14ac:dyDescent="0.2">
      <c r="A69" s="131" t="s">
        <v>185</v>
      </c>
      <c r="B69" s="152" t="s">
        <v>15</v>
      </c>
      <c r="C69" s="84">
        <v>0</v>
      </c>
      <c r="D69" s="84">
        <v>0</v>
      </c>
      <c r="E69" s="84">
        <v>0</v>
      </c>
      <c r="F69" s="85">
        <v>0</v>
      </c>
      <c r="G69" s="85">
        <v>0</v>
      </c>
      <c r="H69" s="84">
        <v>0</v>
      </c>
      <c r="I69" s="17" t="s">
        <v>5</v>
      </c>
      <c r="J69" s="147" t="s">
        <v>353</v>
      </c>
      <c r="K69" s="79">
        <v>2020</v>
      </c>
      <c r="L69" s="79" t="s">
        <v>210</v>
      </c>
    </row>
    <row r="70" spans="1:12" ht="14.25" customHeight="1" x14ac:dyDescent="0.2">
      <c r="A70" s="131"/>
      <c r="B70" s="153"/>
      <c r="C70" s="84"/>
      <c r="D70" s="84"/>
      <c r="E70" s="84"/>
      <c r="F70" s="85"/>
      <c r="G70" s="85"/>
      <c r="H70" s="84"/>
      <c r="I70" s="2">
        <f>C69+D69+E69+F69+G69+H69</f>
        <v>0</v>
      </c>
      <c r="J70" s="91"/>
      <c r="K70" s="80"/>
      <c r="L70" s="80"/>
    </row>
    <row r="71" spans="1:12" ht="25.5" customHeight="1" x14ac:dyDescent="0.2">
      <c r="A71" s="131"/>
      <c r="B71" s="104"/>
      <c r="C71" s="104">
        <v>0</v>
      </c>
      <c r="D71" s="104">
        <v>0</v>
      </c>
      <c r="E71" s="104">
        <v>0</v>
      </c>
      <c r="F71" s="101">
        <v>0</v>
      </c>
      <c r="G71" s="101">
        <v>0</v>
      </c>
      <c r="H71" s="104">
        <v>0</v>
      </c>
      <c r="I71" s="17" t="s">
        <v>6</v>
      </c>
      <c r="J71" s="91"/>
      <c r="K71" s="80"/>
      <c r="L71" s="80"/>
    </row>
    <row r="72" spans="1:12" ht="23.25" customHeight="1" x14ac:dyDescent="0.2">
      <c r="A72" s="143"/>
      <c r="B72" s="104"/>
      <c r="C72" s="119"/>
      <c r="D72" s="119"/>
      <c r="E72" s="119"/>
      <c r="F72" s="101"/>
      <c r="G72" s="98"/>
      <c r="H72" s="119"/>
      <c r="I72" s="2">
        <f>C71+D71+E71+F71+G71+H71</f>
        <v>0</v>
      </c>
      <c r="J72" s="91"/>
      <c r="K72" s="81"/>
      <c r="L72" s="81"/>
    </row>
    <row r="73" spans="1:12" ht="24" customHeight="1" x14ac:dyDescent="0.2">
      <c r="A73" s="133" t="s">
        <v>186</v>
      </c>
      <c r="B73" s="103" t="s">
        <v>313</v>
      </c>
      <c r="C73" s="104">
        <v>0</v>
      </c>
      <c r="D73" s="104">
        <v>0</v>
      </c>
      <c r="E73" s="104">
        <v>0</v>
      </c>
      <c r="F73" s="100">
        <f>4981.8+1135.5</f>
        <v>6117.3</v>
      </c>
      <c r="G73" s="101">
        <v>0</v>
      </c>
      <c r="H73" s="104">
        <v>0</v>
      </c>
      <c r="I73" s="17" t="s">
        <v>5</v>
      </c>
      <c r="J73" s="147" t="s">
        <v>353</v>
      </c>
      <c r="K73" s="79">
        <v>2018</v>
      </c>
      <c r="L73" s="79" t="s">
        <v>317</v>
      </c>
    </row>
    <row r="74" spans="1:12" x14ac:dyDescent="0.2">
      <c r="A74" s="131"/>
      <c r="B74" s="104"/>
      <c r="C74" s="119"/>
      <c r="D74" s="119"/>
      <c r="E74" s="119"/>
      <c r="F74" s="98"/>
      <c r="G74" s="98"/>
      <c r="H74" s="119"/>
      <c r="I74" s="2">
        <f>C73+D73+E73+F73+G73+H73</f>
        <v>6117.3</v>
      </c>
      <c r="J74" s="91"/>
      <c r="K74" s="80"/>
      <c r="L74" s="80"/>
    </row>
    <row r="75" spans="1:12" x14ac:dyDescent="0.2">
      <c r="A75" s="131"/>
      <c r="B75" s="104"/>
      <c r="C75" s="104">
        <v>0</v>
      </c>
      <c r="D75" s="104">
        <v>0</v>
      </c>
      <c r="E75" s="104">
        <v>0</v>
      </c>
      <c r="F75" s="97">
        <v>0</v>
      </c>
      <c r="G75" s="101">
        <v>0</v>
      </c>
      <c r="H75" s="104">
        <v>0</v>
      </c>
      <c r="I75" s="17" t="s">
        <v>6</v>
      </c>
      <c r="J75" s="91"/>
      <c r="K75" s="80"/>
      <c r="L75" s="80"/>
    </row>
    <row r="76" spans="1:12" ht="37.5" customHeight="1" x14ac:dyDescent="0.2">
      <c r="A76" s="132"/>
      <c r="B76" s="115"/>
      <c r="C76" s="115"/>
      <c r="D76" s="115"/>
      <c r="E76" s="115"/>
      <c r="F76" s="102"/>
      <c r="G76" s="102"/>
      <c r="H76" s="115"/>
      <c r="I76" s="1">
        <f>C75+D75+E75+F75+G75+H75</f>
        <v>0</v>
      </c>
      <c r="J76" s="148"/>
      <c r="K76" s="81"/>
      <c r="L76" s="81"/>
    </row>
    <row r="77" spans="1:12" ht="24" customHeight="1" x14ac:dyDescent="0.2">
      <c r="A77" s="131" t="s">
        <v>187</v>
      </c>
      <c r="B77" s="104" t="s">
        <v>266</v>
      </c>
      <c r="C77" s="104">
        <v>4.5</v>
      </c>
      <c r="D77" s="104">
        <v>0</v>
      </c>
      <c r="E77" s="104">
        <v>0</v>
      </c>
      <c r="F77" s="104">
        <v>0</v>
      </c>
      <c r="G77" s="123">
        <v>0</v>
      </c>
      <c r="H77" s="87">
        <v>9</v>
      </c>
      <c r="I77" s="18" t="s">
        <v>5</v>
      </c>
      <c r="J77" s="91" t="s">
        <v>377</v>
      </c>
      <c r="K77" s="80" t="s">
        <v>387</v>
      </c>
      <c r="L77" s="80" t="s">
        <v>318</v>
      </c>
    </row>
    <row r="78" spans="1:12" ht="28.5" customHeight="1" x14ac:dyDescent="0.2">
      <c r="A78" s="131"/>
      <c r="B78" s="104"/>
      <c r="C78" s="119"/>
      <c r="D78" s="119"/>
      <c r="E78" s="119"/>
      <c r="F78" s="119"/>
      <c r="G78" s="114"/>
      <c r="H78" s="85"/>
      <c r="I78" s="2">
        <f>C77+D77+E77+F77+G77+H77</f>
        <v>13.5</v>
      </c>
      <c r="J78" s="91"/>
      <c r="K78" s="80"/>
      <c r="L78" s="80"/>
    </row>
    <row r="79" spans="1:12" ht="30" customHeight="1" x14ac:dyDescent="0.2">
      <c r="A79" s="131"/>
      <c r="B79" s="104"/>
      <c r="C79" s="97">
        <v>263.3</v>
      </c>
      <c r="D79" s="97">
        <v>0</v>
      </c>
      <c r="E79" s="97">
        <v>0</v>
      </c>
      <c r="F79" s="104">
        <v>0</v>
      </c>
      <c r="G79" s="101">
        <v>0</v>
      </c>
      <c r="H79" s="104">
        <v>0</v>
      </c>
      <c r="I79" s="17" t="s">
        <v>6</v>
      </c>
      <c r="J79" s="91"/>
      <c r="K79" s="80"/>
      <c r="L79" s="80"/>
    </row>
    <row r="80" spans="1:12" ht="15.75" customHeight="1" x14ac:dyDescent="0.2">
      <c r="A80" s="132"/>
      <c r="B80" s="115"/>
      <c r="C80" s="102"/>
      <c r="D80" s="102"/>
      <c r="E80" s="102"/>
      <c r="F80" s="115"/>
      <c r="G80" s="102"/>
      <c r="H80" s="115"/>
      <c r="I80" s="1">
        <f>C79+D79+E79+F79+G79+H79</f>
        <v>263.3</v>
      </c>
      <c r="J80" s="148"/>
      <c r="K80" s="81"/>
      <c r="L80" s="81"/>
    </row>
    <row r="81" spans="1:12" ht="16.5" customHeight="1" x14ac:dyDescent="0.2">
      <c r="A81" s="82" t="s">
        <v>188</v>
      </c>
      <c r="B81" s="84" t="s">
        <v>278</v>
      </c>
      <c r="C81" s="85">
        <v>0</v>
      </c>
      <c r="D81" s="84">
        <v>0</v>
      </c>
      <c r="E81" s="84">
        <v>0</v>
      </c>
      <c r="F81" s="84">
        <v>0</v>
      </c>
      <c r="G81" s="85">
        <v>0</v>
      </c>
      <c r="H81" s="84">
        <v>0</v>
      </c>
      <c r="I81" s="17" t="s">
        <v>5</v>
      </c>
      <c r="J81" s="84" t="s">
        <v>362</v>
      </c>
      <c r="K81" s="84">
        <v>2016</v>
      </c>
      <c r="L81" s="79" t="s">
        <v>317</v>
      </c>
    </row>
    <row r="82" spans="1:12" ht="22.5" customHeight="1" x14ac:dyDescent="0.2">
      <c r="A82" s="82"/>
      <c r="B82" s="84"/>
      <c r="C82" s="85"/>
      <c r="D82" s="84"/>
      <c r="E82" s="84"/>
      <c r="F82" s="84"/>
      <c r="G82" s="85"/>
      <c r="H82" s="84"/>
      <c r="I82" s="1">
        <f>C81+D81+E81+F81+G81+H81</f>
        <v>0</v>
      </c>
      <c r="J82" s="84"/>
      <c r="K82" s="84"/>
      <c r="L82" s="80"/>
    </row>
    <row r="83" spans="1:12" ht="12.75" customHeight="1" x14ac:dyDescent="0.2">
      <c r="A83" s="82"/>
      <c r="B83" s="84"/>
      <c r="C83" s="84">
        <v>0</v>
      </c>
      <c r="D83" s="84">
        <v>5772.8</v>
      </c>
      <c r="E83" s="79">
        <v>0</v>
      </c>
      <c r="F83" s="84">
        <v>0</v>
      </c>
      <c r="G83" s="85">
        <v>0</v>
      </c>
      <c r="H83" s="84">
        <v>0</v>
      </c>
      <c r="I83" s="17" t="s">
        <v>6</v>
      </c>
      <c r="J83" s="84"/>
      <c r="K83" s="84"/>
      <c r="L83" s="80"/>
    </row>
    <row r="84" spans="1:12" ht="21.75" customHeight="1" x14ac:dyDescent="0.2">
      <c r="A84" s="82"/>
      <c r="B84" s="84"/>
      <c r="C84" s="84"/>
      <c r="D84" s="84"/>
      <c r="E84" s="81"/>
      <c r="F84" s="84"/>
      <c r="G84" s="85"/>
      <c r="H84" s="84"/>
      <c r="I84" s="1">
        <f>C83+D83+E83+F83+G83+H83</f>
        <v>5772.8</v>
      </c>
      <c r="J84" s="84"/>
      <c r="K84" s="84"/>
      <c r="L84" s="81"/>
    </row>
    <row r="85" spans="1:12" ht="18.75" customHeight="1" x14ac:dyDescent="0.2">
      <c r="A85" s="82" t="s">
        <v>189</v>
      </c>
      <c r="B85" s="84" t="s">
        <v>273</v>
      </c>
      <c r="C85" s="84">
        <v>0</v>
      </c>
      <c r="D85" s="84">
        <v>0</v>
      </c>
      <c r="E85" s="84">
        <v>0</v>
      </c>
      <c r="F85" s="84">
        <v>0</v>
      </c>
      <c r="G85" s="85">
        <v>0</v>
      </c>
      <c r="H85" s="84">
        <v>0</v>
      </c>
      <c r="I85" s="17" t="s">
        <v>5</v>
      </c>
      <c r="J85" s="84" t="s">
        <v>160</v>
      </c>
      <c r="K85" s="84">
        <v>2015</v>
      </c>
      <c r="L85" s="79" t="s">
        <v>317</v>
      </c>
    </row>
    <row r="86" spans="1:12" ht="19.5" customHeight="1" x14ac:dyDescent="0.2">
      <c r="A86" s="82"/>
      <c r="B86" s="84"/>
      <c r="C86" s="84"/>
      <c r="D86" s="84"/>
      <c r="E86" s="84"/>
      <c r="F86" s="84"/>
      <c r="G86" s="85"/>
      <c r="H86" s="84"/>
      <c r="I86" s="1">
        <f>C85+D85+E85+F85+G85+H85</f>
        <v>0</v>
      </c>
      <c r="J86" s="84"/>
      <c r="K86" s="84"/>
      <c r="L86" s="80"/>
    </row>
    <row r="87" spans="1:12" ht="12" customHeight="1" x14ac:dyDescent="0.2">
      <c r="A87" s="82"/>
      <c r="B87" s="84"/>
      <c r="C87" s="85">
        <v>1500</v>
      </c>
      <c r="D87" s="84">
        <v>0</v>
      </c>
      <c r="E87" s="84">
        <v>0</v>
      </c>
      <c r="F87" s="84">
        <v>0</v>
      </c>
      <c r="G87" s="85">
        <v>0</v>
      </c>
      <c r="H87" s="84">
        <v>0</v>
      </c>
      <c r="I87" s="17" t="s">
        <v>6</v>
      </c>
      <c r="J87" s="84"/>
      <c r="K87" s="84"/>
      <c r="L87" s="80"/>
    </row>
    <row r="88" spans="1:12" ht="33" customHeight="1" x14ac:dyDescent="0.2">
      <c r="A88" s="82"/>
      <c r="B88" s="84"/>
      <c r="C88" s="85"/>
      <c r="D88" s="84"/>
      <c r="E88" s="84"/>
      <c r="F88" s="84"/>
      <c r="G88" s="85"/>
      <c r="H88" s="84"/>
      <c r="I88" s="1">
        <f>C87+D87+E87+F87+G87+H87</f>
        <v>1500</v>
      </c>
      <c r="J88" s="84"/>
      <c r="K88" s="84"/>
      <c r="L88" s="81"/>
    </row>
    <row r="89" spans="1:12" ht="18" customHeight="1" x14ac:dyDescent="0.2">
      <c r="A89" s="189" t="s">
        <v>190</v>
      </c>
      <c r="B89" s="79" t="s">
        <v>173</v>
      </c>
      <c r="C89" s="85">
        <v>39</v>
      </c>
      <c r="D89" s="126">
        <v>34</v>
      </c>
      <c r="E89" s="126">
        <v>23.4</v>
      </c>
      <c r="F89" s="103">
        <v>308.60000000000002</v>
      </c>
      <c r="G89" s="100">
        <v>0</v>
      </c>
      <c r="H89" s="103">
        <v>2218</v>
      </c>
      <c r="I89" s="17" t="s">
        <v>5</v>
      </c>
      <c r="J89" s="147" t="s">
        <v>162</v>
      </c>
      <c r="K89" s="79" t="s">
        <v>390</v>
      </c>
      <c r="L89" s="79" t="s">
        <v>339</v>
      </c>
    </row>
    <row r="90" spans="1:12" ht="24" customHeight="1" x14ac:dyDescent="0.2">
      <c r="A90" s="190"/>
      <c r="B90" s="80"/>
      <c r="C90" s="85"/>
      <c r="D90" s="207"/>
      <c r="E90" s="207"/>
      <c r="F90" s="119"/>
      <c r="G90" s="98"/>
      <c r="H90" s="119"/>
      <c r="I90" s="2">
        <f>C89+D89+E89+F89+G89+H89</f>
        <v>2623</v>
      </c>
      <c r="J90" s="91"/>
      <c r="K90" s="80"/>
      <c r="L90" s="80"/>
    </row>
    <row r="91" spans="1:12" ht="18.75" customHeight="1" x14ac:dyDescent="0.2">
      <c r="A91" s="190"/>
      <c r="B91" s="80"/>
      <c r="C91" s="88">
        <v>3550</v>
      </c>
      <c r="D91" s="199">
        <v>3361</v>
      </c>
      <c r="E91" s="199">
        <v>668.4</v>
      </c>
      <c r="F91" s="199">
        <v>1100.5</v>
      </c>
      <c r="G91" s="199">
        <v>0</v>
      </c>
      <c r="H91" s="199">
        <v>0</v>
      </c>
      <c r="I91" s="17" t="s">
        <v>6</v>
      </c>
      <c r="J91" s="91"/>
      <c r="K91" s="80"/>
      <c r="L91" s="80"/>
    </row>
    <row r="92" spans="1:12" ht="18.75" customHeight="1" x14ac:dyDescent="0.2">
      <c r="A92" s="203"/>
      <c r="B92" s="81"/>
      <c r="C92" s="88"/>
      <c r="D92" s="127"/>
      <c r="E92" s="127"/>
      <c r="F92" s="127"/>
      <c r="G92" s="127"/>
      <c r="H92" s="127"/>
      <c r="I92" s="1">
        <f>C91+D91+E91+F91+G91+H91</f>
        <v>8679.9</v>
      </c>
      <c r="J92" s="148"/>
      <c r="K92" s="81"/>
      <c r="L92" s="81"/>
    </row>
    <row r="93" spans="1:12" ht="22.5" customHeight="1" x14ac:dyDescent="0.2">
      <c r="A93" s="189" t="s">
        <v>270</v>
      </c>
      <c r="B93" s="79" t="s">
        <v>271</v>
      </c>
      <c r="C93" s="204">
        <v>0</v>
      </c>
      <c r="D93" s="204">
        <v>0</v>
      </c>
      <c r="E93" s="86">
        <v>769.8</v>
      </c>
      <c r="F93" s="86">
        <v>769.8</v>
      </c>
      <c r="G93" s="86">
        <v>0</v>
      </c>
      <c r="H93" s="86">
        <f>3228.6-9</f>
        <v>3219.6</v>
      </c>
      <c r="I93" s="17" t="s">
        <v>5</v>
      </c>
      <c r="J93" s="79" t="s">
        <v>162</v>
      </c>
      <c r="K93" s="79" t="s">
        <v>389</v>
      </c>
      <c r="L93" s="79" t="s">
        <v>320</v>
      </c>
    </row>
    <row r="94" spans="1:12" ht="17.25" customHeight="1" x14ac:dyDescent="0.2">
      <c r="A94" s="190"/>
      <c r="B94" s="80"/>
      <c r="C94" s="205"/>
      <c r="D94" s="205"/>
      <c r="E94" s="87"/>
      <c r="F94" s="87"/>
      <c r="G94" s="87"/>
      <c r="H94" s="87"/>
      <c r="I94" s="2">
        <f>C93+D93+E93+F93+G93+H93</f>
        <v>4759.2</v>
      </c>
      <c r="J94" s="80"/>
      <c r="K94" s="80"/>
      <c r="L94" s="80"/>
    </row>
    <row r="95" spans="1:12" ht="14.25" customHeight="1" x14ac:dyDescent="0.2">
      <c r="A95" s="190"/>
      <c r="B95" s="80"/>
      <c r="C95" s="79">
        <v>0</v>
      </c>
      <c r="D95" s="79">
        <v>0</v>
      </c>
      <c r="E95" s="79">
        <v>0</v>
      </c>
      <c r="F95" s="79">
        <v>0</v>
      </c>
      <c r="G95" s="79">
        <v>0</v>
      </c>
      <c r="H95" s="79">
        <v>0</v>
      </c>
      <c r="I95" s="17" t="s">
        <v>6</v>
      </c>
      <c r="J95" s="80"/>
      <c r="K95" s="80"/>
      <c r="L95" s="80"/>
    </row>
    <row r="96" spans="1:12" ht="20.25" customHeight="1" x14ac:dyDescent="0.2">
      <c r="A96" s="203"/>
      <c r="B96" s="81"/>
      <c r="C96" s="81"/>
      <c r="D96" s="81"/>
      <c r="E96" s="81"/>
      <c r="F96" s="81"/>
      <c r="G96" s="81"/>
      <c r="H96" s="81"/>
      <c r="I96" s="1">
        <f>C95+D95+E95+F95+G95+H95</f>
        <v>0</v>
      </c>
      <c r="J96" s="81"/>
      <c r="K96" s="81"/>
      <c r="L96" s="81"/>
    </row>
    <row r="97" spans="1:16" ht="22.5" customHeight="1" x14ac:dyDescent="0.2">
      <c r="A97" s="189" t="s">
        <v>272</v>
      </c>
      <c r="B97" s="79" t="s">
        <v>274</v>
      </c>
      <c r="C97" s="204">
        <v>0</v>
      </c>
      <c r="D97" s="204">
        <v>0</v>
      </c>
      <c r="E97" s="86">
        <v>0</v>
      </c>
      <c r="F97" s="86">
        <v>0</v>
      </c>
      <c r="G97" s="204">
        <v>0</v>
      </c>
      <c r="H97" s="204">
        <v>0</v>
      </c>
      <c r="I97" s="17" t="s">
        <v>5</v>
      </c>
      <c r="J97" s="79" t="s">
        <v>162</v>
      </c>
      <c r="K97" s="79">
        <v>2018</v>
      </c>
      <c r="L97" s="79" t="s">
        <v>319</v>
      </c>
    </row>
    <row r="98" spans="1:16" ht="23.25" customHeight="1" x14ac:dyDescent="0.2">
      <c r="A98" s="190"/>
      <c r="B98" s="80"/>
      <c r="C98" s="205"/>
      <c r="D98" s="205"/>
      <c r="E98" s="87"/>
      <c r="F98" s="87"/>
      <c r="G98" s="205"/>
      <c r="H98" s="205"/>
      <c r="I98" s="2">
        <f>C97+D97+E97+F97+G97+H97</f>
        <v>0</v>
      </c>
      <c r="J98" s="80"/>
      <c r="K98" s="80"/>
      <c r="L98" s="80"/>
    </row>
    <row r="99" spans="1:16" ht="27.75" customHeight="1" x14ac:dyDescent="0.2">
      <c r="A99" s="190"/>
      <c r="B99" s="80"/>
      <c r="C99" s="79">
        <v>0</v>
      </c>
      <c r="D99" s="79">
        <v>0</v>
      </c>
      <c r="E99" s="79">
        <v>0</v>
      </c>
      <c r="F99" s="79">
        <v>0</v>
      </c>
      <c r="G99" s="79">
        <v>0</v>
      </c>
      <c r="H99" s="79">
        <v>0</v>
      </c>
      <c r="I99" s="17" t="s">
        <v>6</v>
      </c>
      <c r="J99" s="80"/>
      <c r="K99" s="80"/>
      <c r="L99" s="80"/>
    </row>
    <row r="100" spans="1:16" ht="15.75" customHeight="1" x14ac:dyDescent="0.2">
      <c r="A100" s="203"/>
      <c r="B100" s="81"/>
      <c r="C100" s="81"/>
      <c r="D100" s="81"/>
      <c r="E100" s="81"/>
      <c r="F100" s="81"/>
      <c r="G100" s="81"/>
      <c r="H100" s="81"/>
      <c r="I100" s="1">
        <f>C99+D99+E99+F99+G99+H99</f>
        <v>0</v>
      </c>
      <c r="J100" s="81"/>
      <c r="K100" s="81"/>
      <c r="L100" s="81"/>
    </row>
    <row r="101" spans="1:16" ht="19.5" customHeight="1" x14ac:dyDescent="0.2">
      <c r="A101" s="189" t="s">
        <v>275</v>
      </c>
      <c r="B101" s="79" t="s">
        <v>340</v>
      </c>
      <c r="C101" s="204">
        <v>0</v>
      </c>
      <c r="D101" s="204">
        <v>0</v>
      </c>
      <c r="E101" s="86">
        <v>0</v>
      </c>
      <c r="F101" s="86">
        <v>8948.2999999999993</v>
      </c>
      <c r="G101" s="204">
        <v>0</v>
      </c>
      <c r="H101" s="204">
        <v>0</v>
      </c>
      <c r="I101" s="17" t="s">
        <v>5</v>
      </c>
      <c r="J101" s="79" t="s">
        <v>162</v>
      </c>
      <c r="K101" s="79">
        <v>2018</v>
      </c>
      <c r="L101" s="79" t="s">
        <v>321</v>
      </c>
    </row>
    <row r="102" spans="1:16" ht="36" customHeight="1" x14ac:dyDescent="0.2">
      <c r="A102" s="190"/>
      <c r="B102" s="80"/>
      <c r="C102" s="205"/>
      <c r="D102" s="205"/>
      <c r="E102" s="87"/>
      <c r="F102" s="87"/>
      <c r="G102" s="205"/>
      <c r="H102" s="205"/>
      <c r="I102" s="2">
        <f>C101+D101+E101+F101+G101+H101</f>
        <v>8948.2999999999993</v>
      </c>
      <c r="J102" s="80"/>
      <c r="K102" s="80"/>
      <c r="L102" s="80"/>
    </row>
    <row r="103" spans="1:16" ht="21" customHeight="1" x14ac:dyDescent="0.2">
      <c r="A103" s="190"/>
      <c r="B103" s="80"/>
      <c r="C103" s="79">
        <v>0</v>
      </c>
      <c r="D103" s="79">
        <v>0</v>
      </c>
      <c r="E103" s="79">
        <v>0</v>
      </c>
      <c r="F103" s="79">
        <v>0</v>
      </c>
      <c r="G103" s="79">
        <v>0</v>
      </c>
      <c r="H103" s="79">
        <v>0</v>
      </c>
      <c r="I103" s="17" t="s">
        <v>6</v>
      </c>
      <c r="J103" s="80"/>
      <c r="K103" s="80"/>
      <c r="L103" s="80"/>
    </row>
    <row r="104" spans="1:16" ht="120" customHeight="1" x14ac:dyDescent="0.2">
      <c r="A104" s="203"/>
      <c r="B104" s="81"/>
      <c r="C104" s="81"/>
      <c r="D104" s="81"/>
      <c r="E104" s="81"/>
      <c r="F104" s="81"/>
      <c r="G104" s="81"/>
      <c r="H104" s="81"/>
      <c r="I104" s="1">
        <f>C103+D103+E103+F103+G103+H103</f>
        <v>0</v>
      </c>
      <c r="J104" s="81"/>
      <c r="K104" s="81"/>
      <c r="L104" s="81"/>
    </row>
    <row r="105" spans="1:16" ht="22.5" customHeight="1" x14ac:dyDescent="0.2">
      <c r="A105" s="189" t="s">
        <v>276</v>
      </c>
      <c r="B105" s="79" t="s">
        <v>277</v>
      </c>
      <c r="C105" s="204">
        <v>0</v>
      </c>
      <c r="D105" s="204">
        <v>0</v>
      </c>
      <c r="E105" s="86">
        <v>0</v>
      </c>
      <c r="F105" s="204">
        <v>0</v>
      </c>
      <c r="G105" s="204">
        <v>0</v>
      </c>
      <c r="H105" s="204">
        <v>0</v>
      </c>
      <c r="I105" s="17" t="s">
        <v>5</v>
      </c>
      <c r="J105" s="79" t="s">
        <v>162</v>
      </c>
      <c r="K105" s="79">
        <v>2020</v>
      </c>
      <c r="L105" s="79" t="s">
        <v>208</v>
      </c>
      <c r="O105" s="32"/>
      <c r="P105" s="32"/>
    </row>
    <row r="106" spans="1:16" ht="22.5" customHeight="1" x14ac:dyDescent="0.2">
      <c r="A106" s="190"/>
      <c r="B106" s="80"/>
      <c r="C106" s="205"/>
      <c r="D106" s="205"/>
      <c r="E106" s="87"/>
      <c r="F106" s="205"/>
      <c r="G106" s="205"/>
      <c r="H106" s="205"/>
      <c r="I106" s="2">
        <f>C105+D105+E105+F105+G105+H105</f>
        <v>0</v>
      </c>
      <c r="J106" s="80"/>
      <c r="K106" s="80"/>
      <c r="L106" s="80"/>
      <c r="O106" s="32"/>
      <c r="P106" s="32"/>
    </row>
    <row r="107" spans="1:16" ht="22.5" customHeight="1" x14ac:dyDescent="0.2">
      <c r="A107" s="190"/>
      <c r="B107" s="80"/>
      <c r="C107" s="79">
        <v>0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17" t="s">
        <v>6</v>
      </c>
      <c r="J107" s="80"/>
      <c r="K107" s="80"/>
      <c r="L107" s="80"/>
      <c r="O107" s="32"/>
      <c r="P107" s="32"/>
    </row>
    <row r="108" spans="1:16" ht="48" customHeight="1" x14ac:dyDescent="0.2">
      <c r="A108" s="203"/>
      <c r="B108" s="81"/>
      <c r="C108" s="81"/>
      <c r="D108" s="81"/>
      <c r="E108" s="81"/>
      <c r="F108" s="81"/>
      <c r="G108" s="81"/>
      <c r="H108" s="81"/>
      <c r="I108" s="1">
        <f>C107+D107+E107+F107+G107+H107</f>
        <v>0</v>
      </c>
      <c r="J108" s="81"/>
      <c r="K108" s="81"/>
      <c r="L108" s="81"/>
      <c r="O108" s="14"/>
      <c r="P108" s="32"/>
    </row>
    <row r="109" spans="1:16" ht="18.75" customHeight="1" x14ac:dyDescent="0.2">
      <c r="A109" s="189" t="s">
        <v>378</v>
      </c>
      <c r="B109" s="79" t="s">
        <v>379</v>
      </c>
      <c r="C109" s="79">
        <v>0</v>
      </c>
      <c r="D109" s="79">
        <v>0</v>
      </c>
      <c r="E109" s="79">
        <v>0</v>
      </c>
      <c r="F109" s="86">
        <v>2390</v>
      </c>
      <c r="G109" s="79">
        <v>0</v>
      </c>
      <c r="H109" s="79">
        <v>0</v>
      </c>
      <c r="I109" s="17" t="s">
        <v>5</v>
      </c>
      <c r="J109" s="79" t="s">
        <v>197</v>
      </c>
      <c r="K109" s="79">
        <v>2018</v>
      </c>
      <c r="L109" s="79" t="s">
        <v>208</v>
      </c>
      <c r="O109" s="14"/>
      <c r="P109" s="32"/>
    </row>
    <row r="110" spans="1:16" ht="67.5" customHeight="1" x14ac:dyDescent="0.2">
      <c r="A110" s="203"/>
      <c r="B110" s="81"/>
      <c r="C110" s="81"/>
      <c r="D110" s="81">
        <v>0</v>
      </c>
      <c r="E110" s="81">
        <v>0</v>
      </c>
      <c r="F110" s="87">
        <v>2390</v>
      </c>
      <c r="G110" s="81">
        <v>0</v>
      </c>
      <c r="H110" s="81"/>
      <c r="I110" s="2">
        <f>C109+D109+E109+F109+G109+H109</f>
        <v>2390</v>
      </c>
      <c r="J110" s="81"/>
      <c r="K110" s="81"/>
      <c r="L110" s="81"/>
      <c r="O110" s="33"/>
      <c r="P110" s="32"/>
    </row>
    <row r="111" spans="1:16" ht="18.75" customHeight="1" x14ac:dyDescent="0.2">
      <c r="A111" s="137" t="s">
        <v>134</v>
      </c>
      <c r="B111" s="138"/>
      <c r="C111" s="220">
        <f>SUM(C15:C108)</f>
        <v>32777.5</v>
      </c>
      <c r="D111" s="220">
        <f>SUM(D15:D110)</f>
        <v>69404.400000000009</v>
      </c>
      <c r="E111" s="220">
        <f>SUM(E15:E110)</f>
        <v>11292.999999999998</v>
      </c>
      <c r="F111" s="220">
        <f>F113+F115</f>
        <v>25645.199999999997</v>
      </c>
      <c r="G111" s="220">
        <f>SUM(G15:G110)</f>
        <v>0</v>
      </c>
      <c r="H111" s="220">
        <f>SUM(H15:H110)</f>
        <v>5446.6</v>
      </c>
      <c r="I111" s="17" t="s">
        <v>13</v>
      </c>
      <c r="J111" s="79"/>
      <c r="K111" s="79"/>
      <c r="L111" s="79"/>
      <c r="O111" s="32"/>
      <c r="P111" s="32"/>
    </row>
    <row r="112" spans="1:16" ht="18.75" customHeight="1" x14ac:dyDescent="0.2">
      <c r="A112" s="139"/>
      <c r="B112" s="140"/>
      <c r="C112" s="106"/>
      <c r="D112" s="106"/>
      <c r="E112" s="106"/>
      <c r="F112" s="106"/>
      <c r="G112" s="106"/>
      <c r="H112" s="106"/>
      <c r="I112" s="1">
        <f>SUM(C111:H112)</f>
        <v>144566.70000000001</v>
      </c>
      <c r="J112" s="80"/>
      <c r="K112" s="80"/>
      <c r="L112" s="80"/>
      <c r="O112" s="32"/>
      <c r="P112" s="32"/>
    </row>
    <row r="113" spans="1:16" ht="18.75" customHeight="1" x14ac:dyDescent="0.2">
      <c r="A113" s="139"/>
      <c r="B113" s="140"/>
      <c r="C113" s="200">
        <f>C15+C19+C29+C31+C35+C37+C39+C43+C49+C57+C69+C77:C77+C81+C45+C73+C85+C89+C21+C23+C25+C53+C93+C105</f>
        <v>3964.2</v>
      </c>
      <c r="D113" s="200">
        <f>D15+D19+D29+D31+D35+D37+D39+D43+D49+D57+D69+D77:D77+D81+D45+D73+D85+D89+D21+D23+D25+D53+D93+D105</f>
        <v>3681.8</v>
      </c>
      <c r="E113" s="200">
        <f>E105+E101+E97+E93+E89+E85+E81+E77+E73+E69+E57+E49+E45+E43+E39+E37+E35+E31+E29+E25+E23+E21+E19+E15</f>
        <v>10624.6</v>
      </c>
      <c r="F113" s="200">
        <f>F15+F19+F29+F31+F35+F37+F39+F43+F49+F57+F69+F77:F77+F81+F45+F73+F85+F89+F21+F23+F25+F53+F93+F105+F101+F109</f>
        <v>24544.699999999997</v>
      </c>
      <c r="G113" s="200">
        <f>G15+G19+G29+G31+G35+G37+G39+G43+G49+G57+G69+G77:G77+G81+G45+G73+G85+G89+G21+G23+G25+G53+G93+G105+G101+G105</f>
        <v>0</v>
      </c>
      <c r="H113" s="200">
        <f>H15+H19+H29+H31+H35+H37+H39+H43+H49+H57+H69+H77:H77+H81+H45+H73+H85+H89+H21+H23+H25+H53+H93+H105+H101+H105</f>
        <v>5446.6</v>
      </c>
      <c r="I113" s="17" t="s">
        <v>5</v>
      </c>
      <c r="J113" s="80"/>
      <c r="K113" s="80"/>
      <c r="L113" s="80"/>
      <c r="O113" s="32"/>
      <c r="P113" s="32"/>
    </row>
    <row r="114" spans="1:16" ht="18.75" customHeight="1" x14ac:dyDescent="0.2">
      <c r="A114" s="139"/>
      <c r="B114" s="140"/>
      <c r="C114" s="201"/>
      <c r="D114" s="201"/>
      <c r="E114" s="201"/>
      <c r="F114" s="201"/>
      <c r="G114" s="201"/>
      <c r="H114" s="201"/>
      <c r="I114" s="1">
        <f>SUM(C113:H114)</f>
        <v>48261.899999999994</v>
      </c>
      <c r="J114" s="80"/>
      <c r="K114" s="80"/>
      <c r="L114" s="80"/>
      <c r="O114" s="32"/>
      <c r="P114" s="32"/>
    </row>
    <row r="115" spans="1:16" ht="18.75" customHeight="1" x14ac:dyDescent="0.2">
      <c r="A115" s="139"/>
      <c r="B115" s="140"/>
      <c r="C115" s="200">
        <f>C17+C27+C33+C41+C47+C51+C55+C59+C71+C75+C79+C83+C87+C91+C95+C107</f>
        <v>28813.3</v>
      </c>
      <c r="D115" s="200">
        <f>D17+D27+D33+D41+D47+D51+D55+D59+D71+D75+D79+D83+D87+D91+D95+D107</f>
        <v>65722.600000000006</v>
      </c>
      <c r="E115" s="200">
        <f>E111-E113</f>
        <v>668.39999999999782</v>
      </c>
      <c r="F115" s="200">
        <f>F17+F27+F33+F41+F47+F51+F55+F59+F71+F75+F79+F83+F87+F91+F95+F107+F103</f>
        <v>1100.5</v>
      </c>
      <c r="G115" s="200">
        <f>G17+G27+G33+G41+G47+G51+G55+G59+G71+G75+G79+G83+G87+G91+G95+G107+G103+G107</f>
        <v>0</v>
      </c>
      <c r="H115" s="200">
        <f>H17+H27+H33+H41+H47+H51+H55+H59+H71+H75+H79+H83+H87+H91+H95+H107+H103+H107</f>
        <v>0</v>
      </c>
      <c r="I115" s="17" t="s">
        <v>6</v>
      </c>
      <c r="J115" s="80"/>
      <c r="K115" s="80"/>
      <c r="L115" s="80"/>
      <c r="O115" s="32"/>
      <c r="P115" s="32"/>
    </row>
    <row r="116" spans="1:16" ht="22.5" customHeight="1" x14ac:dyDescent="0.2">
      <c r="A116" s="141"/>
      <c r="B116" s="142"/>
      <c r="C116" s="201"/>
      <c r="D116" s="201"/>
      <c r="E116" s="201"/>
      <c r="F116" s="201"/>
      <c r="G116" s="201"/>
      <c r="H116" s="201"/>
      <c r="I116" s="1">
        <f>SUM(C115:H116)</f>
        <v>96304.8</v>
      </c>
      <c r="J116" s="81"/>
      <c r="K116" s="81"/>
      <c r="L116" s="81"/>
    </row>
    <row r="117" spans="1:16" ht="16.5" customHeight="1" x14ac:dyDescent="0.2">
      <c r="A117" s="110" t="s">
        <v>265</v>
      </c>
      <c r="B117" s="136"/>
      <c r="C117" s="136"/>
      <c r="D117" s="136"/>
      <c r="E117" s="136"/>
      <c r="F117" s="136"/>
      <c r="G117" s="136"/>
      <c r="H117" s="136"/>
      <c r="I117" s="136"/>
      <c r="J117" s="111"/>
      <c r="K117" s="36"/>
      <c r="L117" s="36"/>
    </row>
    <row r="118" spans="1:16" ht="22.5" customHeight="1" x14ac:dyDescent="0.2">
      <c r="A118" s="130" t="s">
        <v>82</v>
      </c>
      <c r="B118" s="103" t="s">
        <v>16</v>
      </c>
      <c r="C118" s="103">
        <v>0</v>
      </c>
      <c r="D118" s="103">
        <v>0</v>
      </c>
      <c r="E118" s="103">
        <v>0</v>
      </c>
      <c r="F118" s="103">
        <v>0</v>
      </c>
      <c r="G118" s="103">
        <v>0</v>
      </c>
      <c r="H118" s="103">
        <v>0</v>
      </c>
      <c r="I118" s="17" t="s">
        <v>5</v>
      </c>
      <c r="J118" s="147" t="s">
        <v>160</v>
      </c>
      <c r="K118" s="79">
        <v>2020</v>
      </c>
      <c r="L118" s="79" t="s">
        <v>258</v>
      </c>
    </row>
    <row r="119" spans="1:16" ht="39" customHeight="1" x14ac:dyDescent="0.2">
      <c r="A119" s="132"/>
      <c r="B119" s="115"/>
      <c r="C119" s="115"/>
      <c r="D119" s="115"/>
      <c r="E119" s="115"/>
      <c r="F119" s="115"/>
      <c r="G119" s="115"/>
      <c r="H119" s="115"/>
      <c r="I119" s="1">
        <f>C118+D118+E118+F118+G118+H118</f>
        <v>0</v>
      </c>
      <c r="J119" s="148"/>
      <c r="K119" s="81"/>
      <c r="L119" s="81"/>
    </row>
    <row r="120" spans="1:16" ht="21.75" customHeight="1" x14ac:dyDescent="0.2">
      <c r="A120" s="131" t="s">
        <v>83</v>
      </c>
      <c r="B120" s="104" t="s">
        <v>17</v>
      </c>
      <c r="C120" s="104">
        <v>0</v>
      </c>
      <c r="D120" s="104">
        <v>0</v>
      </c>
      <c r="E120" s="104">
        <v>500</v>
      </c>
      <c r="F120" s="104">
        <v>0</v>
      </c>
      <c r="G120" s="104">
        <v>0</v>
      </c>
      <c r="H120" s="104">
        <v>0</v>
      </c>
      <c r="I120" s="18" t="s">
        <v>5</v>
      </c>
      <c r="J120" s="80" t="s">
        <v>160</v>
      </c>
      <c r="K120" s="80">
        <v>2017</v>
      </c>
      <c r="L120" s="80" t="s">
        <v>258</v>
      </c>
    </row>
    <row r="121" spans="1:16" ht="44.25" customHeight="1" x14ac:dyDescent="0.2">
      <c r="A121" s="143"/>
      <c r="B121" s="119"/>
      <c r="C121" s="119"/>
      <c r="D121" s="119"/>
      <c r="E121" s="119"/>
      <c r="F121" s="119"/>
      <c r="G121" s="119"/>
      <c r="H121" s="119"/>
      <c r="I121" s="2">
        <f>C120+D120+E120+F120+G120+H120</f>
        <v>500</v>
      </c>
      <c r="J121" s="81"/>
      <c r="K121" s="81"/>
      <c r="L121" s="81"/>
    </row>
    <row r="122" spans="1:16" ht="21.75" customHeight="1" x14ac:dyDescent="0.2">
      <c r="A122" s="133" t="s">
        <v>128</v>
      </c>
      <c r="B122" s="118" t="s">
        <v>18</v>
      </c>
      <c r="C122" s="118">
        <v>0</v>
      </c>
      <c r="D122" s="118">
        <v>800</v>
      </c>
      <c r="E122" s="118">
        <v>0</v>
      </c>
      <c r="F122" s="118">
        <v>0</v>
      </c>
      <c r="G122" s="118">
        <v>0</v>
      </c>
      <c r="H122" s="118">
        <v>0</v>
      </c>
      <c r="I122" s="17" t="s">
        <v>5</v>
      </c>
      <c r="J122" s="79" t="s">
        <v>160</v>
      </c>
      <c r="K122" s="79">
        <v>2016</v>
      </c>
      <c r="L122" s="79" t="s">
        <v>258</v>
      </c>
    </row>
    <row r="123" spans="1:16" ht="39" customHeight="1" x14ac:dyDescent="0.2">
      <c r="A123" s="143"/>
      <c r="B123" s="119"/>
      <c r="C123" s="119"/>
      <c r="D123" s="119"/>
      <c r="E123" s="119"/>
      <c r="F123" s="119"/>
      <c r="G123" s="119"/>
      <c r="H123" s="119"/>
      <c r="I123" s="2">
        <f>C122+D122+E122+F122+G122+H122</f>
        <v>800</v>
      </c>
      <c r="J123" s="81"/>
      <c r="K123" s="81"/>
      <c r="L123" s="81"/>
    </row>
    <row r="124" spans="1:16" ht="58.5" customHeight="1" x14ac:dyDescent="0.2">
      <c r="A124" s="133" t="s">
        <v>129</v>
      </c>
      <c r="B124" s="118" t="s">
        <v>19</v>
      </c>
      <c r="C124" s="118">
        <v>0</v>
      </c>
      <c r="D124" s="118">
        <v>600</v>
      </c>
      <c r="E124" s="118">
        <v>0</v>
      </c>
      <c r="F124" s="118">
        <v>0</v>
      </c>
      <c r="G124" s="118">
        <v>0</v>
      </c>
      <c r="H124" s="118">
        <v>0</v>
      </c>
      <c r="I124" s="17" t="s">
        <v>5</v>
      </c>
      <c r="J124" s="147" t="s">
        <v>160</v>
      </c>
      <c r="K124" s="79">
        <v>2016</v>
      </c>
      <c r="L124" s="79" t="s">
        <v>258</v>
      </c>
    </row>
    <row r="125" spans="1:16" ht="30" customHeight="1" x14ac:dyDescent="0.2">
      <c r="A125" s="132"/>
      <c r="B125" s="115"/>
      <c r="C125" s="115"/>
      <c r="D125" s="115"/>
      <c r="E125" s="115"/>
      <c r="F125" s="115"/>
      <c r="G125" s="115"/>
      <c r="H125" s="115"/>
      <c r="I125" s="1">
        <f>C124+D124+E124+F124+G124+H124</f>
        <v>600</v>
      </c>
      <c r="J125" s="148"/>
      <c r="K125" s="81"/>
      <c r="L125" s="81"/>
    </row>
    <row r="126" spans="1:16" ht="51" customHeight="1" x14ac:dyDescent="0.2">
      <c r="A126" s="130" t="s">
        <v>130</v>
      </c>
      <c r="B126" s="103" t="s">
        <v>20</v>
      </c>
      <c r="C126" s="103">
        <v>0</v>
      </c>
      <c r="D126" s="103">
        <v>0</v>
      </c>
      <c r="E126" s="103">
        <v>0</v>
      </c>
      <c r="F126" s="103">
        <v>0</v>
      </c>
      <c r="G126" s="103">
        <v>0</v>
      </c>
      <c r="H126" s="112">
        <v>0</v>
      </c>
      <c r="I126" s="17" t="s">
        <v>5</v>
      </c>
      <c r="J126" s="147" t="s">
        <v>160</v>
      </c>
      <c r="K126" s="79">
        <v>2020</v>
      </c>
      <c r="L126" s="79" t="s">
        <v>258</v>
      </c>
    </row>
    <row r="127" spans="1:16" ht="29.25" customHeight="1" x14ac:dyDescent="0.2">
      <c r="A127" s="132"/>
      <c r="B127" s="115"/>
      <c r="C127" s="115"/>
      <c r="D127" s="115"/>
      <c r="E127" s="115"/>
      <c r="F127" s="115"/>
      <c r="G127" s="115"/>
      <c r="H127" s="113"/>
      <c r="I127" s="1">
        <f>C126+D126+E126+F126+G126+H126</f>
        <v>0</v>
      </c>
      <c r="J127" s="148"/>
      <c r="K127" s="81"/>
      <c r="L127" s="81"/>
    </row>
    <row r="128" spans="1:16" ht="51" customHeight="1" x14ac:dyDescent="0.2">
      <c r="A128" s="130" t="s">
        <v>131</v>
      </c>
      <c r="B128" s="103" t="s">
        <v>21</v>
      </c>
      <c r="C128" s="103">
        <v>0</v>
      </c>
      <c r="D128" s="103">
        <v>0</v>
      </c>
      <c r="E128" s="103">
        <v>300</v>
      </c>
      <c r="F128" s="103">
        <v>0</v>
      </c>
      <c r="G128" s="103">
        <v>0</v>
      </c>
      <c r="H128" s="103">
        <v>0</v>
      </c>
      <c r="I128" s="17" t="s">
        <v>5</v>
      </c>
      <c r="J128" s="147" t="s">
        <v>160</v>
      </c>
      <c r="K128" s="79">
        <v>2017</v>
      </c>
      <c r="L128" s="79" t="s">
        <v>258</v>
      </c>
    </row>
    <row r="129" spans="1:12" ht="29.25" customHeight="1" x14ac:dyDescent="0.2">
      <c r="A129" s="132"/>
      <c r="B129" s="115"/>
      <c r="C129" s="115"/>
      <c r="D129" s="115"/>
      <c r="E129" s="115"/>
      <c r="F129" s="115"/>
      <c r="G129" s="115"/>
      <c r="H129" s="115"/>
      <c r="I129" s="1">
        <f>C128+D128+E128+F128+G128+H128</f>
        <v>300</v>
      </c>
      <c r="J129" s="148"/>
      <c r="K129" s="81"/>
      <c r="L129" s="81"/>
    </row>
    <row r="130" spans="1:12" ht="84.75" customHeight="1" x14ac:dyDescent="0.2">
      <c r="A130" s="130" t="s">
        <v>132</v>
      </c>
      <c r="B130" s="103" t="s">
        <v>22</v>
      </c>
      <c r="C130" s="103">
        <v>0</v>
      </c>
      <c r="D130" s="103">
        <v>0</v>
      </c>
      <c r="E130" s="103">
        <v>0</v>
      </c>
      <c r="F130" s="103">
        <v>0</v>
      </c>
      <c r="G130" s="103">
        <v>0</v>
      </c>
      <c r="H130" s="103">
        <v>0</v>
      </c>
      <c r="I130" s="17" t="s">
        <v>5</v>
      </c>
      <c r="J130" s="147" t="s">
        <v>160</v>
      </c>
      <c r="K130" s="79">
        <v>2020</v>
      </c>
      <c r="L130" s="79" t="s">
        <v>258</v>
      </c>
    </row>
    <row r="131" spans="1:12" ht="30.75" customHeight="1" x14ac:dyDescent="0.2">
      <c r="A131" s="132"/>
      <c r="B131" s="115"/>
      <c r="C131" s="115"/>
      <c r="D131" s="115"/>
      <c r="E131" s="115"/>
      <c r="F131" s="115"/>
      <c r="G131" s="115"/>
      <c r="H131" s="115"/>
      <c r="I131" s="1">
        <f>C130+D130+E130+F130+G130+H130</f>
        <v>0</v>
      </c>
      <c r="J131" s="148"/>
      <c r="K131" s="81"/>
      <c r="L131" s="81"/>
    </row>
    <row r="132" spans="1:12" ht="52.5" customHeight="1" x14ac:dyDescent="0.2">
      <c r="A132" s="131" t="s">
        <v>133</v>
      </c>
      <c r="B132" s="104" t="s">
        <v>23</v>
      </c>
      <c r="C132" s="104">
        <v>0</v>
      </c>
      <c r="D132" s="104">
        <v>0</v>
      </c>
      <c r="E132" s="104">
        <v>0</v>
      </c>
      <c r="F132" s="104">
        <v>0</v>
      </c>
      <c r="G132" s="104">
        <v>0</v>
      </c>
      <c r="H132" s="104">
        <v>0</v>
      </c>
      <c r="I132" s="18" t="s">
        <v>5</v>
      </c>
      <c r="J132" s="91" t="s">
        <v>160</v>
      </c>
      <c r="K132" s="79">
        <v>2020</v>
      </c>
      <c r="L132" s="79" t="s">
        <v>258</v>
      </c>
    </row>
    <row r="133" spans="1:12" ht="31.5" customHeight="1" x14ac:dyDescent="0.2">
      <c r="A133" s="131"/>
      <c r="B133" s="104"/>
      <c r="C133" s="119"/>
      <c r="D133" s="119"/>
      <c r="E133" s="119"/>
      <c r="F133" s="119"/>
      <c r="G133" s="119"/>
      <c r="H133" s="119"/>
      <c r="I133" s="2">
        <f>C132+D132+E132+F132+G132+H132</f>
        <v>0</v>
      </c>
      <c r="J133" s="148"/>
      <c r="K133" s="81"/>
      <c r="L133" s="81"/>
    </row>
    <row r="134" spans="1:12" ht="48.75" customHeight="1" x14ac:dyDescent="0.2">
      <c r="A134" s="137" t="s">
        <v>263</v>
      </c>
      <c r="B134" s="138"/>
      <c r="C134" s="187">
        <f t="shared" ref="C134:H134" si="0">C136+C138</f>
        <v>0</v>
      </c>
      <c r="D134" s="187">
        <f t="shared" si="0"/>
        <v>1400</v>
      </c>
      <c r="E134" s="187">
        <f t="shared" si="0"/>
        <v>800</v>
      </c>
      <c r="F134" s="187">
        <f t="shared" si="0"/>
        <v>0</v>
      </c>
      <c r="G134" s="187">
        <f t="shared" si="0"/>
        <v>0</v>
      </c>
      <c r="H134" s="187">
        <f t="shared" si="0"/>
        <v>0</v>
      </c>
      <c r="I134" s="17" t="s">
        <v>13</v>
      </c>
      <c r="J134" s="79"/>
      <c r="K134" s="79"/>
      <c r="L134" s="79"/>
    </row>
    <row r="135" spans="1:12" ht="33" customHeight="1" x14ac:dyDescent="0.2">
      <c r="A135" s="139"/>
      <c r="B135" s="140"/>
      <c r="C135" s="188"/>
      <c r="D135" s="188"/>
      <c r="E135" s="188"/>
      <c r="F135" s="188"/>
      <c r="G135" s="188"/>
      <c r="H135" s="188"/>
      <c r="I135" s="1">
        <f>I119+I121+I123+I125+I127+I129+I131+I133</f>
        <v>2200</v>
      </c>
      <c r="J135" s="80"/>
      <c r="K135" s="80"/>
      <c r="L135" s="80"/>
    </row>
    <row r="136" spans="1:12" ht="30" customHeight="1" x14ac:dyDescent="0.2">
      <c r="A136" s="139"/>
      <c r="B136" s="140"/>
      <c r="C136" s="187">
        <f t="shared" ref="C136:H136" si="1">C118+C120+C122+C124+C126+C128+C130+C132</f>
        <v>0</v>
      </c>
      <c r="D136" s="118">
        <f t="shared" si="1"/>
        <v>1400</v>
      </c>
      <c r="E136" s="118">
        <f t="shared" si="1"/>
        <v>800</v>
      </c>
      <c r="F136" s="118">
        <f t="shared" si="1"/>
        <v>0</v>
      </c>
      <c r="G136" s="118">
        <f t="shared" si="1"/>
        <v>0</v>
      </c>
      <c r="H136" s="152">
        <f t="shared" si="1"/>
        <v>0</v>
      </c>
      <c r="I136" s="17" t="s">
        <v>5</v>
      </c>
      <c r="J136" s="80"/>
      <c r="K136" s="80"/>
      <c r="L136" s="80"/>
    </row>
    <row r="137" spans="1:12" ht="25.5" customHeight="1" x14ac:dyDescent="0.2">
      <c r="A137" s="139"/>
      <c r="B137" s="140"/>
      <c r="C137" s="176"/>
      <c r="D137" s="104"/>
      <c r="E137" s="104"/>
      <c r="F137" s="104"/>
      <c r="G137" s="104"/>
      <c r="H137" s="153"/>
      <c r="I137" s="2">
        <f>C136+D136+E136+F136+G136+H136</f>
        <v>2200</v>
      </c>
      <c r="J137" s="80"/>
      <c r="K137" s="80"/>
      <c r="L137" s="80"/>
    </row>
    <row r="138" spans="1:12" ht="40.5" customHeight="1" x14ac:dyDescent="0.2">
      <c r="A138" s="139"/>
      <c r="B138" s="140"/>
      <c r="C138" s="84">
        <v>0</v>
      </c>
      <c r="D138" s="84">
        <v>0</v>
      </c>
      <c r="E138" s="84">
        <v>0</v>
      </c>
      <c r="F138" s="84">
        <v>0</v>
      </c>
      <c r="G138" s="84">
        <v>0</v>
      </c>
      <c r="H138" s="84">
        <v>0</v>
      </c>
      <c r="I138" s="17" t="s">
        <v>6</v>
      </c>
      <c r="J138" s="80"/>
      <c r="K138" s="80"/>
      <c r="L138" s="80"/>
    </row>
    <row r="139" spans="1:12" ht="16.5" customHeight="1" x14ac:dyDescent="0.2">
      <c r="A139" s="141"/>
      <c r="B139" s="142"/>
      <c r="C139" s="84"/>
      <c r="D139" s="84"/>
      <c r="E139" s="84"/>
      <c r="F139" s="84"/>
      <c r="G139" s="84"/>
      <c r="H139" s="84"/>
      <c r="I139" s="1">
        <f>C138+D138+E138+F138+G138+H138</f>
        <v>0</v>
      </c>
      <c r="J139" s="81"/>
      <c r="K139" s="81"/>
      <c r="L139" s="81"/>
    </row>
    <row r="140" spans="1:12" ht="24.75" customHeight="1" x14ac:dyDescent="0.2">
      <c r="A140" s="175" t="s">
        <v>24</v>
      </c>
      <c r="B140" s="213"/>
      <c r="C140" s="213"/>
      <c r="D140" s="213"/>
      <c r="E140" s="213"/>
      <c r="F140" s="213"/>
      <c r="G140" s="213"/>
      <c r="H140" s="213"/>
      <c r="I140" s="213"/>
      <c r="J140" s="91"/>
      <c r="K140" s="36"/>
      <c r="L140" s="36"/>
    </row>
    <row r="141" spans="1:12" ht="90.75" customHeight="1" x14ac:dyDescent="0.2">
      <c r="A141" s="133" t="s">
        <v>86</v>
      </c>
      <c r="B141" s="118" t="s">
        <v>167</v>
      </c>
      <c r="C141" s="97">
        <v>6379.9</v>
      </c>
      <c r="D141" s="97">
        <v>6414</v>
      </c>
      <c r="E141" s="97">
        <v>10044.9</v>
      </c>
      <c r="F141" s="118">
        <v>10446.700000000001</v>
      </c>
      <c r="G141" s="118">
        <v>10864.6</v>
      </c>
      <c r="H141" s="120">
        <v>11299.1</v>
      </c>
      <c r="I141" s="17" t="s">
        <v>5</v>
      </c>
      <c r="J141" s="147" t="s">
        <v>197</v>
      </c>
      <c r="K141" s="79" t="s">
        <v>388</v>
      </c>
      <c r="L141" s="79" t="s">
        <v>208</v>
      </c>
    </row>
    <row r="142" spans="1:12" ht="77.25" customHeight="1" x14ac:dyDescent="0.2">
      <c r="A142" s="131"/>
      <c r="B142" s="104"/>
      <c r="C142" s="101"/>
      <c r="D142" s="101"/>
      <c r="E142" s="101"/>
      <c r="F142" s="104"/>
      <c r="G142" s="104"/>
      <c r="H142" s="222"/>
      <c r="I142" s="2">
        <f>C141+D141+E141+F141+G141+H141</f>
        <v>55449.2</v>
      </c>
      <c r="J142" s="91"/>
      <c r="K142" s="80"/>
      <c r="L142" s="80"/>
    </row>
    <row r="143" spans="1:12" x14ac:dyDescent="0.2">
      <c r="A143" s="130" t="s">
        <v>87</v>
      </c>
      <c r="B143" s="103" t="s">
        <v>195</v>
      </c>
      <c r="C143" s="100">
        <v>636</v>
      </c>
      <c r="D143" s="100">
        <v>1356.5</v>
      </c>
      <c r="E143" s="100">
        <v>1421.6</v>
      </c>
      <c r="F143" s="100">
        <v>1488.4</v>
      </c>
      <c r="G143" s="100">
        <v>1553.9</v>
      </c>
      <c r="H143" s="100">
        <v>1619.2</v>
      </c>
      <c r="I143" s="17" t="s">
        <v>5</v>
      </c>
      <c r="J143" s="147" t="s">
        <v>349</v>
      </c>
      <c r="K143" s="79" t="s">
        <v>387</v>
      </c>
      <c r="L143" s="79" t="s">
        <v>209</v>
      </c>
    </row>
    <row r="144" spans="1:12" ht="60" customHeight="1" x14ac:dyDescent="0.2">
      <c r="A144" s="132"/>
      <c r="B144" s="115"/>
      <c r="C144" s="102"/>
      <c r="D144" s="102"/>
      <c r="E144" s="102"/>
      <c r="F144" s="102"/>
      <c r="G144" s="102"/>
      <c r="H144" s="102"/>
      <c r="I144" s="1">
        <f>C143+D143+E143+F143+G143+H143</f>
        <v>8075.5999999999995</v>
      </c>
      <c r="J144" s="148"/>
      <c r="K144" s="81"/>
      <c r="L144" s="81"/>
    </row>
    <row r="145" spans="1:12" ht="15.75" customHeight="1" x14ac:dyDescent="0.2">
      <c r="A145" s="130" t="s">
        <v>95</v>
      </c>
      <c r="B145" s="103" t="s">
        <v>156</v>
      </c>
      <c r="C145" s="100">
        <v>350</v>
      </c>
      <c r="D145" s="100">
        <v>367.1</v>
      </c>
      <c r="E145" s="100">
        <v>384.7</v>
      </c>
      <c r="F145" s="100">
        <v>402.8</v>
      </c>
      <c r="G145" s="100">
        <v>420.5</v>
      </c>
      <c r="H145" s="100">
        <v>438.2</v>
      </c>
      <c r="I145" s="17" t="s">
        <v>5</v>
      </c>
      <c r="J145" s="147" t="s">
        <v>200</v>
      </c>
      <c r="K145" s="79" t="s">
        <v>387</v>
      </c>
      <c r="L145" s="79" t="s">
        <v>209</v>
      </c>
    </row>
    <row r="146" spans="1:12" ht="82.5" customHeight="1" x14ac:dyDescent="0.2">
      <c r="A146" s="132"/>
      <c r="B146" s="115"/>
      <c r="C146" s="102"/>
      <c r="D146" s="102"/>
      <c r="E146" s="102"/>
      <c r="F146" s="102"/>
      <c r="G146" s="102"/>
      <c r="H146" s="102"/>
      <c r="I146" s="1">
        <f>C145+D145+E145+F145+G145+H145</f>
        <v>2363.2999999999997</v>
      </c>
      <c r="J146" s="148"/>
      <c r="K146" s="81"/>
      <c r="L146" s="81"/>
    </row>
    <row r="147" spans="1:12" ht="21" customHeight="1" x14ac:dyDescent="0.2">
      <c r="A147" s="131" t="s">
        <v>97</v>
      </c>
      <c r="B147" s="104" t="s">
        <v>196</v>
      </c>
      <c r="C147" s="101">
        <v>60</v>
      </c>
      <c r="D147" s="101">
        <v>62.9</v>
      </c>
      <c r="E147" s="101">
        <v>65.900000000000006</v>
      </c>
      <c r="F147" s="101">
        <v>68.900000000000006</v>
      </c>
      <c r="G147" s="101">
        <v>71.900000000000006</v>
      </c>
      <c r="H147" s="101">
        <v>74.900000000000006</v>
      </c>
      <c r="I147" s="18" t="s">
        <v>5</v>
      </c>
      <c r="J147" s="91" t="s">
        <v>349</v>
      </c>
      <c r="K147" s="80" t="s">
        <v>387</v>
      </c>
      <c r="L147" s="80" t="s">
        <v>209</v>
      </c>
    </row>
    <row r="148" spans="1:12" ht="36" customHeight="1" x14ac:dyDescent="0.2">
      <c r="A148" s="131"/>
      <c r="B148" s="104"/>
      <c r="C148" s="101"/>
      <c r="D148" s="101"/>
      <c r="E148" s="101"/>
      <c r="F148" s="101"/>
      <c r="G148" s="101"/>
      <c r="H148" s="101"/>
      <c r="I148" s="2">
        <f>C147+D147+E147+F147+G147+H147</f>
        <v>404.5</v>
      </c>
      <c r="J148" s="91"/>
      <c r="K148" s="81"/>
      <c r="L148" s="81"/>
    </row>
    <row r="149" spans="1:12" ht="38.25" customHeight="1" x14ac:dyDescent="0.2">
      <c r="A149" s="130" t="s">
        <v>98</v>
      </c>
      <c r="B149" s="103" t="s">
        <v>25</v>
      </c>
      <c r="C149" s="100">
        <v>267.3</v>
      </c>
      <c r="D149" s="100">
        <v>280.39999999999998</v>
      </c>
      <c r="E149" s="100">
        <v>293.5</v>
      </c>
      <c r="F149" s="100">
        <v>307.3</v>
      </c>
      <c r="G149" s="100">
        <v>320.8</v>
      </c>
      <c r="H149" s="100">
        <v>334.3</v>
      </c>
      <c r="I149" s="17" t="s">
        <v>5</v>
      </c>
      <c r="J149" s="147" t="s">
        <v>200</v>
      </c>
      <c r="K149" s="79" t="s">
        <v>387</v>
      </c>
      <c r="L149" s="79" t="s">
        <v>209</v>
      </c>
    </row>
    <row r="150" spans="1:12" ht="38.25" customHeight="1" x14ac:dyDescent="0.2">
      <c r="A150" s="132"/>
      <c r="B150" s="115"/>
      <c r="C150" s="102"/>
      <c r="D150" s="102"/>
      <c r="E150" s="102"/>
      <c r="F150" s="102"/>
      <c r="G150" s="102"/>
      <c r="H150" s="102"/>
      <c r="I150" s="1">
        <f>C149+D149+E149+F149+G149+H149</f>
        <v>1803.6</v>
      </c>
      <c r="J150" s="148"/>
      <c r="K150" s="81"/>
      <c r="L150" s="81"/>
    </row>
    <row r="151" spans="1:12" ht="26.25" customHeight="1" x14ac:dyDescent="0.2">
      <c r="A151" s="130" t="s">
        <v>135</v>
      </c>
      <c r="B151" s="103" t="s">
        <v>158</v>
      </c>
      <c r="C151" s="100">
        <v>266</v>
      </c>
      <c r="D151" s="100">
        <v>279</v>
      </c>
      <c r="E151" s="100">
        <v>292.39999999999998</v>
      </c>
      <c r="F151" s="100">
        <v>306.10000000000002</v>
      </c>
      <c r="G151" s="100">
        <v>319.60000000000002</v>
      </c>
      <c r="H151" s="100">
        <v>333</v>
      </c>
      <c r="I151" s="17" t="s">
        <v>5</v>
      </c>
      <c r="J151" s="79" t="s">
        <v>200</v>
      </c>
      <c r="K151" s="79" t="s">
        <v>387</v>
      </c>
      <c r="L151" s="79" t="s">
        <v>209</v>
      </c>
    </row>
    <row r="152" spans="1:12" ht="46.5" customHeight="1" x14ac:dyDescent="0.2">
      <c r="A152" s="132"/>
      <c r="B152" s="115"/>
      <c r="C152" s="102"/>
      <c r="D152" s="102"/>
      <c r="E152" s="102"/>
      <c r="F152" s="102"/>
      <c r="G152" s="102"/>
      <c r="H152" s="102"/>
      <c r="I152" s="1">
        <f>C151+D151+E151+F151+G151+H151</f>
        <v>1796.1</v>
      </c>
      <c r="J152" s="81"/>
      <c r="K152" s="81"/>
      <c r="L152" s="81"/>
    </row>
    <row r="153" spans="1:12" x14ac:dyDescent="0.2">
      <c r="A153" s="130" t="s">
        <v>136</v>
      </c>
      <c r="B153" s="103" t="s">
        <v>26</v>
      </c>
      <c r="C153" s="100">
        <v>20</v>
      </c>
      <c r="D153" s="100">
        <v>20.100000000000001</v>
      </c>
      <c r="E153" s="100">
        <v>21.1</v>
      </c>
      <c r="F153" s="100">
        <v>22.1</v>
      </c>
      <c r="G153" s="100">
        <v>23.1</v>
      </c>
      <c r="H153" s="100">
        <v>24.1</v>
      </c>
      <c r="I153" s="17" t="s">
        <v>5</v>
      </c>
      <c r="J153" s="147" t="s">
        <v>349</v>
      </c>
      <c r="K153" s="79" t="s">
        <v>387</v>
      </c>
      <c r="L153" s="79" t="s">
        <v>211</v>
      </c>
    </row>
    <row r="154" spans="1:12" ht="47.25" customHeight="1" x14ac:dyDescent="0.2">
      <c r="A154" s="132"/>
      <c r="B154" s="115"/>
      <c r="C154" s="102"/>
      <c r="D154" s="102"/>
      <c r="E154" s="102"/>
      <c r="F154" s="102"/>
      <c r="G154" s="102"/>
      <c r="H154" s="102"/>
      <c r="I154" s="1">
        <f>C153+D153+E153+F153+G153+H153</f>
        <v>130.5</v>
      </c>
      <c r="J154" s="148"/>
      <c r="K154" s="81"/>
      <c r="L154" s="81"/>
    </row>
    <row r="155" spans="1:12" x14ac:dyDescent="0.2">
      <c r="A155" s="131" t="s">
        <v>137</v>
      </c>
      <c r="B155" s="104" t="s">
        <v>27</v>
      </c>
      <c r="C155" s="101">
        <v>0</v>
      </c>
      <c r="D155" s="101">
        <v>0</v>
      </c>
      <c r="E155" s="101">
        <v>0</v>
      </c>
      <c r="F155" s="101">
        <v>0</v>
      </c>
      <c r="G155" s="101">
        <v>0</v>
      </c>
      <c r="H155" s="101">
        <v>0</v>
      </c>
      <c r="I155" s="18" t="s">
        <v>5</v>
      </c>
      <c r="J155" s="91" t="s">
        <v>349</v>
      </c>
      <c r="K155" s="79">
        <v>2020</v>
      </c>
      <c r="L155" s="79" t="s">
        <v>209</v>
      </c>
    </row>
    <row r="156" spans="1:12" ht="42" customHeight="1" x14ac:dyDescent="0.2">
      <c r="A156" s="143"/>
      <c r="B156" s="119"/>
      <c r="C156" s="98"/>
      <c r="D156" s="98"/>
      <c r="E156" s="98"/>
      <c r="F156" s="98"/>
      <c r="G156" s="98"/>
      <c r="H156" s="98"/>
      <c r="I156" s="2">
        <f>C155+D155+E155+F155+G155+H155</f>
        <v>0</v>
      </c>
      <c r="J156" s="148"/>
      <c r="K156" s="81"/>
      <c r="L156" s="81"/>
    </row>
    <row r="157" spans="1:12" ht="56.25" customHeight="1" x14ac:dyDescent="0.2">
      <c r="A157" s="133" t="s">
        <v>138</v>
      </c>
      <c r="B157" s="118" t="s">
        <v>264</v>
      </c>
      <c r="C157" s="97">
        <v>1671.1</v>
      </c>
      <c r="D157" s="97">
        <v>1753</v>
      </c>
      <c r="E157" s="97">
        <v>1837.1</v>
      </c>
      <c r="F157" s="97">
        <v>1923.4</v>
      </c>
      <c r="G157" s="97">
        <v>2008</v>
      </c>
      <c r="H157" s="97">
        <v>2092.3000000000002</v>
      </c>
      <c r="I157" s="17" t="s">
        <v>5</v>
      </c>
      <c r="J157" s="147" t="s">
        <v>160</v>
      </c>
      <c r="K157" s="79" t="s">
        <v>387</v>
      </c>
      <c r="L157" s="79" t="s">
        <v>209</v>
      </c>
    </row>
    <row r="158" spans="1:12" ht="39" customHeight="1" x14ac:dyDescent="0.2">
      <c r="A158" s="143"/>
      <c r="B158" s="119"/>
      <c r="C158" s="98"/>
      <c r="D158" s="98"/>
      <c r="E158" s="98"/>
      <c r="F158" s="98"/>
      <c r="G158" s="98"/>
      <c r="H158" s="98"/>
      <c r="I158" s="2">
        <f>C157+D157+E157+F157+G157+H157</f>
        <v>11284.900000000001</v>
      </c>
      <c r="J158" s="148"/>
      <c r="K158" s="81"/>
      <c r="L158" s="81"/>
    </row>
    <row r="159" spans="1:12" ht="14.25" customHeight="1" x14ac:dyDescent="0.2">
      <c r="A159" s="133" t="s">
        <v>163</v>
      </c>
      <c r="B159" s="118" t="s">
        <v>164</v>
      </c>
      <c r="C159" s="15"/>
      <c r="D159" s="15"/>
      <c r="E159" s="15"/>
      <c r="F159" s="15"/>
      <c r="G159" s="15"/>
      <c r="H159" s="15"/>
      <c r="I159" s="17" t="s">
        <v>6</v>
      </c>
      <c r="J159" s="147" t="s">
        <v>160</v>
      </c>
      <c r="K159" s="79">
        <v>2016</v>
      </c>
      <c r="L159" s="79" t="s">
        <v>322</v>
      </c>
    </row>
    <row r="160" spans="1:12" ht="32.25" customHeight="1" x14ac:dyDescent="0.2">
      <c r="A160" s="131"/>
      <c r="B160" s="104"/>
      <c r="C160" s="26">
        <v>0</v>
      </c>
      <c r="D160" s="26">
        <v>690.7</v>
      </c>
      <c r="E160" s="26">
        <v>0</v>
      </c>
      <c r="F160" s="26">
        <v>0</v>
      </c>
      <c r="G160" s="26">
        <v>0</v>
      </c>
      <c r="H160" s="26">
        <v>0</v>
      </c>
      <c r="I160" s="42">
        <f>C160+D160+E160+F160+G160+H160</f>
        <v>690.7</v>
      </c>
      <c r="J160" s="91"/>
      <c r="K160" s="80"/>
      <c r="L160" s="80"/>
    </row>
    <row r="161" spans="1:12" ht="15.75" customHeight="1" x14ac:dyDescent="0.2">
      <c r="A161" s="131"/>
      <c r="B161" s="104"/>
      <c r="C161" s="43"/>
      <c r="D161" s="43"/>
      <c r="E161" s="43"/>
      <c r="F161" s="43"/>
      <c r="G161" s="43"/>
      <c r="H161" s="43"/>
      <c r="I161" s="18" t="s">
        <v>5</v>
      </c>
      <c r="J161" s="91"/>
      <c r="K161" s="80"/>
      <c r="L161" s="80"/>
    </row>
    <row r="162" spans="1:12" ht="32.25" customHeight="1" x14ac:dyDescent="0.2">
      <c r="A162" s="143"/>
      <c r="B162" s="119"/>
      <c r="C162" s="26">
        <v>0</v>
      </c>
      <c r="D162" s="26">
        <v>7</v>
      </c>
      <c r="E162" s="26">
        <v>0</v>
      </c>
      <c r="F162" s="26">
        <v>0</v>
      </c>
      <c r="G162" s="26">
        <v>0</v>
      </c>
      <c r="H162" s="26">
        <v>0</v>
      </c>
      <c r="I162" s="2">
        <f>C162+D162+E162+F162+G162+H162</f>
        <v>7</v>
      </c>
      <c r="J162" s="148"/>
      <c r="K162" s="81"/>
      <c r="L162" s="81"/>
    </row>
    <row r="163" spans="1:12" x14ac:dyDescent="0.2">
      <c r="A163" s="133" t="s">
        <v>166</v>
      </c>
      <c r="B163" s="118" t="s">
        <v>28</v>
      </c>
      <c r="C163" s="97">
        <v>800</v>
      </c>
      <c r="D163" s="97">
        <v>800</v>
      </c>
      <c r="E163" s="97">
        <v>800</v>
      </c>
      <c r="F163" s="97">
        <v>800</v>
      </c>
      <c r="G163" s="97">
        <v>800</v>
      </c>
      <c r="H163" s="212">
        <v>800</v>
      </c>
      <c r="I163" s="17" t="s">
        <v>5</v>
      </c>
      <c r="J163" s="147" t="s">
        <v>349</v>
      </c>
      <c r="K163" s="79" t="s">
        <v>387</v>
      </c>
      <c r="L163" s="79" t="s">
        <v>212</v>
      </c>
    </row>
    <row r="164" spans="1:12" ht="40.5" customHeight="1" x14ac:dyDescent="0.2">
      <c r="A164" s="186"/>
      <c r="B164" s="104"/>
      <c r="C164" s="101"/>
      <c r="D164" s="101"/>
      <c r="E164" s="101"/>
      <c r="F164" s="101"/>
      <c r="G164" s="101"/>
      <c r="H164" s="123"/>
      <c r="I164" s="2">
        <f>C163+D163+E163+F163+G163+H163</f>
        <v>4800</v>
      </c>
      <c r="J164" s="91"/>
      <c r="K164" s="80"/>
      <c r="L164" s="80"/>
    </row>
    <row r="165" spans="1:12" ht="17.25" customHeight="1" x14ac:dyDescent="0.2">
      <c r="A165" s="137" t="s">
        <v>139</v>
      </c>
      <c r="B165" s="138"/>
      <c r="C165" s="128">
        <f t="shared" ref="C165:H165" si="2">C167+C169</f>
        <v>10450.299999999999</v>
      </c>
      <c r="D165" s="128">
        <f t="shared" si="2"/>
        <v>12030.7</v>
      </c>
      <c r="E165" s="128">
        <f>SUM(E141:E164)</f>
        <v>15161.2</v>
      </c>
      <c r="F165" s="128">
        <f t="shared" si="2"/>
        <v>15765.699999999999</v>
      </c>
      <c r="G165" s="128">
        <f t="shared" si="2"/>
        <v>16382.4</v>
      </c>
      <c r="H165" s="128">
        <f t="shared" si="2"/>
        <v>17015.100000000002</v>
      </c>
      <c r="I165" s="17" t="s">
        <v>13</v>
      </c>
      <c r="J165" s="79"/>
      <c r="K165" s="79"/>
      <c r="L165" s="79"/>
    </row>
    <row r="166" spans="1:12" ht="17.25" customHeight="1" x14ac:dyDescent="0.2">
      <c r="A166" s="139"/>
      <c r="B166" s="140"/>
      <c r="C166" s="129"/>
      <c r="D166" s="129"/>
      <c r="E166" s="129"/>
      <c r="F166" s="129"/>
      <c r="G166" s="129"/>
      <c r="H166" s="129"/>
      <c r="I166" s="1">
        <f>I168+I170</f>
        <v>86805.4</v>
      </c>
      <c r="J166" s="80"/>
      <c r="K166" s="80"/>
      <c r="L166" s="80"/>
    </row>
    <row r="167" spans="1:12" ht="18" customHeight="1" x14ac:dyDescent="0.2">
      <c r="A167" s="139"/>
      <c r="B167" s="140"/>
      <c r="C167" s="124">
        <f t="shared" ref="C167:H167" si="3">C141+C143+C145+C147+C149+C151+C153+C155+C157+C163+C162</f>
        <v>10450.299999999999</v>
      </c>
      <c r="D167" s="124">
        <f t="shared" si="3"/>
        <v>11340</v>
      </c>
      <c r="E167" s="124">
        <f t="shared" si="3"/>
        <v>15161.2</v>
      </c>
      <c r="F167" s="124">
        <f t="shared" si="3"/>
        <v>15765.699999999999</v>
      </c>
      <c r="G167" s="124">
        <f t="shared" si="3"/>
        <v>16382.4</v>
      </c>
      <c r="H167" s="124">
        <f t="shared" si="3"/>
        <v>17015.100000000002</v>
      </c>
      <c r="I167" s="17" t="s">
        <v>5</v>
      </c>
      <c r="J167" s="80"/>
      <c r="K167" s="80"/>
      <c r="L167" s="80"/>
    </row>
    <row r="168" spans="1:12" ht="33.75" customHeight="1" x14ac:dyDescent="0.2">
      <c r="A168" s="139"/>
      <c r="B168" s="140"/>
      <c r="C168" s="125"/>
      <c r="D168" s="125"/>
      <c r="E168" s="125"/>
      <c r="F168" s="125"/>
      <c r="G168" s="125"/>
      <c r="H168" s="125"/>
      <c r="I168" s="2">
        <f>C167+D167+E167+F167+G167+H167</f>
        <v>86114.7</v>
      </c>
      <c r="J168" s="80"/>
      <c r="K168" s="80"/>
      <c r="L168" s="80"/>
    </row>
    <row r="169" spans="1:12" ht="29.25" customHeight="1" x14ac:dyDescent="0.2">
      <c r="A169" s="139"/>
      <c r="B169" s="140"/>
      <c r="C169" s="85">
        <f t="shared" ref="C169:H169" si="4">C160</f>
        <v>0</v>
      </c>
      <c r="D169" s="85">
        <f t="shared" si="4"/>
        <v>690.7</v>
      </c>
      <c r="E169" s="85">
        <f t="shared" si="4"/>
        <v>0</v>
      </c>
      <c r="F169" s="85">
        <f t="shared" si="4"/>
        <v>0</v>
      </c>
      <c r="G169" s="85">
        <f t="shared" si="4"/>
        <v>0</v>
      </c>
      <c r="H169" s="85">
        <f t="shared" si="4"/>
        <v>0</v>
      </c>
      <c r="I169" s="17" t="s">
        <v>6</v>
      </c>
      <c r="J169" s="80"/>
      <c r="K169" s="80"/>
      <c r="L169" s="80"/>
    </row>
    <row r="170" spans="1:12" ht="54.75" customHeight="1" x14ac:dyDescent="0.2">
      <c r="A170" s="141"/>
      <c r="B170" s="142"/>
      <c r="C170" s="85"/>
      <c r="D170" s="85"/>
      <c r="E170" s="85"/>
      <c r="F170" s="85"/>
      <c r="G170" s="85"/>
      <c r="H170" s="85"/>
      <c r="I170" s="1">
        <f>C169+D169+E169+F169+G169+H169</f>
        <v>690.7</v>
      </c>
      <c r="J170" s="81"/>
      <c r="K170" s="81"/>
      <c r="L170" s="81"/>
    </row>
    <row r="171" spans="1:12" ht="12.75" customHeight="1" x14ac:dyDescent="0.2">
      <c r="A171" s="110" t="s">
        <v>29</v>
      </c>
      <c r="B171" s="136"/>
      <c r="C171" s="136"/>
      <c r="D171" s="136"/>
      <c r="E171" s="136"/>
      <c r="F171" s="136"/>
      <c r="G171" s="136"/>
      <c r="H171" s="136"/>
      <c r="I171" s="136"/>
      <c r="J171" s="111"/>
      <c r="K171" s="36"/>
      <c r="L171" s="36"/>
    </row>
    <row r="172" spans="1:12" x14ac:dyDescent="0.2">
      <c r="A172" s="131" t="s">
        <v>101</v>
      </c>
      <c r="B172" s="104" t="s">
        <v>159</v>
      </c>
      <c r="C172" s="101">
        <v>8</v>
      </c>
      <c r="D172" s="101">
        <v>8.4</v>
      </c>
      <c r="E172" s="101">
        <v>8.8000000000000007</v>
      </c>
      <c r="F172" s="101">
        <v>9.1999999999999993</v>
      </c>
      <c r="G172" s="101">
        <v>9.6</v>
      </c>
      <c r="H172" s="101">
        <v>10</v>
      </c>
      <c r="I172" s="18" t="s">
        <v>5</v>
      </c>
      <c r="J172" s="91" t="s">
        <v>349</v>
      </c>
      <c r="K172" s="80" t="s">
        <v>387</v>
      </c>
      <c r="L172" s="80" t="s">
        <v>213</v>
      </c>
    </row>
    <row r="173" spans="1:12" ht="46.5" customHeight="1" x14ac:dyDescent="0.2">
      <c r="A173" s="143"/>
      <c r="B173" s="104"/>
      <c r="C173" s="101"/>
      <c r="D173" s="101"/>
      <c r="E173" s="101"/>
      <c r="F173" s="101"/>
      <c r="G173" s="101"/>
      <c r="H173" s="101"/>
      <c r="I173" s="2">
        <f>C172+D172+E172+F172+G172+H172</f>
        <v>54</v>
      </c>
      <c r="J173" s="91"/>
      <c r="K173" s="81"/>
      <c r="L173" s="81"/>
    </row>
    <row r="174" spans="1:12" ht="33" customHeight="1" x14ac:dyDescent="0.2">
      <c r="A174" s="168" t="s">
        <v>103</v>
      </c>
      <c r="B174" s="172" t="s">
        <v>30</v>
      </c>
      <c r="C174" s="100">
        <v>0</v>
      </c>
      <c r="D174" s="100">
        <v>60</v>
      </c>
      <c r="E174" s="100">
        <v>62.9</v>
      </c>
      <c r="F174" s="100">
        <v>65.900000000000006</v>
      </c>
      <c r="G174" s="100">
        <v>68.900000000000006</v>
      </c>
      <c r="H174" s="100">
        <v>71.900000000000006</v>
      </c>
      <c r="I174" s="17" t="s">
        <v>5</v>
      </c>
      <c r="J174" s="147" t="s">
        <v>160</v>
      </c>
      <c r="K174" s="79" t="s">
        <v>385</v>
      </c>
      <c r="L174" s="79" t="s">
        <v>215</v>
      </c>
    </row>
    <row r="175" spans="1:12" ht="18" customHeight="1" x14ac:dyDescent="0.2">
      <c r="A175" s="169"/>
      <c r="B175" s="173"/>
      <c r="C175" s="102"/>
      <c r="D175" s="102"/>
      <c r="E175" s="102"/>
      <c r="F175" s="102"/>
      <c r="G175" s="102"/>
      <c r="H175" s="102"/>
      <c r="I175" s="1">
        <f>C174+D174+E174+F174+G174+H174</f>
        <v>329.6</v>
      </c>
      <c r="J175" s="148"/>
      <c r="K175" s="81"/>
      <c r="L175" s="81"/>
    </row>
    <row r="176" spans="1:12" ht="15.75" customHeight="1" x14ac:dyDescent="0.2">
      <c r="A176" s="168" t="s">
        <v>303</v>
      </c>
      <c r="B176" s="172" t="s">
        <v>305</v>
      </c>
      <c r="C176" s="100">
        <v>0</v>
      </c>
      <c r="D176" s="100">
        <v>0</v>
      </c>
      <c r="E176" s="100">
        <f>50+4.4</f>
        <v>54.4</v>
      </c>
      <c r="F176" s="100">
        <v>0</v>
      </c>
      <c r="G176" s="100">
        <v>0</v>
      </c>
      <c r="H176" s="100">
        <v>0</v>
      </c>
      <c r="I176" s="17" t="s">
        <v>5</v>
      </c>
      <c r="J176" s="147" t="s">
        <v>349</v>
      </c>
      <c r="K176" s="79">
        <v>2017</v>
      </c>
      <c r="L176" s="79" t="s">
        <v>304</v>
      </c>
    </row>
    <row r="177" spans="1:12" ht="72" customHeight="1" x14ac:dyDescent="0.2">
      <c r="A177" s="169"/>
      <c r="B177" s="173"/>
      <c r="C177" s="102"/>
      <c r="D177" s="102"/>
      <c r="E177" s="102"/>
      <c r="F177" s="102"/>
      <c r="G177" s="102"/>
      <c r="H177" s="102"/>
      <c r="I177" s="1">
        <f>C176+D176+E176+F176+G176+H176</f>
        <v>54.4</v>
      </c>
      <c r="J177" s="148"/>
      <c r="K177" s="81"/>
      <c r="L177" s="81"/>
    </row>
    <row r="178" spans="1:12" x14ac:dyDescent="0.2">
      <c r="A178" s="168" t="s">
        <v>140</v>
      </c>
      <c r="B178" s="196"/>
      <c r="C178" s="101">
        <f>C180+C182</f>
        <v>8</v>
      </c>
      <c r="D178" s="101">
        <f>D174+D172</f>
        <v>68.400000000000006</v>
      </c>
      <c r="E178" s="101">
        <f>SUM(E172:E177)</f>
        <v>126.1</v>
      </c>
      <c r="F178" s="101">
        <f>SUM(F172:F177)</f>
        <v>75.100000000000009</v>
      </c>
      <c r="G178" s="101">
        <f>SUM(G172:G177)</f>
        <v>78.5</v>
      </c>
      <c r="H178" s="101">
        <f>SUM(H172:H177)</f>
        <v>81.900000000000006</v>
      </c>
      <c r="I178" s="18" t="s">
        <v>13</v>
      </c>
      <c r="J178" s="81"/>
      <c r="K178" s="79"/>
      <c r="L178" s="79"/>
    </row>
    <row r="179" spans="1:12" ht="36.75" customHeight="1" x14ac:dyDescent="0.2">
      <c r="A179" s="139"/>
      <c r="B179" s="196"/>
      <c r="C179" s="98"/>
      <c r="D179" s="98"/>
      <c r="E179" s="98"/>
      <c r="F179" s="98"/>
      <c r="G179" s="98"/>
      <c r="H179" s="98"/>
      <c r="I179" s="1">
        <f>SUM(C178:H179)</f>
        <v>438</v>
      </c>
      <c r="J179" s="84"/>
      <c r="K179" s="80"/>
      <c r="L179" s="80"/>
    </row>
    <row r="180" spans="1:12" ht="31.5" customHeight="1" x14ac:dyDescent="0.2">
      <c r="A180" s="139"/>
      <c r="B180" s="196"/>
      <c r="C180" s="97">
        <f>C172+C176</f>
        <v>8</v>
      </c>
      <c r="D180" s="97">
        <f>D174+D172</f>
        <v>68.400000000000006</v>
      </c>
      <c r="E180" s="97">
        <f>E176+E174+E172</f>
        <v>126.1</v>
      </c>
      <c r="F180" s="97">
        <v>75.099999999999994</v>
      </c>
      <c r="G180" s="97">
        <v>78.5</v>
      </c>
      <c r="H180" s="97">
        <f>SUM(H174+H172)</f>
        <v>81.900000000000006</v>
      </c>
      <c r="I180" s="17" t="s">
        <v>5</v>
      </c>
      <c r="J180" s="84"/>
      <c r="K180" s="80"/>
      <c r="L180" s="80"/>
    </row>
    <row r="181" spans="1:12" ht="20.25" customHeight="1" x14ac:dyDescent="0.2">
      <c r="A181" s="139"/>
      <c r="B181" s="196"/>
      <c r="C181" s="101"/>
      <c r="D181" s="101"/>
      <c r="E181" s="101"/>
      <c r="F181" s="101"/>
      <c r="G181" s="101"/>
      <c r="H181" s="101"/>
      <c r="I181" s="2">
        <f>C180+D180+E180+F180+G180+H180</f>
        <v>438</v>
      </c>
      <c r="J181" s="84"/>
      <c r="K181" s="80"/>
      <c r="L181" s="80"/>
    </row>
    <row r="182" spans="1:12" ht="17.25" customHeight="1" x14ac:dyDescent="0.2">
      <c r="A182" s="139"/>
      <c r="B182" s="196"/>
      <c r="C182" s="85">
        <v>0</v>
      </c>
      <c r="D182" s="85">
        <v>0</v>
      </c>
      <c r="E182" s="85">
        <v>0</v>
      </c>
      <c r="F182" s="85">
        <v>0</v>
      </c>
      <c r="G182" s="85">
        <v>0</v>
      </c>
      <c r="H182" s="85">
        <v>0</v>
      </c>
      <c r="I182" s="17" t="s">
        <v>6</v>
      </c>
      <c r="J182" s="84"/>
      <c r="K182" s="80"/>
      <c r="L182" s="80"/>
    </row>
    <row r="183" spans="1:12" ht="31.5" customHeight="1" x14ac:dyDescent="0.2">
      <c r="A183" s="169"/>
      <c r="B183" s="202"/>
      <c r="C183" s="85"/>
      <c r="D183" s="85"/>
      <c r="E183" s="85"/>
      <c r="F183" s="85"/>
      <c r="G183" s="85"/>
      <c r="H183" s="85"/>
      <c r="I183" s="1">
        <f>C182+D182+E182+F182+G182+H182</f>
        <v>0</v>
      </c>
      <c r="J183" s="84"/>
      <c r="K183" s="81"/>
      <c r="L183" s="81"/>
    </row>
    <row r="184" spans="1:12" x14ac:dyDescent="0.2">
      <c r="A184" s="175" t="s">
        <v>31</v>
      </c>
      <c r="B184" s="213"/>
      <c r="C184" s="213"/>
      <c r="D184" s="213"/>
      <c r="E184" s="213"/>
      <c r="F184" s="213"/>
      <c r="G184" s="213"/>
      <c r="H184" s="213"/>
      <c r="I184" s="213"/>
      <c r="J184" s="91"/>
      <c r="K184" s="36"/>
      <c r="L184" s="36"/>
    </row>
    <row r="185" spans="1:12" x14ac:dyDescent="0.2">
      <c r="A185" s="133" t="s">
        <v>114</v>
      </c>
      <c r="B185" s="118" t="s">
        <v>306</v>
      </c>
      <c r="C185" s="97">
        <v>0</v>
      </c>
      <c r="D185" s="97">
        <v>0</v>
      </c>
      <c r="E185" s="97">
        <v>115</v>
      </c>
      <c r="F185" s="97">
        <v>0</v>
      </c>
      <c r="G185" s="97">
        <v>0</v>
      </c>
      <c r="H185" s="97">
        <v>0</v>
      </c>
      <c r="I185" s="17" t="s">
        <v>5</v>
      </c>
      <c r="J185" s="147" t="s">
        <v>157</v>
      </c>
      <c r="K185" s="79">
        <v>2017</v>
      </c>
      <c r="L185" s="79" t="s">
        <v>323</v>
      </c>
    </row>
    <row r="186" spans="1:12" ht="32.25" customHeight="1" x14ac:dyDescent="0.2">
      <c r="A186" s="143"/>
      <c r="B186" s="119"/>
      <c r="C186" s="98"/>
      <c r="D186" s="98"/>
      <c r="E186" s="98"/>
      <c r="F186" s="98"/>
      <c r="G186" s="98"/>
      <c r="H186" s="98"/>
      <c r="I186" s="2">
        <f>C185+D185+E185+F185+G185+H185</f>
        <v>115</v>
      </c>
      <c r="J186" s="148"/>
      <c r="K186" s="81"/>
      <c r="L186" s="81"/>
    </row>
    <row r="187" spans="1:12" ht="15.75" customHeight="1" x14ac:dyDescent="0.2">
      <c r="A187" s="133" t="s">
        <v>115</v>
      </c>
      <c r="B187" s="118" t="s">
        <v>302</v>
      </c>
      <c r="C187" s="97">
        <v>0</v>
      </c>
      <c r="D187" s="97">
        <v>0</v>
      </c>
      <c r="E187" s="97">
        <v>85</v>
      </c>
      <c r="F187" s="97">
        <v>0</v>
      </c>
      <c r="G187" s="97">
        <v>0</v>
      </c>
      <c r="H187" s="166">
        <v>0</v>
      </c>
      <c r="I187" s="17" t="s">
        <v>5</v>
      </c>
      <c r="J187" s="147" t="s">
        <v>157</v>
      </c>
      <c r="K187" s="79">
        <v>2017</v>
      </c>
      <c r="L187" s="79" t="s">
        <v>323</v>
      </c>
    </row>
    <row r="188" spans="1:12" ht="30.75" customHeight="1" x14ac:dyDescent="0.2">
      <c r="A188" s="131"/>
      <c r="B188" s="104"/>
      <c r="C188" s="101"/>
      <c r="D188" s="101"/>
      <c r="E188" s="101"/>
      <c r="F188" s="101"/>
      <c r="G188" s="101"/>
      <c r="H188" s="221"/>
      <c r="I188" s="2">
        <f>C187+D187+E187+F187+G187+H187</f>
        <v>85</v>
      </c>
      <c r="J188" s="91"/>
      <c r="K188" s="80"/>
      <c r="L188" s="80"/>
    </row>
    <row r="189" spans="1:12" ht="40.5" customHeight="1" x14ac:dyDescent="0.2">
      <c r="A189" s="189" t="s">
        <v>117</v>
      </c>
      <c r="B189" s="84" t="s">
        <v>307</v>
      </c>
      <c r="C189" s="85">
        <v>0</v>
      </c>
      <c r="D189" s="85">
        <v>0</v>
      </c>
      <c r="E189" s="85">
        <v>0</v>
      </c>
      <c r="F189" s="85">
        <v>0</v>
      </c>
      <c r="G189" s="85">
        <v>0</v>
      </c>
      <c r="H189" s="85">
        <v>0</v>
      </c>
      <c r="I189" s="75" t="s">
        <v>5</v>
      </c>
      <c r="J189" s="84" t="s">
        <v>157</v>
      </c>
      <c r="K189" s="84">
        <v>2020</v>
      </c>
      <c r="L189" s="84" t="s">
        <v>323</v>
      </c>
    </row>
    <row r="190" spans="1:12" ht="26.25" customHeight="1" x14ac:dyDescent="0.2">
      <c r="A190" s="203"/>
      <c r="B190" s="84"/>
      <c r="C190" s="85"/>
      <c r="D190" s="85"/>
      <c r="E190" s="85"/>
      <c r="F190" s="85"/>
      <c r="G190" s="85"/>
      <c r="H190" s="85"/>
      <c r="I190" s="77">
        <f>C189+D189+E189+F189+G189+H189</f>
        <v>0</v>
      </c>
      <c r="J190" s="84"/>
      <c r="K190" s="84"/>
      <c r="L190" s="84"/>
    </row>
    <row r="191" spans="1:12" ht="37.5" customHeight="1" x14ac:dyDescent="0.2">
      <c r="A191" s="189" t="s">
        <v>383</v>
      </c>
      <c r="B191" s="174" t="s">
        <v>260</v>
      </c>
      <c r="C191" s="101">
        <v>0</v>
      </c>
      <c r="D191" s="101">
        <v>800</v>
      </c>
      <c r="E191" s="101">
        <v>800</v>
      </c>
      <c r="F191" s="101">
        <v>0</v>
      </c>
      <c r="G191" s="101">
        <v>0</v>
      </c>
      <c r="H191" s="101">
        <v>0</v>
      </c>
      <c r="I191" s="76" t="s">
        <v>5</v>
      </c>
      <c r="J191" s="80" t="s">
        <v>157</v>
      </c>
      <c r="K191" s="81" t="s">
        <v>386</v>
      </c>
      <c r="L191" s="80" t="s">
        <v>324</v>
      </c>
    </row>
    <row r="192" spans="1:12" ht="15" customHeight="1" x14ac:dyDescent="0.2">
      <c r="A192" s="190"/>
      <c r="B192" s="175"/>
      <c r="C192" s="101"/>
      <c r="D192" s="98"/>
      <c r="E192" s="98"/>
      <c r="F192" s="98"/>
      <c r="G192" s="98"/>
      <c r="H192" s="98"/>
      <c r="I192" s="2">
        <f>C191+D191+E191+F191+G191+H191</f>
        <v>1600</v>
      </c>
      <c r="J192" s="80"/>
      <c r="K192" s="84"/>
      <c r="L192" s="80"/>
    </row>
    <row r="193" spans="1:12" x14ac:dyDescent="0.2">
      <c r="A193" s="190"/>
      <c r="B193" s="175"/>
      <c r="C193" s="85">
        <v>0</v>
      </c>
      <c r="D193" s="124">
        <v>800</v>
      </c>
      <c r="E193" s="124">
        <v>0</v>
      </c>
      <c r="F193" s="124">
        <v>0</v>
      </c>
      <c r="G193" s="124">
        <v>0</v>
      </c>
      <c r="H193" s="124">
        <v>0</v>
      </c>
      <c r="I193" s="44" t="s">
        <v>6</v>
      </c>
      <c r="J193" s="80"/>
      <c r="K193" s="84"/>
      <c r="L193" s="80"/>
    </row>
    <row r="194" spans="1:12" ht="20.25" customHeight="1" x14ac:dyDescent="0.2">
      <c r="A194" s="203"/>
      <c r="B194" s="177"/>
      <c r="C194" s="85"/>
      <c r="D194" s="180"/>
      <c r="E194" s="180"/>
      <c r="F194" s="180"/>
      <c r="G194" s="180"/>
      <c r="H194" s="180"/>
      <c r="I194" s="29">
        <f>D193+E193</f>
        <v>800</v>
      </c>
      <c r="J194" s="81"/>
      <c r="K194" s="84"/>
      <c r="L194" s="81"/>
    </row>
    <row r="195" spans="1:12" ht="15" customHeight="1" x14ac:dyDescent="0.2">
      <c r="A195" s="203" t="s">
        <v>121</v>
      </c>
      <c r="B195" s="176" t="s">
        <v>261</v>
      </c>
      <c r="C195" s="101">
        <v>0</v>
      </c>
      <c r="D195" s="101">
        <v>0</v>
      </c>
      <c r="E195" s="101">
        <v>0</v>
      </c>
      <c r="F195" s="101">
        <v>0</v>
      </c>
      <c r="G195" s="101">
        <v>0</v>
      </c>
      <c r="H195" s="101">
        <v>0</v>
      </c>
      <c r="I195" s="18" t="s">
        <v>5</v>
      </c>
      <c r="J195" s="91" t="s">
        <v>157</v>
      </c>
      <c r="K195" s="80">
        <v>2020</v>
      </c>
      <c r="L195" s="80" t="s">
        <v>214</v>
      </c>
    </row>
    <row r="196" spans="1:12" ht="64.5" customHeight="1" x14ac:dyDescent="0.2">
      <c r="A196" s="82"/>
      <c r="B196" s="176"/>
      <c r="C196" s="101"/>
      <c r="D196" s="101"/>
      <c r="E196" s="101"/>
      <c r="F196" s="101"/>
      <c r="G196" s="101"/>
      <c r="H196" s="101"/>
      <c r="I196" s="2">
        <f>C195+D195+E195+F195+G195+H195</f>
        <v>0</v>
      </c>
      <c r="J196" s="91"/>
      <c r="K196" s="80"/>
      <c r="L196" s="80"/>
    </row>
    <row r="197" spans="1:12" x14ac:dyDescent="0.2">
      <c r="A197" s="130" t="s">
        <v>123</v>
      </c>
      <c r="B197" s="103" t="s">
        <v>32</v>
      </c>
      <c r="C197" s="100">
        <v>0</v>
      </c>
      <c r="D197" s="100">
        <v>70</v>
      </c>
      <c r="E197" s="100">
        <v>0</v>
      </c>
      <c r="F197" s="100">
        <v>0</v>
      </c>
      <c r="G197" s="100">
        <v>0</v>
      </c>
      <c r="H197" s="100">
        <v>0</v>
      </c>
      <c r="I197" s="17" t="s">
        <v>5</v>
      </c>
      <c r="J197" s="147" t="s">
        <v>160</v>
      </c>
      <c r="K197" s="79">
        <v>2016</v>
      </c>
      <c r="L197" s="79" t="s">
        <v>325</v>
      </c>
    </row>
    <row r="198" spans="1:12" ht="79.5" customHeight="1" x14ac:dyDescent="0.2">
      <c r="A198" s="132"/>
      <c r="B198" s="115"/>
      <c r="C198" s="102"/>
      <c r="D198" s="102"/>
      <c r="E198" s="102"/>
      <c r="F198" s="102"/>
      <c r="G198" s="102"/>
      <c r="H198" s="102"/>
      <c r="I198" s="1">
        <f>C197+D197+E197+F197+G197+H197</f>
        <v>70</v>
      </c>
      <c r="J198" s="148"/>
      <c r="K198" s="81"/>
      <c r="L198" s="81"/>
    </row>
    <row r="199" spans="1:12" ht="33" customHeight="1" x14ac:dyDescent="0.2">
      <c r="A199" s="130" t="s">
        <v>125</v>
      </c>
      <c r="B199" s="103" t="s">
        <v>262</v>
      </c>
      <c r="C199" s="100">
        <v>0</v>
      </c>
      <c r="D199" s="100">
        <v>0</v>
      </c>
      <c r="E199" s="100">
        <v>0</v>
      </c>
      <c r="F199" s="100">
        <v>0</v>
      </c>
      <c r="G199" s="100">
        <v>0</v>
      </c>
      <c r="H199" s="100">
        <v>0</v>
      </c>
      <c r="I199" s="17" t="s">
        <v>5</v>
      </c>
      <c r="J199" s="147" t="s">
        <v>160</v>
      </c>
      <c r="K199" s="79">
        <v>2020</v>
      </c>
      <c r="L199" s="79" t="s">
        <v>326</v>
      </c>
    </row>
    <row r="200" spans="1:12" ht="56.25" customHeight="1" x14ac:dyDescent="0.2">
      <c r="A200" s="132"/>
      <c r="B200" s="115"/>
      <c r="C200" s="102"/>
      <c r="D200" s="102"/>
      <c r="E200" s="102"/>
      <c r="F200" s="102"/>
      <c r="G200" s="102"/>
      <c r="H200" s="102"/>
      <c r="I200" s="1">
        <f>C199+D199+E199+F199+G199+H199</f>
        <v>0</v>
      </c>
      <c r="J200" s="148"/>
      <c r="K200" s="81"/>
      <c r="L200" s="81"/>
    </row>
    <row r="201" spans="1:12" ht="13.5" customHeight="1" x14ac:dyDescent="0.2">
      <c r="A201" s="82" t="s">
        <v>141</v>
      </c>
      <c r="B201" s="82"/>
      <c r="C201" s="85">
        <f t="shared" ref="C201:H201" si="5">C203+C205</f>
        <v>0</v>
      </c>
      <c r="D201" s="85">
        <f t="shared" si="5"/>
        <v>1670</v>
      </c>
      <c r="E201" s="85">
        <f>SUM(E185:E200)</f>
        <v>1000</v>
      </c>
      <c r="F201" s="85">
        <f t="shared" si="5"/>
        <v>0</v>
      </c>
      <c r="G201" s="85">
        <f t="shared" si="5"/>
        <v>0</v>
      </c>
      <c r="H201" s="85">
        <f t="shared" si="5"/>
        <v>0</v>
      </c>
      <c r="I201" s="17" t="s">
        <v>13</v>
      </c>
      <c r="J201" s="84"/>
      <c r="K201" s="79"/>
      <c r="L201" s="79"/>
    </row>
    <row r="202" spans="1:12" ht="34.5" customHeight="1" x14ac:dyDescent="0.2">
      <c r="A202" s="82"/>
      <c r="B202" s="82"/>
      <c r="C202" s="85"/>
      <c r="D202" s="85"/>
      <c r="E202" s="85"/>
      <c r="F202" s="85"/>
      <c r="G202" s="85"/>
      <c r="H202" s="85"/>
      <c r="I202" s="1">
        <f>SUM(I204+I206)</f>
        <v>2670</v>
      </c>
      <c r="J202" s="84"/>
      <c r="K202" s="80"/>
      <c r="L202" s="80"/>
    </row>
    <row r="203" spans="1:12" ht="76.5" customHeight="1" x14ac:dyDescent="0.2">
      <c r="A203" s="82"/>
      <c r="B203" s="82"/>
      <c r="C203" s="85">
        <f>C185+C189+C191+C195+C197+C199</f>
        <v>0</v>
      </c>
      <c r="D203" s="85">
        <f>D185+D189+D191+D195+D197+D199</f>
        <v>870</v>
      </c>
      <c r="E203" s="85">
        <f>E201-E205</f>
        <v>1000</v>
      </c>
      <c r="F203" s="85">
        <f>F185+F189+F191+F195+F197+F199</f>
        <v>0</v>
      </c>
      <c r="G203" s="85">
        <f>G185+G189+G191+G195+G197+G199</f>
        <v>0</v>
      </c>
      <c r="H203" s="85">
        <f>H185+H189+H191+H195+H197+H199</f>
        <v>0</v>
      </c>
      <c r="I203" s="17" t="s">
        <v>5</v>
      </c>
      <c r="J203" s="84"/>
      <c r="K203" s="80"/>
      <c r="L203" s="80"/>
    </row>
    <row r="204" spans="1:12" ht="20.25" customHeight="1" x14ac:dyDescent="0.2">
      <c r="A204" s="82"/>
      <c r="B204" s="82"/>
      <c r="C204" s="85"/>
      <c r="D204" s="85"/>
      <c r="E204" s="85"/>
      <c r="F204" s="85"/>
      <c r="G204" s="85"/>
      <c r="H204" s="85"/>
      <c r="I204" s="2">
        <f>SUM(C203:H204)</f>
        <v>1870</v>
      </c>
      <c r="J204" s="84"/>
      <c r="K204" s="80"/>
      <c r="L204" s="80"/>
    </row>
    <row r="205" spans="1:12" ht="19.5" customHeight="1" x14ac:dyDescent="0.2">
      <c r="A205" s="82"/>
      <c r="B205" s="82"/>
      <c r="C205" s="85">
        <v>0</v>
      </c>
      <c r="D205" s="85">
        <f>D193</f>
        <v>800</v>
      </c>
      <c r="E205" s="85">
        <f>E193</f>
        <v>0</v>
      </c>
      <c r="F205" s="85">
        <f>F194</f>
        <v>0</v>
      </c>
      <c r="G205" s="85">
        <f>G193</f>
        <v>0</v>
      </c>
      <c r="H205" s="85">
        <f>H193</f>
        <v>0</v>
      </c>
      <c r="I205" s="17" t="s">
        <v>6</v>
      </c>
      <c r="J205" s="84"/>
      <c r="K205" s="80"/>
      <c r="L205" s="80"/>
    </row>
    <row r="206" spans="1:12" ht="17.25" customHeight="1" x14ac:dyDescent="0.2">
      <c r="A206" s="82"/>
      <c r="B206" s="82"/>
      <c r="C206" s="85"/>
      <c r="D206" s="85"/>
      <c r="E206" s="85"/>
      <c r="F206" s="85"/>
      <c r="G206" s="85"/>
      <c r="H206" s="85"/>
      <c r="I206" s="1">
        <f>SUM(C205:H206)</f>
        <v>800</v>
      </c>
      <c r="J206" s="84"/>
      <c r="K206" s="81"/>
      <c r="L206" s="81"/>
    </row>
    <row r="207" spans="1:12" x14ac:dyDescent="0.2">
      <c r="A207" s="84" t="s">
        <v>33</v>
      </c>
      <c r="B207" s="84"/>
      <c r="C207" s="84"/>
      <c r="D207" s="84"/>
      <c r="E207" s="84"/>
      <c r="F207" s="84"/>
      <c r="G207" s="84"/>
      <c r="H207" s="84"/>
      <c r="I207" s="84"/>
      <c r="J207" s="84"/>
      <c r="K207" s="36"/>
      <c r="L207" s="36"/>
    </row>
    <row r="208" spans="1:12" ht="57.75" customHeight="1" x14ac:dyDescent="0.2">
      <c r="A208" s="40" t="s">
        <v>142</v>
      </c>
      <c r="B208" s="24" t="s">
        <v>34</v>
      </c>
      <c r="C208" s="24"/>
      <c r="D208" s="24"/>
      <c r="E208" s="45"/>
      <c r="F208" s="24"/>
      <c r="G208" s="24"/>
      <c r="H208" s="24"/>
      <c r="I208" s="45" t="s">
        <v>35</v>
      </c>
      <c r="J208" s="19" t="s">
        <v>349</v>
      </c>
      <c r="K208" s="36" t="s">
        <v>387</v>
      </c>
      <c r="L208" s="36" t="s">
        <v>215</v>
      </c>
    </row>
    <row r="209" spans="1:12" ht="56.25" customHeight="1" x14ac:dyDescent="0.2">
      <c r="A209" s="46" t="s">
        <v>143</v>
      </c>
      <c r="B209" s="47" t="s">
        <v>36</v>
      </c>
      <c r="C209" s="47"/>
      <c r="D209" s="47"/>
      <c r="E209" s="48"/>
      <c r="F209" s="47"/>
      <c r="G209" s="47"/>
      <c r="H209" s="47"/>
      <c r="I209" s="47" t="s">
        <v>35</v>
      </c>
      <c r="J209" s="36" t="s">
        <v>349</v>
      </c>
      <c r="K209" s="36" t="s">
        <v>387</v>
      </c>
      <c r="L209" s="36" t="s">
        <v>327</v>
      </c>
    </row>
    <row r="210" spans="1:12" ht="38.25" x14ac:dyDescent="0.2">
      <c r="A210" s="37" t="s">
        <v>144</v>
      </c>
      <c r="B210" s="25" t="s">
        <v>37</v>
      </c>
      <c r="C210" s="25"/>
      <c r="D210" s="25"/>
      <c r="E210" s="49"/>
      <c r="F210" s="25"/>
      <c r="G210" s="25"/>
      <c r="H210" s="25"/>
      <c r="I210" s="25" t="s">
        <v>35</v>
      </c>
      <c r="J210" s="17" t="s">
        <v>349</v>
      </c>
      <c r="K210" s="36" t="s">
        <v>387</v>
      </c>
      <c r="L210" s="36" t="s">
        <v>328</v>
      </c>
    </row>
    <row r="211" spans="1:12" x14ac:dyDescent="0.2">
      <c r="A211" s="130" t="s">
        <v>145</v>
      </c>
      <c r="B211" s="103" t="s">
        <v>165</v>
      </c>
      <c r="C211" s="100">
        <v>10</v>
      </c>
      <c r="D211" s="100">
        <v>7.5</v>
      </c>
      <c r="E211" s="100">
        <v>8.1999999999999993</v>
      </c>
      <c r="F211" s="100">
        <v>10</v>
      </c>
      <c r="G211" s="100">
        <v>10</v>
      </c>
      <c r="H211" s="100">
        <v>10</v>
      </c>
      <c r="I211" s="17" t="s">
        <v>5</v>
      </c>
      <c r="J211" s="79" t="s">
        <v>197</v>
      </c>
      <c r="K211" s="79" t="s">
        <v>387</v>
      </c>
      <c r="L211" s="79" t="s">
        <v>329</v>
      </c>
    </row>
    <row r="212" spans="1:12" ht="22.5" customHeight="1" x14ac:dyDescent="0.2">
      <c r="A212" s="131"/>
      <c r="B212" s="104"/>
      <c r="C212" s="98"/>
      <c r="D212" s="98"/>
      <c r="E212" s="98"/>
      <c r="F212" s="98"/>
      <c r="G212" s="98"/>
      <c r="H212" s="98"/>
      <c r="I212" s="2">
        <f>C211+D211+E211+F211+G211+H211</f>
        <v>55.7</v>
      </c>
      <c r="J212" s="80"/>
      <c r="K212" s="80"/>
      <c r="L212" s="80"/>
    </row>
    <row r="213" spans="1:12" ht="17.25" customHeight="1" x14ac:dyDescent="0.2">
      <c r="A213" s="131"/>
      <c r="B213" s="104"/>
      <c r="C213" s="97">
        <v>284.39999999999998</v>
      </c>
      <c r="D213" s="97">
        <v>460.1</v>
      </c>
      <c r="E213" s="97">
        <v>815.1</v>
      </c>
      <c r="F213" s="97">
        <v>404.7</v>
      </c>
      <c r="G213" s="97">
        <v>117.4</v>
      </c>
      <c r="H213" s="97">
        <v>0</v>
      </c>
      <c r="I213" s="17" t="s">
        <v>6</v>
      </c>
      <c r="J213" s="80"/>
      <c r="K213" s="80"/>
      <c r="L213" s="80"/>
    </row>
    <row r="214" spans="1:12" ht="20.25" customHeight="1" x14ac:dyDescent="0.2">
      <c r="A214" s="132"/>
      <c r="B214" s="115"/>
      <c r="C214" s="102"/>
      <c r="D214" s="102"/>
      <c r="E214" s="102"/>
      <c r="F214" s="102"/>
      <c r="G214" s="102"/>
      <c r="H214" s="102"/>
      <c r="I214" s="1">
        <f>C213+D213+E213+F213+G213+H213</f>
        <v>2081.6999999999998</v>
      </c>
      <c r="J214" s="81"/>
      <c r="K214" s="81"/>
      <c r="L214" s="81"/>
    </row>
    <row r="215" spans="1:12" ht="17.25" customHeight="1" x14ac:dyDescent="0.2">
      <c r="A215" s="137" t="s">
        <v>146</v>
      </c>
      <c r="B215" s="195"/>
      <c r="C215" s="100">
        <f t="shared" ref="C215:H215" si="6">C217+C219</f>
        <v>294.39999999999998</v>
      </c>
      <c r="D215" s="100">
        <f t="shared" si="6"/>
        <v>467.6</v>
      </c>
      <c r="E215" s="100">
        <f t="shared" si="6"/>
        <v>823.30000000000007</v>
      </c>
      <c r="F215" s="100">
        <f t="shared" si="6"/>
        <v>414.7</v>
      </c>
      <c r="G215" s="100">
        <f t="shared" si="6"/>
        <v>127.4</v>
      </c>
      <c r="H215" s="100">
        <f t="shared" si="6"/>
        <v>10</v>
      </c>
      <c r="I215" s="17" t="s">
        <v>13</v>
      </c>
      <c r="J215" s="84"/>
      <c r="K215" s="79"/>
      <c r="L215" s="79"/>
    </row>
    <row r="216" spans="1:12" ht="15" customHeight="1" x14ac:dyDescent="0.2">
      <c r="A216" s="139"/>
      <c r="B216" s="196"/>
      <c r="C216" s="98"/>
      <c r="D216" s="98"/>
      <c r="E216" s="98"/>
      <c r="F216" s="98"/>
      <c r="G216" s="98"/>
      <c r="H216" s="98"/>
      <c r="I216" s="1">
        <f>I212+I214</f>
        <v>2137.3999999999996</v>
      </c>
      <c r="J216" s="84"/>
      <c r="K216" s="80"/>
      <c r="L216" s="80"/>
    </row>
    <row r="217" spans="1:12" ht="12.75" customHeight="1" x14ac:dyDescent="0.2">
      <c r="A217" s="139"/>
      <c r="B217" s="196"/>
      <c r="C217" s="97">
        <f>C211</f>
        <v>10</v>
      </c>
      <c r="D217" s="97">
        <f>D211</f>
        <v>7.5</v>
      </c>
      <c r="E217" s="97">
        <f>E211</f>
        <v>8.1999999999999993</v>
      </c>
      <c r="F217" s="97">
        <v>10</v>
      </c>
      <c r="G217" s="97">
        <v>10</v>
      </c>
      <c r="H217" s="97">
        <v>10</v>
      </c>
      <c r="I217" s="17" t="s">
        <v>5</v>
      </c>
      <c r="J217" s="84"/>
      <c r="K217" s="80"/>
      <c r="L217" s="80"/>
    </row>
    <row r="218" spans="1:12" ht="12.75" customHeight="1" x14ac:dyDescent="0.2">
      <c r="A218" s="139"/>
      <c r="B218" s="196"/>
      <c r="C218" s="98"/>
      <c r="D218" s="98"/>
      <c r="E218" s="98"/>
      <c r="F218" s="98"/>
      <c r="G218" s="98"/>
      <c r="H218" s="98"/>
      <c r="I218" s="2">
        <f>C217+D217+E217+F217+G217+H217</f>
        <v>55.7</v>
      </c>
      <c r="J218" s="84"/>
      <c r="K218" s="80"/>
      <c r="L218" s="80"/>
    </row>
    <row r="219" spans="1:12" ht="14.25" customHeight="1" x14ac:dyDescent="0.2">
      <c r="A219" s="139"/>
      <c r="B219" s="196"/>
      <c r="C219" s="97">
        <f t="shared" ref="C219:H219" si="7">C213</f>
        <v>284.39999999999998</v>
      </c>
      <c r="D219" s="97">
        <f t="shared" si="7"/>
        <v>460.1</v>
      </c>
      <c r="E219" s="97">
        <f t="shared" si="7"/>
        <v>815.1</v>
      </c>
      <c r="F219" s="97">
        <f t="shared" si="7"/>
        <v>404.7</v>
      </c>
      <c r="G219" s="97">
        <f t="shared" si="7"/>
        <v>117.4</v>
      </c>
      <c r="H219" s="97">
        <f t="shared" si="7"/>
        <v>0</v>
      </c>
      <c r="I219" s="17" t="s">
        <v>6</v>
      </c>
      <c r="J219" s="84"/>
      <c r="K219" s="80"/>
      <c r="L219" s="80"/>
    </row>
    <row r="220" spans="1:12" ht="77.25" customHeight="1" x14ac:dyDescent="0.2">
      <c r="A220" s="141"/>
      <c r="B220" s="197"/>
      <c r="C220" s="102"/>
      <c r="D220" s="102"/>
      <c r="E220" s="102"/>
      <c r="F220" s="102"/>
      <c r="G220" s="102"/>
      <c r="H220" s="102"/>
      <c r="I220" s="1">
        <f>C219+D219+E219+F219+G219+H219</f>
        <v>2081.6999999999998</v>
      </c>
      <c r="J220" s="84"/>
      <c r="K220" s="81"/>
      <c r="L220" s="81"/>
    </row>
    <row r="221" spans="1:12" x14ac:dyDescent="0.2">
      <c r="A221" s="84" t="s">
        <v>38</v>
      </c>
      <c r="B221" s="84"/>
      <c r="C221" s="84"/>
      <c r="D221" s="84"/>
      <c r="E221" s="84"/>
      <c r="F221" s="84"/>
      <c r="G221" s="84"/>
      <c r="H221" s="84"/>
      <c r="I221" s="84"/>
      <c r="J221" s="84"/>
      <c r="K221" s="36"/>
      <c r="L221" s="36"/>
    </row>
    <row r="222" spans="1:12" ht="69" customHeight="1" x14ac:dyDescent="0.2">
      <c r="A222" s="50" t="s">
        <v>147</v>
      </c>
      <c r="B222" s="51" t="s">
        <v>39</v>
      </c>
      <c r="C222" s="52"/>
      <c r="D222" s="52"/>
      <c r="E222" s="53"/>
      <c r="F222" s="52"/>
      <c r="G222" s="52"/>
      <c r="H222" s="52"/>
      <c r="I222" s="54" t="s">
        <v>35</v>
      </c>
      <c r="J222" s="36" t="s">
        <v>349</v>
      </c>
      <c r="K222" s="36" t="s">
        <v>387</v>
      </c>
      <c r="L222" s="36" t="s">
        <v>216</v>
      </c>
    </row>
    <row r="223" spans="1:12" ht="48" customHeight="1" x14ac:dyDescent="0.2">
      <c r="A223" s="154" t="s">
        <v>148</v>
      </c>
      <c r="B223" s="55" t="s">
        <v>40</v>
      </c>
      <c r="C223" s="134"/>
      <c r="D223" s="134"/>
      <c r="E223" s="100"/>
      <c r="F223" s="134"/>
      <c r="G223" s="134"/>
      <c r="H223" s="134"/>
      <c r="I223" s="107" t="s">
        <v>35</v>
      </c>
      <c r="J223" s="84" t="s">
        <v>349</v>
      </c>
      <c r="K223" s="79" t="s">
        <v>387</v>
      </c>
      <c r="L223" s="79" t="s">
        <v>219</v>
      </c>
    </row>
    <row r="224" spans="1:12" ht="43.5" customHeight="1" x14ac:dyDescent="0.2">
      <c r="A224" s="155"/>
      <c r="B224" s="47" t="s">
        <v>41</v>
      </c>
      <c r="C224" s="122"/>
      <c r="D224" s="122"/>
      <c r="E224" s="101"/>
      <c r="F224" s="122"/>
      <c r="G224" s="122"/>
      <c r="H224" s="122"/>
      <c r="I224" s="108"/>
      <c r="J224" s="84"/>
      <c r="K224" s="80"/>
      <c r="L224" s="80"/>
    </row>
    <row r="225" spans="1:12" ht="75.75" customHeight="1" x14ac:dyDescent="0.2">
      <c r="A225" s="156"/>
      <c r="B225" s="56" t="s">
        <v>150</v>
      </c>
      <c r="C225" s="135"/>
      <c r="D225" s="135"/>
      <c r="E225" s="102"/>
      <c r="F225" s="135"/>
      <c r="G225" s="135"/>
      <c r="H225" s="135"/>
      <c r="I225" s="109"/>
      <c r="J225" s="84"/>
      <c r="K225" s="81"/>
      <c r="L225" s="81"/>
    </row>
    <row r="226" spans="1:12" ht="15.75" customHeight="1" x14ac:dyDescent="0.2">
      <c r="A226" s="130" t="s">
        <v>42</v>
      </c>
      <c r="B226" s="103" t="s">
        <v>43</v>
      </c>
      <c r="C226" s="100">
        <v>0</v>
      </c>
      <c r="D226" s="100">
        <v>40</v>
      </c>
      <c r="E226" s="100">
        <v>41.9</v>
      </c>
      <c r="F226" s="100">
        <v>43.9</v>
      </c>
      <c r="G226" s="100">
        <v>45.8</v>
      </c>
      <c r="H226" s="217">
        <v>47.7</v>
      </c>
      <c r="I226" s="17" t="s">
        <v>5</v>
      </c>
      <c r="J226" s="84" t="s">
        <v>349</v>
      </c>
      <c r="K226" s="79" t="s">
        <v>387</v>
      </c>
      <c r="L226" s="79" t="s">
        <v>217</v>
      </c>
    </row>
    <row r="227" spans="1:12" ht="60" customHeight="1" x14ac:dyDescent="0.2">
      <c r="A227" s="132"/>
      <c r="B227" s="115"/>
      <c r="C227" s="102"/>
      <c r="D227" s="102"/>
      <c r="E227" s="102"/>
      <c r="F227" s="102"/>
      <c r="G227" s="102"/>
      <c r="H227" s="218"/>
      <c r="I227" s="1">
        <f>C226+D226+E226+F226+G226+H226</f>
        <v>219.3</v>
      </c>
      <c r="J227" s="84"/>
      <c r="K227" s="81"/>
      <c r="L227" s="81"/>
    </row>
    <row r="228" spans="1:12" ht="55.5" customHeight="1" x14ac:dyDescent="0.2">
      <c r="A228" s="41" t="s">
        <v>44</v>
      </c>
      <c r="B228" s="21" t="s">
        <v>45</v>
      </c>
      <c r="C228" s="16"/>
      <c r="D228" s="16"/>
      <c r="E228" s="57"/>
      <c r="F228" s="16"/>
      <c r="G228" s="16"/>
      <c r="H228" s="16"/>
      <c r="I228" s="58" t="s">
        <v>35</v>
      </c>
      <c r="J228" s="19" t="s">
        <v>349</v>
      </c>
      <c r="K228" s="19" t="s">
        <v>387</v>
      </c>
      <c r="L228" s="19" t="s">
        <v>207</v>
      </c>
    </row>
    <row r="229" spans="1:12" ht="57.75" customHeight="1" x14ac:dyDescent="0.2">
      <c r="A229" s="50" t="s">
        <v>46</v>
      </c>
      <c r="B229" s="51" t="s">
        <v>47</v>
      </c>
      <c r="C229" s="52"/>
      <c r="D229" s="52"/>
      <c r="E229" s="53"/>
      <c r="F229" s="52"/>
      <c r="G229" s="52"/>
      <c r="H229" s="52"/>
      <c r="I229" s="54" t="s">
        <v>35</v>
      </c>
      <c r="J229" s="36" t="s">
        <v>349</v>
      </c>
      <c r="K229" s="36" t="s">
        <v>387</v>
      </c>
      <c r="L229" s="36" t="s">
        <v>330</v>
      </c>
    </row>
    <row r="230" spans="1:12" x14ac:dyDescent="0.2">
      <c r="A230" s="130" t="s">
        <v>48</v>
      </c>
      <c r="B230" s="103" t="s">
        <v>49</v>
      </c>
      <c r="C230" s="144">
        <v>0</v>
      </c>
      <c r="D230" s="100">
        <v>20</v>
      </c>
      <c r="E230" s="100">
        <v>20.100000000000001</v>
      </c>
      <c r="F230" s="100">
        <v>21.1</v>
      </c>
      <c r="G230" s="100">
        <v>22.1</v>
      </c>
      <c r="H230" s="100">
        <v>23.1</v>
      </c>
      <c r="I230" s="17" t="s">
        <v>5</v>
      </c>
      <c r="J230" s="84" t="s">
        <v>160</v>
      </c>
      <c r="K230" s="79" t="s">
        <v>391</v>
      </c>
      <c r="L230" s="79" t="s">
        <v>331</v>
      </c>
    </row>
    <row r="231" spans="1:12" ht="33.75" customHeight="1" x14ac:dyDescent="0.2">
      <c r="A231" s="132"/>
      <c r="B231" s="115"/>
      <c r="C231" s="145"/>
      <c r="D231" s="102"/>
      <c r="E231" s="102"/>
      <c r="F231" s="102"/>
      <c r="G231" s="102"/>
      <c r="H231" s="102"/>
      <c r="I231" s="1">
        <f>C230+D230+E230+F230+G230+H230</f>
        <v>106.4</v>
      </c>
      <c r="J231" s="84"/>
      <c r="K231" s="81"/>
      <c r="L231" s="81"/>
    </row>
    <row r="232" spans="1:12" x14ac:dyDescent="0.2">
      <c r="A232" s="131" t="s">
        <v>50</v>
      </c>
      <c r="B232" s="104" t="s">
        <v>51</v>
      </c>
      <c r="C232" s="157">
        <v>0</v>
      </c>
      <c r="D232" s="101">
        <v>40</v>
      </c>
      <c r="E232" s="101">
        <v>41.9</v>
      </c>
      <c r="F232" s="101">
        <v>43.9</v>
      </c>
      <c r="G232" s="101">
        <v>45.8</v>
      </c>
      <c r="H232" s="101">
        <v>47.7</v>
      </c>
      <c r="I232" s="18" t="s">
        <v>5</v>
      </c>
      <c r="J232" s="84" t="s">
        <v>160</v>
      </c>
      <c r="K232" s="79" t="s">
        <v>391</v>
      </c>
      <c r="L232" s="79" t="s">
        <v>331</v>
      </c>
    </row>
    <row r="233" spans="1:12" ht="91.5" customHeight="1" x14ac:dyDescent="0.2">
      <c r="A233" s="143"/>
      <c r="B233" s="119"/>
      <c r="C233" s="158"/>
      <c r="D233" s="98"/>
      <c r="E233" s="98"/>
      <c r="F233" s="98"/>
      <c r="G233" s="98"/>
      <c r="H233" s="98"/>
      <c r="I233" s="1">
        <f>C232+D232+E232+F232+G232+H232</f>
        <v>219.3</v>
      </c>
      <c r="J233" s="84"/>
      <c r="K233" s="81"/>
      <c r="L233" s="81"/>
    </row>
    <row r="234" spans="1:12" ht="118.5" customHeight="1" x14ac:dyDescent="0.2">
      <c r="A234" s="46" t="s">
        <v>52</v>
      </c>
      <c r="B234" s="25" t="s">
        <v>53</v>
      </c>
      <c r="C234" s="59"/>
      <c r="D234" s="59"/>
      <c r="E234" s="60"/>
      <c r="F234" s="59"/>
      <c r="G234" s="59"/>
      <c r="H234" s="59"/>
      <c r="I234" s="25" t="s">
        <v>35</v>
      </c>
      <c r="J234" s="17" t="s">
        <v>349</v>
      </c>
      <c r="K234" s="36" t="s">
        <v>391</v>
      </c>
      <c r="L234" s="36" t="s">
        <v>218</v>
      </c>
    </row>
    <row r="235" spans="1:12" ht="24.75" customHeight="1" x14ac:dyDescent="0.2">
      <c r="A235" s="133" t="s">
        <v>54</v>
      </c>
      <c r="B235" s="118" t="s">
        <v>55</v>
      </c>
      <c r="C235" s="219">
        <v>0</v>
      </c>
      <c r="D235" s="97">
        <v>10</v>
      </c>
      <c r="E235" s="97">
        <v>10.5</v>
      </c>
      <c r="F235" s="97">
        <v>11</v>
      </c>
      <c r="G235" s="97">
        <v>11.5</v>
      </c>
      <c r="H235" s="212">
        <v>12</v>
      </c>
      <c r="I235" s="17" t="s">
        <v>5</v>
      </c>
      <c r="J235" s="79" t="s">
        <v>160</v>
      </c>
      <c r="K235" s="79" t="s">
        <v>391</v>
      </c>
      <c r="L235" s="79" t="s">
        <v>218</v>
      </c>
    </row>
    <row r="236" spans="1:12" x14ac:dyDescent="0.2">
      <c r="A236" s="143"/>
      <c r="B236" s="119"/>
      <c r="C236" s="158"/>
      <c r="D236" s="98"/>
      <c r="E236" s="98"/>
      <c r="F236" s="98"/>
      <c r="G236" s="98"/>
      <c r="H236" s="114"/>
      <c r="I236" s="1">
        <f>C235+D235+E235+F235+G235+H235</f>
        <v>55</v>
      </c>
      <c r="J236" s="81"/>
      <c r="K236" s="81"/>
      <c r="L236" s="81"/>
    </row>
    <row r="237" spans="1:12" ht="37.5" customHeight="1" x14ac:dyDescent="0.2">
      <c r="A237" s="168" t="s">
        <v>149</v>
      </c>
      <c r="B237" s="198"/>
      <c r="C237" s="97">
        <f t="shared" ref="C237:H237" si="8">C239+C241</f>
        <v>0</v>
      </c>
      <c r="D237" s="97">
        <f t="shared" si="8"/>
        <v>110</v>
      </c>
      <c r="E237" s="97">
        <f>SUM(E222:E236)</f>
        <v>114.4</v>
      </c>
      <c r="F237" s="97">
        <f t="shared" si="8"/>
        <v>119.9</v>
      </c>
      <c r="G237" s="97">
        <f t="shared" si="8"/>
        <v>125.2</v>
      </c>
      <c r="H237" s="97">
        <f t="shared" si="8"/>
        <v>130.5</v>
      </c>
      <c r="I237" s="17" t="s">
        <v>13</v>
      </c>
      <c r="J237" s="84"/>
      <c r="K237" s="79"/>
      <c r="L237" s="79"/>
    </row>
    <row r="238" spans="1:12" ht="23.25" customHeight="1" x14ac:dyDescent="0.2">
      <c r="A238" s="139"/>
      <c r="B238" s="196"/>
      <c r="C238" s="98"/>
      <c r="D238" s="98"/>
      <c r="E238" s="98"/>
      <c r="F238" s="98"/>
      <c r="G238" s="98"/>
      <c r="H238" s="98"/>
      <c r="I238" s="1">
        <f>I227+I231+I233+I236</f>
        <v>600</v>
      </c>
      <c r="J238" s="84"/>
      <c r="K238" s="80"/>
      <c r="L238" s="80"/>
    </row>
    <row r="239" spans="1:12" ht="48.75" customHeight="1" x14ac:dyDescent="0.2">
      <c r="A239" s="139"/>
      <c r="B239" s="196"/>
      <c r="C239" s="97">
        <f t="shared" ref="C239:H239" si="9">C226+C230+C232+C235</f>
        <v>0</v>
      </c>
      <c r="D239" s="97">
        <f t="shared" si="9"/>
        <v>110</v>
      </c>
      <c r="E239" s="97">
        <f t="shared" si="9"/>
        <v>114.4</v>
      </c>
      <c r="F239" s="97">
        <f t="shared" si="9"/>
        <v>119.9</v>
      </c>
      <c r="G239" s="97">
        <f t="shared" si="9"/>
        <v>125.2</v>
      </c>
      <c r="H239" s="97">
        <f t="shared" si="9"/>
        <v>130.5</v>
      </c>
      <c r="I239" s="17" t="s">
        <v>5</v>
      </c>
      <c r="J239" s="84"/>
      <c r="K239" s="80"/>
      <c r="L239" s="80"/>
    </row>
    <row r="240" spans="1:12" ht="19.5" customHeight="1" x14ac:dyDescent="0.2">
      <c r="A240" s="139"/>
      <c r="B240" s="196"/>
      <c r="C240" s="101"/>
      <c r="D240" s="101"/>
      <c r="E240" s="101"/>
      <c r="F240" s="101"/>
      <c r="G240" s="101"/>
      <c r="H240" s="101"/>
      <c r="I240" s="2">
        <f>C239+D239+E239+F239+G239+H239</f>
        <v>600</v>
      </c>
      <c r="J240" s="84"/>
      <c r="K240" s="80"/>
      <c r="L240" s="80"/>
    </row>
    <row r="241" spans="1:12" ht="21" customHeight="1" x14ac:dyDescent="0.2">
      <c r="A241" s="139"/>
      <c r="B241" s="196"/>
      <c r="C241" s="85">
        <v>0</v>
      </c>
      <c r="D241" s="85">
        <v>0</v>
      </c>
      <c r="E241" s="85">
        <v>0</v>
      </c>
      <c r="F241" s="85">
        <v>0</v>
      </c>
      <c r="G241" s="85">
        <v>0</v>
      </c>
      <c r="H241" s="85">
        <v>0</v>
      </c>
      <c r="I241" s="17" t="s">
        <v>6</v>
      </c>
      <c r="J241" s="84"/>
      <c r="K241" s="80"/>
      <c r="L241" s="80"/>
    </row>
    <row r="242" spans="1:12" ht="31.5" customHeight="1" x14ac:dyDescent="0.2">
      <c r="A242" s="141"/>
      <c r="B242" s="197"/>
      <c r="C242" s="85"/>
      <c r="D242" s="85"/>
      <c r="E242" s="85"/>
      <c r="F242" s="85"/>
      <c r="G242" s="85"/>
      <c r="H242" s="85"/>
      <c r="I242" s="1">
        <f>C241+D241+E241+F241+G241+H241</f>
        <v>0</v>
      </c>
      <c r="J242" s="84"/>
      <c r="K242" s="81"/>
      <c r="L242" s="81"/>
    </row>
    <row r="243" spans="1:12" x14ac:dyDescent="0.2">
      <c r="A243" s="84" t="s">
        <v>56</v>
      </c>
      <c r="B243" s="84"/>
      <c r="C243" s="84"/>
      <c r="D243" s="84"/>
      <c r="E243" s="84"/>
      <c r="F243" s="84"/>
      <c r="G243" s="84"/>
      <c r="H243" s="84"/>
      <c r="I243" s="84"/>
      <c r="J243" s="84"/>
      <c r="K243" s="36"/>
      <c r="L243" s="36"/>
    </row>
    <row r="244" spans="1:12" ht="38.25" customHeight="1" x14ac:dyDescent="0.2">
      <c r="A244" s="61" t="s">
        <v>57</v>
      </c>
      <c r="B244" s="20" t="s">
        <v>58</v>
      </c>
      <c r="C244" s="20">
        <v>0</v>
      </c>
      <c r="D244" s="20">
        <v>0</v>
      </c>
      <c r="E244" s="20">
        <v>0</v>
      </c>
      <c r="F244" s="20">
        <v>0</v>
      </c>
      <c r="G244" s="20">
        <v>0</v>
      </c>
      <c r="H244" s="20">
        <v>0</v>
      </c>
      <c r="I244" s="20" t="s">
        <v>35</v>
      </c>
      <c r="J244" s="17" t="s">
        <v>349</v>
      </c>
      <c r="K244" s="17" t="s">
        <v>387</v>
      </c>
      <c r="L244" s="17" t="s">
        <v>332</v>
      </c>
    </row>
    <row r="245" spans="1:12" ht="39.75" customHeight="1" x14ac:dyDescent="0.2">
      <c r="A245" s="50" t="s">
        <v>59</v>
      </c>
      <c r="B245" s="51" t="s">
        <v>60</v>
      </c>
      <c r="C245" s="51">
        <v>0</v>
      </c>
      <c r="D245" s="51">
        <v>0</v>
      </c>
      <c r="E245" s="51">
        <v>0</v>
      </c>
      <c r="F245" s="51">
        <v>0</v>
      </c>
      <c r="G245" s="51">
        <v>0</v>
      </c>
      <c r="H245" s="51">
        <v>0</v>
      </c>
      <c r="I245" s="51" t="s">
        <v>35</v>
      </c>
      <c r="J245" s="36" t="s">
        <v>349</v>
      </c>
      <c r="K245" s="36" t="s">
        <v>387</v>
      </c>
      <c r="L245" s="17" t="s">
        <v>332</v>
      </c>
    </row>
    <row r="246" spans="1:12" ht="38.25" x14ac:dyDescent="0.2">
      <c r="A246" s="50" t="s">
        <v>61</v>
      </c>
      <c r="B246" s="51" t="s">
        <v>62</v>
      </c>
      <c r="C246" s="51">
        <v>0</v>
      </c>
      <c r="D246" s="51">
        <v>0</v>
      </c>
      <c r="E246" s="51">
        <v>0</v>
      </c>
      <c r="F246" s="51">
        <v>0</v>
      </c>
      <c r="G246" s="51">
        <v>0</v>
      </c>
      <c r="H246" s="51">
        <v>0</v>
      </c>
      <c r="I246" s="51" t="s">
        <v>35</v>
      </c>
      <c r="J246" s="36" t="s">
        <v>349</v>
      </c>
      <c r="K246" s="36">
        <v>2020</v>
      </c>
      <c r="L246" s="17" t="s">
        <v>332</v>
      </c>
    </row>
    <row r="247" spans="1:12" ht="19.5" customHeight="1" x14ac:dyDescent="0.2">
      <c r="A247" s="139" t="s">
        <v>151</v>
      </c>
      <c r="B247" s="196"/>
      <c r="C247" s="104">
        <v>0</v>
      </c>
      <c r="D247" s="104">
        <v>0</v>
      </c>
      <c r="E247" s="104">
        <v>0</v>
      </c>
      <c r="F247" s="104">
        <v>0</v>
      </c>
      <c r="G247" s="104">
        <v>0</v>
      </c>
      <c r="H247" s="104">
        <v>0</v>
      </c>
      <c r="I247" s="18" t="s">
        <v>13</v>
      </c>
      <c r="J247" s="81"/>
      <c r="K247" s="80"/>
      <c r="L247" s="80"/>
    </row>
    <row r="248" spans="1:12" ht="9" customHeight="1" x14ac:dyDescent="0.2">
      <c r="A248" s="139"/>
      <c r="B248" s="196"/>
      <c r="C248" s="119"/>
      <c r="D248" s="119"/>
      <c r="E248" s="119"/>
      <c r="F248" s="119"/>
      <c r="G248" s="119"/>
      <c r="H248" s="119"/>
      <c r="I248" s="1">
        <f>I250+I252</f>
        <v>0</v>
      </c>
      <c r="J248" s="84"/>
      <c r="K248" s="80"/>
      <c r="L248" s="80"/>
    </row>
    <row r="249" spans="1:12" x14ac:dyDescent="0.2">
      <c r="A249" s="139"/>
      <c r="B249" s="196"/>
      <c r="C249" s="118">
        <v>0</v>
      </c>
      <c r="D249" s="118">
        <v>0</v>
      </c>
      <c r="E249" s="118">
        <v>0</v>
      </c>
      <c r="F249" s="118">
        <v>0</v>
      </c>
      <c r="G249" s="118">
        <v>0</v>
      </c>
      <c r="H249" s="118">
        <v>0</v>
      </c>
      <c r="I249" s="17" t="s">
        <v>5</v>
      </c>
      <c r="J249" s="84"/>
      <c r="K249" s="80"/>
      <c r="L249" s="80"/>
    </row>
    <row r="250" spans="1:12" x14ac:dyDescent="0.2">
      <c r="A250" s="139"/>
      <c r="B250" s="196"/>
      <c r="C250" s="119"/>
      <c r="D250" s="119"/>
      <c r="E250" s="119"/>
      <c r="F250" s="119"/>
      <c r="G250" s="119"/>
      <c r="H250" s="119"/>
      <c r="I250" s="2">
        <f>C250+D250+E250+F250+G250+H250</f>
        <v>0</v>
      </c>
      <c r="J250" s="84"/>
      <c r="K250" s="80"/>
      <c r="L250" s="80"/>
    </row>
    <row r="251" spans="1:12" x14ac:dyDescent="0.2">
      <c r="A251" s="139"/>
      <c r="B251" s="196"/>
      <c r="C251" s="118">
        <v>0</v>
      </c>
      <c r="D251" s="118">
        <v>0</v>
      </c>
      <c r="E251" s="118">
        <v>0</v>
      </c>
      <c r="F251" s="118">
        <v>0</v>
      </c>
      <c r="G251" s="118">
        <v>0</v>
      </c>
      <c r="H251" s="118">
        <v>0</v>
      </c>
      <c r="I251" s="17" t="s">
        <v>6</v>
      </c>
      <c r="J251" s="84"/>
      <c r="K251" s="80"/>
      <c r="L251" s="80"/>
    </row>
    <row r="252" spans="1:12" ht="17.25" customHeight="1" x14ac:dyDescent="0.2">
      <c r="A252" s="141"/>
      <c r="B252" s="197"/>
      <c r="C252" s="115"/>
      <c r="D252" s="115"/>
      <c r="E252" s="115"/>
      <c r="F252" s="115"/>
      <c r="G252" s="115"/>
      <c r="H252" s="115"/>
      <c r="I252" s="1">
        <f>C252+D252+E252+F252+G252+H252</f>
        <v>0</v>
      </c>
      <c r="J252" s="84"/>
      <c r="K252" s="81"/>
      <c r="L252" s="81"/>
    </row>
    <row r="253" spans="1:12" x14ac:dyDescent="0.2">
      <c r="A253" s="84" t="s">
        <v>63</v>
      </c>
      <c r="B253" s="84"/>
      <c r="C253" s="100">
        <f t="shared" ref="C253:H253" si="10">C255+C257</f>
        <v>43530.2</v>
      </c>
      <c r="D253" s="100">
        <f>D237+D215+D201+D178+D165+D134+D111</f>
        <v>85151.1</v>
      </c>
      <c r="E253" s="100">
        <f>E237+E215+E201+E178+E165+E134+E111</f>
        <v>29318</v>
      </c>
      <c r="F253" s="100">
        <f>F247+F237+F215+F201+F178+F165+F134+F111</f>
        <v>42020.6</v>
      </c>
      <c r="G253" s="100">
        <f t="shared" si="10"/>
        <v>16713.500000000004</v>
      </c>
      <c r="H253" s="100">
        <f t="shared" si="10"/>
        <v>22684.100000000006</v>
      </c>
      <c r="I253" s="17" t="s">
        <v>13</v>
      </c>
      <c r="J253" s="84"/>
      <c r="K253" s="79"/>
      <c r="L253" s="79"/>
    </row>
    <row r="254" spans="1:12" x14ac:dyDescent="0.2">
      <c r="A254" s="84"/>
      <c r="B254" s="84"/>
      <c r="C254" s="98"/>
      <c r="D254" s="98"/>
      <c r="E254" s="98"/>
      <c r="F254" s="98"/>
      <c r="G254" s="98"/>
      <c r="H254" s="98"/>
      <c r="I254" s="1">
        <f>SUM(C253:H254)</f>
        <v>239417.5</v>
      </c>
      <c r="J254" s="84"/>
      <c r="K254" s="80"/>
      <c r="L254" s="80"/>
    </row>
    <row r="255" spans="1:12" x14ac:dyDescent="0.2">
      <c r="A255" s="84"/>
      <c r="B255" s="84"/>
      <c r="C255" s="97">
        <f>C113+C136+C167+C180+C203+C217+C239+C249</f>
        <v>14432.5</v>
      </c>
      <c r="D255" s="97">
        <f>D113+D136+D167+D180+D203+D217+D239+D249</f>
        <v>17477.7</v>
      </c>
      <c r="E255" s="97">
        <f>E239+E217+E203+E180+E167+E136+E113</f>
        <v>27834.5</v>
      </c>
      <c r="F255" s="97">
        <f>F249+F239+F217+F203+F180+F167+F136+F113</f>
        <v>40515.399999999994</v>
      </c>
      <c r="G255" s="97">
        <f>G113+G136+G167+G180+G203+G217+G239+G249</f>
        <v>16596.100000000002</v>
      </c>
      <c r="H255" s="97">
        <f>H113+H136+H167+H180+H203+H217+H239+H249</f>
        <v>22684.100000000006</v>
      </c>
      <c r="I255" s="17" t="s">
        <v>5</v>
      </c>
      <c r="J255" s="84"/>
      <c r="K255" s="80"/>
      <c r="L255" s="80"/>
    </row>
    <row r="256" spans="1:12" x14ac:dyDescent="0.2">
      <c r="A256" s="84"/>
      <c r="B256" s="84"/>
      <c r="C256" s="98"/>
      <c r="D256" s="98"/>
      <c r="E256" s="98"/>
      <c r="F256" s="98"/>
      <c r="G256" s="98"/>
      <c r="H256" s="98"/>
      <c r="I256" s="2">
        <f>SUM(C255:H256)</f>
        <v>139540.29999999999</v>
      </c>
      <c r="J256" s="84"/>
      <c r="K256" s="80"/>
      <c r="L256" s="80"/>
    </row>
    <row r="257" spans="1:12" x14ac:dyDescent="0.2">
      <c r="A257" s="84"/>
      <c r="B257" s="84"/>
      <c r="C257" s="97">
        <f>C115+C138+C169+C182+C205+C219+C241+C251</f>
        <v>29097.7</v>
      </c>
      <c r="D257" s="97">
        <f>D115+D138+D169+D182+D205+D219+D241+D251</f>
        <v>67673.400000000009</v>
      </c>
      <c r="E257" s="97">
        <f>E251+E241+E219+E205+E169+E138+E115</f>
        <v>1483.4999999999977</v>
      </c>
      <c r="F257" s="97">
        <f>F251+F241+F219+F205+F182+F169+F138+F115</f>
        <v>1505.2</v>
      </c>
      <c r="G257" s="97">
        <f>G251+G241+G219+G205+G169+G138+G115</f>
        <v>117.4</v>
      </c>
      <c r="H257" s="97">
        <f>H251+H241+H219+H205+H169+H138+H115</f>
        <v>0</v>
      </c>
      <c r="I257" s="17" t="s">
        <v>6</v>
      </c>
      <c r="J257" s="84"/>
      <c r="K257" s="80"/>
      <c r="L257" s="80"/>
    </row>
    <row r="258" spans="1:12" ht="65.25" customHeight="1" x14ac:dyDescent="0.2">
      <c r="A258" s="84"/>
      <c r="B258" s="84"/>
      <c r="C258" s="98"/>
      <c r="D258" s="98"/>
      <c r="E258" s="98"/>
      <c r="F258" s="98"/>
      <c r="G258" s="98"/>
      <c r="H258" s="98"/>
      <c r="I258" s="1">
        <f>SUM(C257:H258)</f>
        <v>99877.2</v>
      </c>
      <c r="J258" s="84"/>
      <c r="K258" s="81"/>
      <c r="L258" s="81"/>
    </row>
    <row r="259" spans="1:12" ht="21" customHeight="1" x14ac:dyDescent="0.2">
      <c r="A259" s="177" t="s">
        <v>64</v>
      </c>
      <c r="B259" s="223"/>
      <c r="C259" s="223"/>
      <c r="D259" s="223"/>
      <c r="E259" s="223"/>
      <c r="F259" s="223"/>
      <c r="G259" s="223"/>
      <c r="H259" s="223"/>
      <c r="I259" s="223"/>
      <c r="J259" s="148"/>
      <c r="K259" s="110"/>
      <c r="L259" s="111"/>
    </row>
    <row r="260" spans="1:12" ht="19.5" customHeight="1" x14ac:dyDescent="0.2">
      <c r="A260" s="110" t="s">
        <v>65</v>
      </c>
      <c r="B260" s="136"/>
      <c r="C260" s="136"/>
      <c r="D260" s="136"/>
      <c r="E260" s="136"/>
      <c r="F260" s="136"/>
      <c r="G260" s="136"/>
      <c r="H260" s="136"/>
      <c r="I260" s="136"/>
      <c r="J260" s="111"/>
      <c r="K260" s="36"/>
      <c r="L260" s="36"/>
    </row>
    <row r="261" spans="1:12" ht="19.5" customHeight="1" x14ac:dyDescent="0.2">
      <c r="A261" s="130" t="s">
        <v>66</v>
      </c>
      <c r="B261" s="103" t="s">
        <v>67</v>
      </c>
      <c r="C261" s="100">
        <v>10</v>
      </c>
      <c r="D261" s="100">
        <v>10.5</v>
      </c>
      <c r="E261" s="100">
        <v>11</v>
      </c>
      <c r="F261" s="100">
        <v>11.5</v>
      </c>
      <c r="G261" s="100">
        <v>12.2</v>
      </c>
      <c r="H261" s="179">
        <v>13</v>
      </c>
      <c r="I261" s="17" t="s">
        <v>5</v>
      </c>
      <c r="J261" s="79" t="s">
        <v>354</v>
      </c>
      <c r="K261" s="79" t="s">
        <v>333</v>
      </c>
      <c r="L261" s="79" t="s">
        <v>223</v>
      </c>
    </row>
    <row r="262" spans="1:12" ht="51.75" customHeight="1" x14ac:dyDescent="0.2">
      <c r="A262" s="143"/>
      <c r="B262" s="119"/>
      <c r="C262" s="98"/>
      <c r="D262" s="98"/>
      <c r="E262" s="98"/>
      <c r="F262" s="98"/>
      <c r="G262" s="98"/>
      <c r="H262" s="178"/>
      <c r="I262" s="1">
        <f>C261+D261+E261+F261+G261+H261</f>
        <v>68.2</v>
      </c>
      <c r="J262" s="99"/>
      <c r="K262" s="81"/>
      <c r="L262" s="81"/>
    </row>
    <row r="263" spans="1:12" ht="34.5" customHeight="1" x14ac:dyDescent="0.2">
      <c r="A263" s="130" t="s">
        <v>68</v>
      </c>
      <c r="B263" s="118" t="s">
        <v>281</v>
      </c>
      <c r="C263" s="97">
        <v>5</v>
      </c>
      <c r="D263" s="97">
        <v>5.2</v>
      </c>
      <c r="E263" s="97">
        <v>16.5</v>
      </c>
      <c r="F263" s="97">
        <v>17.2</v>
      </c>
      <c r="G263" s="97">
        <v>18.2</v>
      </c>
      <c r="H263" s="97">
        <v>19.2</v>
      </c>
      <c r="I263" s="17" t="s">
        <v>5</v>
      </c>
      <c r="J263" s="79" t="s">
        <v>282</v>
      </c>
      <c r="K263" s="79" t="s">
        <v>333</v>
      </c>
      <c r="L263" s="79" t="s">
        <v>224</v>
      </c>
    </row>
    <row r="264" spans="1:12" ht="49.5" customHeight="1" x14ac:dyDescent="0.2">
      <c r="A264" s="143"/>
      <c r="B264" s="119"/>
      <c r="C264" s="98"/>
      <c r="D264" s="98"/>
      <c r="E264" s="98"/>
      <c r="F264" s="98"/>
      <c r="G264" s="98"/>
      <c r="H264" s="98"/>
      <c r="I264" s="1">
        <f>C263+D263+E263+F263+G263+H263</f>
        <v>81.3</v>
      </c>
      <c r="J264" s="99"/>
      <c r="K264" s="81"/>
      <c r="L264" s="81"/>
    </row>
    <row r="265" spans="1:12" ht="27.75" customHeight="1" x14ac:dyDescent="0.2">
      <c r="A265" s="133" t="s">
        <v>69</v>
      </c>
      <c r="B265" s="118" t="s">
        <v>221</v>
      </c>
      <c r="C265" s="97">
        <v>10</v>
      </c>
      <c r="D265" s="97">
        <v>10.5</v>
      </c>
      <c r="E265" s="97">
        <v>0</v>
      </c>
      <c r="F265" s="97">
        <v>0</v>
      </c>
      <c r="G265" s="97">
        <v>0</v>
      </c>
      <c r="H265" s="97">
        <v>0</v>
      </c>
      <c r="I265" s="17" t="s">
        <v>5</v>
      </c>
      <c r="J265" s="79" t="s">
        <v>349</v>
      </c>
      <c r="K265" s="79" t="s">
        <v>334</v>
      </c>
      <c r="L265" s="79" t="s">
        <v>336</v>
      </c>
    </row>
    <row r="266" spans="1:12" ht="76.5" customHeight="1" x14ac:dyDescent="0.2">
      <c r="A266" s="132"/>
      <c r="B266" s="115"/>
      <c r="C266" s="102"/>
      <c r="D266" s="102"/>
      <c r="E266" s="102"/>
      <c r="F266" s="102"/>
      <c r="G266" s="102"/>
      <c r="H266" s="102"/>
      <c r="I266" s="1">
        <f>C265+D265+E265+F265+G265+H265</f>
        <v>20.5</v>
      </c>
      <c r="J266" s="81"/>
      <c r="K266" s="81"/>
      <c r="L266" s="81"/>
    </row>
    <row r="267" spans="1:12" ht="39.75" customHeight="1" x14ac:dyDescent="0.2">
      <c r="A267" s="131" t="s">
        <v>70</v>
      </c>
      <c r="B267" s="104" t="s">
        <v>71</v>
      </c>
      <c r="C267" s="101">
        <v>28</v>
      </c>
      <c r="D267" s="101">
        <v>29.4</v>
      </c>
      <c r="E267" s="101">
        <v>30.8</v>
      </c>
      <c r="F267" s="101">
        <v>0</v>
      </c>
      <c r="G267" s="101">
        <v>0</v>
      </c>
      <c r="H267" s="101">
        <v>0</v>
      </c>
      <c r="I267" s="18" t="s">
        <v>5</v>
      </c>
      <c r="J267" s="80" t="s">
        <v>349</v>
      </c>
      <c r="K267" s="80" t="s">
        <v>333</v>
      </c>
      <c r="L267" s="80" t="s">
        <v>225</v>
      </c>
    </row>
    <row r="268" spans="1:12" ht="25.5" customHeight="1" x14ac:dyDescent="0.2">
      <c r="A268" s="131"/>
      <c r="B268" s="104"/>
      <c r="C268" s="101"/>
      <c r="D268" s="101"/>
      <c r="E268" s="101"/>
      <c r="F268" s="101"/>
      <c r="G268" s="101"/>
      <c r="H268" s="101"/>
      <c r="I268" s="2">
        <f>C267+D267+E267+F267+G267+H267</f>
        <v>88.2</v>
      </c>
      <c r="J268" s="80"/>
      <c r="K268" s="80"/>
      <c r="L268" s="80"/>
    </row>
    <row r="269" spans="1:12" ht="26.25" customHeight="1" x14ac:dyDescent="0.2">
      <c r="A269" s="130" t="s">
        <v>72</v>
      </c>
      <c r="B269" s="103" t="s">
        <v>73</v>
      </c>
      <c r="C269" s="100">
        <v>40</v>
      </c>
      <c r="D269" s="100">
        <v>42</v>
      </c>
      <c r="E269" s="100">
        <v>44</v>
      </c>
      <c r="F269" s="100">
        <v>46</v>
      </c>
      <c r="G269" s="100">
        <v>48</v>
      </c>
      <c r="H269" s="100">
        <v>50</v>
      </c>
      <c r="I269" s="17" t="s">
        <v>5</v>
      </c>
      <c r="J269" s="79" t="s">
        <v>160</v>
      </c>
      <c r="K269" s="79" t="s">
        <v>333</v>
      </c>
      <c r="L269" s="79" t="s">
        <v>226</v>
      </c>
    </row>
    <row r="270" spans="1:12" ht="18" customHeight="1" x14ac:dyDescent="0.2">
      <c r="A270" s="132"/>
      <c r="B270" s="115"/>
      <c r="C270" s="102"/>
      <c r="D270" s="102"/>
      <c r="E270" s="102"/>
      <c r="F270" s="102"/>
      <c r="G270" s="102"/>
      <c r="H270" s="102"/>
      <c r="I270" s="1">
        <f>C269+D269+E269+F269+G269+H269</f>
        <v>270</v>
      </c>
      <c r="J270" s="81"/>
      <c r="K270" s="81"/>
      <c r="L270" s="81"/>
    </row>
    <row r="271" spans="1:12" ht="27.75" customHeight="1" x14ac:dyDescent="0.2">
      <c r="A271" s="130" t="s">
        <v>74</v>
      </c>
      <c r="B271" s="103" t="s">
        <v>341</v>
      </c>
      <c r="C271" s="100">
        <v>48</v>
      </c>
      <c r="D271" s="100">
        <v>50.4</v>
      </c>
      <c r="E271" s="100">
        <v>52.8</v>
      </c>
      <c r="F271" s="100">
        <f>55.2+32.2</f>
        <v>87.4</v>
      </c>
      <c r="G271" s="100">
        <f>57.6+33.6</f>
        <v>91.2</v>
      </c>
      <c r="H271" s="100">
        <f>60+35</f>
        <v>95</v>
      </c>
      <c r="I271" s="17" t="s">
        <v>5</v>
      </c>
      <c r="J271" s="79" t="s">
        <v>349</v>
      </c>
      <c r="K271" s="79" t="s">
        <v>333</v>
      </c>
      <c r="L271" s="79" t="s">
        <v>227</v>
      </c>
    </row>
    <row r="272" spans="1:12" ht="27" customHeight="1" x14ac:dyDescent="0.2">
      <c r="A272" s="132"/>
      <c r="B272" s="115"/>
      <c r="C272" s="102"/>
      <c r="D272" s="102"/>
      <c r="E272" s="102"/>
      <c r="F272" s="102"/>
      <c r="G272" s="102"/>
      <c r="H272" s="102"/>
      <c r="I272" s="1">
        <f>C271+D271+E271+F271+G271+H271</f>
        <v>424.8</v>
      </c>
      <c r="J272" s="81"/>
      <c r="K272" s="81"/>
      <c r="L272" s="81"/>
    </row>
    <row r="273" spans="1:16" ht="24.75" customHeight="1" x14ac:dyDescent="0.2">
      <c r="A273" s="133" t="s">
        <v>75</v>
      </c>
      <c r="B273" s="118" t="s">
        <v>77</v>
      </c>
      <c r="C273" s="97">
        <v>25</v>
      </c>
      <c r="D273" s="97">
        <v>26.2</v>
      </c>
      <c r="E273" s="97">
        <v>27.5</v>
      </c>
      <c r="F273" s="97">
        <v>28.8</v>
      </c>
      <c r="G273" s="97">
        <v>30.1</v>
      </c>
      <c r="H273" s="97">
        <v>31.4</v>
      </c>
      <c r="I273" s="17" t="s">
        <v>5</v>
      </c>
      <c r="J273" s="79" t="s">
        <v>349</v>
      </c>
      <c r="K273" s="79" t="s">
        <v>333</v>
      </c>
      <c r="L273" s="79" t="s">
        <v>227</v>
      </c>
    </row>
    <row r="274" spans="1:16" ht="18" customHeight="1" x14ac:dyDescent="0.2">
      <c r="A274" s="131"/>
      <c r="B274" s="104"/>
      <c r="C274" s="101"/>
      <c r="D274" s="101"/>
      <c r="E274" s="101"/>
      <c r="F274" s="101"/>
      <c r="G274" s="101"/>
      <c r="H274" s="101"/>
      <c r="I274" s="2">
        <f>C273+D273+E273+F273+G273+H273</f>
        <v>169</v>
      </c>
      <c r="J274" s="80"/>
      <c r="K274" s="80"/>
      <c r="L274" s="80"/>
    </row>
    <row r="275" spans="1:16" ht="47.25" customHeight="1" x14ac:dyDescent="0.2">
      <c r="A275" s="82" t="s">
        <v>76</v>
      </c>
      <c r="B275" s="84" t="s">
        <v>79</v>
      </c>
      <c r="C275" s="85">
        <v>25</v>
      </c>
      <c r="D275" s="85">
        <v>26.2</v>
      </c>
      <c r="E275" s="85">
        <v>27.5</v>
      </c>
      <c r="F275" s="85">
        <v>28.8</v>
      </c>
      <c r="G275" s="85">
        <v>30.1</v>
      </c>
      <c r="H275" s="85">
        <v>31.4</v>
      </c>
      <c r="I275" s="36" t="s">
        <v>5</v>
      </c>
      <c r="J275" s="84" t="s">
        <v>201</v>
      </c>
      <c r="K275" s="84" t="s">
        <v>333</v>
      </c>
      <c r="L275" s="84" t="s">
        <v>228</v>
      </c>
    </row>
    <row r="276" spans="1:16" ht="15.75" customHeight="1" x14ac:dyDescent="0.2">
      <c r="A276" s="82"/>
      <c r="B276" s="84"/>
      <c r="C276" s="85"/>
      <c r="D276" s="85"/>
      <c r="E276" s="85"/>
      <c r="F276" s="85"/>
      <c r="G276" s="85"/>
      <c r="H276" s="85"/>
      <c r="I276" s="62">
        <f>C275+D275+E275+F275+G275+H275</f>
        <v>169</v>
      </c>
      <c r="J276" s="84"/>
      <c r="K276" s="84"/>
      <c r="L276" s="84"/>
    </row>
    <row r="277" spans="1:16" ht="21.75" customHeight="1" x14ac:dyDescent="0.2">
      <c r="A277" s="82" t="s">
        <v>78</v>
      </c>
      <c r="B277" s="84" t="s">
        <v>80</v>
      </c>
      <c r="C277" s="85">
        <v>45</v>
      </c>
      <c r="D277" s="85">
        <v>47.2</v>
      </c>
      <c r="E277" s="85">
        <v>49.5</v>
      </c>
      <c r="F277" s="85">
        <v>51.9</v>
      </c>
      <c r="G277" s="85">
        <v>54.2</v>
      </c>
      <c r="H277" s="85">
        <v>56.5</v>
      </c>
      <c r="I277" s="36" t="s">
        <v>5</v>
      </c>
      <c r="J277" s="84" t="s">
        <v>201</v>
      </c>
      <c r="K277" s="84" t="s">
        <v>333</v>
      </c>
      <c r="L277" s="84" t="s">
        <v>335</v>
      </c>
    </row>
    <row r="278" spans="1:16" ht="24.75" customHeight="1" x14ac:dyDescent="0.2">
      <c r="A278" s="82"/>
      <c r="B278" s="84"/>
      <c r="C278" s="85"/>
      <c r="D278" s="85"/>
      <c r="E278" s="85"/>
      <c r="F278" s="85"/>
      <c r="G278" s="85"/>
      <c r="H278" s="85"/>
      <c r="I278" s="62">
        <f>C277+D277+E277+F277+G277+H277</f>
        <v>304.3</v>
      </c>
      <c r="J278" s="84"/>
      <c r="K278" s="84"/>
      <c r="L278" s="84"/>
      <c r="P278" s="31"/>
    </row>
    <row r="279" spans="1:16" ht="15.75" customHeight="1" x14ac:dyDescent="0.2">
      <c r="A279" s="82" t="s">
        <v>363</v>
      </c>
      <c r="B279" s="79" t="s">
        <v>348</v>
      </c>
      <c r="C279" s="86">
        <v>0</v>
      </c>
      <c r="D279" s="86">
        <v>0</v>
      </c>
      <c r="E279" s="86">
        <v>0</v>
      </c>
      <c r="F279" s="116">
        <f>F282+F284</f>
        <v>18449.72</v>
      </c>
      <c r="G279" s="86">
        <f t="shared" ref="G279:H279" si="11">G282+G284</f>
        <v>15152</v>
      </c>
      <c r="H279" s="86">
        <f t="shared" si="11"/>
        <v>15152</v>
      </c>
      <c r="I279" s="86" t="s">
        <v>13</v>
      </c>
      <c r="J279" s="79" t="s">
        <v>375</v>
      </c>
      <c r="K279" s="79" t="s">
        <v>342</v>
      </c>
      <c r="L279" s="79" t="s">
        <v>347</v>
      </c>
    </row>
    <row r="280" spans="1:16" ht="9" hidden="1" customHeight="1" x14ac:dyDescent="0.2">
      <c r="A280" s="82"/>
      <c r="B280" s="80"/>
      <c r="C280" s="89"/>
      <c r="D280" s="89"/>
      <c r="E280" s="89"/>
      <c r="F280" s="117"/>
      <c r="G280" s="89"/>
      <c r="H280" s="89"/>
      <c r="I280" s="87"/>
      <c r="J280" s="80"/>
      <c r="K280" s="80"/>
      <c r="L280" s="80"/>
    </row>
    <row r="281" spans="1:16" ht="12" customHeight="1" x14ac:dyDescent="0.2">
      <c r="A281" s="82"/>
      <c r="B281" s="80"/>
      <c r="C281" s="89"/>
      <c r="D281" s="89"/>
      <c r="E281" s="89"/>
      <c r="F281" s="117"/>
      <c r="G281" s="89"/>
      <c r="H281" s="89"/>
      <c r="I281" s="39">
        <f>SUM(C279:H281)</f>
        <v>48753.72</v>
      </c>
      <c r="J281" s="80"/>
      <c r="K281" s="80"/>
      <c r="L281" s="80"/>
    </row>
    <row r="282" spans="1:16" ht="12.75" customHeight="1" x14ac:dyDescent="0.2">
      <c r="A282" s="82"/>
      <c r="B282" s="80"/>
      <c r="C282" s="85">
        <v>0</v>
      </c>
      <c r="D282" s="85">
        <v>0</v>
      </c>
      <c r="E282" s="85">
        <v>0</v>
      </c>
      <c r="F282" s="116">
        <f>F286+F290+F294+F298+F302</f>
        <v>3449.7200000000003</v>
      </c>
      <c r="G282" s="86">
        <v>152</v>
      </c>
      <c r="H282" s="86">
        <v>152</v>
      </c>
      <c r="I282" s="62" t="s">
        <v>5</v>
      </c>
      <c r="J282" s="80"/>
      <c r="K282" s="80"/>
      <c r="L282" s="80"/>
    </row>
    <row r="283" spans="1:16" ht="13.5" customHeight="1" x14ac:dyDescent="0.2">
      <c r="A283" s="82"/>
      <c r="B283" s="80"/>
      <c r="C283" s="85"/>
      <c r="D283" s="85"/>
      <c r="E283" s="85"/>
      <c r="F283" s="95"/>
      <c r="G283" s="87"/>
      <c r="H283" s="87"/>
      <c r="I283" s="62">
        <f>SUM(C282:H283)</f>
        <v>3753.7200000000003</v>
      </c>
      <c r="J283" s="80"/>
      <c r="K283" s="80"/>
      <c r="L283" s="80"/>
    </row>
    <row r="284" spans="1:16" ht="21" customHeight="1" x14ac:dyDescent="0.2">
      <c r="A284" s="82"/>
      <c r="B284" s="80"/>
      <c r="C284" s="85">
        <v>0</v>
      </c>
      <c r="D284" s="85">
        <v>0</v>
      </c>
      <c r="E284" s="85">
        <v>0</v>
      </c>
      <c r="F284" s="116">
        <f>F288+F292+F296+F300+F304</f>
        <v>15000</v>
      </c>
      <c r="G284" s="86">
        <v>15000</v>
      </c>
      <c r="H284" s="86">
        <v>15000</v>
      </c>
      <c r="I284" s="62" t="s">
        <v>6</v>
      </c>
      <c r="J284" s="80"/>
      <c r="K284" s="80"/>
      <c r="L284" s="80"/>
    </row>
    <row r="285" spans="1:16" ht="49.5" customHeight="1" thickBot="1" x14ac:dyDescent="0.25">
      <c r="A285" s="82"/>
      <c r="B285" s="83"/>
      <c r="C285" s="85"/>
      <c r="D285" s="85"/>
      <c r="E285" s="85"/>
      <c r="F285" s="95"/>
      <c r="G285" s="87"/>
      <c r="H285" s="87"/>
      <c r="I285" s="62">
        <f>SUM(F284:H285)</f>
        <v>45000</v>
      </c>
      <c r="J285" s="81"/>
      <c r="K285" s="83"/>
      <c r="L285" s="83"/>
    </row>
    <row r="286" spans="1:16" ht="10.5" customHeight="1" x14ac:dyDescent="0.2">
      <c r="A286" s="82" t="s">
        <v>364</v>
      </c>
      <c r="B286" s="90" t="s">
        <v>370</v>
      </c>
      <c r="C286" s="92">
        <v>0</v>
      </c>
      <c r="D286" s="92">
        <v>0</v>
      </c>
      <c r="E286" s="92">
        <v>0</v>
      </c>
      <c r="F286" s="94">
        <v>22.6</v>
      </c>
      <c r="G286" s="92">
        <v>0</v>
      </c>
      <c r="H286" s="92">
        <v>0</v>
      </c>
      <c r="I286" s="63" t="s">
        <v>5</v>
      </c>
      <c r="J286" s="84" t="s">
        <v>375</v>
      </c>
      <c r="K286" s="224">
        <v>2018</v>
      </c>
      <c r="L286" s="224" t="s">
        <v>346</v>
      </c>
    </row>
    <row r="287" spans="1:16" ht="20.25" customHeight="1" x14ac:dyDescent="0.2">
      <c r="A287" s="82"/>
      <c r="B287" s="91"/>
      <c r="C287" s="87"/>
      <c r="D287" s="87"/>
      <c r="E287" s="87"/>
      <c r="F287" s="95"/>
      <c r="G287" s="87"/>
      <c r="H287" s="87"/>
      <c r="I287" s="62">
        <f>SUM(C286:H287)</f>
        <v>22.6</v>
      </c>
      <c r="J287" s="84"/>
      <c r="K287" s="80"/>
      <c r="L287" s="80"/>
    </row>
    <row r="288" spans="1:16" ht="17.25" customHeight="1" x14ac:dyDescent="0.2">
      <c r="A288" s="82"/>
      <c r="B288" s="91"/>
      <c r="C288" s="86">
        <v>0</v>
      </c>
      <c r="D288" s="86">
        <v>0</v>
      </c>
      <c r="E288" s="86">
        <v>0</v>
      </c>
      <c r="F288" s="116">
        <v>3000</v>
      </c>
      <c r="G288" s="86">
        <v>0</v>
      </c>
      <c r="H288" s="86">
        <v>0</v>
      </c>
      <c r="I288" s="62" t="s">
        <v>6</v>
      </c>
      <c r="J288" s="84"/>
      <c r="K288" s="80"/>
      <c r="L288" s="80"/>
    </row>
    <row r="289" spans="1:12" ht="15" customHeight="1" thickBot="1" x14ac:dyDescent="0.25">
      <c r="A289" s="82"/>
      <c r="B289" s="93"/>
      <c r="C289" s="96"/>
      <c r="D289" s="96"/>
      <c r="E289" s="96"/>
      <c r="F289" s="117"/>
      <c r="G289" s="89"/>
      <c r="H289" s="89"/>
      <c r="I289" s="74">
        <f>SUM(C288:H289)</f>
        <v>3000</v>
      </c>
      <c r="J289" s="84"/>
      <c r="K289" s="83"/>
      <c r="L289" s="83"/>
    </row>
    <row r="290" spans="1:12" ht="30.75" customHeight="1" x14ac:dyDescent="0.2">
      <c r="A290" s="82" t="s">
        <v>365</v>
      </c>
      <c r="B290" s="90" t="s">
        <v>371</v>
      </c>
      <c r="C290" s="92">
        <v>0</v>
      </c>
      <c r="D290" s="92">
        <v>0</v>
      </c>
      <c r="E290" s="92">
        <v>0</v>
      </c>
      <c r="F290" s="88">
        <v>1636.92</v>
      </c>
      <c r="G290" s="85">
        <v>0</v>
      </c>
      <c r="H290" s="85">
        <v>0</v>
      </c>
      <c r="I290" s="77" t="s">
        <v>5</v>
      </c>
      <c r="J290" s="84" t="s">
        <v>375</v>
      </c>
      <c r="K290" s="224">
        <v>2018</v>
      </c>
      <c r="L290" s="224" t="s">
        <v>345</v>
      </c>
    </row>
    <row r="291" spans="1:12" ht="65.25" customHeight="1" x14ac:dyDescent="0.2">
      <c r="A291" s="82"/>
      <c r="B291" s="91"/>
      <c r="C291" s="87"/>
      <c r="D291" s="87"/>
      <c r="E291" s="87"/>
      <c r="F291" s="88"/>
      <c r="G291" s="85"/>
      <c r="H291" s="85"/>
      <c r="I291" s="77">
        <f>SUM(C290:H291)</f>
        <v>1636.92</v>
      </c>
      <c r="J291" s="84"/>
      <c r="K291" s="80"/>
      <c r="L291" s="80"/>
    </row>
    <row r="292" spans="1:12" ht="33" customHeight="1" x14ac:dyDescent="0.2">
      <c r="A292" s="82"/>
      <c r="B292" s="91"/>
      <c r="C292" s="86">
        <v>0</v>
      </c>
      <c r="D292" s="86">
        <v>0</v>
      </c>
      <c r="E292" s="86">
        <v>0</v>
      </c>
      <c r="F292" s="88">
        <v>3000</v>
      </c>
      <c r="G292" s="85">
        <v>0</v>
      </c>
      <c r="H292" s="85">
        <v>0</v>
      </c>
      <c r="I292" s="77" t="s">
        <v>6</v>
      </c>
      <c r="J292" s="84"/>
      <c r="K292" s="80"/>
      <c r="L292" s="80"/>
    </row>
    <row r="293" spans="1:12" ht="16.5" customHeight="1" x14ac:dyDescent="0.2">
      <c r="A293" s="82"/>
      <c r="B293" s="91"/>
      <c r="C293" s="89"/>
      <c r="D293" s="89"/>
      <c r="E293" s="89"/>
      <c r="F293" s="88"/>
      <c r="G293" s="85"/>
      <c r="H293" s="85"/>
      <c r="I293" s="77">
        <f>SUM(C292:H293)</f>
        <v>3000</v>
      </c>
      <c r="J293" s="79"/>
      <c r="K293" s="80"/>
      <c r="L293" s="80"/>
    </row>
    <row r="294" spans="1:12" ht="16.5" customHeight="1" x14ac:dyDescent="0.2">
      <c r="A294" s="82" t="s">
        <v>366</v>
      </c>
      <c r="B294" s="79" t="s">
        <v>376</v>
      </c>
      <c r="C294" s="86">
        <v>0</v>
      </c>
      <c r="D294" s="86">
        <v>0</v>
      </c>
      <c r="E294" s="86">
        <v>0</v>
      </c>
      <c r="F294" s="88">
        <v>1392.19</v>
      </c>
      <c r="G294" s="85">
        <v>0</v>
      </c>
      <c r="H294" s="85">
        <v>0</v>
      </c>
      <c r="I294" s="77" t="s">
        <v>5</v>
      </c>
      <c r="J294" s="84" t="s">
        <v>375</v>
      </c>
      <c r="K294" s="84">
        <v>2018</v>
      </c>
      <c r="L294" s="84" t="s">
        <v>345</v>
      </c>
    </row>
    <row r="295" spans="1:12" ht="16.5" customHeight="1" x14ac:dyDescent="0.2">
      <c r="A295" s="82"/>
      <c r="B295" s="80"/>
      <c r="C295" s="89"/>
      <c r="D295" s="89"/>
      <c r="E295" s="89"/>
      <c r="F295" s="88"/>
      <c r="G295" s="85"/>
      <c r="H295" s="85"/>
      <c r="I295" s="77">
        <f>SUM(C294:H295)</f>
        <v>1392.19</v>
      </c>
      <c r="J295" s="84"/>
      <c r="K295" s="84"/>
      <c r="L295" s="84"/>
    </row>
    <row r="296" spans="1:12" ht="16.5" customHeight="1" x14ac:dyDescent="0.2">
      <c r="A296" s="82"/>
      <c r="B296" s="80"/>
      <c r="C296" s="86">
        <v>0</v>
      </c>
      <c r="D296" s="86">
        <v>0</v>
      </c>
      <c r="E296" s="86">
        <v>0</v>
      </c>
      <c r="F296" s="88">
        <v>3000</v>
      </c>
      <c r="G296" s="85">
        <v>0</v>
      </c>
      <c r="H296" s="85">
        <v>0</v>
      </c>
      <c r="I296" s="77" t="s">
        <v>6</v>
      </c>
      <c r="J296" s="84"/>
      <c r="K296" s="84"/>
      <c r="L296" s="84"/>
    </row>
    <row r="297" spans="1:12" ht="54" customHeight="1" x14ac:dyDescent="0.2">
      <c r="A297" s="82"/>
      <c r="B297" s="81"/>
      <c r="C297" s="89"/>
      <c r="D297" s="89"/>
      <c r="E297" s="89"/>
      <c r="F297" s="88"/>
      <c r="G297" s="85"/>
      <c r="H297" s="85"/>
      <c r="I297" s="77">
        <f>SUM(C296:H297)</f>
        <v>3000</v>
      </c>
      <c r="J297" s="84"/>
      <c r="K297" s="84"/>
      <c r="L297" s="84"/>
    </row>
    <row r="298" spans="1:12" ht="16.5" customHeight="1" x14ac:dyDescent="0.2">
      <c r="A298" s="82" t="s">
        <v>367</v>
      </c>
      <c r="B298" s="79" t="s">
        <v>372</v>
      </c>
      <c r="C298" s="86">
        <v>0</v>
      </c>
      <c r="D298" s="86">
        <v>0</v>
      </c>
      <c r="E298" s="86">
        <v>0</v>
      </c>
      <c r="F298" s="88">
        <v>242.11</v>
      </c>
      <c r="G298" s="85">
        <v>0</v>
      </c>
      <c r="H298" s="85">
        <v>0</v>
      </c>
      <c r="I298" s="77" t="s">
        <v>5</v>
      </c>
      <c r="J298" s="84" t="s">
        <v>375</v>
      </c>
      <c r="K298" s="84">
        <v>2018</v>
      </c>
      <c r="L298" s="84" t="s">
        <v>345</v>
      </c>
    </row>
    <row r="299" spans="1:12" ht="16.5" customHeight="1" x14ac:dyDescent="0.2">
      <c r="A299" s="82"/>
      <c r="B299" s="80"/>
      <c r="C299" s="89"/>
      <c r="D299" s="89"/>
      <c r="E299" s="89"/>
      <c r="F299" s="88"/>
      <c r="G299" s="85"/>
      <c r="H299" s="85"/>
      <c r="I299" s="77">
        <f>SUM(C298:H299)</f>
        <v>242.11</v>
      </c>
      <c r="J299" s="84"/>
      <c r="K299" s="84"/>
      <c r="L299" s="84"/>
    </row>
    <row r="300" spans="1:12" ht="16.5" customHeight="1" x14ac:dyDescent="0.2">
      <c r="A300" s="82"/>
      <c r="B300" s="80"/>
      <c r="C300" s="86">
        <v>0</v>
      </c>
      <c r="D300" s="86">
        <v>0</v>
      </c>
      <c r="E300" s="86">
        <v>0</v>
      </c>
      <c r="F300" s="88">
        <v>3000</v>
      </c>
      <c r="G300" s="85">
        <v>0</v>
      </c>
      <c r="H300" s="85">
        <v>0</v>
      </c>
      <c r="I300" s="77" t="s">
        <v>6</v>
      </c>
      <c r="J300" s="84"/>
      <c r="K300" s="84"/>
      <c r="L300" s="84"/>
    </row>
    <row r="301" spans="1:12" ht="16.5" customHeight="1" x14ac:dyDescent="0.2">
      <c r="A301" s="82"/>
      <c r="B301" s="81"/>
      <c r="C301" s="89"/>
      <c r="D301" s="89"/>
      <c r="E301" s="89"/>
      <c r="F301" s="88"/>
      <c r="G301" s="85"/>
      <c r="H301" s="85"/>
      <c r="I301" s="77">
        <f>SUM(C300:H301)</f>
        <v>3000</v>
      </c>
      <c r="J301" s="84"/>
      <c r="K301" s="84"/>
      <c r="L301" s="84"/>
    </row>
    <row r="302" spans="1:12" ht="16.5" customHeight="1" x14ac:dyDescent="0.2">
      <c r="A302" s="82" t="s">
        <v>368</v>
      </c>
      <c r="B302" s="79" t="s">
        <v>373</v>
      </c>
      <c r="C302" s="86">
        <v>0</v>
      </c>
      <c r="D302" s="86">
        <v>0</v>
      </c>
      <c r="E302" s="86">
        <v>0</v>
      </c>
      <c r="F302" s="88">
        <v>155.9</v>
      </c>
      <c r="G302" s="85">
        <v>0</v>
      </c>
      <c r="H302" s="85">
        <v>0</v>
      </c>
      <c r="I302" s="77" t="s">
        <v>5</v>
      </c>
      <c r="J302" s="84" t="s">
        <v>375</v>
      </c>
      <c r="K302" s="84">
        <v>2018</v>
      </c>
      <c r="L302" s="84" t="s">
        <v>345</v>
      </c>
    </row>
    <row r="303" spans="1:12" ht="16.5" customHeight="1" x14ac:dyDescent="0.2">
      <c r="A303" s="82"/>
      <c r="B303" s="80"/>
      <c r="C303" s="89"/>
      <c r="D303" s="89"/>
      <c r="E303" s="89"/>
      <c r="F303" s="88"/>
      <c r="G303" s="85"/>
      <c r="H303" s="85"/>
      <c r="I303" s="77">
        <f>SUM(C302:H303)</f>
        <v>155.9</v>
      </c>
      <c r="J303" s="84"/>
      <c r="K303" s="84"/>
      <c r="L303" s="84"/>
    </row>
    <row r="304" spans="1:12" ht="16.5" customHeight="1" x14ac:dyDescent="0.2">
      <c r="A304" s="82"/>
      <c r="B304" s="80"/>
      <c r="C304" s="86">
        <v>0</v>
      </c>
      <c r="D304" s="86">
        <v>0</v>
      </c>
      <c r="E304" s="86">
        <v>0</v>
      </c>
      <c r="F304" s="88">
        <v>3000</v>
      </c>
      <c r="G304" s="85">
        <v>0</v>
      </c>
      <c r="H304" s="85">
        <v>0</v>
      </c>
      <c r="I304" s="77" t="s">
        <v>6</v>
      </c>
      <c r="J304" s="84"/>
      <c r="K304" s="84"/>
      <c r="L304" s="84"/>
    </row>
    <row r="305" spans="1:17" ht="16.5" customHeight="1" x14ac:dyDescent="0.2">
      <c r="A305" s="82"/>
      <c r="B305" s="80"/>
      <c r="C305" s="89"/>
      <c r="D305" s="89"/>
      <c r="E305" s="89"/>
      <c r="F305" s="88"/>
      <c r="G305" s="85"/>
      <c r="H305" s="85"/>
      <c r="I305" s="77">
        <f>SUM(C304:H305)</f>
        <v>3000</v>
      </c>
      <c r="J305" s="84"/>
      <c r="K305" s="84"/>
      <c r="L305" s="84"/>
    </row>
    <row r="306" spans="1:17" ht="16.5" customHeight="1" x14ac:dyDescent="0.2">
      <c r="A306" s="82" t="s">
        <v>369</v>
      </c>
      <c r="B306" s="79" t="s">
        <v>374</v>
      </c>
      <c r="C306" s="86">
        <v>0</v>
      </c>
      <c r="D306" s="86">
        <v>0</v>
      </c>
      <c r="E306" s="86">
        <v>0</v>
      </c>
      <c r="F306" s="88">
        <v>0</v>
      </c>
      <c r="G306" s="85">
        <v>152</v>
      </c>
      <c r="H306" s="85">
        <v>152</v>
      </c>
      <c r="I306" s="77" t="s">
        <v>5</v>
      </c>
      <c r="J306" s="84" t="s">
        <v>375</v>
      </c>
      <c r="K306" s="84" t="s">
        <v>384</v>
      </c>
      <c r="L306" s="84" t="s">
        <v>347</v>
      </c>
    </row>
    <row r="307" spans="1:17" ht="16.5" customHeight="1" x14ac:dyDescent="0.2">
      <c r="A307" s="82"/>
      <c r="B307" s="80"/>
      <c r="C307" s="87"/>
      <c r="D307" s="87"/>
      <c r="E307" s="87"/>
      <c r="F307" s="88"/>
      <c r="G307" s="85"/>
      <c r="H307" s="85"/>
      <c r="I307" s="77">
        <f>SUM(G306:H307)</f>
        <v>304</v>
      </c>
      <c r="J307" s="84"/>
      <c r="K307" s="84"/>
      <c r="L307" s="84"/>
    </row>
    <row r="308" spans="1:17" ht="16.5" customHeight="1" x14ac:dyDescent="0.2">
      <c r="A308" s="82"/>
      <c r="B308" s="80"/>
      <c r="C308" s="86">
        <v>0</v>
      </c>
      <c r="D308" s="86">
        <v>0</v>
      </c>
      <c r="E308" s="86">
        <v>0</v>
      </c>
      <c r="F308" s="88">
        <v>0</v>
      </c>
      <c r="G308" s="85">
        <v>15000</v>
      </c>
      <c r="H308" s="85">
        <v>15000</v>
      </c>
      <c r="I308" s="85" t="s">
        <v>6</v>
      </c>
      <c r="J308" s="84"/>
      <c r="K308" s="84"/>
      <c r="L308" s="84"/>
    </row>
    <row r="309" spans="1:17" ht="16.5" customHeight="1" x14ac:dyDescent="0.2">
      <c r="A309" s="82"/>
      <c r="B309" s="80"/>
      <c r="C309" s="89"/>
      <c r="D309" s="89"/>
      <c r="E309" s="89"/>
      <c r="F309" s="88"/>
      <c r="G309" s="85"/>
      <c r="H309" s="85"/>
      <c r="I309" s="85"/>
      <c r="J309" s="84"/>
      <c r="K309" s="84"/>
      <c r="L309" s="84"/>
    </row>
    <row r="310" spans="1:17" ht="16.5" customHeight="1" x14ac:dyDescent="0.2">
      <c r="A310" s="82"/>
      <c r="B310" s="81"/>
      <c r="C310" s="87"/>
      <c r="D310" s="87"/>
      <c r="E310" s="87"/>
      <c r="F310" s="88"/>
      <c r="G310" s="85"/>
      <c r="H310" s="85"/>
      <c r="I310" s="77">
        <f>SUM(G308:H310)</f>
        <v>30000</v>
      </c>
      <c r="J310" s="84"/>
      <c r="K310" s="84"/>
      <c r="L310" s="84"/>
      <c r="Q310" s="31"/>
    </row>
    <row r="311" spans="1:17" ht="16.5" customHeight="1" x14ac:dyDescent="0.2">
      <c r="A311" s="82" t="s">
        <v>152</v>
      </c>
      <c r="B311" s="82"/>
      <c r="C311" s="85">
        <f>SUM(C261:C310)</f>
        <v>236</v>
      </c>
      <c r="D311" s="86">
        <f>SUM(D261:D310)</f>
        <v>247.59999999999997</v>
      </c>
      <c r="E311" s="86">
        <f>SUM(E261:E310)</f>
        <v>259.60000000000002</v>
      </c>
      <c r="F311" s="85">
        <f>SUM(F261:F281)</f>
        <v>18721.32</v>
      </c>
      <c r="G311" s="85">
        <f>SUM(G261:G281)</f>
        <v>15436</v>
      </c>
      <c r="H311" s="85">
        <f>SUM(H261:H281)</f>
        <v>15448.5</v>
      </c>
      <c r="I311" s="75" t="s">
        <v>13</v>
      </c>
      <c r="J311" s="84"/>
      <c r="K311" s="84"/>
      <c r="L311" s="84"/>
    </row>
    <row r="312" spans="1:17" ht="16.5" customHeight="1" x14ac:dyDescent="0.2">
      <c r="A312" s="82"/>
      <c r="B312" s="82"/>
      <c r="C312" s="85"/>
      <c r="D312" s="87"/>
      <c r="E312" s="87"/>
      <c r="F312" s="85"/>
      <c r="G312" s="85"/>
      <c r="H312" s="85"/>
      <c r="I312" s="77">
        <f>SUM(C311:H312)</f>
        <v>50349.020000000004</v>
      </c>
      <c r="J312" s="84"/>
      <c r="K312" s="84"/>
      <c r="L312" s="84"/>
    </row>
    <row r="313" spans="1:17" ht="16.5" customHeight="1" x14ac:dyDescent="0.2">
      <c r="A313" s="82"/>
      <c r="B313" s="82"/>
      <c r="C313" s="86">
        <f>SUM(C261:C278)</f>
        <v>236</v>
      </c>
      <c r="D313" s="86">
        <f>SUM(D261:D278)</f>
        <v>247.59999999999997</v>
      </c>
      <c r="E313" s="86">
        <f>SUM(E261:E278)</f>
        <v>259.60000000000002</v>
      </c>
      <c r="F313" s="85">
        <f>F261+F263+F265+F267+F269+F271+F273+F275+F277+F282</f>
        <v>3721.32</v>
      </c>
      <c r="G313" s="85">
        <f>G261+G263+G265+G267+G269+G271+G273+G275+G277+G282</f>
        <v>436</v>
      </c>
      <c r="H313" s="85">
        <f>H261+H263+H265+H267+H269+H271+H273+H275+H277+H282</f>
        <v>448.5</v>
      </c>
      <c r="I313" s="75" t="s">
        <v>5</v>
      </c>
      <c r="J313" s="84"/>
      <c r="K313" s="84"/>
      <c r="L313" s="84"/>
    </row>
    <row r="314" spans="1:17" ht="16.5" customHeight="1" x14ac:dyDescent="0.2">
      <c r="A314" s="82"/>
      <c r="B314" s="82"/>
      <c r="C314" s="87"/>
      <c r="D314" s="87"/>
      <c r="E314" s="87"/>
      <c r="F314" s="85"/>
      <c r="G314" s="85"/>
      <c r="H314" s="85"/>
      <c r="I314" s="77">
        <f>C313+D313+E313+F313+G313+H313</f>
        <v>5349.02</v>
      </c>
      <c r="J314" s="84"/>
      <c r="K314" s="84"/>
      <c r="L314" s="84"/>
    </row>
    <row r="315" spans="1:17" ht="16.5" customHeight="1" x14ac:dyDescent="0.2">
      <c r="A315" s="82"/>
      <c r="B315" s="82"/>
      <c r="C315" s="85">
        <v>0</v>
      </c>
      <c r="D315" s="85">
        <v>0</v>
      </c>
      <c r="E315" s="85">
        <v>0</v>
      </c>
      <c r="F315" s="85">
        <f>F284</f>
        <v>15000</v>
      </c>
      <c r="G315" s="85">
        <f>G284</f>
        <v>15000</v>
      </c>
      <c r="H315" s="85">
        <f>H284</f>
        <v>15000</v>
      </c>
      <c r="I315" s="36" t="s">
        <v>6</v>
      </c>
      <c r="J315" s="84"/>
      <c r="K315" s="84"/>
      <c r="L315" s="84"/>
    </row>
    <row r="316" spans="1:17" ht="45.75" customHeight="1" x14ac:dyDescent="0.2">
      <c r="A316" s="82"/>
      <c r="B316" s="82"/>
      <c r="C316" s="85"/>
      <c r="D316" s="85"/>
      <c r="E316" s="85"/>
      <c r="F316" s="85"/>
      <c r="G316" s="85"/>
      <c r="H316" s="85"/>
      <c r="I316" s="62">
        <f>C315+D315+E315+F315+G315+H315</f>
        <v>45000</v>
      </c>
      <c r="J316" s="84"/>
      <c r="K316" s="84"/>
      <c r="L316" s="84"/>
    </row>
    <row r="317" spans="1:17" ht="19.5" customHeight="1" x14ac:dyDescent="0.2">
      <c r="A317" s="110" t="s">
        <v>81</v>
      </c>
      <c r="B317" s="136"/>
      <c r="C317" s="136"/>
      <c r="D317" s="136"/>
      <c r="E317" s="136"/>
      <c r="F317" s="136"/>
      <c r="G317" s="136"/>
      <c r="H317" s="136"/>
      <c r="I317" s="136"/>
      <c r="J317" s="111"/>
      <c r="K317" s="110"/>
      <c r="L317" s="111"/>
    </row>
    <row r="318" spans="1:17" ht="19.5" customHeight="1" x14ac:dyDescent="0.2">
      <c r="A318" s="130" t="s">
        <v>82</v>
      </c>
      <c r="B318" s="103" t="s">
        <v>199</v>
      </c>
      <c r="C318" s="103">
        <v>0</v>
      </c>
      <c r="D318" s="103">
        <v>738.1</v>
      </c>
      <c r="E318" s="103">
        <v>725.4</v>
      </c>
      <c r="F318" s="103">
        <f>725.4+248.3</f>
        <v>973.7</v>
      </c>
      <c r="G318" s="103">
        <v>725.4</v>
      </c>
      <c r="H318" s="112">
        <v>1272.5</v>
      </c>
      <c r="I318" s="17" t="s">
        <v>5</v>
      </c>
      <c r="J318" s="79" t="s">
        <v>200</v>
      </c>
      <c r="K318" s="79" t="s">
        <v>385</v>
      </c>
      <c r="L318" s="79" t="s">
        <v>337</v>
      </c>
    </row>
    <row r="319" spans="1:17" ht="19.5" customHeight="1" x14ac:dyDescent="0.2">
      <c r="A319" s="131"/>
      <c r="B319" s="104"/>
      <c r="C319" s="115"/>
      <c r="D319" s="115"/>
      <c r="E319" s="115"/>
      <c r="F319" s="115"/>
      <c r="G319" s="115"/>
      <c r="H319" s="113"/>
      <c r="I319" s="2">
        <f>C318+D318+E318+F318+G318+H318</f>
        <v>4435.1000000000004</v>
      </c>
      <c r="J319" s="81"/>
      <c r="K319" s="81"/>
      <c r="L319" s="80"/>
    </row>
    <row r="320" spans="1:17" ht="19.5" customHeight="1" x14ac:dyDescent="0.2">
      <c r="A320" s="131"/>
      <c r="B320" s="104"/>
      <c r="C320" s="103">
        <v>0</v>
      </c>
      <c r="D320" s="103">
        <v>580.29999999999995</v>
      </c>
      <c r="E320" s="103">
        <v>580.29999999999995</v>
      </c>
      <c r="F320" s="126">
        <v>899.5</v>
      </c>
      <c r="G320" s="126">
        <v>584.4</v>
      </c>
      <c r="H320" s="112">
        <v>76.900000000000006</v>
      </c>
      <c r="I320" s="17" t="s">
        <v>6</v>
      </c>
      <c r="J320" s="79" t="s">
        <v>200</v>
      </c>
      <c r="K320" s="79" t="s">
        <v>385</v>
      </c>
      <c r="L320" s="80"/>
    </row>
    <row r="321" spans="1:12" ht="19.5" customHeight="1" x14ac:dyDescent="0.2">
      <c r="A321" s="132"/>
      <c r="B321" s="119"/>
      <c r="C321" s="115"/>
      <c r="D321" s="115"/>
      <c r="E321" s="115"/>
      <c r="F321" s="127"/>
      <c r="G321" s="127"/>
      <c r="H321" s="113"/>
      <c r="I321" s="2">
        <f>C320+D320+E320+F320+G320+H320</f>
        <v>2721.4</v>
      </c>
      <c r="J321" s="81"/>
      <c r="K321" s="81"/>
      <c r="L321" s="81"/>
    </row>
    <row r="322" spans="1:12" ht="47.25" customHeight="1" x14ac:dyDescent="0.2">
      <c r="A322" s="130" t="s">
        <v>83</v>
      </c>
      <c r="B322" s="118" t="s">
        <v>283</v>
      </c>
      <c r="C322" s="103">
        <v>5</v>
      </c>
      <c r="D322" s="103">
        <v>5.2</v>
      </c>
      <c r="E322" s="103">
        <f>5.4+5.4</f>
        <v>10.8</v>
      </c>
      <c r="F322" s="103">
        <f>5.7+5.7</f>
        <v>11.4</v>
      </c>
      <c r="G322" s="126">
        <v>12</v>
      </c>
      <c r="H322" s="103">
        <v>12.6</v>
      </c>
      <c r="I322" s="17" t="s">
        <v>5</v>
      </c>
      <c r="J322" s="79" t="s">
        <v>349</v>
      </c>
      <c r="K322" s="79" t="s">
        <v>333</v>
      </c>
      <c r="L322" s="79" t="s">
        <v>229</v>
      </c>
    </row>
    <row r="323" spans="1:12" ht="27.75" customHeight="1" x14ac:dyDescent="0.2">
      <c r="A323" s="132"/>
      <c r="B323" s="104"/>
      <c r="C323" s="104"/>
      <c r="D323" s="104"/>
      <c r="E323" s="104"/>
      <c r="F323" s="104"/>
      <c r="G323" s="199"/>
      <c r="H323" s="104"/>
      <c r="I323" s="2">
        <f>C322+D322+E322+F322+G322+H322</f>
        <v>57</v>
      </c>
      <c r="J323" s="81"/>
      <c r="K323" s="81"/>
      <c r="L323" s="81"/>
    </row>
    <row r="324" spans="1:12" ht="81.75" customHeight="1" x14ac:dyDescent="0.2">
      <c r="A324" s="130" t="s">
        <v>128</v>
      </c>
      <c r="B324" s="103" t="s">
        <v>84</v>
      </c>
      <c r="C324" s="103">
        <v>5</v>
      </c>
      <c r="D324" s="103">
        <v>5.2</v>
      </c>
      <c r="E324" s="103">
        <v>0</v>
      </c>
      <c r="F324" s="103">
        <v>0</v>
      </c>
      <c r="G324" s="126">
        <v>0</v>
      </c>
      <c r="H324" s="103">
        <v>0</v>
      </c>
      <c r="I324" s="17" t="s">
        <v>5</v>
      </c>
      <c r="J324" s="79" t="s">
        <v>349</v>
      </c>
      <c r="K324" s="79" t="s">
        <v>334</v>
      </c>
      <c r="L324" s="79" t="s">
        <v>230</v>
      </c>
    </row>
    <row r="325" spans="1:12" ht="60.75" customHeight="1" x14ac:dyDescent="0.2">
      <c r="A325" s="132"/>
      <c r="B325" s="115"/>
      <c r="C325" s="115"/>
      <c r="D325" s="115"/>
      <c r="E325" s="115"/>
      <c r="F325" s="115"/>
      <c r="G325" s="127"/>
      <c r="H325" s="115"/>
      <c r="I325" s="1">
        <f>C324+D324+E324+F324+G324+H324</f>
        <v>10.199999999999999</v>
      </c>
      <c r="J325" s="81"/>
      <c r="K325" s="81"/>
      <c r="L325" s="81"/>
    </row>
    <row r="326" spans="1:12" ht="21" customHeight="1" x14ac:dyDescent="0.2">
      <c r="A326" s="137" t="s">
        <v>153</v>
      </c>
      <c r="B326" s="138"/>
      <c r="C326" s="214">
        <f>C328+C330</f>
        <v>10</v>
      </c>
      <c r="D326" s="100">
        <f>D328+D330</f>
        <v>1328.8</v>
      </c>
      <c r="E326" s="100">
        <f>E328+E330</f>
        <v>1316.5</v>
      </c>
      <c r="F326" s="100">
        <f>SUM(F318:F325)</f>
        <v>1884.6000000000001</v>
      </c>
      <c r="G326" s="100">
        <f t="shared" ref="G326:H326" si="12">SUM(G318:G325)</f>
        <v>1321.8</v>
      </c>
      <c r="H326" s="100">
        <f t="shared" si="12"/>
        <v>1362</v>
      </c>
      <c r="I326" s="17" t="s">
        <v>13</v>
      </c>
      <c r="J326" s="79"/>
      <c r="K326" s="79"/>
      <c r="L326" s="79"/>
    </row>
    <row r="327" spans="1:12" ht="24.75" customHeight="1" x14ac:dyDescent="0.2">
      <c r="A327" s="139"/>
      <c r="B327" s="140"/>
      <c r="C327" s="215"/>
      <c r="D327" s="98"/>
      <c r="E327" s="98"/>
      <c r="F327" s="98"/>
      <c r="G327" s="98"/>
      <c r="H327" s="98"/>
      <c r="I327" s="1">
        <f>SUM(C326:H327)</f>
        <v>7223.7000000000007</v>
      </c>
      <c r="J327" s="80"/>
      <c r="K327" s="80"/>
      <c r="L327" s="80"/>
    </row>
    <row r="328" spans="1:12" ht="23.25" customHeight="1" x14ac:dyDescent="0.2">
      <c r="A328" s="139"/>
      <c r="B328" s="140"/>
      <c r="C328" s="124">
        <f>C324+C322+C320</f>
        <v>10</v>
      </c>
      <c r="D328" s="124">
        <f>D324+D322+D318</f>
        <v>748.5</v>
      </c>
      <c r="E328" s="124">
        <f>E324+E322+E318</f>
        <v>736.19999999999993</v>
      </c>
      <c r="F328" s="124">
        <f>F318+F322</f>
        <v>985.1</v>
      </c>
      <c r="G328" s="124">
        <f t="shared" ref="G328:H328" si="13">G318+G322</f>
        <v>737.4</v>
      </c>
      <c r="H328" s="124">
        <f t="shared" si="13"/>
        <v>1285.0999999999999</v>
      </c>
      <c r="I328" s="17" t="s">
        <v>5</v>
      </c>
      <c r="J328" s="80"/>
      <c r="K328" s="80"/>
      <c r="L328" s="80"/>
    </row>
    <row r="329" spans="1:12" ht="47.25" customHeight="1" x14ac:dyDescent="0.2">
      <c r="A329" s="139"/>
      <c r="B329" s="140"/>
      <c r="C329" s="125"/>
      <c r="D329" s="125"/>
      <c r="E329" s="125"/>
      <c r="F329" s="125"/>
      <c r="G329" s="125"/>
      <c r="H329" s="125"/>
      <c r="I329" s="2">
        <f>SUM(C328:H329)</f>
        <v>4502.2999999999993</v>
      </c>
      <c r="J329" s="80"/>
      <c r="K329" s="80"/>
      <c r="L329" s="80"/>
    </row>
    <row r="330" spans="1:12" x14ac:dyDescent="0.2">
      <c r="A330" s="139"/>
      <c r="B330" s="140"/>
      <c r="C330" s="86">
        <f>C320</f>
        <v>0</v>
      </c>
      <c r="D330" s="86">
        <v>580.29999999999995</v>
      </c>
      <c r="E330" s="86">
        <v>580.29999999999995</v>
      </c>
      <c r="F330" s="86">
        <f>F320</f>
        <v>899.5</v>
      </c>
      <c r="G330" s="86">
        <f>G320</f>
        <v>584.4</v>
      </c>
      <c r="H330" s="86">
        <f>H320</f>
        <v>76.900000000000006</v>
      </c>
      <c r="I330" s="86" t="s">
        <v>6</v>
      </c>
      <c r="J330" s="80"/>
      <c r="K330" s="80"/>
      <c r="L330" s="80"/>
    </row>
    <row r="331" spans="1:12" ht="24" customHeight="1" x14ac:dyDescent="0.2">
      <c r="A331" s="139"/>
      <c r="B331" s="140"/>
      <c r="C331" s="89"/>
      <c r="D331" s="89"/>
      <c r="E331" s="89"/>
      <c r="F331" s="89"/>
      <c r="G331" s="89"/>
      <c r="H331" s="89"/>
      <c r="I331" s="89"/>
      <c r="J331" s="80"/>
      <c r="K331" s="80"/>
      <c r="L331" s="80"/>
    </row>
    <row r="332" spans="1:12" ht="27" customHeight="1" x14ac:dyDescent="0.2">
      <c r="A332" s="141"/>
      <c r="B332" s="142"/>
      <c r="C332" s="87"/>
      <c r="D332" s="87"/>
      <c r="E332" s="87"/>
      <c r="F332" s="87"/>
      <c r="G332" s="87"/>
      <c r="H332" s="87"/>
      <c r="I332" s="64">
        <f>SUM(C330:H332)</f>
        <v>2721.4</v>
      </c>
      <c r="J332" s="81"/>
      <c r="K332" s="81"/>
      <c r="L332" s="81"/>
    </row>
    <row r="333" spans="1:12" ht="37.5" customHeight="1" x14ac:dyDescent="0.2">
      <c r="A333" s="110" t="s">
        <v>85</v>
      </c>
      <c r="B333" s="136"/>
      <c r="C333" s="136"/>
      <c r="D333" s="136"/>
      <c r="E333" s="136"/>
      <c r="F333" s="136"/>
      <c r="G333" s="136"/>
      <c r="H333" s="136"/>
      <c r="I333" s="136"/>
      <c r="J333" s="111"/>
      <c r="K333" s="110"/>
      <c r="L333" s="111"/>
    </row>
    <row r="334" spans="1:12" ht="31.5" customHeight="1" x14ac:dyDescent="0.2">
      <c r="A334" s="203" t="s">
        <v>86</v>
      </c>
      <c r="B334" s="81" t="s">
        <v>284</v>
      </c>
      <c r="C334" s="87">
        <v>6</v>
      </c>
      <c r="D334" s="87">
        <v>6.3</v>
      </c>
      <c r="E334" s="101">
        <f>6.6+13.2</f>
        <v>19.799999999999997</v>
      </c>
      <c r="F334" s="101">
        <f>6.9+13.8</f>
        <v>20.700000000000003</v>
      </c>
      <c r="G334" s="101">
        <f>7.2+14.4</f>
        <v>21.6</v>
      </c>
      <c r="H334" s="123">
        <f>7.5+15</f>
        <v>22.5</v>
      </c>
      <c r="I334" s="19" t="s">
        <v>5</v>
      </c>
      <c r="J334" s="81" t="s">
        <v>308</v>
      </c>
      <c r="K334" s="81" t="s">
        <v>333</v>
      </c>
      <c r="L334" s="91" t="s">
        <v>231</v>
      </c>
    </row>
    <row r="335" spans="1:12" ht="27.75" customHeight="1" x14ac:dyDescent="0.2">
      <c r="A335" s="82"/>
      <c r="B335" s="84"/>
      <c r="C335" s="85"/>
      <c r="D335" s="85"/>
      <c r="E335" s="98"/>
      <c r="F335" s="98"/>
      <c r="G335" s="98"/>
      <c r="H335" s="114"/>
      <c r="I335" s="62">
        <f>C334+D334+E334+F334+G334+H334</f>
        <v>96.9</v>
      </c>
      <c r="J335" s="84"/>
      <c r="K335" s="84"/>
      <c r="L335" s="148"/>
    </row>
    <row r="336" spans="1:12" ht="16.5" customHeight="1" x14ac:dyDescent="0.2">
      <c r="A336" s="65" t="s">
        <v>87</v>
      </c>
      <c r="B336" s="188" t="s">
        <v>168</v>
      </c>
      <c r="C336" s="98">
        <v>5</v>
      </c>
      <c r="D336" s="98">
        <v>5.2</v>
      </c>
      <c r="E336" s="101">
        <v>5.4</v>
      </c>
      <c r="F336" s="98">
        <v>5.7</v>
      </c>
      <c r="G336" s="98">
        <v>6</v>
      </c>
      <c r="H336" s="98">
        <v>6.3</v>
      </c>
      <c r="I336" s="18" t="s">
        <v>5</v>
      </c>
      <c r="J336" s="80" t="s">
        <v>282</v>
      </c>
      <c r="K336" s="80" t="s">
        <v>333</v>
      </c>
      <c r="L336" s="79" t="s">
        <v>232</v>
      </c>
    </row>
    <row r="337" spans="1:12" ht="81.75" customHeight="1" x14ac:dyDescent="0.2">
      <c r="A337" s="66"/>
      <c r="B337" s="216"/>
      <c r="C337" s="122"/>
      <c r="D337" s="122"/>
      <c r="E337" s="98"/>
      <c r="F337" s="122"/>
      <c r="G337" s="122"/>
      <c r="H337" s="122"/>
      <c r="I337" s="1">
        <f>C336+D336+E336+F336+G336+H336</f>
        <v>33.6</v>
      </c>
      <c r="J337" s="81"/>
      <c r="K337" s="81"/>
      <c r="L337" s="81"/>
    </row>
    <row r="338" spans="1:12" ht="94.5" customHeight="1" x14ac:dyDescent="0.2">
      <c r="A338" s="66"/>
      <c r="B338" s="187" t="s">
        <v>350</v>
      </c>
      <c r="C338" s="97">
        <v>20</v>
      </c>
      <c r="D338" s="97">
        <v>21</v>
      </c>
      <c r="E338" s="97">
        <v>22</v>
      </c>
      <c r="F338" s="97">
        <f>23.1</f>
        <v>23.1</v>
      </c>
      <c r="G338" s="97">
        <f>24.1</f>
        <v>24.1</v>
      </c>
      <c r="H338" s="97">
        <f>25.1</f>
        <v>25.1</v>
      </c>
      <c r="I338" s="17" t="s">
        <v>5</v>
      </c>
      <c r="J338" s="79" t="s">
        <v>201</v>
      </c>
      <c r="K338" s="79" t="s">
        <v>333</v>
      </c>
      <c r="L338" s="79" t="s">
        <v>380</v>
      </c>
    </row>
    <row r="339" spans="1:12" ht="73.5" customHeight="1" x14ac:dyDescent="0.2">
      <c r="A339" s="66"/>
      <c r="B339" s="188"/>
      <c r="C339" s="98"/>
      <c r="D339" s="98"/>
      <c r="E339" s="98"/>
      <c r="F339" s="98"/>
      <c r="G339" s="98"/>
      <c r="H339" s="98"/>
      <c r="I339" s="1">
        <f>C338+D338+E338+F338+G338+H338</f>
        <v>135.29999999999998</v>
      </c>
      <c r="J339" s="99"/>
      <c r="K339" s="81"/>
      <c r="L339" s="81"/>
    </row>
    <row r="340" spans="1:12" ht="39.75" customHeight="1" x14ac:dyDescent="0.2">
      <c r="A340" s="66"/>
      <c r="B340" s="187" t="s">
        <v>351</v>
      </c>
      <c r="C340" s="97">
        <v>20</v>
      </c>
      <c r="D340" s="97">
        <v>21</v>
      </c>
      <c r="E340" s="97">
        <v>22</v>
      </c>
      <c r="F340" s="97">
        <v>23.1</v>
      </c>
      <c r="G340" s="97">
        <v>24.1</v>
      </c>
      <c r="H340" s="97">
        <v>25.1</v>
      </c>
      <c r="I340" s="17" t="s">
        <v>5</v>
      </c>
      <c r="J340" s="79" t="s">
        <v>349</v>
      </c>
      <c r="K340" s="79" t="s">
        <v>333</v>
      </c>
      <c r="L340" s="79" t="s">
        <v>381</v>
      </c>
    </row>
    <row r="341" spans="1:12" ht="21" customHeight="1" x14ac:dyDescent="0.2">
      <c r="A341" s="66"/>
      <c r="B341" s="188"/>
      <c r="C341" s="98"/>
      <c r="D341" s="98"/>
      <c r="E341" s="98"/>
      <c r="F341" s="98"/>
      <c r="G341" s="98"/>
      <c r="H341" s="98"/>
      <c r="I341" s="1">
        <f>C340+D340+E340+F340+G340+H340</f>
        <v>135.29999999999998</v>
      </c>
      <c r="J341" s="99"/>
      <c r="K341" s="81"/>
      <c r="L341" s="81"/>
    </row>
    <row r="342" spans="1:12" ht="42" customHeight="1" x14ac:dyDescent="0.2">
      <c r="A342" s="66"/>
      <c r="B342" s="187" t="s">
        <v>88</v>
      </c>
      <c r="C342" s="97">
        <v>19</v>
      </c>
      <c r="D342" s="97">
        <v>19.899999999999999</v>
      </c>
      <c r="E342" s="97">
        <v>0</v>
      </c>
      <c r="F342" s="97">
        <v>0</v>
      </c>
      <c r="G342" s="97">
        <v>0</v>
      </c>
      <c r="H342" s="97">
        <v>0</v>
      </c>
      <c r="I342" s="17" t="s">
        <v>5</v>
      </c>
      <c r="J342" s="79" t="s">
        <v>349</v>
      </c>
      <c r="K342" s="79" t="s">
        <v>334</v>
      </c>
      <c r="L342" s="79" t="s">
        <v>382</v>
      </c>
    </row>
    <row r="343" spans="1:12" ht="61.5" customHeight="1" x14ac:dyDescent="0.2">
      <c r="A343" s="66"/>
      <c r="B343" s="188"/>
      <c r="C343" s="98"/>
      <c r="D343" s="98"/>
      <c r="E343" s="98"/>
      <c r="F343" s="98"/>
      <c r="G343" s="98"/>
      <c r="H343" s="98"/>
      <c r="I343" s="1">
        <f>C342+D342+E342+F342+G342+H342</f>
        <v>38.9</v>
      </c>
      <c r="J343" s="99"/>
      <c r="K343" s="81"/>
      <c r="L343" s="81"/>
    </row>
    <row r="344" spans="1:12" ht="27.75" customHeight="1" x14ac:dyDescent="0.2">
      <c r="A344" s="66"/>
      <c r="B344" s="187" t="s">
        <v>343</v>
      </c>
      <c r="C344" s="97">
        <v>6</v>
      </c>
      <c r="D344" s="97">
        <v>6.3</v>
      </c>
      <c r="E344" s="97">
        <v>6.6</v>
      </c>
      <c r="F344" s="97">
        <v>6.9</v>
      </c>
      <c r="G344" s="97">
        <v>7.2</v>
      </c>
      <c r="H344" s="97">
        <v>7.5</v>
      </c>
      <c r="I344" s="17" t="s">
        <v>5</v>
      </c>
      <c r="J344" s="79" t="s">
        <v>201</v>
      </c>
      <c r="K344" s="79" t="s">
        <v>333</v>
      </c>
      <c r="L344" s="79" t="s">
        <v>234</v>
      </c>
    </row>
    <row r="345" spans="1:12" ht="21" customHeight="1" x14ac:dyDescent="0.2">
      <c r="A345" s="66"/>
      <c r="B345" s="176"/>
      <c r="C345" s="101"/>
      <c r="D345" s="101"/>
      <c r="E345" s="101"/>
      <c r="F345" s="101"/>
      <c r="G345" s="101"/>
      <c r="H345" s="101"/>
      <c r="I345" s="2">
        <f>C344+D344+E344+F344+G344+H344</f>
        <v>40.5</v>
      </c>
      <c r="J345" s="80"/>
      <c r="K345" s="81"/>
      <c r="L345" s="81"/>
    </row>
    <row r="346" spans="1:12" ht="36.75" customHeight="1" x14ac:dyDescent="0.2">
      <c r="A346" s="66"/>
      <c r="B346" s="170" t="s">
        <v>89</v>
      </c>
      <c r="C346" s="100">
        <v>28</v>
      </c>
      <c r="D346" s="100">
        <v>29.4</v>
      </c>
      <c r="E346" s="100">
        <v>30.8</v>
      </c>
      <c r="F346" s="100">
        <v>32.299999999999997</v>
      </c>
      <c r="G346" s="100">
        <v>33.700000000000003</v>
      </c>
      <c r="H346" s="100">
        <v>35.1</v>
      </c>
      <c r="I346" s="17" t="s">
        <v>5</v>
      </c>
      <c r="J346" s="79" t="s">
        <v>160</v>
      </c>
      <c r="K346" s="79" t="s">
        <v>333</v>
      </c>
      <c r="L346" s="79" t="s">
        <v>236</v>
      </c>
    </row>
    <row r="347" spans="1:12" ht="28.5" customHeight="1" x14ac:dyDescent="0.2">
      <c r="A347" s="66"/>
      <c r="B347" s="171"/>
      <c r="C347" s="102"/>
      <c r="D347" s="102"/>
      <c r="E347" s="102"/>
      <c r="F347" s="102"/>
      <c r="G347" s="102"/>
      <c r="H347" s="102"/>
      <c r="I347" s="1">
        <f>C346+D346+E346+F346+G346+H346</f>
        <v>189.29999999999998</v>
      </c>
      <c r="J347" s="81"/>
      <c r="K347" s="81"/>
      <c r="L347" s="81"/>
    </row>
    <row r="348" spans="1:12" ht="58.5" customHeight="1" x14ac:dyDescent="0.2">
      <c r="A348" s="66"/>
      <c r="B348" s="172" t="s">
        <v>344</v>
      </c>
      <c r="C348" s="100">
        <v>14</v>
      </c>
      <c r="D348" s="100">
        <v>14.7</v>
      </c>
      <c r="E348" s="100">
        <v>15.4</v>
      </c>
      <c r="F348" s="100">
        <f>16.1+11.5</f>
        <v>27.6</v>
      </c>
      <c r="G348" s="100">
        <f>16.8+12</f>
        <v>28.8</v>
      </c>
      <c r="H348" s="100">
        <f>17.5+12.5</f>
        <v>30</v>
      </c>
      <c r="I348" s="17" t="s">
        <v>5</v>
      </c>
      <c r="J348" s="79" t="s">
        <v>285</v>
      </c>
      <c r="K348" s="79" t="s">
        <v>333</v>
      </c>
      <c r="L348" s="79" t="s">
        <v>237</v>
      </c>
    </row>
    <row r="349" spans="1:12" ht="26.25" customHeight="1" x14ac:dyDescent="0.2">
      <c r="A349" s="66"/>
      <c r="B349" s="171"/>
      <c r="C349" s="102"/>
      <c r="D349" s="102"/>
      <c r="E349" s="102"/>
      <c r="F349" s="102"/>
      <c r="G349" s="102"/>
      <c r="H349" s="102"/>
      <c r="I349" s="1">
        <f>C348+D348+E348+F348+G348+H348</f>
        <v>130.5</v>
      </c>
      <c r="J349" s="81"/>
      <c r="K349" s="81"/>
      <c r="L349" s="81"/>
    </row>
    <row r="350" spans="1:12" ht="27" customHeight="1" x14ac:dyDescent="0.2">
      <c r="A350" s="67"/>
      <c r="B350" s="176" t="s">
        <v>90</v>
      </c>
      <c r="C350" s="101">
        <v>30</v>
      </c>
      <c r="D350" s="101">
        <v>31.5</v>
      </c>
      <c r="E350" s="101">
        <v>33</v>
      </c>
      <c r="F350" s="101">
        <v>34.6</v>
      </c>
      <c r="G350" s="101">
        <v>36.1</v>
      </c>
      <c r="H350" s="101">
        <f>37.6</f>
        <v>37.6</v>
      </c>
      <c r="I350" s="18" t="s">
        <v>5</v>
      </c>
      <c r="J350" s="80" t="s">
        <v>355</v>
      </c>
      <c r="K350" s="80" t="s">
        <v>333</v>
      </c>
      <c r="L350" s="80" t="s">
        <v>233</v>
      </c>
    </row>
    <row r="351" spans="1:12" ht="21.75" customHeight="1" x14ac:dyDescent="0.2">
      <c r="A351" s="66"/>
      <c r="B351" s="171"/>
      <c r="C351" s="102"/>
      <c r="D351" s="102"/>
      <c r="E351" s="102"/>
      <c r="F351" s="102"/>
      <c r="G351" s="102"/>
      <c r="H351" s="102"/>
      <c r="I351" s="1">
        <f>C350+D350+E350+F350+G350+H350</f>
        <v>202.79999999999998</v>
      </c>
      <c r="J351" s="81"/>
      <c r="K351" s="81"/>
      <c r="L351" s="81"/>
    </row>
    <row r="352" spans="1:12" ht="105" customHeight="1" x14ac:dyDescent="0.2">
      <c r="A352" s="66"/>
      <c r="B352" s="170" t="s">
        <v>91</v>
      </c>
      <c r="C352" s="100">
        <v>20</v>
      </c>
      <c r="D352" s="100">
        <v>21</v>
      </c>
      <c r="E352" s="100">
        <v>22</v>
      </c>
      <c r="F352" s="100">
        <v>23.1</v>
      </c>
      <c r="G352" s="100">
        <v>24.1</v>
      </c>
      <c r="H352" s="100">
        <v>25.1</v>
      </c>
      <c r="I352" s="17" t="s">
        <v>5</v>
      </c>
      <c r="J352" s="79" t="s">
        <v>160</v>
      </c>
      <c r="K352" s="79" t="s">
        <v>333</v>
      </c>
      <c r="L352" s="79" t="s">
        <v>238</v>
      </c>
    </row>
    <row r="353" spans="1:12" ht="39.75" customHeight="1" x14ac:dyDescent="0.2">
      <c r="A353" s="68"/>
      <c r="B353" s="188"/>
      <c r="C353" s="98"/>
      <c r="D353" s="98"/>
      <c r="E353" s="98"/>
      <c r="F353" s="98"/>
      <c r="G353" s="98"/>
      <c r="H353" s="98"/>
      <c r="I353" s="1">
        <f>C352+D352+E352+F352+G352+H352</f>
        <v>135.29999999999998</v>
      </c>
      <c r="J353" s="99"/>
      <c r="K353" s="81"/>
      <c r="L353" s="81"/>
    </row>
    <row r="354" spans="1:12" ht="39" customHeight="1" x14ac:dyDescent="0.2">
      <c r="A354" s="67" t="s">
        <v>87</v>
      </c>
      <c r="B354" s="187" t="s">
        <v>92</v>
      </c>
      <c r="C354" s="97">
        <v>66</v>
      </c>
      <c r="D354" s="97">
        <v>69.2</v>
      </c>
      <c r="E354" s="97">
        <v>72.5</v>
      </c>
      <c r="F354" s="97">
        <v>76</v>
      </c>
      <c r="G354" s="97">
        <v>79.3</v>
      </c>
      <c r="H354" s="97">
        <v>82.6</v>
      </c>
      <c r="I354" s="17" t="s">
        <v>5</v>
      </c>
      <c r="J354" s="79" t="s">
        <v>160</v>
      </c>
      <c r="K354" s="79" t="s">
        <v>333</v>
      </c>
      <c r="L354" s="79" t="s">
        <v>238</v>
      </c>
    </row>
    <row r="355" spans="1:12" ht="42.75" customHeight="1" x14ac:dyDescent="0.2">
      <c r="A355" s="66"/>
      <c r="B355" s="188"/>
      <c r="C355" s="98"/>
      <c r="D355" s="98"/>
      <c r="E355" s="98"/>
      <c r="F355" s="98"/>
      <c r="G355" s="98"/>
      <c r="H355" s="114"/>
      <c r="I355" s="62">
        <f>C354+D354+E354+F354+G354+H354</f>
        <v>445.6</v>
      </c>
      <c r="J355" s="99"/>
      <c r="K355" s="81"/>
      <c r="L355" s="81"/>
    </row>
    <row r="356" spans="1:12" ht="42.75" customHeight="1" x14ac:dyDescent="0.2">
      <c r="A356" s="66"/>
      <c r="B356" s="187" t="s">
        <v>93</v>
      </c>
      <c r="C356" s="97">
        <v>10</v>
      </c>
      <c r="D356" s="97">
        <v>10.5</v>
      </c>
      <c r="E356" s="97">
        <v>11</v>
      </c>
      <c r="F356" s="97">
        <v>0</v>
      </c>
      <c r="G356" s="97">
        <v>0</v>
      </c>
      <c r="H356" s="97">
        <v>0</v>
      </c>
      <c r="I356" s="17" t="s">
        <v>5</v>
      </c>
      <c r="J356" s="79" t="s">
        <v>201</v>
      </c>
      <c r="K356" s="79" t="s">
        <v>333</v>
      </c>
      <c r="L356" s="79" t="s">
        <v>239</v>
      </c>
    </row>
    <row r="357" spans="1:12" ht="81.75" customHeight="1" x14ac:dyDescent="0.2">
      <c r="A357" s="66"/>
      <c r="B357" s="188"/>
      <c r="C357" s="98"/>
      <c r="D357" s="98"/>
      <c r="E357" s="98"/>
      <c r="F357" s="98"/>
      <c r="G357" s="98"/>
      <c r="H357" s="98"/>
      <c r="I357" s="1">
        <f>C356+D356+E356+F356+G356+H356</f>
        <v>31.5</v>
      </c>
      <c r="J357" s="99"/>
      <c r="K357" s="81"/>
      <c r="L357" s="81"/>
    </row>
    <row r="358" spans="1:12" ht="30.75" customHeight="1" x14ac:dyDescent="0.2">
      <c r="A358" s="66"/>
      <c r="B358" s="187" t="s">
        <v>94</v>
      </c>
      <c r="C358" s="97">
        <v>16.7</v>
      </c>
      <c r="D358" s="97">
        <v>17.5</v>
      </c>
      <c r="E358" s="97">
        <v>0</v>
      </c>
      <c r="F358" s="97">
        <v>0</v>
      </c>
      <c r="G358" s="97">
        <v>0</v>
      </c>
      <c r="H358" s="97">
        <v>0</v>
      </c>
      <c r="I358" s="17" t="s">
        <v>5</v>
      </c>
      <c r="J358" s="79" t="s">
        <v>355</v>
      </c>
      <c r="K358" s="79" t="s">
        <v>334</v>
      </c>
      <c r="L358" s="79" t="s">
        <v>240</v>
      </c>
    </row>
    <row r="359" spans="1:12" ht="35.25" customHeight="1" x14ac:dyDescent="0.2">
      <c r="A359" s="66"/>
      <c r="B359" s="188"/>
      <c r="C359" s="98"/>
      <c r="D359" s="98"/>
      <c r="E359" s="98"/>
      <c r="F359" s="98"/>
      <c r="G359" s="98"/>
      <c r="H359" s="98"/>
      <c r="I359" s="2">
        <f>C358+D358+E358+F358+G358+H358</f>
        <v>34.200000000000003</v>
      </c>
      <c r="J359" s="99"/>
      <c r="K359" s="81"/>
      <c r="L359" s="81"/>
    </row>
    <row r="360" spans="1:12" ht="26.25" customHeight="1" x14ac:dyDescent="0.2">
      <c r="A360" s="66"/>
      <c r="B360" s="193" t="s">
        <v>286</v>
      </c>
      <c r="C360" s="43"/>
      <c r="D360" s="43"/>
      <c r="E360" s="43"/>
      <c r="F360" s="43"/>
      <c r="G360" s="43"/>
      <c r="H360" s="69"/>
      <c r="I360" s="17" t="s">
        <v>5</v>
      </c>
      <c r="J360" s="70"/>
      <c r="K360" s="18"/>
      <c r="L360" s="79" t="s">
        <v>287</v>
      </c>
    </row>
    <row r="361" spans="1:12" ht="37.5" customHeight="1" x14ac:dyDescent="0.2">
      <c r="A361" s="68"/>
      <c r="B361" s="194"/>
      <c r="C361" s="43">
        <v>0</v>
      </c>
      <c r="D361" s="43">
        <v>0</v>
      </c>
      <c r="E361" s="43">
        <v>39.200000000000003</v>
      </c>
      <c r="F361" s="43">
        <v>41.1</v>
      </c>
      <c r="G361" s="43">
        <v>42.9</v>
      </c>
      <c r="H361" s="69">
        <v>44.7</v>
      </c>
      <c r="I361" s="1">
        <f>SUM(C361:H361)</f>
        <v>167.90000000000003</v>
      </c>
      <c r="J361" s="18" t="s">
        <v>310</v>
      </c>
      <c r="K361" s="18" t="s">
        <v>338</v>
      </c>
      <c r="L361" s="81"/>
    </row>
    <row r="362" spans="1:12" ht="22.5" customHeight="1" x14ac:dyDescent="0.2">
      <c r="A362" s="65"/>
      <c r="B362" s="187" t="s">
        <v>96</v>
      </c>
      <c r="C362" s="97">
        <v>12</v>
      </c>
      <c r="D362" s="97">
        <v>12.6</v>
      </c>
      <c r="E362" s="97">
        <v>0</v>
      </c>
      <c r="F362" s="97">
        <v>0</v>
      </c>
      <c r="G362" s="97">
        <v>0</v>
      </c>
      <c r="H362" s="97">
        <v>0</v>
      </c>
      <c r="I362" s="17" t="s">
        <v>5</v>
      </c>
      <c r="J362" s="79" t="s">
        <v>355</v>
      </c>
      <c r="K362" s="79" t="s">
        <v>334</v>
      </c>
      <c r="L362" s="79" t="s">
        <v>241</v>
      </c>
    </row>
    <row r="363" spans="1:12" ht="27" customHeight="1" x14ac:dyDescent="0.2">
      <c r="A363" s="40" t="s">
        <v>95</v>
      </c>
      <c r="B363" s="188"/>
      <c r="C363" s="98"/>
      <c r="D363" s="98"/>
      <c r="E363" s="98"/>
      <c r="F363" s="98"/>
      <c r="G363" s="98"/>
      <c r="H363" s="98"/>
      <c r="I363" s="1">
        <f>C362+D362+E362+F362+G362+H362</f>
        <v>24.6</v>
      </c>
      <c r="J363" s="99"/>
      <c r="K363" s="81"/>
      <c r="L363" s="81"/>
    </row>
    <row r="364" spans="1:12" ht="31.5" customHeight="1" x14ac:dyDescent="0.2">
      <c r="A364" s="133" t="s">
        <v>97</v>
      </c>
      <c r="B364" s="187" t="s">
        <v>288</v>
      </c>
      <c r="C364" s="97">
        <v>15</v>
      </c>
      <c r="D364" s="97">
        <v>15.7</v>
      </c>
      <c r="E364" s="97">
        <f>16.5+16.5</f>
        <v>33</v>
      </c>
      <c r="F364" s="97">
        <f>17.3+17.3</f>
        <v>34.6</v>
      </c>
      <c r="G364" s="97">
        <f>18.1+18.1</f>
        <v>36.200000000000003</v>
      </c>
      <c r="H364" s="97">
        <f>18.9+18.9</f>
        <v>37.799999999999997</v>
      </c>
      <c r="I364" s="17" t="s">
        <v>5</v>
      </c>
      <c r="J364" s="79" t="s">
        <v>309</v>
      </c>
      <c r="K364" s="79" t="s">
        <v>333</v>
      </c>
      <c r="L364" s="79" t="s">
        <v>235</v>
      </c>
    </row>
    <row r="365" spans="1:12" x14ac:dyDescent="0.2">
      <c r="A365" s="143"/>
      <c r="B365" s="176"/>
      <c r="C365" s="98"/>
      <c r="D365" s="98"/>
      <c r="E365" s="98"/>
      <c r="F365" s="98"/>
      <c r="G365" s="98"/>
      <c r="H365" s="98"/>
      <c r="I365" s="1">
        <f>C364+D364+E364+F364+G364+H364</f>
        <v>172.3</v>
      </c>
      <c r="J365" s="99"/>
      <c r="K365" s="81"/>
      <c r="L365" s="81"/>
    </row>
    <row r="366" spans="1:12" ht="42.75" customHeight="1" x14ac:dyDescent="0.2">
      <c r="A366" s="168" t="s">
        <v>98</v>
      </c>
      <c r="B366" s="79" t="s">
        <v>99</v>
      </c>
      <c r="C366" s="124">
        <v>15</v>
      </c>
      <c r="D366" s="97">
        <v>15.7</v>
      </c>
      <c r="E366" s="97">
        <v>0</v>
      </c>
      <c r="F366" s="97">
        <v>0</v>
      </c>
      <c r="G366" s="97">
        <v>0</v>
      </c>
      <c r="H366" s="97">
        <v>0</v>
      </c>
      <c r="I366" s="17" t="s">
        <v>5</v>
      </c>
      <c r="J366" s="79" t="s">
        <v>349</v>
      </c>
      <c r="K366" s="79" t="s">
        <v>334</v>
      </c>
      <c r="L366" s="79" t="s">
        <v>235</v>
      </c>
    </row>
    <row r="367" spans="1:12" ht="21" customHeight="1" x14ac:dyDescent="0.2">
      <c r="A367" s="169"/>
      <c r="B367" s="81"/>
      <c r="C367" s="129"/>
      <c r="D367" s="98"/>
      <c r="E367" s="98"/>
      <c r="F367" s="98"/>
      <c r="G367" s="98"/>
      <c r="H367" s="98"/>
      <c r="I367" s="1">
        <f>C366+D366+E366+F366+G366+H366</f>
        <v>30.7</v>
      </c>
      <c r="J367" s="80"/>
      <c r="K367" s="81"/>
      <c r="L367" s="81"/>
    </row>
    <row r="368" spans="1:12" ht="54" customHeight="1" x14ac:dyDescent="0.2">
      <c r="A368" s="139" t="s">
        <v>154</v>
      </c>
      <c r="B368" s="140"/>
      <c r="C368" s="124">
        <f>C370+C372</f>
        <v>302.7</v>
      </c>
      <c r="D368" s="124">
        <f>D370+D372</f>
        <v>317.5</v>
      </c>
      <c r="E368" s="124">
        <f>SUM(E334:E367)</f>
        <v>332.7</v>
      </c>
      <c r="F368" s="124">
        <f>SUM(F334:F367)</f>
        <v>348.80000000000007</v>
      </c>
      <c r="G368" s="124">
        <f>SUM(G334:G367)</f>
        <v>364.09999999999997</v>
      </c>
      <c r="H368" s="124">
        <f>SUM(H334:H367)</f>
        <v>379.4</v>
      </c>
      <c r="I368" s="17" t="s">
        <v>13</v>
      </c>
      <c r="J368" s="79"/>
      <c r="K368" s="79"/>
      <c r="L368" s="79"/>
    </row>
    <row r="369" spans="1:12" ht="23.25" customHeight="1" x14ac:dyDescent="0.2">
      <c r="A369" s="139"/>
      <c r="B369" s="140"/>
      <c r="C369" s="129"/>
      <c r="D369" s="129"/>
      <c r="E369" s="129"/>
      <c r="F369" s="129"/>
      <c r="G369" s="129"/>
      <c r="H369" s="129"/>
      <c r="I369" s="1">
        <f>SUM(C368:H369)</f>
        <v>2045.2000000000003</v>
      </c>
      <c r="J369" s="80"/>
      <c r="K369" s="80"/>
      <c r="L369" s="80"/>
    </row>
    <row r="370" spans="1:12" ht="35.25" customHeight="1" x14ac:dyDescent="0.2">
      <c r="A370" s="139"/>
      <c r="B370" s="140"/>
      <c r="C370" s="124">
        <f>C334+C336+C338+C340+C342+C344+C346+C348+C350+C352+C354+C356+C358+C362+C364+C366</f>
        <v>302.7</v>
      </c>
      <c r="D370" s="97">
        <f>D334+D336+D338+D340+D342+D344+D346+D348+D350+D352+D354+D356+D358+D362+D364+D366</f>
        <v>317.5</v>
      </c>
      <c r="E370" s="97">
        <f>E368</f>
        <v>332.7</v>
      </c>
      <c r="F370" s="97">
        <f>F368</f>
        <v>348.80000000000007</v>
      </c>
      <c r="G370" s="97">
        <f>G368</f>
        <v>364.09999999999997</v>
      </c>
      <c r="H370" s="97">
        <f>H368</f>
        <v>379.4</v>
      </c>
      <c r="I370" s="17" t="s">
        <v>5</v>
      </c>
      <c r="J370" s="80"/>
      <c r="K370" s="80"/>
      <c r="L370" s="80"/>
    </row>
    <row r="371" spans="1:12" ht="31.5" customHeight="1" x14ac:dyDescent="0.2">
      <c r="A371" s="139"/>
      <c r="B371" s="140"/>
      <c r="C371" s="129"/>
      <c r="D371" s="98"/>
      <c r="E371" s="98"/>
      <c r="F371" s="98"/>
      <c r="G371" s="98"/>
      <c r="H371" s="98"/>
      <c r="I371" s="2">
        <f>I369</f>
        <v>2045.2000000000003</v>
      </c>
      <c r="J371" s="80"/>
      <c r="K371" s="80"/>
      <c r="L371" s="80"/>
    </row>
    <row r="372" spans="1:12" ht="17.25" customHeight="1" x14ac:dyDescent="0.2">
      <c r="A372" s="139"/>
      <c r="B372" s="140"/>
      <c r="C372" s="105">
        <v>0</v>
      </c>
      <c r="D372" s="105">
        <v>0</v>
      </c>
      <c r="E372" s="105">
        <v>0</v>
      </c>
      <c r="F372" s="105">
        <v>0</v>
      </c>
      <c r="G372" s="105">
        <v>0</v>
      </c>
      <c r="H372" s="105">
        <v>0</v>
      </c>
      <c r="I372" s="17" t="s">
        <v>6</v>
      </c>
      <c r="J372" s="80"/>
      <c r="K372" s="80"/>
      <c r="L372" s="80"/>
    </row>
    <row r="373" spans="1:12" ht="30" customHeight="1" x14ac:dyDescent="0.2">
      <c r="A373" s="141"/>
      <c r="B373" s="142"/>
      <c r="C373" s="106"/>
      <c r="D373" s="106"/>
      <c r="E373" s="106"/>
      <c r="F373" s="106"/>
      <c r="G373" s="106"/>
      <c r="H373" s="106"/>
      <c r="I373" s="1">
        <f>C372+D372+E372+F372+G372+H372</f>
        <v>0</v>
      </c>
      <c r="J373" s="81"/>
      <c r="K373" s="81"/>
      <c r="L373" s="81"/>
    </row>
    <row r="374" spans="1:12" ht="30" customHeight="1" x14ac:dyDescent="0.2">
      <c r="A374" s="110" t="s">
        <v>100</v>
      </c>
      <c r="B374" s="136"/>
      <c r="C374" s="136"/>
      <c r="D374" s="136"/>
      <c r="E374" s="136"/>
      <c r="F374" s="136"/>
      <c r="G374" s="136"/>
      <c r="H374" s="136"/>
      <c r="I374" s="136"/>
      <c r="J374" s="111"/>
      <c r="K374" s="110"/>
      <c r="L374" s="111"/>
    </row>
    <row r="375" spans="1:12" ht="30.75" customHeight="1" x14ac:dyDescent="0.2">
      <c r="A375" s="189" t="s">
        <v>101</v>
      </c>
      <c r="B375" s="172" t="s">
        <v>102</v>
      </c>
      <c r="C375" s="103">
        <v>30</v>
      </c>
      <c r="D375" s="103">
        <v>31.5</v>
      </c>
      <c r="E375" s="103">
        <v>33</v>
      </c>
      <c r="F375" s="103">
        <v>34.6</v>
      </c>
      <c r="G375" s="103">
        <v>36.1</v>
      </c>
      <c r="H375" s="103">
        <v>37.6</v>
      </c>
      <c r="I375" s="17" t="s">
        <v>5</v>
      </c>
      <c r="J375" s="79" t="s">
        <v>356</v>
      </c>
      <c r="K375" s="79" t="s">
        <v>333</v>
      </c>
      <c r="L375" s="79" t="s">
        <v>242</v>
      </c>
    </row>
    <row r="376" spans="1:12" ht="27.75" customHeight="1" x14ac:dyDescent="0.2">
      <c r="A376" s="190"/>
      <c r="B376" s="173"/>
      <c r="C376" s="115"/>
      <c r="D376" s="115"/>
      <c r="E376" s="115"/>
      <c r="F376" s="115"/>
      <c r="G376" s="115"/>
      <c r="H376" s="115"/>
      <c r="I376" s="1">
        <f>C375+D375+E375+F375+G375+H375</f>
        <v>202.79999999999998</v>
      </c>
      <c r="J376" s="81"/>
      <c r="K376" s="81"/>
      <c r="L376" s="81"/>
    </row>
    <row r="377" spans="1:12" ht="24.75" customHeight="1" x14ac:dyDescent="0.2">
      <c r="A377" s="191" t="s">
        <v>289</v>
      </c>
      <c r="B377" s="170" t="s">
        <v>172</v>
      </c>
      <c r="C377" s="103">
        <v>15</v>
      </c>
      <c r="D377" s="103">
        <v>15.7</v>
      </c>
      <c r="E377" s="103">
        <v>16.5</v>
      </c>
      <c r="F377" s="103">
        <v>17.3</v>
      </c>
      <c r="G377" s="103">
        <v>18.100000000000001</v>
      </c>
      <c r="H377" s="103">
        <v>18.899999999999999</v>
      </c>
      <c r="I377" s="17" t="s">
        <v>5</v>
      </c>
      <c r="J377" s="79" t="s">
        <v>285</v>
      </c>
      <c r="K377" s="79" t="s">
        <v>333</v>
      </c>
      <c r="L377" s="79" t="s">
        <v>243</v>
      </c>
    </row>
    <row r="378" spans="1:12" ht="19.5" customHeight="1" x14ac:dyDescent="0.2">
      <c r="A378" s="192"/>
      <c r="B378" s="171"/>
      <c r="C378" s="115"/>
      <c r="D378" s="115"/>
      <c r="E378" s="115"/>
      <c r="F378" s="115"/>
      <c r="G378" s="115"/>
      <c r="H378" s="115"/>
      <c r="I378" s="1">
        <f>C377+D377+E377+F377+G377+H377</f>
        <v>101.5</v>
      </c>
      <c r="J378" s="81"/>
      <c r="K378" s="81"/>
      <c r="L378" s="81"/>
    </row>
    <row r="379" spans="1:12" ht="65.25" customHeight="1" x14ac:dyDescent="0.2">
      <c r="A379" s="172" t="s">
        <v>290</v>
      </c>
      <c r="B379" s="170" t="s">
        <v>104</v>
      </c>
      <c r="C379" s="103">
        <v>20</v>
      </c>
      <c r="D379" s="103">
        <v>21</v>
      </c>
      <c r="E379" s="103">
        <v>22</v>
      </c>
      <c r="F379" s="103">
        <v>23.1</v>
      </c>
      <c r="G379" s="103">
        <v>24.1</v>
      </c>
      <c r="H379" s="103">
        <v>25.1</v>
      </c>
      <c r="I379" s="17" t="s">
        <v>5</v>
      </c>
      <c r="J379" s="79" t="s">
        <v>169</v>
      </c>
      <c r="K379" s="79" t="s">
        <v>333</v>
      </c>
      <c r="L379" s="79" t="s">
        <v>244</v>
      </c>
    </row>
    <row r="380" spans="1:12" ht="40.5" customHeight="1" x14ac:dyDescent="0.2">
      <c r="A380" s="173"/>
      <c r="B380" s="171"/>
      <c r="C380" s="115"/>
      <c r="D380" s="115"/>
      <c r="E380" s="115"/>
      <c r="F380" s="115"/>
      <c r="G380" s="115"/>
      <c r="H380" s="115"/>
      <c r="I380" s="1">
        <f>C379+D379+E379+F379+G379+H379</f>
        <v>135.29999999999998</v>
      </c>
      <c r="J380" s="81"/>
      <c r="K380" s="81"/>
      <c r="L380" s="81"/>
    </row>
    <row r="381" spans="1:12" ht="14.25" customHeight="1" x14ac:dyDescent="0.2">
      <c r="A381" s="172" t="s">
        <v>291</v>
      </c>
      <c r="B381" s="176" t="s">
        <v>105</v>
      </c>
      <c r="C381" s="104">
        <v>15</v>
      </c>
      <c r="D381" s="104">
        <v>15.7</v>
      </c>
      <c r="E381" s="104">
        <v>16.5</v>
      </c>
      <c r="F381" s="104">
        <f>17.3+11.5</f>
        <v>28.8</v>
      </c>
      <c r="G381" s="104">
        <f>18.1+12</f>
        <v>30.1</v>
      </c>
      <c r="H381" s="104">
        <f>18.9+12.5</f>
        <v>31.4</v>
      </c>
      <c r="I381" s="18" t="s">
        <v>5</v>
      </c>
      <c r="J381" s="80" t="s">
        <v>169</v>
      </c>
      <c r="K381" s="79" t="s">
        <v>333</v>
      </c>
      <c r="L381" s="79" t="s">
        <v>245</v>
      </c>
    </row>
    <row r="382" spans="1:12" ht="57.75" customHeight="1" x14ac:dyDescent="0.2">
      <c r="A382" s="173"/>
      <c r="B382" s="188"/>
      <c r="C382" s="119"/>
      <c r="D382" s="119"/>
      <c r="E382" s="119"/>
      <c r="F382" s="119"/>
      <c r="G382" s="119"/>
      <c r="H382" s="119"/>
      <c r="I382" s="1">
        <f>C381+D381+E381+F381+G381+H381</f>
        <v>137.5</v>
      </c>
      <c r="J382" s="99"/>
      <c r="K382" s="81"/>
      <c r="L382" s="81"/>
    </row>
    <row r="383" spans="1:12" ht="17.25" customHeight="1" x14ac:dyDescent="0.2">
      <c r="A383" s="84" t="s">
        <v>292</v>
      </c>
      <c r="B383" s="187" t="s">
        <v>106</v>
      </c>
      <c r="C383" s="118">
        <v>19</v>
      </c>
      <c r="D383" s="118">
        <v>19.899999999999999</v>
      </c>
      <c r="E383" s="118">
        <v>20.9</v>
      </c>
      <c r="F383" s="118">
        <v>21.9</v>
      </c>
      <c r="G383" s="118">
        <v>22.9</v>
      </c>
      <c r="H383" s="118">
        <v>23.9</v>
      </c>
      <c r="I383" s="17" t="s">
        <v>5</v>
      </c>
      <c r="J383" s="79" t="s">
        <v>201</v>
      </c>
      <c r="K383" s="79" t="s">
        <v>333</v>
      </c>
      <c r="L383" s="79" t="s">
        <v>245</v>
      </c>
    </row>
    <row r="384" spans="1:12" ht="30.75" customHeight="1" x14ac:dyDescent="0.2">
      <c r="A384" s="84"/>
      <c r="B384" s="188"/>
      <c r="C384" s="119"/>
      <c r="D384" s="119"/>
      <c r="E384" s="119"/>
      <c r="F384" s="119"/>
      <c r="G384" s="119"/>
      <c r="H384" s="119"/>
      <c r="I384" s="1">
        <f>C383+D383+E383+F383+G383+H383</f>
        <v>128.5</v>
      </c>
      <c r="J384" s="99"/>
      <c r="K384" s="81"/>
      <c r="L384" s="81"/>
    </row>
    <row r="385" spans="1:12" ht="20.25" customHeight="1" x14ac:dyDescent="0.2">
      <c r="A385" s="186" t="s">
        <v>293</v>
      </c>
      <c r="B385" s="187" t="s">
        <v>107</v>
      </c>
      <c r="C385" s="118">
        <v>11.5</v>
      </c>
      <c r="D385" s="118">
        <v>12.1</v>
      </c>
      <c r="E385" s="118">
        <v>12.7</v>
      </c>
      <c r="F385" s="118">
        <v>13.3</v>
      </c>
      <c r="G385" s="118">
        <v>13.9</v>
      </c>
      <c r="H385" s="118">
        <v>14.5</v>
      </c>
      <c r="I385" s="17" t="s">
        <v>5</v>
      </c>
      <c r="J385" s="79" t="s">
        <v>309</v>
      </c>
      <c r="K385" s="79" t="s">
        <v>333</v>
      </c>
      <c r="L385" s="79" t="s">
        <v>246</v>
      </c>
    </row>
    <row r="386" spans="1:12" ht="27.75" customHeight="1" x14ac:dyDescent="0.2">
      <c r="A386" s="185"/>
      <c r="B386" s="188"/>
      <c r="C386" s="119"/>
      <c r="D386" s="119"/>
      <c r="E386" s="119"/>
      <c r="F386" s="119"/>
      <c r="G386" s="119"/>
      <c r="H386" s="119"/>
      <c r="I386" s="1">
        <f>C385+D385+E385+F385+G385+H385</f>
        <v>78</v>
      </c>
      <c r="J386" s="99"/>
      <c r="K386" s="81"/>
      <c r="L386" s="81"/>
    </row>
    <row r="387" spans="1:12" ht="4.5" hidden="1" customHeight="1" x14ac:dyDescent="0.2">
      <c r="A387" s="184" t="s">
        <v>294</v>
      </c>
      <c r="B387" s="187" t="s">
        <v>108</v>
      </c>
      <c r="C387" s="118">
        <v>3</v>
      </c>
      <c r="D387" s="118">
        <v>3.1</v>
      </c>
      <c r="E387" s="118">
        <v>3.2</v>
      </c>
      <c r="F387" s="118">
        <v>3.4</v>
      </c>
      <c r="G387" s="118">
        <v>3.5</v>
      </c>
      <c r="H387" s="118">
        <v>3.6</v>
      </c>
      <c r="I387" s="17" t="s">
        <v>5</v>
      </c>
      <c r="J387" s="79" t="s">
        <v>169</v>
      </c>
      <c r="K387" s="79" t="s">
        <v>333</v>
      </c>
      <c r="L387" s="79" t="s">
        <v>245</v>
      </c>
    </row>
    <row r="388" spans="1:12" ht="67.5" customHeight="1" x14ac:dyDescent="0.2">
      <c r="A388" s="185"/>
      <c r="B388" s="188"/>
      <c r="C388" s="119"/>
      <c r="D388" s="119"/>
      <c r="E388" s="119"/>
      <c r="F388" s="119"/>
      <c r="G388" s="119"/>
      <c r="H388" s="119"/>
      <c r="I388" s="1">
        <f>C387+D387+E387+F387+G387+H387</f>
        <v>19.800000000000004</v>
      </c>
      <c r="J388" s="99"/>
      <c r="K388" s="81"/>
      <c r="L388" s="81"/>
    </row>
    <row r="389" spans="1:12" ht="24" customHeight="1" x14ac:dyDescent="0.2">
      <c r="A389" s="184" t="s">
        <v>295</v>
      </c>
      <c r="B389" s="187" t="s">
        <v>222</v>
      </c>
      <c r="C389" s="118">
        <v>10</v>
      </c>
      <c r="D389" s="118">
        <v>10.5</v>
      </c>
      <c r="E389" s="118">
        <v>11</v>
      </c>
      <c r="F389" s="118">
        <v>11.5</v>
      </c>
      <c r="G389" s="118">
        <v>12</v>
      </c>
      <c r="H389" s="120">
        <v>12.5</v>
      </c>
      <c r="I389" s="17" t="s">
        <v>5</v>
      </c>
      <c r="J389" s="79" t="s">
        <v>169</v>
      </c>
      <c r="K389" s="79" t="s">
        <v>333</v>
      </c>
      <c r="L389" s="79" t="s">
        <v>395</v>
      </c>
    </row>
    <row r="390" spans="1:12" ht="72.75" customHeight="1" x14ac:dyDescent="0.2">
      <c r="A390" s="185"/>
      <c r="B390" s="188"/>
      <c r="C390" s="119"/>
      <c r="D390" s="119"/>
      <c r="E390" s="119"/>
      <c r="F390" s="119"/>
      <c r="G390" s="119"/>
      <c r="H390" s="121"/>
      <c r="I390" s="1">
        <f>C389+D389+E389+F389+G389+H389</f>
        <v>67.5</v>
      </c>
      <c r="J390" s="99"/>
      <c r="K390" s="81"/>
      <c r="L390" s="81"/>
    </row>
    <row r="391" spans="1:12" ht="20.25" customHeight="1" x14ac:dyDescent="0.2">
      <c r="A391" s="184" t="s">
        <v>296</v>
      </c>
      <c r="B391" s="187" t="s">
        <v>109</v>
      </c>
      <c r="C391" s="118">
        <v>10</v>
      </c>
      <c r="D391" s="118">
        <v>10.5</v>
      </c>
      <c r="E391" s="118">
        <v>11</v>
      </c>
      <c r="F391" s="118">
        <v>11.5</v>
      </c>
      <c r="G391" s="118">
        <v>12</v>
      </c>
      <c r="H391" s="118">
        <v>12.5</v>
      </c>
      <c r="I391" s="17" t="s">
        <v>5</v>
      </c>
      <c r="J391" s="79" t="s">
        <v>169</v>
      </c>
      <c r="K391" s="79" t="s">
        <v>333</v>
      </c>
      <c r="L391" s="79" t="s">
        <v>247</v>
      </c>
    </row>
    <row r="392" spans="1:12" ht="36.75" customHeight="1" x14ac:dyDescent="0.2">
      <c r="A392" s="185"/>
      <c r="B392" s="176"/>
      <c r="C392" s="104"/>
      <c r="D392" s="104"/>
      <c r="E392" s="104"/>
      <c r="F392" s="104"/>
      <c r="G392" s="104"/>
      <c r="H392" s="104"/>
      <c r="I392" s="2">
        <f>C391+D391+E391+F391+G391+H391</f>
        <v>67.5</v>
      </c>
      <c r="J392" s="80"/>
      <c r="K392" s="80"/>
      <c r="L392" s="80"/>
    </row>
    <row r="393" spans="1:12" ht="60" customHeight="1" x14ac:dyDescent="0.2">
      <c r="A393" s="184" t="s">
        <v>297</v>
      </c>
      <c r="B393" s="170" t="s">
        <v>110</v>
      </c>
      <c r="C393" s="103">
        <v>5</v>
      </c>
      <c r="D393" s="103">
        <v>5.2</v>
      </c>
      <c r="E393" s="103">
        <v>5.4</v>
      </c>
      <c r="F393" s="103">
        <v>5.7</v>
      </c>
      <c r="G393" s="103">
        <v>6</v>
      </c>
      <c r="H393" s="103">
        <v>6.3</v>
      </c>
      <c r="I393" s="17" t="s">
        <v>5</v>
      </c>
      <c r="J393" s="79" t="s">
        <v>282</v>
      </c>
      <c r="K393" s="79" t="s">
        <v>333</v>
      </c>
      <c r="L393" s="79" t="s">
        <v>248</v>
      </c>
    </row>
    <row r="394" spans="1:12" ht="32.25" customHeight="1" x14ac:dyDescent="0.2">
      <c r="A394" s="186"/>
      <c r="B394" s="171"/>
      <c r="C394" s="115"/>
      <c r="D394" s="115"/>
      <c r="E394" s="115"/>
      <c r="F394" s="115"/>
      <c r="G394" s="115"/>
      <c r="H394" s="115"/>
      <c r="I394" s="1">
        <f>C393+D393+E393+F393+G393+H393</f>
        <v>33.6</v>
      </c>
      <c r="J394" s="81"/>
      <c r="K394" s="81"/>
      <c r="L394" s="81"/>
    </row>
    <row r="395" spans="1:12" ht="28.5" customHeight="1" x14ac:dyDescent="0.2">
      <c r="A395" s="172" t="s">
        <v>298</v>
      </c>
      <c r="B395" s="170" t="s">
        <v>111</v>
      </c>
      <c r="C395" s="103">
        <v>20</v>
      </c>
      <c r="D395" s="103">
        <v>21</v>
      </c>
      <c r="E395" s="103">
        <v>22</v>
      </c>
      <c r="F395" s="103">
        <v>23.1</v>
      </c>
      <c r="G395" s="103">
        <v>24.1</v>
      </c>
      <c r="H395" s="103">
        <v>25.1</v>
      </c>
      <c r="I395" s="17" t="s">
        <v>5</v>
      </c>
      <c r="J395" s="79" t="s">
        <v>309</v>
      </c>
      <c r="K395" s="79" t="s">
        <v>333</v>
      </c>
      <c r="L395" s="79" t="s">
        <v>249</v>
      </c>
    </row>
    <row r="396" spans="1:12" ht="21" customHeight="1" x14ac:dyDescent="0.2">
      <c r="A396" s="173"/>
      <c r="B396" s="171"/>
      <c r="C396" s="115"/>
      <c r="D396" s="115"/>
      <c r="E396" s="115"/>
      <c r="F396" s="115"/>
      <c r="G396" s="115"/>
      <c r="H396" s="115"/>
      <c r="I396" s="1">
        <f>C395+D395+E395+F395+G395+H395</f>
        <v>135.29999999999998</v>
      </c>
      <c r="J396" s="81"/>
      <c r="K396" s="81"/>
      <c r="L396" s="81"/>
    </row>
    <row r="397" spans="1:12" ht="15.75" customHeight="1" x14ac:dyDescent="0.2">
      <c r="A397" s="172" t="s">
        <v>299</v>
      </c>
      <c r="B397" s="170" t="s">
        <v>112</v>
      </c>
      <c r="C397" s="103">
        <v>10</v>
      </c>
      <c r="D397" s="103">
        <v>10.5</v>
      </c>
      <c r="E397" s="103">
        <v>11</v>
      </c>
      <c r="F397" s="103">
        <v>0</v>
      </c>
      <c r="G397" s="103">
        <v>0</v>
      </c>
      <c r="H397" s="103">
        <v>0</v>
      </c>
      <c r="I397" s="17" t="s">
        <v>5</v>
      </c>
      <c r="J397" s="79" t="s">
        <v>161</v>
      </c>
      <c r="K397" s="79" t="s">
        <v>396</v>
      </c>
      <c r="L397" s="79" t="s">
        <v>250</v>
      </c>
    </row>
    <row r="398" spans="1:12" ht="36.75" customHeight="1" x14ac:dyDescent="0.2">
      <c r="A398" s="173"/>
      <c r="B398" s="171"/>
      <c r="C398" s="115"/>
      <c r="D398" s="115"/>
      <c r="E398" s="115"/>
      <c r="F398" s="115"/>
      <c r="G398" s="115"/>
      <c r="H398" s="115"/>
      <c r="I398" s="1">
        <f>C397+D397+E397+F397+G397+H397</f>
        <v>31.5</v>
      </c>
      <c r="J398" s="81"/>
      <c r="K398" s="81"/>
      <c r="L398" s="81"/>
    </row>
    <row r="399" spans="1:12" ht="28.5" customHeight="1" x14ac:dyDescent="0.2">
      <c r="A399" s="137" t="s">
        <v>155</v>
      </c>
      <c r="B399" s="181"/>
      <c r="C399" s="100">
        <f t="shared" ref="C399:H399" si="14">C401+C403</f>
        <v>168.5</v>
      </c>
      <c r="D399" s="100">
        <f t="shared" si="14"/>
        <v>176.7</v>
      </c>
      <c r="E399" s="100">
        <f t="shared" si="14"/>
        <v>185.20000000000002</v>
      </c>
      <c r="F399" s="100">
        <f t="shared" si="14"/>
        <v>194.2</v>
      </c>
      <c r="G399" s="100">
        <f t="shared" si="14"/>
        <v>202.8</v>
      </c>
      <c r="H399" s="100">
        <f t="shared" si="14"/>
        <v>211.4</v>
      </c>
      <c r="I399" s="17" t="s">
        <v>13</v>
      </c>
      <c r="J399" s="79"/>
      <c r="K399" s="79"/>
      <c r="L399" s="79"/>
    </row>
    <row r="400" spans="1:12" ht="36" customHeight="1" x14ac:dyDescent="0.2">
      <c r="A400" s="139"/>
      <c r="B400" s="182"/>
      <c r="C400" s="98"/>
      <c r="D400" s="98"/>
      <c r="E400" s="98"/>
      <c r="F400" s="98"/>
      <c r="G400" s="98"/>
      <c r="H400" s="98"/>
      <c r="I400" s="1">
        <f>SUM(C399:H400)</f>
        <v>1138.8</v>
      </c>
      <c r="J400" s="80"/>
      <c r="K400" s="80"/>
      <c r="L400" s="80"/>
    </row>
    <row r="401" spans="1:12" ht="15.75" customHeight="1" x14ac:dyDescent="0.2">
      <c r="A401" s="139"/>
      <c r="B401" s="182"/>
      <c r="C401" s="97">
        <f t="shared" ref="C401:H401" si="15">C375+C377+C379+C381+C383+C385+C387+C389+C391+C393+C395+C397</f>
        <v>168.5</v>
      </c>
      <c r="D401" s="97">
        <f t="shared" si="15"/>
        <v>176.7</v>
      </c>
      <c r="E401" s="97">
        <f t="shared" si="15"/>
        <v>185.20000000000002</v>
      </c>
      <c r="F401" s="97">
        <f t="shared" si="15"/>
        <v>194.2</v>
      </c>
      <c r="G401" s="97">
        <f t="shared" si="15"/>
        <v>202.8</v>
      </c>
      <c r="H401" s="97">
        <f t="shared" si="15"/>
        <v>211.4</v>
      </c>
      <c r="I401" s="17" t="s">
        <v>5</v>
      </c>
      <c r="J401" s="80"/>
      <c r="K401" s="80"/>
      <c r="L401" s="80"/>
    </row>
    <row r="402" spans="1:12" ht="30" customHeight="1" x14ac:dyDescent="0.2">
      <c r="A402" s="139"/>
      <c r="B402" s="182"/>
      <c r="C402" s="98"/>
      <c r="D402" s="98"/>
      <c r="E402" s="98"/>
      <c r="F402" s="98"/>
      <c r="G402" s="98"/>
      <c r="H402" s="98"/>
      <c r="I402" s="1">
        <f>C401+D401+E401+F401+G401+H401</f>
        <v>1138.8</v>
      </c>
      <c r="J402" s="80"/>
      <c r="K402" s="80"/>
      <c r="L402" s="80"/>
    </row>
    <row r="403" spans="1:12" ht="46.5" customHeight="1" x14ac:dyDescent="0.2">
      <c r="A403" s="139"/>
      <c r="B403" s="182"/>
      <c r="C403" s="97">
        <v>0</v>
      </c>
      <c r="D403" s="97">
        <v>0</v>
      </c>
      <c r="E403" s="97">
        <v>0</v>
      </c>
      <c r="F403" s="97">
        <v>0</v>
      </c>
      <c r="G403" s="97">
        <v>0</v>
      </c>
      <c r="H403" s="97">
        <v>0</v>
      </c>
      <c r="I403" s="17" t="s">
        <v>6</v>
      </c>
      <c r="J403" s="80"/>
      <c r="K403" s="80"/>
      <c r="L403" s="80"/>
    </row>
    <row r="404" spans="1:12" ht="54.75" customHeight="1" x14ac:dyDescent="0.2">
      <c r="A404" s="141"/>
      <c r="B404" s="183"/>
      <c r="C404" s="102"/>
      <c r="D404" s="102"/>
      <c r="E404" s="102"/>
      <c r="F404" s="102"/>
      <c r="G404" s="102"/>
      <c r="H404" s="102"/>
      <c r="I404" s="1">
        <f>SUM(C403:H404)</f>
        <v>0</v>
      </c>
      <c r="J404" s="81"/>
      <c r="K404" s="81"/>
      <c r="L404" s="81"/>
    </row>
    <row r="405" spans="1:12" ht="14.25" customHeight="1" x14ac:dyDescent="0.2">
      <c r="A405" s="110" t="s">
        <v>113</v>
      </c>
      <c r="B405" s="136"/>
      <c r="C405" s="136"/>
      <c r="D405" s="136"/>
      <c r="E405" s="136"/>
      <c r="F405" s="136"/>
      <c r="G405" s="136"/>
      <c r="H405" s="136"/>
      <c r="I405" s="136"/>
      <c r="J405" s="111"/>
      <c r="K405" s="110"/>
      <c r="L405" s="111"/>
    </row>
    <row r="406" spans="1:12" ht="28.5" customHeight="1" x14ac:dyDescent="0.2">
      <c r="A406" s="27" t="s">
        <v>114</v>
      </c>
      <c r="B406" s="170" t="s">
        <v>300</v>
      </c>
      <c r="C406" s="103">
        <v>3</v>
      </c>
      <c r="D406" s="103">
        <v>3.1</v>
      </c>
      <c r="E406" s="103">
        <f>3.2+20.9+20.9</f>
        <v>45</v>
      </c>
      <c r="F406" s="103">
        <f>3.4+21.9+21.9</f>
        <v>47.199999999999996</v>
      </c>
      <c r="G406" s="103">
        <f>3.5+22.9+22.9</f>
        <v>49.3</v>
      </c>
      <c r="H406" s="103">
        <f>3.6+23.9+23.9</f>
        <v>51.4</v>
      </c>
      <c r="I406" s="17" t="s">
        <v>5</v>
      </c>
      <c r="J406" s="79" t="s">
        <v>349</v>
      </c>
      <c r="K406" s="79" t="s">
        <v>333</v>
      </c>
      <c r="L406" s="79" t="s">
        <v>252</v>
      </c>
    </row>
    <row r="407" spans="1:12" ht="61.5" customHeight="1" x14ac:dyDescent="0.2">
      <c r="A407" s="28"/>
      <c r="B407" s="171"/>
      <c r="C407" s="115"/>
      <c r="D407" s="115"/>
      <c r="E407" s="115"/>
      <c r="F407" s="115"/>
      <c r="G407" s="115"/>
      <c r="H407" s="115"/>
      <c r="I407" s="1">
        <f>C406+D406+E406+F406+G406+H406</f>
        <v>199</v>
      </c>
      <c r="J407" s="81"/>
      <c r="K407" s="81"/>
      <c r="L407" s="81"/>
    </row>
    <row r="408" spans="1:12" ht="55.5" customHeight="1" x14ac:dyDescent="0.2">
      <c r="A408" s="27" t="s">
        <v>115</v>
      </c>
      <c r="B408" s="103" t="s">
        <v>116</v>
      </c>
      <c r="C408" s="103">
        <v>30</v>
      </c>
      <c r="D408" s="103">
        <v>0</v>
      </c>
      <c r="E408" s="103">
        <v>0</v>
      </c>
      <c r="F408" s="103">
        <v>0</v>
      </c>
      <c r="G408" s="103">
        <v>0</v>
      </c>
      <c r="H408" s="103">
        <v>0</v>
      </c>
      <c r="I408" s="17" t="s">
        <v>5</v>
      </c>
      <c r="J408" s="79" t="s">
        <v>355</v>
      </c>
      <c r="K408" s="79">
        <v>2015</v>
      </c>
      <c r="L408" s="79" t="s">
        <v>251</v>
      </c>
    </row>
    <row r="409" spans="1:12" ht="42.75" customHeight="1" x14ac:dyDescent="0.2">
      <c r="A409" s="28"/>
      <c r="B409" s="115"/>
      <c r="C409" s="115"/>
      <c r="D409" s="115"/>
      <c r="E409" s="115"/>
      <c r="F409" s="115"/>
      <c r="G409" s="115"/>
      <c r="H409" s="115"/>
      <c r="I409" s="1">
        <f>C408+D408+E408+F408+G408+H408</f>
        <v>30</v>
      </c>
      <c r="J409" s="81"/>
      <c r="K409" s="81"/>
      <c r="L409" s="81"/>
    </row>
    <row r="410" spans="1:12" ht="40.5" customHeight="1" x14ac:dyDescent="0.2">
      <c r="A410" s="30" t="s">
        <v>117</v>
      </c>
      <c r="B410" s="104" t="s">
        <v>118</v>
      </c>
      <c r="C410" s="104">
        <v>5.6</v>
      </c>
      <c r="D410" s="104">
        <v>5.9</v>
      </c>
      <c r="E410" s="104">
        <v>6.2</v>
      </c>
      <c r="F410" s="104">
        <v>6.5</v>
      </c>
      <c r="G410" s="104">
        <v>6.8</v>
      </c>
      <c r="H410" s="104">
        <v>7.1</v>
      </c>
      <c r="I410" s="18" t="s">
        <v>5</v>
      </c>
      <c r="J410" s="80" t="s">
        <v>201</v>
      </c>
      <c r="K410" s="79" t="s">
        <v>333</v>
      </c>
      <c r="L410" s="79" t="s">
        <v>253</v>
      </c>
    </row>
    <row r="411" spans="1:12" ht="15" customHeight="1" x14ac:dyDescent="0.2">
      <c r="A411" s="6"/>
      <c r="B411" s="119"/>
      <c r="C411" s="119"/>
      <c r="D411" s="119"/>
      <c r="E411" s="119"/>
      <c r="F411" s="119"/>
      <c r="G411" s="119"/>
      <c r="H411" s="119"/>
      <c r="I411" s="1">
        <f>C410+D410+E410+F410+G410+H410</f>
        <v>38.1</v>
      </c>
      <c r="J411" s="99"/>
      <c r="K411" s="81"/>
      <c r="L411" s="81"/>
    </row>
    <row r="412" spans="1:12" ht="70.5" customHeight="1" x14ac:dyDescent="0.2">
      <c r="A412" s="27" t="s">
        <v>119</v>
      </c>
      <c r="B412" s="103" t="s">
        <v>120</v>
      </c>
      <c r="C412" s="118">
        <v>19</v>
      </c>
      <c r="D412" s="118">
        <v>19.899999999999999</v>
      </c>
      <c r="E412" s="118">
        <v>0</v>
      </c>
      <c r="F412" s="118">
        <v>0</v>
      </c>
      <c r="G412" s="118">
        <v>0</v>
      </c>
      <c r="H412" s="118">
        <v>0</v>
      </c>
      <c r="I412" s="17" t="s">
        <v>5</v>
      </c>
      <c r="J412" s="79" t="s">
        <v>357</v>
      </c>
      <c r="K412" s="79" t="s">
        <v>334</v>
      </c>
      <c r="L412" s="79" t="s">
        <v>254</v>
      </c>
    </row>
    <row r="413" spans="1:12" ht="28.5" customHeight="1" x14ac:dyDescent="0.2">
      <c r="A413" s="6"/>
      <c r="B413" s="119"/>
      <c r="C413" s="119"/>
      <c r="D413" s="119"/>
      <c r="E413" s="119"/>
      <c r="F413" s="119"/>
      <c r="G413" s="119"/>
      <c r="H413" s="119"/>
      <c r="I413" s="1">
        <f>C412+D412+E412+F412+G412+H412</f>
        <v>38.9</v>
      </c>
      <c r="J413" s="99"/>
      <c r="K413" s="81"/>
      <c r="L413" s="81"/>
    </row>
    <row r="414" spans="1:12" ht="39.75" customHeight="1" x14ac:dyDescent="0.2">
      <c r="A414" s="27" t="s">
        <v>121</v>
      </c>
      <c r="B414" s="103" t="s">
        <v>122</v>
      </c>
      <c r="C414" s="118">
        <v>10</v>
      </c>
      <c r="D414" s="118">
        <v>10.5</v>
      </c>
      <c r="E414" s="118">
        <v>11</v>
      </c>
      <c r="F414" s="118">
        <v>11.5</v>
      </c>
      <c r="G414" s="118">
        <v>12</v>
      </c>
      <c r="H414" s="118">
        <v>12.5</v>
      </c>
      <c r="I414" s="17" t="s">
        <v>5</v>
      </c>
      <c r="J414" s="79" t="s">
        <v>349</v>
      </c>
      <c r="K414" s="79" t="s">
        <v>333</v>
      </c>
      <c r="L414" s="79" t="s">
        <v>255</v>
      </c>
    </row>
    <row r="415" spans="1:12" ht="41.25" customHeight="1" x14ac:dyDescent="0.2">
      <c r="A415" s="30"/>
      <c r="B415" s="104"/>
      <c r="C415" s="104"/>
      <c r="D415" s="104"/>
      <c r="E415" s="104"/>
      <c r="F415" s="104"/>
      <c r="G415" s="104"/>
      <c r="H415" s="104"/>
      <c r="I415" s="2">
        <f>C414+D414+E414+F414+G414+H414</f>
        <v>67.5</v>
      </c>
      <c r="J415" s="80"/>
      <c r="K415" s="80"/>
      <c r="L415" s="80"/>
    </row>
    <row r="416" spans="1:12" ht="25.5" customHeight="1" x14ac:dyDescent="0.2">
      <c r="A416" s="27" t="s">
        <v>123</v>
      </c>
      <c r="B416" s="103" t="s">
        <v>124</v>
      </c>
      <c r="C416" s="20">
        <v>19</v>
      </c>
      <c r="D416" s="20">
        <v>19.899999999999999</v>
      </c>
      <c r="E416" s="20">
        <v>0</v>
      </c>
      <c r="F416" s="20">
        <v>0</v>
      </c>
      <c r="G416" s="20">
        <v>0</v>
      </c>
      <c r="H416" s="4">
        <v>0</v>
      </c>
      <c r="I416" s="17" t="s">
        <v>5</v>
      </c>
      <c r="J416" s="79" t="s">
        <v>358</v>
      </c>
      <c r="K416" s="79" t="s">
        <v>334</v>
      </c>
      <c r="L416" s="79" t="s">
        <v>256</v>
      </c>
    </row>
    <row r="417" spans="1:12" ht="28.5" customHeight="1" x14ac:dyDescent="0.2">
      <c r="A417" s="28"/>
      <c r="B417" s="115"/>
      <c r="C417" s="21"/>
      <c r="D417" s="21"/>
      <c r="E417" s="21"/>
      <c r="F417" s="21"/>
      <c r="G417" s="21"/>
      <c r="H417" s="5"/>
      <c r="I417" s="1">
        <f>C416+D416+E416+F416+G416+H416</f>
        <v>38.9</v>
      </c>
      <c r="J417" s="81"/>
      <c r="K417" s="81"/>
      <c r="L417" s="81"/>
    </row>
    <row r="418" spans="1:12" ht="132.75" customHeight="1" x14ac:dyDescent="0.2">
      <c r="A418" s="172" t="s">
        <v>125</v>
      </c>
      <c r="B418" s="103" t="s">
        <v>301</v>
      </c>
      <c r="C418" s="103">
        <v>40</v>
      </c>
      <c r="D418" s="103">
        <v>42</v>
      </c>
      <c r="E418" s="103">
        <v>44</v>
      </c>
      <c r="F418" s="103">
        <v>46.1</v>
      </c>
      <c r="G418" s="103">
        <v>48.1</v>
      </c>
      <c r="H418" s="103">
        <v>50.1</v>
      </c>
      <c r="I418" s="17" t="s">
        <v>5</v>
      </c>
      <c r="J418" s="79" t="s">
        <v>349</v>
      </c>
      <c r="K418" s="79" t="s">
        <v>333</v>
      </c>
      <c r="L418" s="79" t="s">
        <v>257</v>
      </c>
    </row>
    <row r="419" spans="1:12" ht="24" customHeight="1" x14ac:dyDescent="0.2">
      <c r="A419" s="173"/>
      <c r="B419" s="115"/>
      <c r="C419" s="115"/>
      <c r="D419" s="115"/>
      <c r="E419" s="115"/>
      <c r="F419" s="115"/>
      <c r="G419" s="115"/>
      <c r="H419" s="115"/>
      <c r="I419" s="1">
        <f>C418+D418+E418+F418+G418+H418</f>
        <v>270.3</v>
      </c>
      <c r="J419" s="81"/>
      <c r="K419" s="81"/>
      <c r="L419" s="81"/>
    </row>
    <row r="420" spans="1:12" ht="45.75" customHeight="1" x14ac:dyDescent="0.2">
      <c r="A420" s="137" t="s">
        <v>170</v>
      </c>
      <c r="B420" s="181"/>
      <c r="C420" s="100">
        <f t="shared" ref="C420:H420" si="16">C422+C424</f>
        <v>126.6</v>
      </c>
      <c r="D420" s="100">
        <f t="shared" si="16"/>
        <v>101.3</v>
      </c>
      <c r="E420" s="100">
        <f t="shared" si="16"/>
        <v>106.2</v>
      </c>
      <c r="F420" s="100">
        <f t="shared" si="16"/>
        <v>111.29999999999998</v>
      </c>
      <c r="G420" s="100">
        <f t="shared" si="16"/>
        <v>116.19999999999999</v>
      </c>
      <c r="H420" s="179">
        <f t="shared" si="16"/>
        <v>121.1</v>
      </c>
      <c r="I420" s="17" t="s">
        <v>13</v>
      </c>
      <c r="J420" s="79"/>
      <c r="K420" s="79"/>
      <c r="L420" s="79"/>
    </row>
    <row r="421" spans="1:12" ht="15.75" customHeight="1" x14ac:dyDescent="0.2">
      <c r="A421" s="139"/>
      <c r="B421" s="182"/>
      <c r="C421" s="98"/>
      <c r="D421" s="98"/>
      <c r="E421" s="98"/>
      <c r="F421" s="98"/>
      <c r="G421" s="98"/>
      <c r="H421" s="178"/>
      <c r="I421" s="1">
        <f>I407+I409+I411+I413+I415+I417+I419</f>
        <v>682.7</v>
      </c>
      <c r="J421" s="80"/>
      <c r="K421" s="80"/>
      <c r="L421" s="80"/>
    </row>
    <row r="422" spans="1:12" ht="28.5" customHeight="1" x14ac:dyDescent="0.2">
      <c r="A422" s="139"/>
      <c r="B422" s="182"/>
      <c r="C422" s="97">
        <f t="shared" ref="C422:H422" si="17">C406+C408+C410+C412+C414+C416+C418</f>
        <v>126.6</v>
      </c>
      <c r="D422" s="97">
        <f t="shared" si="17"/>
        <v>101.3</v>
      </c>
      <c r="E422" s="97">
        <f t="shared" si="17"/>
        <v>106.2</v>
      </c>
      <c r="F422" s="97">
        <f t="shared" si="17"/>
        <v>111.29999999999998</v>
      </c>
      <c r="G422" s="97">
        <f t="shared" si="17"/>
        <v>116.19999999999999</v>
      </c>
      <c r="H422" s="166">
        <f t="shared" si="17"/>
        <v>121.1</v>
      </c>
      <c r="I422" s="17" t="s">
        <v>5</v>
      </c>
      <c r="J422" s="80"/>
      <c r="K422" s="80"/>
      <c r="L422" s="80"/>
    </row>
    <row r="423" spans="1:12" ht="13.5" customHeight="1" x14ac:dyDescent="0.2">
      <c r="A423" s="139"/>
      <c r="B423" s="182"/>
      <c r="C423" s="98"/>
      <c r="D423" s="98"/>
      <c r="E423" s="98"/>
      <c r="F423" s="98"/>
      <c r="G423" s="98"/>
      <c r="H423" s="178"/>
      <c r="I423" s="2">
        <f>C422+D422+E422+F422+G422+H422</f>
        <v>682.69999999999993</v>
      </c>
      <c r="J423" s="80"/>
      <c r="K423" s="80"/>
      <c r="L423" s="80"/>
    </row>
    <row r="424" spans="1:12" ht="36.75" customHeight="1" x14ac:dyDescent="0.2">
      <c r="A424" s="139"/>
      <c r="B424" s="182"/>
      <c r="C424" s="97">
        <v>0</v>
      </c>
      <c r="D424" s="97">
        <v>0</v>
      </c>
      <c r="E424" s="97">
        <v>0</v>
      </c>
      <c r="F424" s="97">
        <v>0</v>
      </c>
      <c r="G424" s="97">
        <v>0</v>
      </c>
      <c r="H424" s="166">
        <v>0</v>
      </c>
      <c r="I424" s="17" t="s">
        <v>6</v>
      </c>
      <c r="J424" s="80"/>
      <c r="K424" s="80"/>
      <c r="L424" s="80"/>
    </row>
    <row r="425" spans="1:12" ht="17.25" customHeight="1" x14ac:dyDescent="0.2">
      <c r="A425" s="141"/>
      <c r="B425" s="183"/>
      <c r="C425" s="102"/>
      <c r="D425" s="102"/>
      <c r="E425" s="102"/>
      <c r="F425" s="102"/>
      <c r="G425" s="102"/>
      <c r="H425" s="167"/>
      <c r="I425" s="1">
        <f>SUM(C424:H425)</f>
        <v>0</v>
      </c>
      <c r="J425" s="81"/>
      <c r="K425" s="81"/>
      <c r="L425" s="81"/>
    </row>
    <row r="426" spans="1:12" ht="29.25" customHeight="1" x14ac:dyDescent="0.2">
      <c r="A426" s="174" t="s">
        <v>126</v>
      </c>
      <c r="B426" s="170"/>
      <c r="C426" s="128">
        <f>SUM(C420+C399+C368+C326+C311)</f>
        <v>843.8</v>
      </c>
      <c r="D426" s="100">
        <f>SUM(D420+D399+D368+D326+D311)</f>
        <v>2171.9</v>
      </c>
      <c r="E426" s="100">
        <f>E420+E399+E368+E326+E311</f>
        <v>2200.1999999999998</v>
      </c>
      <c r="F426" s="100">
        <f>F420+F399+F368+F326+F311</f>
        <v>21260.22</v>
      </c>
      <c r="G426" s="100">
        <f>G420+G399+G368+G326+G311</f>
        <v>17440.900000000001</v>
      </c>
      <c r="H426" s="179">
        <f>H420+H399+H368+H326+H311</f>
        <v>17522.400000000001</v>
      </c>
      <c r="I426" s="17" t="s">
        <v>13</v>
      </c>
      <c r="J426" s="79"/>
      <c r="K426" s="79"/>
      <c r="L426" s="79"/>
    </row>
    <row r="427" spans="1:12" ht="14.25" customHeight="1" x14ac:dyDescent="0.2">
      <c r="A427" s="175"/>
      <c r="B427" s="176"/>
      <c r="C427" s="129"/>
      <c r="D427" s="98"/>
      <c r="E427" s="98"/>
      <c r="F427" s="98"/>
      <c r="G427" s="98"/>
      <c r="H427" s="178"/>
      <c r="I427" s="1">
        <f>SUM(C426:H427)</f>
        <v>61439.420000000006</v>
      </c>
      <c r="J427" s="80"/>
      <c r="K427" s="80"/>
      <c r="L427" s="80"/>
    </row>
    <row r="428" spans="1:12" ht="31.5" customHeight="1" x14ac:dyDescent="0.2">
      <c r="A428" s="175"/>
      <c r="B428" s="176"/>
      <c r="C428" s="124">
        <f>C426</f>
        <v>843.8</v>
      </c>
      <c r="D428" s="97">
        <f>D426-D430</f>
        <v>1591.6000000000001</v>
      </c>
      <c r="E428" s="97">
        <f>E426-E430</f>
        <v>1619.8999999999999</v>
      </c>
      <c r="F428" s="97">
        <f>F422+F401+F370+F328+F313</f>
        <v>5360.72</v>
      </c>
      <c r="G428" s="97">
        <f t="shared" ref="G428:H428" si="18">G422+G401+G370+G328+G313</f>
        <v>1856.5</v>
      </c>
      <c r="H428" s="97">
        <f t="shared" si="18"/>
        <v>2445.5</v>
      </c>
      <c r="I428" s="17" t="s">
        <v>5</v>
      </c>
      <c r="J428" s="80"/>
      <c r="K428" s="80"/>
      <c r="L428" s="80"/>
    </row>
    <row r="429" spans="1:12" ht="18" customHeight="1" x14ac:dyDescent="0.2">
      <c r="A429" s="175"/>
      <c r="B429" s="176"/>
      <c r="C429" s="129"/>
      <c r="D429" s="98"/>
      <c r="E429" s="98"/>
      <c r="F429" s="98"/>
      <c r="G429" s="98"/>
      <c r="H429" s="98"/>
      <c r="I429" s="2">
        <f>SUM(C428:H429)</f>
        <v>13718.02</v>
      </c>
      <c r="J429" s="80"/>
      <c r="K429" s="80"/>
      <c r="L429" s="80"/>
    </row>
    <row r="430" spans="1:12" ht="23.25" customHeight="1" x14ac:dyDescent="0.2">
      <c r="A430" s="175"/>
      <c r="B430" s="176"/>
      <c r="C430" s="124">
        <v>0</v>
      </c>
      <c r="D430" s="97">
        <f>D330</f>
        <v>580.29999999999995</v>
      </c>
      <c r="E430" s="97">
        <f>E330</f>
        <v>580.29999999999995</v>
      </c>
      <c r="F430" s="97">
        <f>F424+F403+F372+F330+F315</f>
        <v>15899.5</v>
      </c>
      <c r="G430" s="97">
        <f>G424+G403+G372+G330+G315</f>
        <v>15584.4</v>
      </c>
      <c r="H430" s="97">
        <f>H424+H403+H372+H330+H315</f>
        <v>15076.9</v>
      </c>
      <c r="I430" s="17" t="s">
        <v>6</v>
      </c>
      <c r="J430" s="80"/>
      <c r="K430" s="80"/>
      <c r="L430" s="80"/>
    </row>
    <row r="431" spans="1:12" ht="21.75" customHeight="1" x14ac:dyDescent="0.2">
      <c r="A431" s="177"/>
      <c r="B431" s="171"/>
      <c r="C431" s="180"/>
      <c r="D431" s="102"/>
      <c r="E431" s="102"/>
      <c r="F431" s="102"/>
      <c r="G431" s="102"/>
      <c r="H431" s="102"/>
      <c r="I431" s="1">
        <f>SUM(C430:H431)</f>
        <v>47721.4</v>
      </c>
      <c r="J431" s="81"/>
      <c r="K431" s="81"/>
      <c r="L431" s="81"/>
    </row>
    <row r="432" spans="1:12" ht="32.25" customHeight="1" x14ac:dyDescent="0.2">
      <c r="A432" s="174" t="s">
        <v>127</v>
      </c>
      <c r="B432" s="170"/>
      <c r="C432" s="100">
        <f t="shared" ref="C432:H432" si="19">C426+C253</f>
        <v>44374</v>
      </c>
      <c r="D432" s="100">
        <f t="shared" si="19"/>
        <v>87323</v>
      </c>
      <c r="E432" s="100">
        <f t="shared" si="19"/>
        <v>31518.2</v>
      </c>
      <c r="F432" s="100">
        <f t="shared" si="19"/>
        <v>63280.82</v>
      </c>
      <c r="G432" s="100">
        <f t="shared" si="19"/>
        <v>34154.400000000009</v>
      </c>
      <c r="H432" s="100">
        <f t="shared" si="19"/>
        <v>40206.500000000007</v>
      </c>
      <c r="I432" s="17" t="s">
        <v>13</v>
      </c>
      <c r="J432" s="79"/>
      <c r="K432" s="79"/>
      <c r="L432" s="79"/>
    </row>
    <row r="433" spans="1:12" ht="18" customHeight="1" x14ac:dyDescent="0.2">
      <c r="A433" s="175"/>
      <c r="B433" s="176"/>
      <c r="C433" s="98"/>
      <c r="D433" s="98"/>
      <c r="E433" s="98"/>
      <c r="F433" s="98"/>
      <c r="G433" s="98"/>
      <c r="H433" s="98"/>
      <c r="I433" s="1">
        <f>SUM(C432:H433)</f>
        <v>300856.92000000004</v>
      </c>
      <c r="J433" s="80"/>
      <c r="K433" s="80"/>
      <c r="L433" s="80"/>
    </row>
    <row r="434" spans="1:12" ht="15.75" customHeight="1" x14ac:dyDescent="0.2">
      <c r="A434" s="175"/>
      <c r="B434" s="176"/>
      <c r="C434" s="97">
        <f t="shared" ref="C434:D434" si="20">C432-C436</f>
        <v>15276.3</v>
      </c>
      <c r="D434" s="97">
        <f t="shared" si="20"/>
        <v>19069.299999999988</v>
      </c>
      <c r="E434" s="97">
        <f>E432-E436</f>
        <v>29454.400000000001</v>
      </c>
      <c r="F434" s="97">
        <f>F428+F255</f>
        <v>45876.119999999995</v>
      </c>
      <c r="G434" s="97">
        <f>G428+G255</f>
        <v>18452.600000000002</v>
      </c>
      <c r="H434" s="97">
        <f>H428+H255</f>
        <v>25129.600000000006</v>
      </c>
      <c r="I434" s="17" t="s">
        <v>5</v>
      </c>
      <c r="J434" s="80"/>
      <c r="K434" s="80"/>
      <c r="L434" s="80"/>
    </row>
    <row r="435" spans="1:12" x14ac:dyDescent="0.2">
      <c r="A435" s="175"/>
      <c r="B435" s="176"/>
      <c r="C435" s="98"/>
      <c r="D435" s="98"/>
      <c r="E435" s="98"/>
      <c r="F435" s="98"/>
      <c r="G435" s="98"/>
      <c r="H435" s="98"/>
      <c r="I435" s="2">
        <f>SUM(C434:H435)</f>
        <v>153258.32</v>
      </c>
      <c r="J435" s="80"/>
      <c r="K435" s="80"/>
      <c r="L435" s="80"/>
    </row>
    <row r="436" spans="1:12" ht="53.25" customHeight="1" x14ac:dyDescent="0.2">
      <c r="A436" s="175"/>
      <c r="B436" s="176"/>
      <c r="C436" s="97">
        <f t="shared" ref="C436:H436" si="21">C430+C257</f>
        <v>29097.7</v>
      </c>
      <c r="D436" s="97">
        <f t="shared" si="21"/>
        <v>68253.700000000012</v>
      </c>
      <c r="E436" s="97">
        <f t="shared" si="21"/>
        <v>2063.7999999999975</v>
      </c>
      <c r="F436" s="97">
        <f t="shared" si="21"/>
        <v>17404.7</v>
      </c>
      <c r="G436" s="97">
        <f t="shared" si="21"/>
        <v>15701.8</v>
      </c>
      <c r="H436" s="97">
        <f t="shared" si="21"/>
        <v>15076.9</v>
      </c>
      <c r="I436" s="17" t="s">
        <v>6</v>
      </c>
      <c r="J436" s="80"/>
      <c r="K436" s="80"/>
      <c r="L436" s="80"/>
    </row>
    <row r="437" spans="1:12" ht="18.75" customHeight="1" x14ac:dyDescent="0.2">
      <c r="A437" s="177"/>
      <c r="B437" s="171"/>
      <c r="C437" s="102"/>
      <c r="D437" s="102"/>
      <c r="E437" s="102"/>
      <c r="F437" s="102"/>
      <c r="G437" s="102"/>
      <c r="H437" s="102"/>
      <c r="I437" s="1">
        <f>SUM(C436:H437)</f>
        <v>147598.6</v>
      </c>
      <c r="J437" s="81"/>
      <c r="K437" s="81"/>
      <c r="L437" s="81"/>
    </row>
    <row r="438" spans="1:12" ht="35.25" customHeight="1" x14ac:dyDescent="0.2">
      <c r="A438" s="71"/>
      <c r="B438" s="72"/>
      <c r="C438" s="72"/>
      <c r="D438" s="72"/>
      <c r="E438" s="72"/>
      <c r="F438" s="72"/>
      <c r="G438" s="72"/>
      <c r="H438" s="72"/>
      <c r="I438" s="73"/>
      <c r="J438" s="73"/>
      <c r="K438" s="73"/>
      <c r="L438" s="73"/>
    </row>
    <row r="439" spans="1:12" x14ac:dyDescent="0.2">
      <c r="A439" s="71"/>
      <c r="B439" s="72"/>
      <c r="C439" s="72"/>
      <c r="D439" s="72"/>
      <c r="E439" s="72"/>
      <c r="F439" s="72"/>
      <c r="G439" s="72"/>
      <c r="H439" s="72"/>
      <c r="I439" s="73"/>
      <c r="J439" s="73"/>
      <c r="K439" s="73"/>
      <c r="L439" s="73"/>
    </row>
    <row r="440" spans="1:12" ht="37.5" customHeight="1" x14ac:dyDescent="0.2">
      <c r="A440" s="7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</row>
    <row r="441" spans="1:12" x14ac:dyDescent="0.2">
      <c r="A441" s="7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</row>
    <row r="442" spans="1:12" ht="45" customHeight="1" x14ac:dyDescent="0.2"/>
  </sheetData>
  <mergeCells count="1828">
    <mergeCell ref="C279:C281"/>
    <mergeCell ref="D279:D281"/>
    <mergeCell ref="E279:E281"/>
    <mergeCell ref="F279:F281"/>
    <mergeCell ref="G279:G281"/>
    <mergeCell ref="H279:H281"/>
    <mergeCell ref="I279:I280"/>
    <mergeCell ref="J279:J285"/>
    <mergeCell ref="K279:K285"/>
    <mergeCell ref="L279:L285"/>
    <mergeCell ref="F277:F278"/>
    <mergeCell ref="E277:E278"/>
    <mergeCell ref="J269:J270"/>
    <mergeCell ref="G265:G266"/>
    <mergeCell ref="H273:H274"/>
    <mergeCell ref="H275:H276"/>
    <mergeCell ref="H271:H272"/>
    <mergeCell ref="K267:K268"/>
    <mergeCell ref="H109:H110"/>
    <mergeCell ref="C255:C256"/>
    <mergeCell ref="C257:C258"/>
    <mergeCell ref="F255:F256"/>
    <mergeCell ref="F126:F127"/>
    <mergeCell ref="H126:H127"/>
    <mergeCell ref="G126:G127"/>
    <mergeCell ref="F124:F125"/>
    <mergeCell ref="G153:G154"/>
    <mergeCell ref="G147:G148"/>
    <mergeCell ref="G143:G144"/>
    <mergeCell ref="F178:F179"/>
    <mergeCell ref="E176:E177"/>
    <mergeCell ref="G172:G173"/>
    <mergeCell ref="F199:F200"/>
    <mergeCell ref="H195:H196"/>
    <mergeCell ref="J109:J110"/>
    <mergeCell ref="J187:J188"/>
    <mergeCell ref="J189:J190"/>
    <mergeCell ref="J145:J146"/>
    <mergeCell ref="J149:J150"/>
    <mergeCell ref="J195:J196"/>
    <mergeCell ref="G185:G186"/>
    <mergeCell ref="H167:H168"/>
    <mergeCell ref="H157:H158"/>
    <mergeCell ref="J159:J162"/>
    <mergeCell ref="K271:K272"/>
    <mergeCell ref="L271:L272"/>
    <mergeCell ref="K261:K262"/>
    <mergeCell ref="K253:K258"/>
    <mergeCell ref="J277:J278"/>
    <mergeCell ref="D205:D206"/>
    <mergeCell ref="J126:J127"/>
    <mergeCell ref="C304:C305"/>
    <mergeCell ref="D304:D305"/>
    <mergeCell ref="E304:E305"/>
    <mergeCell ref="F304:F305"/>
    <mergeCell ref="G304:G305"/>
    <mergeCell ref="H304:H305"/>
    <mergeCell ref="J294:J297"/>
    <mergeCell ref="J298:J301"/>
    <mergeCell ref="K294:K297"/>
    <mergeCell ref="L294:L297"/>
    <mergeCell ref="K298:K301"/>
    <mergeCell ref="L298:L301"/>
    <mergeCell ref="J302:J305"/>
    <mergeCell ref="K302:K305"/>
    <mergeCell ref="L302:L305"/>
    <mergeCell ref="C294:C295"/>
    <mergeCell ref="C296:C297"/>
    <mergeCell ref="D296:D297"/>
    <mergeCell ref="C298:C299"/>
    <mergeCell ref="H300:H301"/>
    <mergeCell ref="H302:H303"/>
    <mergeCell ref="F294:F295"/>
    <mergeCell ref="G294:G295"/>
    <mergeCell ref="H294:H295"/>
    <mergeCell ref="D298:D299"/>
    <mergeCell ref="E298:E299"/>
    <mergeCell ref="F298:F299"/>
    <mergeCell ref="G298:G299"/>
    <mergeCell ref="H298:H299"/>
    <mergeCell ref="C300:C301"/>
    <mergeCell ref="D300:D301"/>
    <mergeCell ref="E300:E301"/>
    <mergeCell ref="K368:K373"/>
    <mergeCell ref="K364:K365"/>
    <mergeCell ref="F362:F363"/>
    <mergeCell ref="G362:G363"/>
    <mergeCell ref="C350:C351"/>
    <mergeCell ref="J358:J359"/>
    <mergeCell ref="C354:C355"/>
    <mergeCell ref="C322:C323"/>
    <mergeCell ref="C311:C312"/>
    <mergeCell ref="D348:D349"/>
    <mergeCell ref="G338:G339"/>
    <mergeCell ref="J364:J365"/>
    <mergeCell ref="C364:C365"/>
    <mergeCell ref="D364:D365"/>
    <mergeCell ref="E364:E365"/>
    <mergeCell ref="F364:F365"/>
    <mergeCell ref="G364:G365"/>
    <mergeCell ref="H364:H365"/>
    <mergeCell ref="G326:G327"/>
    <mergeCell ref="H326:H327"/>
    <mergeCell ref="E326:E327"/>
    <mergeCell ref="E324:E325"/>
    <mergeCell ref="E311:E312"/>
    <mergeCell ref="F311:F312"/>
    <mergeCell ref="J326:J332"/>
    <mergeCell ref="L432:L437"/>
    <mergeCell ref="K420:K425"/>
    <mergeCell ref="L420:L425"/>
    <mergeCell ref="K418:K419"/>
    <mergeCell ref="L418:L419"/>
    <mergeCell ref="K426:K431"/>
    <mergeCell ref="L426:L431"/>
    <mergeCell ref="L414:L415"/>
    <mergeCell ref="K395:K396"/>
    <mergeCell ref="L395:L396"/>
    <mergeCell ref="K412:K413"/>
    <mergeCell ref="L412:L413"/>
    <mergeCell ref="K399:K404"/>
    <mergeCell ref="L399:L404"/>
    <mergeCell ref="K406:K407"/>
    <mergeCell ref="K410:K411"/>
    <mergeCell ref="L381:L382"/>
    <mergeCell ref="K432:K437"/>
    <mergeCell ref="L393:L394"/>
    <mergeCell ref="K391:K392"/>
    <mergeCell ref="K393:K394"/>
    <mergeCell ref="L391:L392"/>
    <mergeCell ref="K387:K388"/>
    <mergeCell ref="K389:K390"/>
    <mergeCell ref="L389:L390"/>
    <mergeCell ref="L387:L388"/>
    <mergeCell ref="L385:L386"/>
    <mergeCell ref="L416:L417"/>
    <mergeCell ref="L406:L407"/>
    <mergeCell ref="K416:K417"/>
    <mergeCell ref="L408:L409"/>
    <mergeCell ref="K414:K415"/>
    <mergeCell ref="A334:A335"/>
    <mergeCell ref="C336:C337"/>
    <mergeCell ref="L410:L411"/>
    <mergeCell ref="K405:L405"/>
    <mergeCell ref="K397:K398"/>
    <mergeCell ref="L397:L398"/>
    <mergeCell ref="K408:K409"/>
    <mergeCell ref="L350:L351"/>
    <mergeCell ref="B352:B353"/>
    <mergeCell ref="C348:C349"/>
    <mergeCell ref="K381:K382"/>
    <mergeCell ref="L346:L347"/>
    <mergeCell ref="L336:L337"/>
    <mergeCell ref="K334:K335"/>
    <mergeCell ref="K336:K337"/>
    <mergeCell ref="L340:L341"/>
    <mergeCell ref="F328:F329"/>
    <mergeCell ref="E346:E347"/>
    <mergeCell ref="F346:F347"/>
    <mergeCell ref="D362:D363"/>
    <mergeCell ref="L364:L365"/>
    <mergeCell ref="K377:K378"/>
    <mergeCell ref="L368:L373"/>
    <mergeCell ref="K374:L374"/>
    <mergeCell ref="K348:K349"/>
    <mergeCell ref="E362:E363"/>
    <mergeCell ref="F350:F351"/>
    <mergeCell ref="L377:L378"/>
    <mergeCell ref="L375:L376"/>
    <mergeCell ref="K375:K376"/>
    <mergeCell ref="L379:L380"/>
    <mergeCell ref="K344:K345"/>
    <mergeCell ref="B364:B365"/>
    <mergeCell ref="D342:D343"/>
    <mergeCell ref="F300:F301"/>
    <mergeCell ref="G300:G301"/>
    <mergeCell ref="G1:L1"/>
    <mergeCell ref="G2:L2"/>
    <mergeCell ref="A3:L3"/>
    <mergeCell ref="J105:J108"/>
    <mergeCell ref="G105:G106"/>
    <mergeCell ref="H105:H106"/>
    <mergeCell ref="G107:G108"/>
    <mergeCell ref="J253:J258"/>
    <mergeCell ref="G322:G323"/>
    <mergeCell ref="H322:H323"/>
    <mergeCell ref="H346:H347"/>
    <mergeCell ref="G346:G347"/>
    <mergeCell ref="H350:H351"/>
    <mergeCell ref="G354:G355"/>
    <mergeCell ref="G350:G351"/>
    <mergeCell ref="H362:H363"/>
    <mergeCell ref="J286:J289"/>
    <mergeCell ref="J290:J293"/>
    <mergeCell ref="E296:E297"/>
    <mergeCell ref="L286:L289"/>
    <mergeCell ref="L290:L293"/>
    <mergeCell ref="K290:K293"/>
    <mergeCell ref="K317:L317"/>
    <mergeCell ref="L253:L258"/>
    <mergeCell ref="K326:K332"/>
    <mergeCell ref="L342:L343"/>
    <mergeCell ref="K338:K339"/>
    <mergeCell ref="G336:G337"/>
    <mergeCell ref="K379:K380"/>
    <mergeCell ref="K383:K384"/>
    <mergeCell ref="L383:L384"/>
    <mergeCell ref="K385:K386"/>
    <mergeCell ref="L322:L323"/>
    <mergeCell ref="L324:L325"/>
    <mergeCell ref="K322:K323"/>
    <mergeCell ref="L318:L321"/>
    <mergeCell ref="K318:K319"/>
    <mergeCell ref="K320:K321"/>
    <mergeCell ref="L326:L332"/>
    <mergeCell ref="K324:K325"/>
    <mergeCell ref="L352:L353"/>
    <mergeCell ref="K362:K363"/>
    <mergeCell ref="L362:L363"/>
    <mergeCell ref="K366:K367"/>
    <mergeCell ref="L366:L367"/>
    <mergeCell ref="L344:L345"/>
    <mergeCell ref="K346:K347"/>
    <mergeCell ref="K350:K351"/>
    <mergeCell ref="L338:L339"/>
    <mergeCell ref="K340:K341"/>
    <mergeCell ref="L334:L335"/>
    <mergeCell ref="K342:K343"/>
    <mergeCell ref="L348:L349"/>
    <mergeCell ref="H311:H312"/>
    <mergeCell ref="H277:H278"/>
    <mergeCell ref="K273:K274"/>
    <mergeCell ref="L273:L274"/>
    <mergeCell ref="K277:K278"/>
    <mergeCell ref="K311:K316"/>
    <mergeCell ref="J275:J276"/>
    <mergeCell ref="G277:G278"/>
    <mergeCell ref="A259:J259"/>
    <mergeCell ref="C302:C303"/>
    <mergeCell ref="B294:B297"/>
    <mergeCell ref="K275:K276"/>
    <mergeCell ref="L275:L276"/>
    <mergeCell ref="L311:L316"/>
    <mergeCell ref="L277:L278"/>
    <mergeCell ref="K286:K289"/>
    <mergeCell ref="F269:F270"/>
    <mergeCell ref="G269:G270"/>
    <mergeCell ref="D263:D264"/>
    <mergeCell ref="D261:D262"/>
    <mergeCell ref="H263:H264"/>
    <mergeCell ref="H261:H262"/>
    <mergeCell ref="E269:E270"/>
    <mergeCell ref="C267:C268"/>
    <mergeCell ref="A269:A270"/>
    <mergeCell ref="C269:C270"/>
    <mergeCell ref="E265:E266"/>
    <mergeCell ref="D269:D270"/>
    <mergeCell ref="E290:E291"/>
    <mergeCell ref="D275:D276"/>
    <mergeCell ref="D277:D278"/>
    <mergeCell ref="C282:C283"/>
    <mergeCell ref="K259:L259"/>
    <mergeCell ref="K263:K264"/>
    <mergeCell ref="L263:L264"/>
    <mergeCell ref="K265:K266"/>
    <mergeCell ref="L265:L266"/>
    <mergeCell ref="J263:J264"/>
    <mergeCell ref="G255:G256"/>
    <mergeCell ref="G267:G268"/>
    <mergeCell ref="H251:H252"/>
    <mergeCell ref="F239:F240"/>
    <mergeCell ref="E237:E238"/>
    <mergeCell ref="E223:E225"/>
    <mergeCell ref="F215:F216"/>
    <mergeCell ref="H253:H254"/>
    <mergeCell ref="G253:G254"/>
    <mergeCell ref="F251:F252"/>
    <mergeCell ref="J230:J231"/>
    <mergeCell ref="J232:J233"/>
    <mergeCell ref="F219:F220"/>
    <mergeCell ref="J223:J225"/>
    <mergeCell ref="H219:H220"/>
    <mergeCell ref="L235:L236"/>
    <mergeCell ref="L226:L227"/>
    <mergeCell ref="A260:J260"/>
    <mergeCell ref="A253:B258"/>
    <mergeCell ref="A267:A268"/>
    <mergeCell ref="A265:A266"/>
    <mergeCell ref="E267:E268"/>
    <mergeCell ref="K235:K236"/>
    <mergeCell ref="G257:G258"/>
    <mergeCell ref="J21:J22"/>
    <mergeCell ref="J174:J175"/>
    <mergeCell ref="J176:J177"/>
    <mergeCell ref="J163:J164"/>
    <mergeCell ref="H172:H173"/>
    <mergeCell ref="J141:J142"/>
    <mergeCell ref="J147:J148"/>
    <mergeCell ref="J143:J144"/>
    <mergeCell ref="J151:J152"/>
    <mergeCell ref="H134:H135"/>
    <mergeCell ref="H130:H131"/>
    <mergeCell ref="G134:G135"/>
    <mergeCell ref="H143:H144"/>
    <mergeCell ref="G141:G142"/>
    <mergeCell ref="G169:G170"/>
    <mergeCell ref="H111:H112"/>
    <mergeCell ref="G149:G150"/>
    <mergeCell ref="H153:H154"/>
    <mergeCell ref="H145:H146"/>
    <mergeCell ref="H147:H148"/>
    <mergeCell ref="H149:H150"/>
    <mergeCell ref="J130:J131"/>
    <mergeCell ref="H138:H139"/>
    <mergeCell ref="J134:J139"/>
    <mergeCell ref="H21:H22"/>
    <mergeCell ref="J97:J100"/>
    <mergeCell ref="H103:H104"/>
    <mergeCell ref="H141:H142"/>
    <mergeCell ref="J122:J123"/>
    <mergeCell ref="H122:H123"/>
    <mergeCell ref="H87:H88"/>
    <mergeCell ref="J73:J76"/>
    <mergeCell ref="J197:J198"/>
    <mergeCell ref="B172:B173"/>
    <mergeCell ref="D197:D198"/>
    <mergeCell ref="F197:F198"/>
    <mergeCell ref="D172:D173"/>
    <mergeCell ref="D178:D179"/>
    <mergeCell ref="C176:C177"/>
    <mergeCell ref="C185:C186"/>
    <mergeCell ref="C195:C196"/>
    <mergeCell ref="D189:D190"/>
    <mergeCell ref="E189:E190"/>
    <mergeCell ref="J185:J186"/>
    <mergeCell ref="A189:A190"/>
    <mergeCell ref="C203:C204"/>
    <mergeCell ref="C199:C200"/>
    <mergeCell ref="D199:D200"/>
    <mergeCell ref="H189:H190"/>
    <mergeCell ref="J178:J183"/>
    <mergeCell ref="A195:A196"/>
    <mergeCell ref="A199:A200"/>
    <mergeCell ref="C197:C198"/>
    <mergeCell ref="B195:B196"/>
    <mergeCell ref="B191:B194"/>
    <mergeCell ref="C193:C194"/>
    <mergeCell ref="D193:D194"/>
    <mergeCell ref="E193:E194"/>
    <mergeCell ref="F193:F194"/>
    <mergeCell ref="G193:G194"/>
    <mergeCell ref="H193:H194"/>
    <mergeCell ref="C239:C240"/>
    <mergeCell ref="E249:E250"/>
    <mergeCell ref="C251:C252"/>
    <mergeCell ref="D251:D252"/>
    <mergeCell ref="E247:E248"/>
    <mergeCell ref="C253:C254"/>
    <mergeCell ref="D253:D254"/>
    <mergeCell ref="E253:E254"/>
    <mergeCell ref="E251:E252"/>
    <mergeCell ref="C247:C248"/>
    <mergeCell ref="D249:D250"/>
    <mergeCell ref="C249:C250"/>
    <mergeCell ref="C241:C242"/>
    <mergeCell ref="G235:G236"/>
    <mergeCell ref="E235:E236"/>
    <mergeCell ref="D226:D227"/>
    <mergeCell ref="D237:D238"/>
    <mergeCell ref="C237:C238"/>
    <mergeCell ref="E232:E233"/>
    <mergeCell ref="E226:E227"/>
    <mergeCell ref="F253:F254"/>
    <mergeCell ref="F151:F152"/>
    <mergeCell ref="E153:E154"/>
    <mergeCell ref="F153:F154"/>
    <mergeCell ref="D169:D170"/>
    <mergeCell ref="E169:E170"/>
    <mergeCell ref="A155:A156"/>
    <mergeCell ref="J128:J129"/>
    <mergeCell ref="H176:H177"/>
    <mergeCell ref="H180:H181"/>
    <mergeCell ref="G165:G166"/>
    <mergeCell ref="G132:G133"/>
    <mergeCell ref="J157:J158"/>
    <mergeCell ref="F136:F137"/>
    <mergeCell ref="F157:F158"/>
    <mergeCell ref="G101:G102"/>
    <mergeCell ref="F101:F102"/>
    <mergeCell ref="G155:G156"/>
    <mergeCell ref="G145:G146"/>
    <mergeCell ref="D115:D116"/>
    <mergeCell ref="E138:E139"/>
    <mergeCell ref="E136:E137"/>
    <mergeCell ref="J155:J156"/>
    <mergeCell ref="E174:E175"/>
    <mergeCell ref="F174:F175"/>
    <mergeCell ref="D124:D125"/>
    <mergeCell ref="A172:A173"/>
    <mergeCell ref="A159:A162"/>
    <mergeCell ref="B159:B162"/>
    <mergeCell ref="B163:B164"/>
    <mergeCell ref="A163:A164"/>
    <mergeCell ref="F169:F170"/>
    <mergeCell ref="F180:F181"/>
    <mergeCell ref="J199:J200"/>
    <mergeCell ref="G195:G196"/>
    <mergeCell ref="B53:B56"/>
    <mergeCell ref="F55:F56"/>
    <mergeCell ref="C57:C58"/>
    <mergeCell ref="D57:D58"/>
    <mergeCell ref="E57:E58"/>
    <mergeCell ref="G91:G92"/>
    <mergeCell ref="E71:E72"/>
    <mergeCell ref="B49:B52"/>
    <mergeCell ref="F39:F40"/>
    <mergeCell ref="G21:G22"/>
    <mergeCell ref="E27:E28"/>
    <mergeCell ref="E89:E90"/>
    <mergeCell ref="F87:F88"/>
    <mergeCell ref="F91:F92"/>
    <mergeCell ref="D29:D30"/>
    <mergeCell ref="C29:C30"/>
    <mergeCell ref="E33:E34"/>
    <mergeCell ref="D39:D40"/>
    <mergeCell ref="E43:E44"/>
    <mergeCell ref="F25:F26"/>
    <mergeCell ref="D27:D28"/>
    <mergeCell ref="F71:F72"/>
    <mergeCell ref="F61:F62"/>
    <mergeCell ref="F57:F58"/>
    <mergeCell ref="F89:F90"/>
    <mergeCell ref="E69:E70"/>
    <mergeCell ref="D105:D106"/>
    <mergeCell ref="J77:J80"/>
    <mergeCell ref="F103:F104"/>
    <mergeCell ref="J191:J194"/>
    <mergeCell ref="A10:A11"/>
    <mergeCell ref="B10:B11"/>
    <mergeCell ref="A21:A22"/>
    <mergeCell ref="B21:B22"/>
    <mergeCell ref="C10:H10"/>
    <mergeCell ref="B19:B20"/>
    <mergeCell ref="A25:A28"/>
    <mergeCell ref="B25:B28"/>
    <mergeCell ref="B37:B38"/>
    <mergeCell ref="B73:B76"/>
    <mergeCell ref="A29:A30"/>
    <mergeCell ref="B29:B30"/>
    <mergeCell ref="A35:A36"/>
    <mergeCell ref="A37:A38"/>
    <mergeCell ref="E51:E52"/>
    <mergeCell ref="H19:H20"/>
    <mergeCell ref="G33:G34"/>
    <mergeCell ref="G31:G32"/>
    <mergeCell ref="F35:F36"/>
    <mergeCell ref="C25:C26"/>
    <mergeCell ref="D25:D26"/>
    <mergeCell ref="E35:E36"/>
    <mergeCell ref="A73:A76"/>
    <mergeCell ref="E17:E18"/>
    <mergeCell ref="C69:C70"/>
    <mergeCell ref="A23:A24"/>
    <mergeCell ref="F23:F24"/>
    <mergeCell ref="F43:F44"/>
    <mergeCell ref="E61:E62"/>
    <mergeCell ref="B23:B24"/>
    <mergeCell ref="C75:C76"/>
    <mergeCell ref="F29:F30"/>
    <mergeCell ref="J81:J84"/>
    <mergeCell ref="D75:D76"/>
    <mergeCell ref="D77:D78"/>
    <mergeCell ref="E79:E80"/>
    <mergeCell ref="H81:H82"/>
    <mergeCell ref="G77:G78"/>
    <mergeCell ref="J85:J88"/>
    <mergeCell ref="G85:G86"/>
    <mergeCell ref="J89:J92"/>
    <mergeCell ref="H93:H94"/>
    <mergeCell ref="H91:H92"/>
    <mergeCell ref="H89:H90"/>
    <mergeCell ref="G93:G94"/>
    <mergeCell ref="J120:J121"/>
    <mergeCell ref="G118:G119"/>
    <mergeCell ref="H118:H119"/>
    <mergeCell ref="H120:H121"/>
    <mergeCell ref="D120:D121"/>
    <mergeCell ref="J93:J96"/>
    <mergeCell ref="F99:F100"/>
    <mergeCell ref="F95:F96"/>
    <mergeCell ref="E83:E84"/>
    <mergeCell ref="G79:G80"/>
    <mergeCell ref="G83:G84"/>
    <mergeCell ref="G81:G82"/>
    <mergeCell ref="E91:E92"/>
    <mergeCell ref="H99:H100"/>
    <mergeCell ref="D83:D84"/>
    <mergeCell ref="D95:D96"/>
    <mergeCell ref="D87:D88"/>
    <mergeCell ref="D91:D92"/>
    <mergeCell ref="J101:J104"/>
    <mergeCell ref="G89:G90"/>
    <mergeCell ref="G130:G131"/>
    <mergeCell ref="D103:D104"/>
    <mergeCell ref="B128:B129"/>
    <mergeCell ref="A126:A127"/>
    <mergeCell ref="A128:A129"/>
    <mergeCell ref="A130:A131"/>
    <mergeCell ref="E99:E100"/>
    <mergeCell ref="C89:C90"/>
    <mergeCell ref="H95:H96"/>
    <mergeCell ref="F93:F94"/>
    <mergeCell ref="H124:H125"/>
    <mergeCell ref="G124:G125"/>
    <mergeCell ref="E97:E98"/>
    <mergeCell ref="E103:E104"/>
    <mergeCell ref="E111:E112"/>
    <mergeCell ref="G103:G104"/>
    <mergeCell ref="G111:G112"/>
    <mergeCell ref="E107:E108"/>
    <mergeCell ref="B105:B108"/>
    <mergeCell ref="E101:E102"/>
    <mergeCell ref="E113:E114"/>
    <mergeCell ref="C111:C112"/>
    <mergeCell ref="C97:C98"/>
    <mergeCell ref="C128:C129"/>
    <mergeCell ref="B124:B125"/>
    <mergeCell ref="D128:D129"/>
    <mergeCell ref="B122:B123"/>
    <mergeCell ref="C115:C116"/>
    <mergeCell ref="G97:G98"/>
    <mergeCell ref="F109:F110"/>
    <mergeCell ref="G109:G110"/>
    <mergeCell ref="F111:F112"/>
    <mergeCell ref="A141:A142"/>
    <mergeCell ref="D141:D142"/>
    <mergeCell ref="F145:F146"/>
    <mergeCell ref="E147:E148"/>
    <mergeCell ref="F147:F148"/>
    <mergeCell ref="E145:E146"/>
    <mergeCell ref="G128:G129"/>
    <mergeCell ref="J111:J116"/>
    <mergeCell ref="J153:J154"/>
    <mergeCell ref="J165:J170"/>
    <mergeCell ref="H165:H166"/>
    <mergeCell ref="C136:C137"/>
    <mergeCell ref="F143:F144"/>
    <mergeCell ref="A111:B116"/>
    <mergeCell ref="C105:C106"/>
    <mergeCell ref="D122:D123"/>
    <mergeCell ref="E120:E121"/>
    <mergeCell ref="J124:J125"/>
    <mergeCell ref="D111:D112"/>
    <mergeCell ref="H107:H108"/>
    <mergeCell ref="D130:D131"/>
    <mergeCell ref="C124:C125"/>
    <mergeCell ref="G122:G123"/>
    <mergeCell ref="E105:E106"/>
    <mergeCell ref="G115:G116"/>
    <mergeCell ref="H115:H116"/>
    <mergeCell ref="C143:C144"/>
    <mergeCell ref="H132:H133"/>
    <mergeCell ref="G167:G168"/>
    <mergeCell ref="F149:F150"/>
    <mergeCell ref="D151:D152"/>
    <mergeCell ref="A132:A133"/>
    <mergeCell ref="E130:E131"/>
    <mergeCell ref="D132:D133"/>
    <mergeCell ref="A149:A150"/>
    <mergeCell ref="E143:E144"/>
    <mergeCell ref="F138:F139"/>
    <mergeCell ref="F163:F164"/>
    <mergeCell ref="H163:H164"/>
    <mergeCell ref="H155:H156"/>
    <mergeCell ref="C157:C158"/>
    <mergeCell ref="B157:B158"/>
    <mergeCell ref="C155:C156"/>
    <mergeCell ref="C149:C150"/>
    <mergeCell ref="B147:B148"/>
    <mergeCell ref="B132:B133"/>
    <mergeCell ref="E151:E152"/>
    <mergeCell ref="E149:E150"/>
    <mergeCell ref="B155:B156"/>
    <mergeCell ref="A147:A148"/>
    <mergeCell ref="B145:B146"/>
    <mergeCell ref="G157:G158"/>
    <mergeCell ref="G163:G164"/>
    <mergeCell ref="G151:G152"/>
    <mergeCell ref="C138:C139"/>
    <mergeCell ref="E141:E142"/>
    <mergeCell ref="A157:A158"/>
    <mergeCell ref="D155:D156"/>
    <mergeCell ref="C132:C133"/>
    <mergeCell ref="C130:C131"/>
    <mergeCell ref="F155:F156"/>
    <mergeCell ref="B143:B144"/>
    <mergeCell ref="D157:D158"/>
    <mergeCell ref="E205:E206"/>
    <mergeCell ref="E199:E200"/>
    <mergeCell ref="D219:D220"/>
    <mergeCell ref="H201:H202"/>
    <mergeCell ref="G199:G200"/>
    <mergeCell ref="H199:H200"/>
    <mergeCell ref="G211:G212"/>
    <mergeCell ref="A197:A198"/>
    <mergeCell ref="A201:B206"/>
    <mergeCell ref="D203:D204"/>
    <mergeCell ref="G197:G198"/>
    <mergeCell ref="G187:G188"/>
    <mergeCell ref="G191:G192"/>
    <mergeCell ref="F191:F192"/>
    <mergeCell ref="G189:G190"/>
    <mergeCell ref="E191:E192"/>
    <mergeCell ref="D176:D177"/>
    <mergeCell ref="H205:H206"/>
    <mergeCell ref="H187:H188"/>
    <mergeCell ref="E185:E186"/>
    <mergeCell ref="A191:A194"/>
    <mergeCell ref="F182:F183"/>
    <mergeCell ref="D182:D183"/>
    <mergeCell ref="E182:E183"/>
    <mergeCell ref="C182:C183"/>
    <mergeCell ref="G205:G206"/>
    <mergeCell ref="D187:D188"/>
    <mergeCell ref="G203:G204"/>
    <mergeCell ref="E201:E202"/>
    <mergeCell ref="F232:F233"/>
    <mergeCell ref="F201:F202"/>
    <mergeCell ref="E213:E214"/>
    <mergeCell ref="C265:C266"/>
    <mergeCell ref="D265:D266"/>
    <mergeCell ref="C263:C264"/>
    <mergeCell ref="F263:F264"/>
    <mergeCell ref="G263:G264"/>
    <mergeCell ref="H151:H152"/>
    <mergeCell ref="G215:G216"/>
    <mergeCell ref="E180:E181"/>
    <mergeCell ref="H178:H179"/>
    <mergeCell ref="J215:J220"/>
    <mergeCell ref="F217:F218"/>
    <mergeCell ref="F211:F212"/>
    <mergeCell ref="G237:G238"/>
    <mergeCell ref="G241:G242"/>
    <mergeCell ref="G239:G240"/>
    <mergeCell ref="F235:F236"/>
    <mergeCell ref="F237:F238"/>
    <mergeCell ref="E241:E242"/>
    <mergeCell ref="F249:F250"/>
    <mergeCell ref="G219:G220"/>
    <mergeCell ref="H226:H227"/>
    <mergeCell ref="G223:G225"/>
    <mergeCell ref="J211:J214"/>
    <mergeCell ref="H213:H214"/>
    <mergeCell ref="G251:G252"/>
    <mergeCell ref="H232:H233"/>
    <mergeCell ref="F213:F214"/>
    <mergeCell ref="C235:C236"/>
    <mergeCell ref="E230:E231"/>
    <mergeCell ref="H235:H236"/>
    <mergeCell ref="D235:D236"/>
    <mergeCell ref="H211:H212"/>
    <mergeCell ref="E273:E274"/>
    <mergeCell ref="B346:B347"/>
    <mergeCell ref="F273:F274"/>
    <mergeCell ref="F326:F327"/>
    <mergeCell ref="C326:C327"/>
    <mergeCell ref="D326:D327"/>
    <mergeCell ref="A326:B332"/>
    <mergeCell ref="C340:C341"/>
    <mergeCell ref="C344:C345"/>
    <mergeCell ref="F313:F314"/>
    <mergeCell ref="D315:D316"/>
    <mergeCell ref="C328:C329"/>
    <mergeCell ref="D328:D329"/>
    <mergeCell ref="D322:D323"/>
    <mergeCell ref="A333:J333"/>
    <mergeCell ref="E336:E337"/>
    <mergeCell ref="J334:J335"/>
    <mergeCell ref="E302:E303"/>
    <mergeCell ref="D302:D303"/>
    <mergeCell ref="H286:H287"/>
    <mergeCell ref="C284:C285"/>
    <mergeCell ref="J342:J343"/>
    <mergeCell ref="D290:D291"/>
    <mergeCell ref="B322:B323"/>
    <mergeCell ref="B336:B337"/>
    <mergeCell ref="A311:B316"/>
    <mergeCell ref="B269:B270"/>
    <mergeCell ref="B265:B266"/>
    <mergeCell ref="A226:A227"/>
    <mergeCell ref="D47:D48"/>
    <mergeCell ref="D147:D148"/>
    <mergeCell ref="C147:C148"/>
    <mergeCell ref="C145:C146"/>
    <mergeCell ref="G65:G66"/>
    <mergeCell ref="H79:H80"/>
    <mergeCell ref="H77:H78"/>
    <mergeCell ref="H83:H84"/>
    <mergeCell ref="H85:H86"/>
    <mergeCell ref="H128:H129"/>
    <mergeCell ref="H136:H137"/>
    <mergeCell ref="G136:G137"/>
    <mergeCell ref="F130:F131"/>
    <mergeCell ref="G138:G139"/>
    <mergeCell ref="H113:H114"/>
    <mergeCell ref="C99:C100"/>
    <mergeCell ref="D99:D100"/>
    <mergeCell ref="F97:F98"/>
    <mergeCell ref="D93:D94"/>
    <mergeCell ref="C83:C84"/>
    <mergeCell ref="F85:F86"/>
    <mergeCell ref="G87:G88"/>
    <mergeCell ref="H57:H58"/>
    <mergeCell ref="H71:H72"/>
    <mergeCell ref="F132:F133"/>
    <mergeCell ref="E132:E133"/>
    <mergeCell ref="E118:E119"/>
    <mergeCell ref="F113:F114"/>
    <mergeCell ref="D126:D127"/>
    <mergeCell ref="A117:J117"/>
    <mergeCell ref="C118:C119"/>
    <mergeCell ref="C120:C121"/>
    <mergeCell ref="J35:J36"/>
    <mergeCell ref="G45:G46"/>
    <mergeCell ref="C35:C36"/>
    <mergeCell ref="D35:D36"/>
    <mergeCell ref="J57:J60"/>
    <mergeCell ref="G63:G64"/>
    <mergeCell ref="J132:J133"/>
    <mergeCell ref="B153:B154"/>
    <mergeCell ref="C151:C152"/>
    <mergeCell ref="H97:H98"/>
    <mergeCell ref="G99:G100"/>
    <mergeCell ref="H101:H102"/>
    <mergeCell ref="G95:G96"/>
    <mergeCell ref="G120:G121"/>
    <mergeCell ref="D149:D150"/>
    <mergeCell ref="D138:D139"/>
    <mergeCell ref="D145:D146"/>
    <mergeCell ref="D118:D119"/>
    <mergeCell ref="D136:D137"/>
    <mergeCell ref="D143:D144"/>
    <mergeCell ref="D134:D135"/>
    <mergeCell ref="H39:H40"/>
    <mergeCell ref="A140:J140"/>
    <mergeCell ref="B149:B150"/>
    <mergeCell ref="E122:E123"/>
    <mergeCell ref="F141:F142"/>
    <mergeCell ref="F134:F135"/>
    <mergeCell ref="E134:E135"/>
    <mergeCell ref="H65:H66"/>
    <mergeCell ref="F69:F70"/>
    <mergeCell ref="H69:H70"/>
    <mergeCell ref="C153:C154"/>
    <mergeCell ref="C126:C127"/>
    <mergeCell ref="C134:C135"/>
    <mergeCell ref="C141:C142"/>
    <mergeCell ref="C107:C108"/>
    <mergeCell ref="D55:D56"/>
    <mergeCell ref="C37:C38"/>
    <mergeCell ref="E37:E38"/>
    <mergeCell ref="F37:F38"/>
    <mergeCell ref="C45:C46"/>
    <mergeCell ref="G41:G42"/>
    <mergeCell ref="E47:E48"/>
    <mergeCell ref="D45:D46"/>
    <mergeCell ref="C51:C52"/>
    <mergeCell ref="C47:C48"/>
    <mergeCell ref="E39:E40"/>
    <mergeCell ref="H53:H54"/>
    <mergeCell ref="H37:H38"/>
    <mergeCell ref="G59:G60"/>
    <mergeCell ref="F47:F48"/>
    <mergeCell ref="F59:F60"/>
    <mergeCell ref="H55:H56"/>
    <mergeCell ref="G47:G48"/>
    <mergeCell ref="G51:G52"/>
    <mergeCell ref="G49:G50"/>
    <mergeCell ref="G55:G56"/>
    <mergeCell ref="F77:F78"/>
    <mergeCell ref="F73:F74"/>
    <mergeCell ref="D41:D42"/>
    <mergeCell ref="C43:C44"/>
    <mergeCell ref="C41:C42"/>
    <mergeCell ref="F41:F42"/>
    <mergeCell ref="E41:E42"/>
    <mergeCell ref="E19:E20"/>
    <mergeCell ref="C33:C34"/>
    <mergeCell ref="C31:C32"/>
    <mergeCell ref="D31:D32"/>
    <mergeCell ref="E31:E32"/>
    <mergeCell ref="C19:C20"/>
    <mergeCell ref="D73:D74"/>
    <mergeCell ref="E25:E26"/>
    <mergeCell ref="G57:G58"/>
    <mergeCell ref="G39:G40"/>
    <mergeCell ref="G69:G70"/>
    <mergeCell ref="G71:G72"/>
    <mergeCell ref="E23:E24"/>
    <mergeCell ref="D23:D24"/>
    <mergeCell ref="D63:D64"/>
    <mergeCell ref="D19:D20"/>
    <mergeCell ref="C23:C24"/>
    <mergeCell ref="D21:D22"/>
    <mergeCell ref="F19:F20"/>
    <mergeCell ref="F31:F32"/>
    <mergeCell ref="F51:F52"/>
    <mergeCell ref="F49:F50"/>
    <mergeCell ref="F45:F46"/>
    <mergeCell ref="G27:G28"/>
    <mergeCell ref="G29:G30"/>
    <mergeCell ref="D43:D44"/>
    <mergeCell ref="C49:C50"/>
    <mergeCell ref="G53:G54"/>
    <mergeCell ref="G43:G44"/>
    <mergeCell ref="C39:C40"/>
    <mergeCell ref="D33:D34"/>
    <mergeCell ref="E45:E46"/>
    <mergeCell ref="A19:A20"/>
    <mergeCell ref="J118:J119"/>
    <mergeCell ref="B120:B121"/>
    <mergeCell ref="D37:D38"/>
    <mergeCell ref="H31:H32"/>
    <mergeCell ref="H73:H74"/>
    <mergeCell ref="B130:B131"/>
    <mergeCell ref="G75:G76"/>
    <mergeCell ref="G25:G26"/>
    <mergeCell ref="G61:G62"/>
    <mergeCell ref="H61:H62"/>
    <mergeCell ref="H63:H64"/>
    <mergeCell ref="C63:C64"/>
    <mergeCell ref="H75:H76"/>
    <mergeCell ref="J69:J72"/>
    <mergeCell ref="G73:G74"/>
    <mergeCell ref="E73:E74"/>
    <mergeCell ref="E67:E68"/>
    <mergeCell ref="F67:F68"/>
    <mergeCell ref="A77:A80"/>
    <mergeCell ref="A81:A84"/>
    <mergeCell ref="A85:A88"/>
    <mergeCell ref="B81:B84"/>
    <mergeCell ref="B93:B96"/>
    <mergeCell ref="C103:C104"/>
    <mergeCell ref="C27:C28"/>
    <mergeCell ref="A118:A119"/>
    <mergeCell ref="F21:F22"/>
    <mergeCell ref="D49:D50"/>
    <mergeCell ref="C53:C54"/>
    <mergeCell ref="C21:C22"/>
    <mergeCell ref="F27:F28"/>
    <mergeCell ref="J23:J24"/>
    <mergeCell ref="J29:J30"/>
    <mergeCell ref="H29:H30"/>
    <mergeCell ref="D59:D60"/>
    <mergeCell ref="C77:C78"/>
    <mergeCell ref="E163:E164"/>
    <mergeCell ref="C61:C62"/>
    <mergeCell ref="D69:D70"/>
    <mergeCell ref="C71:C72"/>
    <mergeCell ref="D61:D62"/>
    <mergeCell ref="D67:D68"/>
    <mergeCell ref="F83:F84"/>
    <mergeCell ref="F120:F121"/>
    <mergeCell ref="F122:F123"/>
    <mergeCell ref="F128:F129"/>
    <mergeCell ref="E128:E129"/>
    <mergeCell ref="C81:C82"/>
    <mergeCell ref="C163:C164"/>
    <mergeCell ref="D163:D164"/>
    <mergeCell ref="H51:H52"/>
    <mergeCell ref="J45:J48"/>
    <mergeCell ref="J49:J52"/>
    <mergeCell ref="H43:H44"/>
    <mergeCell ref="H45:H46"/>
    <mergeCell ref="J31:J34"/>
    <mergeCell ref="D153:D154"/>
    <mergeCell ref="G35:G36"/>
    <mergeCell ref="E29:E30"/>
    <mergeCell ref="D51:D52"/>
    <mergeCell ref="H35:H36"/>
    <mergeCell ref="H41:H42"/>
    <mergeCell ref="D53:D54"/>
    <mergeCell ref="F81:F82"/>
    <mergeCell ref="D97:D98"/>
    <mergeCell ref="D107:D108"/>
    <mergeCell ref="B118:B119"/>
    <mergeCell ref="F118:F119"/>
    <mergeCell ref="D89:D90"/>
    <mergeCell ref="E124:E125"/>
    <mergeCell ref="B89:B92"/>
    <mergeCell ref="A53:A56"/>
    <mergeCell ref="A49:A52"/>
    <mergeCell ref="A97:A100"/>
    <mergeCell ref="A101:A104"/>
    <mergeCell ref="B101:B104"/>
    <mergeCell ref="C101:C102"/>
    <mergeCell ref="A93:A96"/>
    <mergeCell ref="E115:E116"/>
    <mergeCell ref="F115:F116"/>
    <mergeCell ref="D71:D72"/>
    <mergeCell ref="F75:F76"/>
    <mergeCell ref="E75:E76"/>
    <mergeCell ref="E77:E78"/>
    <mergeCell ref="D81:D82"/>
    <mergeCell ref="A69:A72"/>
    <mergeCell ref="E95:E96"/>
    <mergeCell ref="D101:D102"/>
    <mergeCell ref="D113:D114"/>
    <mergeCell ref="F53:F54"/>
    <mergeCell ref="E63:E64"/>
    <mergeCell ref="A122:A123"/>
    <mergeCell ref="A120:A121"/>
    <mergeCell ref="F105:F106"/>
    <mergeCell ref="F107:F108"/>
    <mergeCell ref="B126:B127"/>
    <mergeCell ref="A39:A42"/>
    <mergeCell ref="B57:B60"/>
    <mergeCell ref="C59:C60"/>
    <mergeCell ref="E59:E60"/>
    <mergeCell ref="A43:A44"/>
    <mergeCell ref="A153:A154"/>
    <mergeCell ref="B85:B88"/>
    <mergeCell ref="A124:A125"/>
    <mergeCell ref="A145:A146"/>
    <mergeCell ref="B141:B142"/>
    <mergeCell ref="A143:A144"/>
    <mergeCell ref="A151:A152"/>
    <mergeCell ref="A134:B139"/>
    <mergeCell ref="B151:B152"/>
    <mergeCell ref="E81:E82"/>
    <mergeCell ref="B69:B72"/>
    <mergeCell ref="D85:D86"/>
    <mergeCell ref="E85:E86"/>
    <mergeCell ref="C73:C74"/>
    <mergeCell ref="E93:E94"/>
    <mergeCell ref="A109:A110"/>
    <mergeCell ref="B109:B110"/>
    <mergeCell ref="C109:C110"/>
    <mergeCell ref="D109:D110"/>
    <mergeCell ref="E109:E110"/>
    <mergeCell ref="E49:E50"/>
    <mergeCell ref="E53:E54"/>
    <mergeCell ref="E55:E56"/>
    <mergeCell ref="C55:C56"/>
    <mergeCell ref="E87:E88"/>
    <mergeCell ref="A105:A108"/>
    <mergeCell ref="B31:B34"/>
    <mergeCell ref="B35:B36"/>
    <mergeCell ref="C122:C123"/>
    <mergeCell ref="H47:H48"/>
    <mergeCell ref="H49:H50"/>
    <mergeCell ref="E165:E166"/>
    <mergeCell ref="D191:D192"/>
    <mergeCell ref="E172:E173"/>
    <mergeCell ref="C169:C170"/>
    <mergeCell ref="G113:G114"/>
    <mergeCell ref="G67:G68"/>
    <mergeCell ref="B189:B190"/>
    <mergeCell ref="A178:B183"/>
    <mergeCell ref="A187:A188"/>
    <mergeCell ref="B187:B188"/>
    <mergeCell ref="A185:A186"/>
    <mergeCell ref="A89:A92"/>
    <mergeCell ref="F33:F34"/>
    <mergeCell ref="E126:E127"/>
    <mergeCell ref="C91:C92"/>
    <mergeCell ref="B77:B80"/>
    <mergeCell ref="B61:B64"/>
    <mergeCell ref="F79:F80"/>
    <mergeCell ref="C79:C80"/>
    <mergeCell ref="C85:C86"/>
    <mergeCell ref="D79:D80"/>
    <mergeCell ref="C87:C88"/>
    <mergeCell ref="B97:B100"/>
    <mergeCell ref="C93:C94"/>
    <mergeCell ref="C95:C96"/>
    <mergeCell ref="C113:C114"/>
    <mergeCell ref="B43:B44"/>
    <mergeCell ref="B362:B363"/>
    <mergeCell ref="B358:B359"/>
    <mergeCell ref="C358:C359"/>
    <mergeCell ref="B360:B361"/>
    <mergeCell ref="C362:C363"/>
    <mergeCell ref="C352:C353"/>
    <mergeCell ref="D352:D353"/>
    <mergeCell ref="G356:G357"/>
    <mergeCell ref="E340:E341"/>
    <mergeCell ref="B174:B175"/>
    <mergeCell ref="C217:C218"/>
    <mergeCell ref="F172:F173"/>
    <mergeCell ref="A215:B220"/>
    <mergeCell ref="C215:C216"/>
    <mergeCell ref="A176:A177"/>
    <mergeCell ref="E217:E218"/>
    <mergeCell ref="F176:F177"/>
    <mergeCell ref="F185:F186"/>
    <mergeCell ref="G176:G177"/>
    <mergeCell ref="D217:D218"/>
    <mergeCell ref="F203:F204"/>
    <mergeCell ref="C334:C335"/>
    <mergeCell ref="D334:D335"/>
    <mergeCell ref="G334:G335"/>
    <mergeCell ref="F334:F335"/>
    <mergeCell ref="A237:B242"/>
    <mergeCell ref="B356:B357"/>
    <mergeCell ref="C356:C357"/>
    <mergeCell ref="D356:D357"/>
    <mergeCell ref="A247:B252"/>
    <mergeCell ref="A235:A236"/>
    <mergeCell ref="B235:B236"/>
    <mergeCell ref="B344:B345"/>
    <mergeCell ref="B342:B343"/>
    <mergeCell ref="B354:B355"/>
    <mergeCell ref="B348:B349"/>
    <mergeCell ref="B350:B351"/>
    <mergeCell ref="F348:F349"/>
    <mergeCell ref="D350:D351"/>
    <mergeCell ref="H342:H343"/>
    <mergeCell ref="H344:H345"/>
    <mergeCell ref="E344:E345"/>
    <mergeCell ref="F344:F345"/>
    <mergeCell ref="G344:G345"/>
    <mergeCell ref="E348:E349"/>
    <mergeCell ref="E354:E355"/>
    <mergeCell ref="F354:F355"/>
    <mergeCell ref="F356:F357"/>
    <mergeCell ref="B338:B339"/>
    <mergeCell ref="C338:C339"/>
    <mergeCell ref="B340:B341"/>
    <mergeCell ref="C342:C343"/>
    <mergeCell ref="F340:F341"/>
    <mergeCell ref="D338:D339"/>
    <mergeCell ref="E338:E339"/>
    <mergeCell ref="F338:F339"/>
    <mergeCell ref="A389:A390"/>
    <mergeCell ref="A368:B373"/>
    <mergeCell ref="D370:D371"/>
    <mergeCell ref="B395:B396"/>
    <mergeCell ref="B389:B390"/>
    <mergeCell ref="F389:F390"/>
    <mergeCell ref="B391:B392"/>
    <mergeCell ref="D395:D396"/>
    <mergeCell ref="E395:E396"/>
    <mergeCell ref="C393:C394"/>
    <mergeCell ref="C395:C396"/>
    <mergeCell ref="D393:D394"/>
    <mergeCell ref="C389:C390"/>
    <mergeCell ref="F383:F384"/>
    <mergeCell ref="C372:C373"/>
    <mergeCell ref="D372:D373"/>
    <mergeCell ref="A387:A388"/>
    <mergeCell ref="E385:E386"/>
    <mergeCell ref="A379:A380"/>
    <mergeCell ref="F381:F382"/>
    <mergeCell ref="E379:E380"/>
    <mergeCell ref="F377:F378"/>
    <mergeCell ref="F379:F380"/>
    <mergeCell ref="A381:A382"/>
    <mergeCell ref="C379:C380"/>
    <mergeCell ref="B381:B382"/>
    <mergeCell ref="A374:J374"/>
    <mergeCell ref="F372:F373"/>
    <mergeCell ref="E372:E373"/>
    <mergeCell ref="G372:G373"/>
    <mergeCell ref="G370:G371"/>
    <mergeCell ref="E368:E369"/>
    <mergeCell ref="A375:A376"/>
    <mergeCell ref="A377:A378"/>
    <mergeCell ref="B377:B378"/>
    <mergeCell ref="C377:C378"/>
    <mergeCell ref="E381:E382"/>
    <mergeCell ref="D379:D380"/>
    <mergeCell ref="D377:D378"/>
    <mergeCell ref="E377:E378"/>
    <mergeCell ref="J375:J376"/>
    <mergeCell ref="J385:J386"/>
    <mergeCell ref="H381:H382"/>
    <mergeCell ref="J381:J382"/>
    <mergeCell ref="J383:J384"/>
    <mergeCell ref="J377:J378"/>
    <mergeCell ref="H379:H380"/>
    <mergeCell ref="H375:H376"/>
    <mergeCell ref="H377:H378"/>
    <mergeCell ref="G383:G384"/>
    <mergeCell ref="H383:H384"/>
    <mergeCell ref="G381:G382"/>
    <mergeCell ref="A383:A384"/>
    <mergeCell ref="A385:A386"/>
    <mergeCell ref="C383:C384"/>
    <mergeCell ref="D383:D384"/>
    <mergeCell ref="B383:B384"/>
    <mergeCell ref="B385:B386"/>
    <mergeCell ref="E383:E384"/>
    <mergeCell ref="G377:G378"/>
    <mergeCell ref="G379:G380"/>
    <mergeCell ref="F375:F376"/>
    <mergeCell ref="E375:E376"/>
    <mergeCell ref="G385:G386"/>
    <mergeCell ref="B366:B367"/>
    <mergeCell ref="C381:C382"/>
    <mergeCell ref="B379:B380"/>
    <mergeCell ref="B375:B376"/>
    <mergeCell ref="D375:D376"/>
    <mergeCell ref="D381:D382"/>
    <mergeCell ref="C375:C376"/>
    <mergeCell ref="B387:B388"/>
    <mergeCell ref="F368:F369"/>
    <mergeCell ref="H366:H367"/>
    <mergeCell ref="C368:C369"/>
    <mergeCell ref="D368:D369"/>
    <mergeCell ref="E366:E367"/>
    <mergeCell ref="D366:D367"/>
    <mergeCell ref="F366:F367"/>
    <mergeCell ref="H368:H369"/>
    <mergeCell ref="C366:C367"/>
    <mergeCell ref="G366:G367"/>
    <mergeCell ref="C387:C388"/>
    <mergeCell ref="D387:D388"/>
    <mergeCell ref="E387:E388"/>
    <mergeCell ref="F387:F388"/>
    <mergeCell ref="C385:C386"/>
    <mergeCell ref="D410:D411"/>
    <mergeCell ref="E410:E411"/>
    <mergeCell ref="E426:E427"/>
    <mergeCell ref="G414:G415"/>
    <mergeCell ref="C401:C402"/>
    <mergeCell ref="D401:D402"/>
    <mergeCell ref="D397:D398"/>
    <mergeCell ref="G408:G409"/>
    <mergeCell ref="A420:B425"/>
    <mergeCell ref="C424:C425"/>
    <mergeCell ref="D424:D425"/>
    <mergeCell ref="B414:B415"/>
    <mergeCell ref="C420:C421"/>
    <mergeCell ref="A418:A419"/>
    <mergeCell ref="D422:D423"/>
    <mergeCell ref="G391:G392"/>
    <mergeCell ref="G395:G396"/>
    <mergeCell ref="G393:G394"/>
    <mergeCell ref="E393:E394"/>
    <mergeCell ref="A391:A392"/>
    <mergeCell ref="F393:F394"/>
    <mergeCell ref="G397:G398"/>
    <mergeCell ref="D408:D409"/>
    <mergeCell ref="B410:B411"/>
    <mergeCell ref="E401:E402"/>
    <mergeCell ref="E403:E404"/>
    <mergeCell ref="A395:A396"/>
    <mergeCell ref="B393:B394"/>
    <mergeCell ref="A393:A394"/>
    <mergeCell ref="C399:C400"/>
    <mergeCell ref="E397:E398"/>
    <mergeCell ref="F395:F396"/>
    <mergeCell ref="H412:H413"/>
    <mergeCell ref="G401:G402"/>
    <mergeCell ref="F403:F404"/>
    <mergeCell ref="G403:G404"/>
    <mergeCell ref="F401:F402"/>
    <mergeCell ref="G410:G411"/>
    <mergeCell ref="F412:F413"/>
    <mergeCell ref="G412:G413"/>
    <mergeCell ref="F410:F411"/>
    <mergeCell ref="C403:C404"/>
    <mergeCell ref="D406:D407"/>
    <mergeCell ref="D403:D404"/>
    <mergeCell ref="G406:G407"/>
    <mergeCell ref="A432:B437"/>
    <mergeCell ref="C430:C431"/>
    <mergeCell ref="C432:C433"/>
    <mergeCell ref="C434:C435"/>
    <mergeCell ref="C436:C437"/>
    <mergeCell ref="H434:H435"/>
    <mergeCell ref="F430:F431"/>
    <mergeCell ref="D418:D419"/>
    <mergeCell ref="D420:D421"/>
    <mergeCell ref="C428:C429"/>
    <mergeCell ref="D426:D427"/>
    <mergeCell ref="C418:C419"/>
    <mergeCell ref="C422:C423"/>
    <mergeCell ref="A399:B404"/>
    <mergeCell ref="H408:H409"/>
    <mergeCell ref="E408:E409"/>
    <mergeCell ref="F408:F409"/>
    <mergeCell ref="E406:E407"/>
    <mergeCell ref="B406:B407"/>
    <mergeCell ref="J416:J417"/>
    <mergeCell ref="J418:J419"/>
    <mergeCell ref="F420:F421"/>
    <mergeCell ref="F418:F419"/>
    <mergeCell ref="H418:H419"/>
    <mergeCell ref="H428:H429"/>
    <mergeCell ref="H422:H423"/>
    <mergeCell ref="H426:H427"/>
    <mergeCell ref="J432:J437"/>
    <mergeCell ref="J420:J425"/>
    <mergeCell ref="H436:H437"/>
    <mergeCell ref="H430:H431"/>
    <mergeCell ref="H432:H433"/>
    <mergeCell ref="J426:J431"/>
    <mergeCell ref="E422:E423"/>
    <mergeCell ref="F422:F423"/>
    <mergeCell ref="G418:G419"/>
    <mergeCell ref="G422:G423"/>
    <mergeCell ref="E420:E421"/>
    <mergeCell ref="H424:H425"/>
    <mergeCell ref="H420:H421"/>
    <mergeCell ref="E424:E425"/>
    <mergeCell ref="F424:F425"/>
    <mergeCell ref="G424:G425"/>
    <mergeCell ref="E418:E419"/>
    <mergeCell ref="G420:G421"/>
    <mergeCell ref="H414:H415"/>
    <mergeCell ref="H410:H411"/>
    <mergeCell ref="D399:D400"/>
    <mergeCell ref="G399:G400"/>
    <mergeCell ref="D432:D433"/>
    <mergeCell ref="D436:D437"/>
    <mergeCell ref="D434:D435"/>
    <mergeCell ref="E432:E433"/>
    <mergeCell ref="E434:E435"/>
    <mergeCell ref="E436:E437"/>
    <mergeCell ref="A426:B431"/>
    <mergeCell ref="G428:G429"/>
    <mergeCell ref="D428:D429"/>
    <mergeCell ref="E428:E429"/>
    <mergeCell ref="F428:F429"/>
    <mergeCell ref="D430:D431"/>
    <mergeCell ref="F426:F427"/>
    <mergeCell ref="E430:E431"/>
    <mergeCell ref="C426:C427"/>
    <mergeCell ref="G426:G427"/>
    <mergeCell ref="F432:F433"/>
    <mergeCell ref="G430:G431"/>
    <mergeCell ref="G432:G433"/>
    <mergeCell ref="G436:G437"/>
    <mergeCell ref="F434:F435"/>
    <mergeCell ref="G434:G435"/>
    <mergeCell ref="F436:F437"/>
    <mergeCell ref="B416:B417"/>
    <mergeCell ref="B418:B419"/>
    <mergeCell ref="B412:B413"/>
    <mergeCell ref="C412:C413"/>
    <mergeCell ref="D412:D413"/>
    <mergeCell ref="J412:J413"/>
    <mergeCell ref="J414:J415"/>
    <mergeCell ref="H397:H398"/>
    <mergeCell ref="J389:J390"/>
    <mergeCell ref="J408:J409"/>
    <mergeCell ref="J410:J411"/>
    <mergeCell ref="J391:J392"/>
    <mergeCell ref="J393:J394"/>
    <mergeCell ref="J395:J396"/>
    <mergeCell ref="J397:J398"/>
    <mergeCell ref="B334:B335"/>
    <mergeCell ref="J366:J367"/>
    <mergeCell ref="J368:J373"/>
    <mergeCell ref="E370:E371"/>
    <mergeCell ref="J362:J363"/>
    <mergeCell ref="J338:J339"/>
    <mergeCell ref="J340:J341"/>
    <mergeCell ref="F370:F371"/>
    <mergeCell ref="H370:H371"/>
    <mergeCell ref="C370:C371"/>
    <mergeCell ref="C397:C398"/>
    <mergeCell ref="B397:B398"/>
    <mergeCell ref="J406:J407"/>
    <mergeCell ref="H399:H400"/>
    <mergeCell ref="A405:J405"/>
    <mergeCell ref="E399:E400"/>
    <mergeCell ref="F399:F400"/>
    <mergeCell ref="F406:F407"/>
    <mergeCell ref="A397:A398"/>
    <mergeCell ref="F397:F398"/>
    <mergeCell ref="B408:B409"/>
    <mergeCell ref="H401:H402"/>
    <mergeCell ref="H406:H407"/>
    <mergeCell ref="C408:C409"/>
    <mergeCell ref="C406:C407"/>
    <mergeCell ref="C410:C411"/>
    <mergeCell ref="C414:C415"/>
    <mergeCell ref="D414:D415"/>
    <mergeCell ref="E414:E415"/>
    <mergeCell ref="F414:F415"/>
    <mergeCell ref="E412:E413"/>
    <mergeCell ref="E315:E316"/>
    <mergeCell ref="G315:G316"/>
    <mergeCell ref="E318:E319"/>
    <mergeCell ref="H320:H321"/>
    <mergeCell ref="F318:F319"/>
    <mergeCell ref="G318:G319"/>
    <mergeCell ref="F320:F321"/>
    <mergeCell ref="F315:F316"/>
    <mergeCell ref="A317:J317"/>
    <mergeCell ref="G320:G321"/>
    <mergeCell ref="A324:A325"/>
    <mergeCell ref="B324:B325"/>
    <mergeCell ref="A322:A323"/>
    <mergeCell ref="C324:C325"/>
    <mergeCell ref="A364:A365"/>
    <mergeCell ref="A366:A367"/>
    <mergeCell ref="C391:C392"/>
    <mergeCell ref="D391:D392"/>
    <mergeCell ref="G375:G376"/>
    <mergeCell ref="J379:J380"/>
    <mergeCell ref="G368:G369"/>
    <mergeCell ref="B318:B321"/>
    <mergeCell ref="D320:D321"/>
    <mergeCell ref="K35:K36"/>
    <mergeCell ref="K45:K48"/>
    <mergeCell ref="L45:L48"/>
    <mergeCell ref="C15:C16"/>
    <mergeCell ref="J15:J18"/>
    <mergeCell ref="G17:G18"/>
    <mergeCell ref="E65:E66"/>
    <mergeCell ref="J65:J68"/>
    <mergeCell ref="F65:F66"/>
    <mergeCell ref="E15:E16"/>
    <mergeCell ref="H67:H68"/>
    <mergeCell ref="G37:G38"/>
    <mergeCell ref="J53:J56"/>
    <mergeCell ref="A8:J8"/>
    <mergeCell ref="B45:B48"/>
    <mergeCell ref="A45:A48"/>
    <mergeCell ref="I10:I11"/>
    <mergeCell ref="J10:J11"/>
    <mergeCell ref="J39:J42"/>
    <mergeCell ref="H25:H26"/>
    <mergeCell ref="G23:G24"/>
    <mergeCell ref="H15:H16"/>
    <mergeCell ref="A13:J13"/>
    <mergeCell ref="G15:G16"/>
    <mergeCell ref="F15:F16"/>
    <mergeCell ref="F17:F18"/>
    <mergeCell ref="D15:D16"/>
    <mergeCell ref="B39:B42"/>
    <mergeCell ref="A31:A34"/>
    <mergeCell ref="H59:H60"/>
    <mergeCell ref="J37:J38"/>
    <mergeCell ref="J19:J20"/>
    <mergeCell ref="J247:J252"/>
    <mergeCell ref="H203:H204"/>
    <mergeCell ref="J201:J206"/>
    <mergeCell ref="E211:E212"/>
    <mergeCell ref="H241:H242"/>
    <mergeCell ref="H215:H216"/>
    <mergeCell ref="H217:H218"/>
    <mergeCell ref="A221:J221"/>
    <mergeCell ref="A223:A225"/>
    <mergeCell ref="G213:G214"/>
    <mergeCell ref="E219:E220"/>
    <mergeCell ref="F223:F225"/>
    <mergeCell ref="G230:G231"/>
    <mergeCell ref="G226:G227"/>
    <mergeCell ref="B211:B214"/>
    <mergeCell ref="D215:D216"/>
    <mergeCell ref="C213:C214"/>
    <mergeCell ref="C211:C212"/>
    <mergeCell ref="E215:E216"/>
    <mergeCell ref="C219:C220"/>
    <mergeCell ref="D230:D231"/>
    <mergeCell ref="D239:D240"/>
    <mergeCell ref="H249:H250"/>
    <mergeCell ref="F241:F242"/>
    <mergeCell ref="F230:F231"/>
    <mergeCell ref="E239:E240"/>
    <mergeCell ref="G232:G233"/>
    <mergeCell ref="H237:H238"/>
    <mergeCell ref="F205:F206"/>
    <mergeCell ref="G247:G248"/>
    <mergeCell ref="E203:E204"/>
    <mergeCell ref="C232:C233"/>
    <mergeCell ref="A14:J14"/>
    <mergeCell ref="B65:B68"/>
    <mergeCell ref="C65:C66"/>
    <mergeCell ref="H17:H18"/>
    <mergeCell ref="H27:H28"/>
    <mergeCell ref="D17:D18"/>
    <mergeCell ref="G19:G20"/>
    <mergeCell ref="A15:A18"/>
    <mergeCell ref="B15:B18"/>
    <mergeCell ref="C17:C18"/>
    <mergeCell ref="H23:H24"/>
    <mergeCell ref="H33:H34"/>
    <mergeCell ref="E21:E22"/>
    <mergeCell ref="E275:E276"/>
    <mergeCell ref="C205:C206"/>
    <mergeCell ref="C201:C202"/>
    <mergeCell ref="B267:B268"/>
    <mergeCell ref="D65:D66"/>
    <mergeCell ref="A271:A272"/>
    <mergeCell ref="B197:B198"/>
    <mergeCell ref="C67:C68"/>
    <mergeCell ref="A261:A262"/>
    <mergeCell ref="C261:C262"/>
    <mergeCell ref="B261:B262"/>
    <mergeCell ref="F63:F64"/>
    <mergeCell ref="E263:E264"/>
    <mergeCell ref="H239:H240"/>
    <mergeCell ref="G249:G250"/>
    <mergeCell ref="F226:F227"/>
    <mergeCell ref="H223:H225"/>
    <mergeCell ref="B199:B200"/>
    <mergeCell ref="G271:G272"/>
    <mergeCell ref="K10:K11"/>
    <mergeCell ref="L10:L11"/>
    <mergeCell ref="K15:K18"/>
    <mergeCell ref="L15:L18"/>
    <mergeCell ref="J318:J319"/>
    <mergeCell ref="A275:A276"/>
    <mergeCell ref="C273:C274"/>
    <mergeCell ref="D273:D274"/>
    <mergeCell ref="D318:D319"/>
    <mergeCell ref="D311:D312"/>
    <mergeCell ref="K19:K20"/>
    <mergeCell ref="L19:L20"/>
    <mergeCell ref="L23:L24"/>
    <mergeCell ref="K25:K28"/>
    <mergeCell ref="L21:L22"/>
    <mergeCell ref="K23:K24"/>
    <mergeCell ref="K21:K22"/>
    <mergeCell ref="L25:L28"/>
    <mergeCell ref="L35:L36"/>
    <mergeCell ref="K37:K38"/>
    <mergeCell ref="K29:K30"/>
    <mergeCell ref="L29:L30"/>
    <mergeCell ref="J61:J64"/>
    <mergeCell ref="K31:K34"/>
    <mergeCell ref="L31:L34"/>
    <mergeCell ref="J25:J28"/>
    <mergeCell ref="J43:J44"/>
    <mergeCell ref="H182:H183"/>
    <mergeCell ref="D195:D196"/>
    <mergeCell ref="F195:F196"/>
    <mergeCell ref="E195:E196"/>
    <mergeCell ref="J273:J274"/>
    <mergeCell ref="D201:D202"/>
    <mergeCell ref="F257:F258"/>
    <mergeCell ref="E257:E258"/>
    <mergeCell ref="D255:D256"/>
    <mergeCell ref="F247:F248"/>
    <mergeCell ref="G178:G179"/>
    <mergeCell ref="G180:G181"/>
    <mergeCell ref="D180:D181"/>
    <mergeCell ref="E255:E256"/>
    <mergeCell ref="D257:D258"/>
    <mergeCell ref="G217:G218"/>
    <mergeCell ref="D211:D212"/>
    <mergeCell ref="D247:D248"/>
    <mergeCell ref="E261:E262"/>
    <mergeCell ref="F261:F262"/>
    <mergeCell ref="D267:D268"/>
    <mergeCell ref="E197:E198"/>
    <mergeCell ref="G201:G202"/>
    <mergeCell ref="A243:J243"/>
    <mergeCell ref="H247:H248"/>
    <mergeCell ref="B226:B227"/>
    <mergeCell ref="B230:B231"/>
    <mergeCell ref="A232:A233"/>
    <mergeCell ref="A230:A231"/>
    <mergeCell ref="A263:A264"/>
    <mergeCell ref="B263:B264"/>
    <mergeCell ref="A211:A214"/>
    <mergeCell ref="D232:D233"/>
    <mergeCell ref="H255:H256"/>
    <mergeCell ref="H257:H258"/>
    <mergeCell ref="H267:H268"/>
    <mergeCell ref="C230:C231"/>
    <mergeCell ref="D241:D242"/>
    <mergeCell ref="D213:D214"/>
    <mergeCell ref="D223:D225"/>
    <mergeCell ref="F267:F268"/>
    <mergeCell ref="A207:J207"/>
    <mergeCell ref="K49:K52"/>
    <mergeCell ref="L49:L52"/>
    <mergeCell ref="K145:K146"/>
    <mergeCell ref="K134:K139"/>
    <mergeCell ref="K199:K200"/>
    <mergeCell ref="C174:C175"/>
    <mergeCell ref="K149:K150"/>
    <mergeCell ref="L149:L150"/>
    <mergeCell ref="K151:K152"/>
    <mergeCell ref="H197:H198"/>
    <mergeCell ref="G182:G183"/>
    <mergeCell ref="H191:H192"/>
    <mergeCell ref="K61:K64"/>
    <mergeCell ref="K65:K68"/>
    <mergeCell ref="L65:L68"/>
    <mergeCell ref="K157:K158"/>
    <mergeCell ref="L157:L158"/>
    <mergeCell ref="K143:K144"/>
    <mergeCell ref="L143:L144"/>
    <mergeCell ref="K147:K148"/>
    <mergeCell ref="K81:K84"/>
    <mergeCell ref="K93:K96"/>
    <mergeCell ref="K89:K92"/>
    <mergeCell ref="L89:L92"/>
    <mergeCell ref="K57:K60"/>
    <mergeCell ref="L57:L60"/>
    <mergeCell ref="F265:F266"/>
    <mergeCell ref="K69:K72"/>
    <mergeCell ref="L69:L72"/>
    <mergeCell ref="L61:L64"/>
    <mergeCell ref="K128:K129"/>
    <mergeCell ref="L128:L129"/>
    <mergeCell ref="K132:K133"/>
    <mergeCell ref="L132:L133"/>
    <mergeCell ref="K130:K131"/>
    <mergeCell ref="K101:K104"/>
    <mergeCell ref="L93:L96"/>
    <mergeCell ref="L101:L104"/>
    <mergeCell ref="K43:K44"/>
    <mergeCell ref="L43:L44"/>
    <mergeCell ref="L37:L38"/>
    <mergeCell ref="K39:K42"/>
    <mergeCell ref="L39:L42"/>
    <mergeCell ref="L151:L152"/>
    <mergeCell ref="K141:K142"/>
    <mergeCell ref="L141:L142"/>
    <mergeCell ref="K73:K76"/>
    <mergeCell ref="L73:L76"/>
    <mergeCell ref="K77:K80"/>
    <mergeCell ref="L77:L80"/>
    <mergeCell ref="L120:L121"/>
    <mergeCell ref="L134:L139"/>
    <mergeCell ref="K124:K125"/>
    <mergeCell ref="L81:L84"/>
    <mergeCell ref="K85:K88"/>
    <mergeCell ref="L85:L88"/>
    <mergeCell ref="K105:K108"/>
    <mergeCell ref="L105:L108"/>
    <mergeCell ref="L130:L131"/>
    <mergeCell ref="C180:C181"/>
    <mergeCell ref="K159:K162"/>
    <mergeCell ref="L159:L162"/>
    <mergeCell ref="K178:K183"/>
    <mergeCell ref="L178:L183"/>
    <mergeCell ref="K153:K154"/>
    <mergeCell ref="J172:J173"/>
    <mergeCell ref="A171:J171"/>
    <mergeCell ref="H169:H170"/>
    <mergeCell ref="G174:G175"/>
    <mergeCell ref="H174:H175"/>
    <mergeCell ref="C191:C192"/>
    <mergeCell ref="C189:C190"/>
    <mergeCell ref="D185:D186"/>
    <mergeCell ref="H185:H186"/>
    <mergeCell ref="A165:B170"/>
    <mergeCell ref="C172:C173"/>
    <mergeCell ref="B176:B177"/>
    <mergeCell ref="A174:A175"/>
    <mergeCell ref="C165:C166"/>
    <mergeCell ref="C167:C168"/>
    <mergeCell ref="F167:F168"/>
    <mergeCell ref="E155:E156"/>
    <mergeCell ref="E178:E179"/>
    <mergeCell ref="E187:E188"/>
    <mergeCell ref="F187:F188"/>
    <mergeCell ref="A184:J184"/>
    <mergeCell ref="B185:B186"/>
    <mergeCell ref="D167:D168"/>
    <mergeCell ref="E167:E168"/>
    <mergeCell ref="D165:D166"/>
    <mergeCell ref="E157:E158"/>
    <mergeCell ref="L189:L190"/>
    <mergeCell ref="L201:L206"/>
    <mergeCell ref="K111:K116"/>
    <mergeCell ref="L111:L116"/>
    <mergeCell ref="K118:K119"/>
    <mergeCell ref="L118:L119"/>
    <mergeCell ref="K122:K123"/>
    <mergeCell ref="L122:L123"/>
    <mergeCell ref="K120:K121"/>
    <mergeCell ref="L147:L148"/>
    <mergeCell ref="L145:L146"/>
    <mergeCell ref="L126:L127"/>
    <mergeCell ref="L124:L125"/>
    <mergeCell ref="K126:K127"/>
    <mergeCell ref="L97:L100"/>
    <mergeCell ref="K97:K100"/>
    <mergeCell ref="K195:K196"/>
    <mergeCell ref="K109:K110"/>
    <mergeCell ref="L109:L110"/>
    <mergeCell ref="K191:K194"/>
    <mergeCell ref="L191:L194"/>
    <mergeCell ref="F284:F285"/>
    <mergeCell ref="G284:G285"/>
    <mergeCell ref="C226:C227"/>
    <mergeCell ref="C223:C225"/>
    <mergeCell ref="K226:K227"/>
    <mergeCell ref="K215:K220"/>
    <mergeCell ref="L215:L220"/>
    <mergeCell ref="L176:L177"/>
    <mergeCell ref="K174:K175"/>
    <mergeCell ref="L153:L154"/>
    <mergeCell ref="K155:K156"/>
    <mergeCell ref="L155:L156"/>
    <mergeCell ref="L197:L198"/>
    <mergeCell ref="K223:K225"/>
    <mergeCell ref="L223:L225"/>
    <mergeCell ref="K211:K214"/>
    <mergeCell ref="L211:L214"/>
    <mergeCell ref="L185:L186"/>
    <mergeCell ref="K165:K170"/>
    <mergeCell ref="L165:L170"/>
    <mergeCell ref="K163:K164"/>
    <mergeCell ref="L163:L164"/>
    <mergeCell ref="K172:K173"/>
    <mergeCell ref="L172:L173"/>
    <mergeCell ref="L199:L200"/>
    <mergeCell ref="L195:L196"/>
    <mergeCell ref="K197:K198"/>
    <mergeCell ref="K176:K177"/>
    <mergeCell ref="L174:L175"/>
    <mergeCell ref="K187:K188"/>
    <mergeCell ref="L187:L188"/>
    <mergeCell ref="K185:K186"/>
    <mergeCell ref="I308:I309"/>
    <mergeCell ref="G348:G349"/>
    <mergeCell ref="E328:E329"/>
    <mergeCell ref="E356:E357"/>
    <mergeCell ref="D354:D355"/>
    <mergeCell ref="F296:F297"/>
    <mergeCell ref="C178:C179"/>
    <mergeCell ref="D174:D175"/>
    <mergeCell ref="C187:C188"/>
    <mergeCell ref="F165:F166"/>
    <mergeCell ref="K189:K190"/>
    <mergeCell ref="J267:J268"/>
    <mergeCell ref="H265:H266"/>
    <mergeCell ref="F189:F190"/>
    <mergeCell ref="G261:G262"/>
    <mergeCell ref="C320:C321"/>
    <mergeCell ref="A318:A321"/>
    <mergeCell ref="J320:J321"/>
    <mergeCell ref="B232:B233"/>
    <mergeCell ref="E271:E272"/>
    <mergeCell ref="B271:B272"/>
    <mergeCell ref="B273:B274"/>
    <mergeCell ref="D313:D314"/>
    <mergeCell ref="E313:E314"/>
    <mergeCell ref="E320:E321"/>
    <mergeCell ref="C318:C319"/>
    <mergeCell ref="A277:A278"/>
    <mergeCell ref="B275:B276"/>
    <mergeCell ref="B277:B278"/>
    <mergeCell ref="A273:A274"/>
    <mergeCell ref="J311:J316"/>
    <mergeCell ref="G311:G312"/>
    <mergeCell ref="H387:H388"/>
    <mergeCell ref="H385:H386"/>
    <mergeCell ref="H389:H390"/>
    <mergeCell ref="E389:E390"/>
    <mergeCell ref="D389:D390"/>
    <mergeCell ref="G389:G390"/>
    <mergeCell ref="D385:D386"/>
    <mergeCell ref="J352:J353"/>
    <mergeCell ref="J324:J325"/>
    <mergeCell ref="H336:H337"/>
    <mergeCell ref="H334:H335"/>
    <mergeCell ref="J344:J345"/>
    <mergeCell ref="J346:J347"/>
    <mergeCell ref="D346:D347"/>
    <mergeCell ref="G328:G329"/>
    <mergeCell ref="G324:G325"/>
    <mergeCell ref="H328:H329"/>
    <mergeCell ref="D336:D337"/>
    <mergeCell ref="F336:F337"/>
    <mergeCell ref="J336:J337"/>
    <mergeCell ref="H403:H404"/>
    <mergeCell ref="J399:J404"/>
    <mergeCell ref="H393:H394"/>
    <mergeCell ref="H348:H349"/>
    <mergeCell ref="H338:H339"/>
    <mergeCell ref="F290:F291"/>
    <mergeCell ref="G290:G291"/>
    <mergeCell ref="D292:D293"/>
    <mergeCell ref="E292:E293"/>
    <mergeCell ref="F292:F293"/>
    <mergeCell ref="G292:G293"/>
    <mergeCell ref="F385:F386"/>
    <mergeCell ref="H340:H341"/>
    <mergeCell ref="H324:H325"/>
    <mergeCell ref="F358:F359"/>
    <mergeCell ref="H358:H359"/>
    <mergeCell ref="E358:E359"/>
    <mergeCell ref="G342:G343"/>
    <mergeCell ref="F391:F392"/>
    <mergeCell ref="H395:H396"/>
    <mergeCell ref="E391:E392"/>
    <mergeCell ref="H391:H392"/>
    <mergeCell ref="F330:F332"/>
    <mergeCell ref="G330:G332"/>
    <mergeCell ref="H330:H332"/>
    <mergeCell ref="I330:I331"/>
    <mergeCell ref="D340:D341"/>
    <mergeCell ref="J354:J355"/>
    <mergeCell ref="E294:E295"/>
    <mergeCell ref="H313:H314"/>
    <mergeCell ref="J387:J388"/>
    <mergeCell ref="G387:G388"/>
    <mergeCell ref="G275:G276"/>
    <mergeCell ref="C277:C278"/>
    <mergeCell ref="C315:C316"/>
    <mergeCell ref="C313:C314"/>
    <mergeCell ref="G273:G274"/>
    <mergeCell ref="D284:D285"/>
    <mergeCell ref="E284:E285"/>
    <mergeCell ref="G288:G289"/>
    <mergeCell ref="H288:H289"/>
    <mergeCell ref="C271:C272"/>
    <mergeCell ref="F324:F325"/>
    <mergeCell ref="E334:E335"/>
    <mergeCell ref="F271:F272"/>
    <mergeCell ref="F302:F303"/>
    <mergeCell ref="G302:G303"/>
    <mergeCell ref="D324:D325"/>
    <mergeCell ref="G340:G341"/>
    <mergeCell ref="F322:F323"/>
    <mergeCell ref="D294:D295"/>
    <mergeCell ref="D271:D272"/>
    <mergeCell ref="G296:G297"/>
    <mergeCell ref="H296:H297"/>
    <mergeCell ref="G313:G314"/>
    <mergeCell ref="D330:D332"/>
    <mergeCell ref="E330:E332"/>
    <mergeCell ref="F288:F289"/>
    <mergeCell ref="F282:F283"/>
    <mergeCell ref="G282:G283"/>
    <mergeCell ref="H282:H283"/>
    <mergeCell ref="H284:H285"/>
    <mergeCell ref="C275:C276"/>
    <mergeCell ref="F275:F276"/>
    <mergeCell ref="L237:L242"/>
    <mergeCell ref="L247:L252"/>
    <mergeCell ref="H372:H373"/>
    <mergeCell ref="H352:H353"/>
    <mergeCell ref="J348:J349"/>
    <mergeCell ref="J235:J236"/>
    <mergeCell ref="I223:I225"/>
    <mergeCell ref="J261:J262"/>
    <mergeCell ref="J271:J272"/>
    <mergeCell ref="J265:J266"/>
    <mergeCell ref="K333:L333"/>
    <mergeCell ref="K237:K242"/>
    <mergeCell ref="K247:K252"/>
    <mergeCell ref="H290:H291"/>
    <mergeCell ref="H292:H293"/>
    <mergeCell ref="H318:H319"/>
    <mergeCell ref="K201:K206"/>
    <mergeCell ref="H354:H355"/>
    <mergeCell ref="H356:H357"/>
    <mergeCell ref="L269:L270"/>
    <mergeCell ref="K269:K270"/>
    <mergeCell ref="K230:K231"/>
    <mergeCell ref="L230:L231"/>
    <mergeCell ref="K232:K233"/>
    <mergeCell ref="L232:L233"/>
    <mergeCell ref="J226:J227"/>
    <mergeCell ref="H230:H231"/>
    <mergeCell ref="J237:J242"/>
    <mergeCell ref="H269:H270"/>
    <mergeCell ref="H315:H316"/>
    <mergeCell ref="L267:L268"/>
    <mergeCell ref="L261:L262"/>
    <mergeCell ref="B286:B289"/>
    <mergeCell ref="C286:C287"/>
    <mergeCell ref="D286:D287"/>
    <mergeCell ref="E286:E287"/>
    <mergeCell ref="F286:F287"/>
    <mergeCell ref="G286:G287"/>
    <mergeCell ref="C288:C289"/>
    <mergeCell ref="D288:D289"/>
    <mergeCell ref="E288:E289"/>
    <mergeCell ref="L360:L361"/>
    <mergeCell ref="K358:K359"/>
    <mergeCell ref="L358:L359"/>
    <mergeCell ref="L356:L357"/>
    <mergeCell ref="K354:K355"/>
    <mergeCell ref="L354:L355"/>
    <mergeCell ref="K356:K357"/>
    <mergeCell ref="K352:K353"/>
    <mergeCell ref="G358:G359"/>
    <mergeCell ref="D358:D359"/>
    <mergeCell ref="J356:J357"/>
    <mergeCell ref="J350:J351"/>
    <mergeCell ref="F352:F353"/>
    <mergeCell ref="G352:G353"/>
    <mergeCell ref="J322:J323"/>
    <mergeCell ref="E342:E343"/>
    <mergeCell ref="E352:E353"/>
    <mergeCell ref="E350:E351"/>
    <mergeCell ref="D344:D345"/>
    <mergeCell ref="F342:F343"/>
    <mergeCell ref="E322:E323"/>
    <mergeCell ref="C346:C347"/>
    <mergeCell ref="C330:C332"/>
    <mergeCell ref="A4:L7"/>
    <mergeCell ref="B302:B305"/>
    <mergeCell ref="B298:B301"/>
    <mergeCell ref="A279:A285"/>
    <mergeCell ref="A286:A289"/>
    <mergeCell ref="A290:A293"/>
    <mergeCell ref="A294:A297"/>
    <mergeCell ref="A298:A301"/>
    <mergeCell ref="A302:A305"/>
    <mergeCell ref="A306:A310"/>
    <mergeCell ref="B279:B285"/>
    <mergeCell ref="J306:J310"/>
    <mergeCell ref="K306:K310"/>
    <mergeCell ref="L306:L310"/>
    <mergeCell ref="B306:B310"/>
    <mergeCell ref="G306:G307"/>
    <mergeCell ref="H306:H307"/>
    <mergeCell ref="C306:C307"/>
    <mergeCell ref="D306:D307"/>
    <mergeCell ref="E306:E307"/>
    <mergeCell ref="F306:F307"/>
    <mergeCell ref="C308:C310"/>
    <mergeCell ref="D308:D310"/>
    <mergeCell ref="E308:E310"/>
    <mergeCell ref="F308:F310"/>
    <mergeCell ref="G308:G310"/>
    <mergeCell ref="H308:H310"/>
    <mergeCell ref="D282:D283"/>
    <mergeCell ref="E282:E283"/>
    <mergeCell ref="B290:B293"/>
    <mergeCell ref="C290:C291"/>
    <mergeCell ref="C292:C293"/>
  </mergeCells>
  <phoneticPr fontId="0" type="noConversion"/>
  <pageMargins left="0.23622047244094491" right="0.23622047244094491" top="0.59055118110236227" bottom="0.39370078740157483" header="0.47244094488188981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 П. Низова</cp:lastModifiedBy>
  <cp:lastPrinted>2018-07-11T23:49:45Z</cp:lastPrinted>
  <dcterms:created xsi:type="dcterms:W3CDTF">1996-10-08T23:32:33Z</dcterms:created>
  <dcterms:modified xsi:type="dcterms:W3CDTF">2018-07-11T23:51:32Z</dcterms:modified>
</cp:coreProperties>
</file>