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75" windowWidth="20730" windowHeight="9660"/>
  </bookViews>
  <sheets>
    <sheet name="прил. 1 (к1)" sheetId="1" r:id="rId1"/>
  </sheets>
  <definedNames>
    <definedName name="_xlnm.Print_Titles" localSheetId="0">'прил. 1 (к1)'!$8:$9</definedName>
    <definedName name="_xlnm.Print_Area" localSheetId="0">'прил. 1 (к1)'!$A$1:$J$60</definedName>
  </definedNames>
  <calcPr calcId="114210" fullCalcOnLoad="1" fullPrecision="0"/>
</workbook>
</file>

<file path=xl/calcChain.xml><?xml version="1.0" encoding="utf-8"?>
<calcChain xmlns="http://schemas.openxmlformats.org/spreadsheetml/2006/main">
  <c r="G51" i="1"/>
  <c r="G42"/>
  <c r="G40"/>
  <c r="G19"/>
  <c r="G16"/>
  <c r="G24"/>
  <c r="G18"/>
  <c r="F18"/>
  <c r="E45"/>
  <c r="E20"/>
  <c r="E19"/>
  <c r="F20"/>
  <c r="F19"/>
  <c r="H20"/>
  <c r="I20"/>
  <c r="J20"/>
  <c r="H21"/>
  <c r="I21"/>
  <c r="J21"/>
  <c r="D42"/>
  <c r="F17"/>
  <c r="E17"/>
  <c r="D19"/>
  <c r="D21"/>
  <c r="D20"/>
  <c r="F30"/>
  <c r="H55"/>
  <c r="I55"/>
  <c r="F25"/>
  <c r="D25"/>
  <c r="F40"/>
  <c r="D40"/>
  <c r="D41"/>
  <c r="D51"/>
  <c r="G49"/>
  <c r="D50"/>
  <c r="D27"/>
  <c r="D26"/>
  <c r="F22"/>
  <c r="D49"/>
  <c r="F16"/>
  <c r="E24"/>
  <c r="E22"/>
  <c r="E16"/>
  <c r="E18"/>
  <c r="J24"/>
  <c r="I24"/>
  <c r="H24"/>
  <c r="J23"/>
  <c r="I23"/>
  <c r="H23"/>
  <c r="G23"/>
  <c r="G17"/>
  <c r="D23"/>
  <c r="D24"/>
  <c r="D22"/>
  <c r="E30"/>
  <c r="J45"/>
  <c r="I45"/>
  <c r="H45"/>
  <c r="G45"/>
  <c r="J44"/>
  <c r="I44"/>
  <c r="H44"/>
  <c r="G44"/>
  <c r="D44"/>
  <c r="F43"/>
  <c r="E43"/>
  <c r="E55"/>
  <c r="F55"/>
  <c r="E33"/>
  <c r="E48"/>
  <c r="J48"/>
  <c r="I48"/>
  <c r="H48"/>
  <c r="G48"/>
  <c r="D48"/>
  <c r="J47"/>
  <c r="I47"/>
  <c r="H47"/>
  <c r="G47"/>
  <c r="F46"/>
  <c r="E46"/>
  <c r="D46"/>
  <c r="D43"/>
  <c r="D45"/>
  <c r="D47"/>
  <c r="F58"/>
  <c r="G58"/>
  <c r="E58"/>
  <c r="G55"/>
  <c r="G52"/>
  <c r="D32"/>
  <c r="J31"/>
  <c r="I31"/>
  <c r="H31"/>
  <c r="G31"/>
  <c r="F28"/>
  <c r="E28"/>
  <c r="J57"/>
  <c r="G53"/>
  <c r="H53"/>
  <c r="I53"/>
  <c r="J53"/>
  <c r="G54"/>
  <c r="J39"/>
  <c r="I39"/>
  <c r="G39"/>
  <c r="F39"/>
  <c r="E39"/>
  <c r="J38"/>
  <c r="I38"/>
  <c r="G38"/>
  <c r="F38"/>
  <c r="E38"/>
  <c r="J36"/>
  <c r="H36"/>
  <c r="G36"/>
  <c r="F36"/>
  <c r="F15"/>
  <c r="E36"/>
  <c r="E15"/>
  <c r="J35"/>
  <c r="H35"/>
  <c r="G35"/>
  <c r="G14"/>
  <c r="G11"/>
  <c r="F35"/>
  <c r="F14"/>
  <c r="E35"/>
  <c r="E14"/>
  <c r="H17"/>
  <c r="H14"/>
  <c r="I17"/>
  <c r="I14"/>
  <c r="J17"/>
  <c r="J14"/>
  <c r="G15"/>
  <c r="G12"/>
  <c r="H18"/>
  <c r="H15"/>
  <c r="I18"/>
  <c r="I15"/>
  <c r="J18"/>
  <c r="J15"/>
  <c r="D34"/>
  <c r="D36"/>
  <c r="D37"/>
  <c r="D39"/>
  <c r="D59"/>
  <c r="I11"/>
  <c r="J11"/>
  <c r="D38"/>
  <c r="D35"/>
  <c r="H11"/>
  <c r="E31"/>
  <c r="E13"/>
  <c r="D33"/>
  <c r="D16"/>
  <c r="F31"/>
  <c r="F13"/>
  <c r="D18"/>
  <c r="D17"/>
  <c r="D14"/>
  <c r="D31"/>
  <c r="D15"/>
  <c r="D29"/>
  <c r="G28"/>
  <c r="G13"/>
  <c r="G10"/>
  <c r="H28"/>
  <c r="H13"/>
  <c r="I28"/>
  <c r="I13"/>
  <c r="D30"/>
  <c r="J28"/>
  <c r="J13"/>
  <c r="D13"/>
  <c r="D28"/>
  <c r="E53"/>
  <c r="E11"/>
  <c r="E52"/>
  <c r="E10"/>
  <c r="E54"/>
  <c r="E12"/>
  <c r="D56"/>
  <c r="F53"/>
  <c r="D53"/>
  <c r="F11"/>
  <c r="D11"/>
  <c r="D57"/>
  <c r="F54"/>
  <c r="D55"/>
  <c r="F52"/>
  <c r="F10"/>
  <c r="F12"/>
  <c r="H58"/>
  <c r="H52"/>
  <c r="H54"/>
  <c r="H12"/>
  <c r="H10"/>
  <c r="I58"/>
  <c r="I54"/>
  <c r="I12"/>
  <c r="I52"/>
  <c r="I10"/>
  <c r="D60"/>
  <c r="J54"/>
  <c r="D54"/>
  <c r="J58"/>
  <c r="J52"/>
  <c r="J10"/>
  <c r="D10"/>
  <c r="D52"/>
  <c r="D58"/>
  <c r="J12"/>
  <c r="D12"/>
</calcChain>
</file>

<file path=xl/sharedStrings.xml><?xml version="1.0" encoding="utf-8"?>
<sst xmlns="http://schemas.openxmlformats.org/spreadsheetml/2006/main" count="103" uniqueCount="47">
  <si>
    <t>№ п/п</t>
  </si>
  <si>
    <t>Наименование муниципальной программы, мероприятия</t>
  </si>
  <si>
    <t>Источники финансирования</t>
  </si>
  <si>
    <t>Оценка расходов, годы (тыс. руб.)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</si>
  <si>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</si>
  <si>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</si>
  <si>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</si>
  <si>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</si>
  <si>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</si>
  <si>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</si>
  <si>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</si>
  <si>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 "Газификация муниципального образования "Городской округ Ногликский"</t>
  </si>
  <si>
    <t>Всего</t>
  </si>
  <si>
    <t>Мероприятие 1. Развитие систем газификации</t>
  </si>
  <si>
    <t>областной бюджет</t>
  </si>
  <si>
    <t>местный бюджет</t>
  </si>
  <si>
    <t>1.1.</t>
  </si>
  <si>
    <t>1.2.</t>
  </si>
  <si>
    <t>Реконструкция систем распределения и использования газа (в том числе ПСД) (с. Вал)</t>
  </si>
  <si>
    <t>1.3.</t>
  </si>
  <si>
    <t>Проектирование и строительство внутрипоселковых распределительных и подводящих газопроводов с. Горячие ключи</t>
  </si>
  <si>
    <t>Мероприятие 2. Поддержка населения муниципального образования "Городской округ Ногликский" при газификации жилищного фонда
2.1. Газификация населенных пунктов</t>
  </si>
  <si>
    <t>2.1.1.</t>
  </si>
  <si>
    <t>2.1.2.</t>
  </si>
  <si>
    <t>СРОКИ И ОБЪЕМ РЕСУРСНОГО ОБЕСПЕЧЕНИЯ ПРОГРАММЫ</t>
  </si>
  <si>
    <t>1.4.</t>
  </si>
  <si>
    <t>Реконструкция систем распределения и использования газа (в том числе ПСД)
(пгт.Ноглики)</t>
  </si>
  <si>
    <t>1.5.</t>
  </si>
  <si>
    <t>1.6.</t>
  </si>
  <si>
    <t>1.7.</t>
  </si>
  <si>
    <t>Консервация объекта  "Газификация котельных и строительство распределительных газопроводов в муниципальных образованиях (в том числе ПСД)». Газоснабжение источников теплоэлектрогенерации с. Ныш муниципального образования "Городской округ Ногликский"</t>
  </si>
  <si>
    <t>На подготовку муниципального жилья к приему газа</t>
  </si>
  <si>
    <t>1.8.</t>
  </si>
  <si>
    <t>1.9.</t>
  </si>
  <si>
    <t>Реконструкция систем распределения и использования газа (в том числе ПСД), пгт. Ноглики (8 очередь)</t>
  </si>
  <si>
    <t>Единовременная материальная помощь непосредственно гражданам на частичную компенсацию затрат по выполненным и оплаченным гражданам работам</t>
  </si>
  <si>
    <t>Реконструкция систем распределения и использования газа (в том числе ПСД) (очередь № 9)</t>
  </si>
  <si>
    <t>Техническое и аварийное обслуживание  сетей газоснабжения в муниципальном образовании «Городской округ Ногликский»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</si>
  <si>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</si>
  <si>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1.1.1.</t>
  </si>
  <si>
    <t>1.1.2.</t>
  </si>
  <si>
    <t>1.1.3.</t>
  </si>
  <si>
    <t>"Газификация котельных и строительство распределительных газопроводов в муниципальных образованиях (в том числе ПСД)». Газоснабжение источников 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C600</t>
  </si>
  <si>
    <t>Осуществление авторского надзора за выполнением работ по обьекту "Реконструкция систем распределения и использования газа (в том числе ПСД)"</t>
  </si>
  <si>
    <t xml:space="preserve">Осуществление технического надзора за за выполнением работ по обьекту "Реконструкция систем распределения и использования газа (в том числе ПСД)" </t>
  </si>
  <si>
    <t>Обьект закрыт</t>
  </si>
  <si>
    <t xml:space="preserve">Приложение 1
К муниципальной программе
«Газификация муниципального образования
«Городской округ Ногликский»,
утвержденной постановлением
администрации от 30.07.2014 № 502
(в редакции от 06.03.2015 № 170,
от 11.09.2015 № 662, от 08.12.2015 № 827,
от 28.12.2015 № 896, от 02.02.2016 № 109,
от 12.04.2016 № 299, от 15.08.2016 № 633, от 22.11.2016 № 824, от 30.05.2017 № 348, от 04.07.2017 № 432, от 06.10.2017 № 750)
</t>
  </si>
</sst>
</file>

<file path=xl/styles.xml><?xml version="1.0" encoding="utf-8"?>
<styleSheet xmlns="http://schemas.openxmlformats.org/spreadsheetml/2006/main">
  <numFmts count="1"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/>
    <xf numFmtId="0" fontId="2" fillId="2" borderId="0" xfId="0" applyFont="1" applyFill="1"/>
    <xf numFmtId="165" fontId="2" fillId="2" borderId="0" xfId="0" applyNumberFormat="1" applyFont="1" applyFill="1"/>
    <xf numFmtId="0" fontId="1" fillId="2" borderId="0" xfId="0" applyFont="1" applyFill="1" applyAlignment="1">
      <alignment horizontal="center" vertical="top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/>
    </xf>
    <xf numFmtId="4" fontId="1" fillId="2" borderId="0" xfId="0" applyNumberFormat="1" applyFont="1" applyFill="1" applyBorder="1" applyAlignment="1">
      <alignment horizontal="right" vertical="top"/>
    </xf>
    <xf numFmtId="4" fontId="1" fillId="2" borderId="0" xfId="0" applyNumberFormat="1" applyFont="1" applyFill="1"/>
    <xf numFmtId="4" fontId="1" fillId="2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165" fontId="1" fillId="0" borderId="4" xfId="0" applyNumberFormat="1" applyFont="1" applyFill="1" applyBorder="1" applyAlignment="1">
      <alignment horizontal="right" vertical="top" wrapText="1"/>
    </xf>
    <xf numFmtId="165" fontId="1" fillId="0" borderId="6" xfId="0" applyNumberFormat="1" applyFont="1" applyFill="1" applyBorder="1" applyAlignment="1">
      <alignment horizontal="right" vertical="top" wrapText="1"/>
    </xf>
    <xf numFmtId="165" fontId="3" fillId="0" borderId="7" xfId="0" applyNumberFormat="1" applyFont="1" applyFill="1" applyBorder="1" applyAlignment="1">
      <alignment horizontal="right" vertical="center" wrapText="1"/>
    </xf>
    <xf numFmtId="165" fontId="1" fillId="0" borderId="8" xfId="0" applyNumberFormat="1" applyFont="1" applyFill="1" applyBorder="1" applyAlignment="1">
      <alignment horizontal="right" vertical="top" wrapText="1"/>
    </xf>
    <xf numFmtId="165" fontId="1" fillId="0" borderId="3" xfId="0" applyNumberFormat="1" applyFont="1" applyFill="1" applyBorder="1" applyAlignment="1">
      <alignment horizontal="right" vertical="top" wrapText="1"/>
    </xf>
    <xf numFmtId="165" fontId="1" fillId="0" borderId="5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 applyAlignment="1">
      <alignment horizontal="right" vertical="top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14" fontId="1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FF00"/>
  </sheetPr>
  <dimension ref="A1:K60"/>
  <sheetViews>
    <sheetView tabSelected="1" view="pageBreakPreview" zoomScaleSheetLayoutView="100" workbookViewId="0">
      <selection activeCell="D15" sqref="D15"/>
    </sheetView>
  </sheetViews>
  <sheetFormatPr defaultRowHeight="12.75"/>
  <cols>
    <col min="1" max="1" width="6.28515625" style="4" customWidth="1"/>
    <col min="2" max="2" width="45" style="1" customWidth="1"/>
    <col min="3" max="3" width="19.42578125" style="1" customWidth="1"/>
    <col min="4" max="4" width="10.5703125" style="10" customWidth="1"/>
    <col min="5" max="5" width="10.85546875" style="10" customWidth="1"/>
    <col min="6" max="6" width="9.7109375" style="10" customWidth="1"/>
    <col min="7" max="7" width="9.5703125" style="10" customWidth="1"/>
    <col min="8" max="8" width="10.140625" style="10" customWidth="1"/>
    <col min="9" max="9" width="10" style="10" customWidth="1"/>
    <col min="10" max="10" width="9.28515625" style="10" customWidth="1"/>
    <col min="11" max="11" width="12.28515625" style="1" customWidth="1"/>
    <col min="12" max="16384" width="9.140625" style="1"/>
  </cols>
  <sheetData>
    <row r="1" spans="1:11" ht="42.75" customHeight="1">
      <c r="A1" s="5"/>
      <c r="B1" s="6"/>
      <c r="C1" s="6"/>
      <c r="D1" s="11"/>
      <c r="E1" s="11"/>
      <c r="F1" s="11"/>
      <c r="G1" s="29" t="s">
        <v>46</v>
      </c>
      <c r="H1" s="30"/>
      <c r="I1" s="30"/>
      <c r="J1" s="30"/>
    </row>
    <row r="2" spans="1:11" ht="42.75" customHeight="1">
      <c r="A2" s="7"/>
      <c r="B2" s="8"/>
      <c r="C2" s="8"/>
      <c r="D2" s="9"/>
      <c r="E2" s="9"/>
      <c r="F2" s="9"/>
      <c r="G2" s="30"/>
      <c r="H2" s="30"/>
      <c r="I2" s="30"/>
      <c r="J2" s="30"/>
    </row>
    <row r="3" spans="1:11" ht="42.75" customHeight="1">
      <c r="A3" s="7"/>
      <c r="B3" s="8"/>
      <c r="C3" s="8"/>
      <c r="D3" s="9"/>
      <c r="E3" s="9"/>
      <c r="F3" s="9"/>
      <c r="G3" s="30"/>
      <c r="H3" s="30"/>
      <c r="I3" s="30"/>
      <c r="J3" s="30"/>
    </row>
    <row r="4" spans="1:11" ht="34.5" customHeight="1">
      <c r="A4" s="7"/>
      <c r="B4" s="8"/>
      <c r="C4" s="8"/>
      <c r="D4" s="9"/>
      <c r="E4" s="9"/>
      <c r="F4" s="9"/>
      <c r="G4" s="30"/>
      <c r="H4" s="30"/>
      <c r="I4" s="30"/>
      <c r="J4" s="30"/>
    </row>
    <row r="5" spans="1:11" ht="15.75" customHeight="1">
      <c r="A5" s="12"/>
      <c r="B5" s="13"/>
      <c r="C5" s="13"/>
      <c r="D5" s="14"/>
      <c r="E5" s="14"/>
      <c r="F5" s="14"/>
      <c r="G5" s="14"/>
      <c r="H5" s="14"/>
      <c r="I5" s="14"/>
      <c r="J5" s="14"/>
    </row>
    <row r="6" spans="1:11" s="2" customFormat="1" ht="12" customHeight="1">
      <c r="A6" s="35" t="s">
        <v>24</v>
      </c>
      <c r="B6" s="35"/>
      <c r="C6" s="35"/>
      <c r="D6" s="35"/>
      <c r="E6" s="35"/>
      <c r="F6" s="35"/>
      <c r="G6" s="35"/>
      <c r="H6" s="35"/>
      <c r="I6" s="35"/>
      <c r="J6" s="35"/>
    </row>
    <row r="7" spans="1:11" ht="12" customHeight="1">
      <c r="A7" s="15"/>
      <c r="B7" s="16"/>
      <c r="C7" s="16"/>
      <c r="D7" s="17"/>
      <c r="E7" s="17"/>
      <c r="F7" s="17"/>
      <c r="G7" s="17"/>
      <c r="H7" s="17"/>
      <c r="I7" s="17"/>
      <c r="J7" s="17"/>
    </row>
    <row r="8" spans="1:11" ht="18" customHeight="1">
      <c r="A8" s="31" t="s">
        <v>0</v>
      </c>
      <c r="B8" s="33" t="s">
        <v>1</v>
      </c>
      <c r="C8" s="33" t="s">
        <v>2</v>
      </c>
      <c r="D8" s="34" t="s">
        <v>3</v>
      </c>
      <c r="E8" s="34"/>
      <c r="F8" s="34"/>
      <c r="G8" s="34"/>
      <c r="H8" s="34"/>
      <c r="I8" s="34"/>
      <c r="J8" s="34"/>
    </row>
    <row r="9" spans="1:11" ht="44.25" customHeight="1">
      <c r="A9" s="32"/>
      <c r="B9" s="33"/>
      <c r="C9" s="33"/>
      <c r="D9" s="18" t="s">
        <v>4</v>
      </c>
      <c r="E9" s="18" t="s">
        <v>5</v>
      </c>
      <c r="F9" s="18" t="s">
        <v>6</v>
      </c>
      <c r="G9" s="18" t="s">
        <v>7</v>
      </c>
      <c r="H9" s="18" t="s">
        <v>8</v>
      </c>
      <c r="I9" s="18" t="s">
        <v>9</v>
      </c>
      <c r="J9" s="18" t="s">
        <v>10</v>
      </c>
    </row>
    <row r="10" spans="1:11" s="2" customFormat="1" ht="14.25" customHeight="1">
      <c r="A10" s="28"/>
      <c r="B10" s="27" t="s">
        <v>11</v>
      </c>
      <c r="C10" s="19" t="s">
        <v>12</v>
      </c>
      <c r="D10" s="20">
        <f>SUM(E10:J10)</f>
        <v>503726.6</v>
      </c>
      <c r="E10" s="20">
        <f t="shared" ref="E10:J12" si="0">E13+E52</f>
        <v>344729.5</v>
      </c>
      <c r="F10" s="20">
        <f t="shared" si="0"/>
        <v>96280.3</v>
      </c>
      <c r="G10" s="20">
        <f t="shared" si="0"/>
        <v>12616.8</v>
      </c>
      <c r="H10" s="20">
        <f t="shared" si="0"/>
        <v>0</v>
      </c>
      <c r="I10" s="20">
        <f t="shared" si="0"/>
        <v>0</v>
      </c>
      <c r="J10" s="20">
        <f t="shared" si="0"/>
        <v>50100</v>
      </c>
    </row>
    <row r="11" spans="1:11" s="2" customFormat="1" ht="14.25" customHeight="1">
      <c r="A11" s="28"/>
      <c r="B11" s="27"/>
      <c r="C11" s="19" t="s">
        <v>14</v>
      </c>
      <c r="D11" s="20">
        <f>SUM(E11:J11)</f>
        <v>470398.9</v>
      </c>
      <c r="E11" s="20">
        <f t="shared" si="0"/>
        <v>322735.40000000002</v>
      </c>
      <c r="F11" s="20">
        <f t="shared" si="0"/>
        <v>91389.5</v>
      </c>
      <c r="G11" s="20">
        <f t="shared" si="0"/>
        <v>11274</v>
      </c>
      <c r="H11" s="20">
        <f t="shared" si="0"/>
        <v>0</v>
      </c>
      <c r="I11" s="20">
        <f t="shared" si="0"/>
        <v>0</v>
      </c>
      <c r="J11" s="20">
        <f t="shared" si="0"/>
        <v>45000</v>
      </c>
    </row>
    <row r="12" spans="1:11" s="2" customFormat="1" ht="14.25" customHeight="1">
      <c r="A12" s="28"/>
      <c r="B12" s="27"/>
      <c r="C12" s="19" t="s">
        <v>15</v>
      </c>
      <c r="D12" s="20">
        <f>SUM(E12:J12)</f>
        <v>33327.699999999997</v>
      </c>
      <c r="E12" s="20">
        <f t="shared" si="0"/>
        <v>21994.1</v>
      </c>
      <c r="F12" s="20">
        <f t="shared" si="0"/>
        <v>4890.8</v>
      </c>
      <c r="G12" s="20">
        <f t="shared" si="0"/>
        <v>1342.8</v>
      </c>
      <c r="H12" s="20">
        <f t="shared" si="0"/>
        <v>0</v>
      </c>
      <c r="I12" s="20">
        <f t="shared" si="0"/>
        <v>0</v>
      </c>
      <c r="J12" s="20">
        <f t="shared" si="0"/>
        <v>5100</v>
      </c>
    </row>
    <row r="13" spans="1:11" s="2" customFormat="1" ht="14.25" customHeight="1">
      <c r="A13" s="28">
        <v>1</v>
      </c>
      <c r="B13" s="27" t="s">
        <v>13</v>
      </c>
      <c r="C13" s="19" t="s">
        <v>12</v>
      </c>
      <c r="D13" s="20">
        <f>SUM(D14:D15)</f>
        <v>494361.4</v>
      </c>
      <c r="E13" s="20">
        <f t="shared" ref="E13:J15" si="1">E16+E28+E31+E34+E37+E40+E43+E46+E49</f>
        <v>337581.7</v>
      </c>
      <c r="F13" s="20">
        <f>F16+F28+F31+F34+F37+F40+F43+F46+F49</f>
        <v>94162.9</v>
      </c>
      <c r="G13" s="20">
        <f>G16+G28+G31+G34+G37+G40+G43+G46+G49</f>
        <v>12616.8</v>
      </c>
      <c r="H13" s="20">
        <f t="shared" si="1"/>
        <v>0</v>
      </c>
      <c r="I13" s="20">
        <f t="shared" si="1"/>
        <v>0</v>
      </c>
      <c r="J13" s="20">
        <f t="shared" si="1"/>
        <v>50000</v>
      </c>
    </row>
    <row r="14" spans="1:11" s="2" customFormat="1" ht="14.25" customHeight="1">
      <c r="A14" s="28"/>
      <c r="B14" s="27"/>
      <c r="C14" s="19" t="s">
        <v>14</v>
      </c>
      <c r="D14" s="20">
        <f t="shared" ref="D14:D24" si="2">SUM(E14:J14)</f>
        <v>462238.3</v>
      </c>
      <c r="E14" s="20">
        <f t="shared" si="1"/>
        <v>316548.59999999998</v>
      </c>
      <c r="F14" s="20">
        <f t="shared" si="1"/>
        <v>89415.7</v>
      </c>
      <c r="G14" s="20">
        <f t="shared" si="1"/>
        <v>11274</v>
      </c>
      <c r="H14" s="20">
        <f t="shared" si="1"/>
        <v>0</v>
      </c>
      <c r="I14" s="20">
        <f t="shared" si="1"/>
        <v>0</v>
      </c>
      <c r="J14" s="20">
        <f t="shared" si="1"/>
        <v>45000</v>
      </c>
    </row>
    <row r="15" spans="1:11" s="2" customFormat="1" ht="14.25" customHeight="1">
      <c r="A15" s="28"/>
      <c r="B15" s="27"/>
      <c r="C15" s="19" t="s">
        <v>15</v>
      </c>
      <c r="D15" s="20">
        <f t="shared" si="2"/>
        <v>32123.1</v>
      </c>
      <c r="E15" s="20">
        <f t="shared" si="1"/>
        <v>21033.1</v>
      </c>
      <c r="F15" s="20">
        <f t="shared" si="1"/>
        <v>4747.2</v>
      </c>
      <c r="G15" s="20">
        <f t="shared" si="1"/>
        <v>1342.8</v>
      </c>
      <c r="H15" s="20">
        <f t="shared" si="1"/>
        <v>0</v>
      </c>
      <c r="I15" s="20">
        <f t="shared" si="1"/>
        <v>0</v>
      </c>
      <c r="J15" s="20">
        <f t="shared" si="1"/>
        <v>5000</v>
      </c>
      <c r="K15" s="3"/>
    </row>
    <row r="16" spans="1:11" ht="14.25" customHeight="1">
      <c r="A16" s="28" t="s">
        <v>16</v>
      </c>
      <c r="B16" s="27" t="s">
        <v>26</v>
      </c>
      <c r="C16" s="19" t="s">
        <v>12</v>
      </c>
      <c r="D16" s="20">
        <f t="shared" si="2"/>
        <v>427900.1</v>
      </c>
      <c r="E16" s="20">
        <f t="shared" ref="E16:G18" si="3">E19+E25+E22</f>
        <v>325504</v>
      </c>
      <c r="F16" s="20">
        <f t="shared" si="3"/>
        <v>90985.9</v>
      </c>
      <c r="G16" s="20">
        <f t="shared" si="3"/>
        <v>11410.2</v>
      </c>
      <c r="H16" s="20">
        <v>0</v>
      </c>
      <c r="I16" s="20">
        <v>0</v>
      </c>
      <c r="J16" s="20">
        <v>0</v>
      </c>
      <c r="K16" s="26" t="s">
        <v>45</v>
      </c>
    </row>
    <row r="17" spans="1:11" ht="14.25" customHeight="1">
      <c r="A17" s="28"/>
      <c r="B17" s="27"/>
      <c r="C17" s="19" t="s">
        <v>14</v>
      </c>
      <c r="D17" s="20">
        <f t="shared" si="2"/>
        <v>404814.9</v>
      </c>
      <c r="E17" s="20">
        <f t="shared" si="3"/>
        <v>306154.59999999998</v>
      </c>
      <c r="F17" s="20">
        <f t="shared" si="3"/>
        <v>87386.3</v>
      </c>
      <c r="G17" s="20">
        <f t="shared" si="3"/>
        <v>11274</v>
      </c>
      <c r="H17" s="20">
        <f>H16*90%</f>
        <v>0</v>
      </c>
      <c r="I17" s="20">
        <f>I16*90%</f>
        <v>0</v>
      </c>
      <c r="J17" s="20">
        <f>J16*90%</f>
        <v>0</v>
      </c>
      <c r="K17" s="26"/>
    </row>
    <row r="18" spans="1:11" ht="14.25" customHeight="1">
      <c r="A18" s="28"/>
      <c r="B18" s="27"/>
      <c r="C18" s="19" t="s">
        <v>15</v>
      </c>
      <c r="D18" s="20">
        <f t="shared" si="2"/>
        <v>23085.200000000001</v>
      </c>
      <c r="E18" s="20">
        <f t="shared" si="3"/>
        <v>19349.400000000001</v>
      </c>
      <c r="F18" s="20">
        <f t="shared" si="3"/>
        <v>3599.6</v>
      </c>
      <c r="G18" s="20">
        <f t="shared" si="3"/>
        <v>136.19999999999999</v>
      </c>
      <c r="H18" s="20">
        <f>H16*10%</f>
        <v>0</v>
      </c>
      <c r="I18" s="20">
        <f>I16*10%</f>
        <v>0</v>
      </c>
      <c r="J18" s="20">
        <f>J16*10%</f>
        <v>0</v>
      </c>
      <c r="K18" s="26"/>
    </row>
    <row r="19" spans="1:11" ht="14.25" customHeight="1">
      <c r="A19" s="28" t="s">
        <v>39</v>
      </c>
      <c r="B19" s="27" t="s">
        <v>26</v>
      </c>
      <c r="C19" s="19" t="s">
        <v>12</v>
      </c>
      <c r="D19" s="20">
        <f t="shared" si="2"/>
        <v>408759</v>
      </c>
      <c r="E19" s="20">
        <f>E20+E21</f>
        <v>309203.40000000002</v>
      </c>
      <c r="F19" s="20">
        <f>F20+F21</f>
        <v>88145.4</v>
      </c>
      <c r="G19" s="20">
        <f>G20+G21</f>
        <v>11410.2</v>
      </c>
      <c r="H19" s="20">
        <v>0</v>
      </c>
      <c r="I19" s="20">
        <v>0</v>
      </c>
      <c r="J19" s="20">
        <v>0</v>
      </c>
      <c r="K19" s="26" t="s">
        <v>45</v>
      </c>
    </row>
    <row r="20" spans="1:11" ht="14.25" customHeight="1">
      <c r="A20" s="28"/>
      <c r="B20" s="27"/>
      <c r="C20" s="19" t="s">
        <v>14</v>
      </c>
      <c r="D20" s="20">
        <f t="shared" si="2"/>
        <v>404814.9</v>
      </c>
      <c r="E20" s="20">
        <f>306154600/1000</f>
        <v>306154.59999999998</v>
      </c>
      <c r="F20" s="20">
        <f>110680+458.1-23751.8</f>
        <v>87386.3</v>
      </c>
      <c r="G20" s="20">
        <v>11274</v>
      </c>
      <c r="H20" s="20">
        <f>H19*90%</f>
        <v>0</v>
      </c>
      <c r="I20" s="20">
        <f>I19*90%</f>
        <v>0</v>
      </c>
      <c r="J20" s="20">
        <f>J19*90%</f>
        <v>0</v>
      </c>
      <c r="K20" s="26"/>
    </row>
    <row r="21" spans="1:11" ht="14.25" customHeight="1">
      <c r="A21" s="28"/>
      <c r="B21" s="27"/>
      <c r="C21" s="19" t="s">
        <v>15</v>
      </c>
      <c r="D21" s="20">
        <f t="shared" si="2"/>
        <v>3944.1</v>
      </c>
      <c r="E21" s="20">
        <v>3048.8</v>
      </c>
      <c r="F21" s="20">
        <v>759.1</v>
      </c>
      <c r="G21" s="20">
        <v>136.19999999999999</v>
      </c>
      <c r="H21" s="20">
        <f>H19*10%</f>
        <v>0</v>
      </c>
      <c r="I21" s="20">
        <f>I19*10%</f>
        <v>0</v>
      </c>
      <c r="J21" s="20">
        <f>J19*10%</f>
        <v>0</v>
      </c>
      <c r="K21" s="26"/>
    </row>
    <row r="22" spans="1:11" ht="14.25" customHeight="1">
      <c r="A22" s="28" t="s">
        <v>40</v>
      </c>
      <c r="B22" s="27" t="s">
        <v>34</v>
      </c>
      <c r="C22" s="19" t="s">
        <v>12</v>
      </c>
      <c r="D22" s="20">
        <f t="shared" si="2"/>
        <v>18042.599999999999</v>
      </c>
      <c r="E22" s="20">
        <f>E23+E24</f>
        <v>16300.6</v>
      </c>
      <c r="F22" s="20">
        <f>F23+F24</f>
        <v>1742</v>
      </c>
      <c r="G22" s="20">
        <v>0</v>
      </c>
      <c r="H22" s="20">
        <v>0</v>
      </c>
      <c r="I22" s="20">
        <v>0</v>
      </c>
      <c r="J22" s="20">
        <v>0</v>
      </c>
      <c r="K22" s="26" t="s">
        <v>45</v>
      </c>
    </row>
    <row r="23" spans="1:11" ht="14.25" customHeight="1">
      <c r="A23" s="28"/>
      <c r="B23" s="27"/>
      <c r="C23" s="19" t="s">
        <v>14</v>
      </c>
      <c r="D23" s="20">
        <f t="shared" si="2"/>
        <v>0</v>
      </c>
      <c r="E23" s="20">
        <v>0</v>
      </c>
      <c r="F23" s="20">
        <v>0</v>
      </c>
      <c r="G23" s="20">
        <f>G22*90%</f>
        <v>0</v>
      </c>
      <c r="H23" s="20">
        <f>H22*90%</f>
        <v>0</v>
      </c>
      <c r="I23" s="20">
        <f>I22*90%</f>
        <v>0</v>
      </c>
      <c r="J23" s="20">
        <f>J22*90%</f>
        <v>0</v>
      </c>
      <c r="K23" s="26"/>
    </row>
    <row r="24" spans="1:11" ht="14.25" customHeight="1">
      <c r="A24" s="28"/>
      <c r="B24" s="27"/>
      <c r="C24" s="19" t="s">
        <v>15</v>
      </c>
      <c r="D24" s="20">
        <f t="shared" si="2"/>
        <v>18042.599999999999</v>
      </c>
      <c r="E24" s="20">
        <f>10100+6200.59552</f>
        <v>16300.6</v>
      </c>
      <c r="F24" s="20">
        <v>1742</v>
      </c>
      <c r="G24" s="20">
        <f>G22*10%</f>
        <v>0</v>
      </c>
      <c r="H24" s="20">
        <f>H22*10%</f>
        <v>0</v>
      </c>
      <c r="I24" s="20">
        <f>I22*10%</f>
        <v>0</v>
      </c>
      <c r="J24" s="20">
        <f>J22*10%</f>
        <v>0</v>
      </c>
      <c r="K24" s="26"/>
    </row>
    <row r="25" spans="1:11" ht="15.75" customHeight="1">
      <c r="A25" s="28" t="s">
        <v>41</v>
      </c>
      <c r="B25" s="27" t="s">
        <v>36</v>
      </c>
      <c r="C25" s="19" t="s">
        <v>12</v>
      </c>
      <c r="D25" s="20">
        <f>E25+F25+G25+H25+I25+J25</f>
        <v>1098.5</v>
      </c>
      <c r="E25" s="21"/>
      <c r="F25" s="22">
        <f>F27+F26</f>
        <v>1098.5</v>
      </c>
      <c r="G25" s="23"/>
      <c r="H25" s="20"/>
      <c r="I25" s="20"/>
      <c r="J25" s="20"/>
      <c r="K25" s="26" t="s">
        <v>45</v>
      </c>
    </row>
    <row r="26" spans="1:11" ht="15.75" customHeight="1">
      <c r="A26" s="28"/>
      <c r="B26" s="27"/>
      <c r="C26" s="19" t="s">
        <v>14</v>
      </c>
      <c r="D26" s="20">
        <f>E26+F26+G26+H26+I26+J26</f>
        <v>0</v>
      </c>
      <c r="E26" s="21"/>
      <c r="F26" s="22">
        <v>0</v>
      </c>
      <c r="G26" s="23"/>
      <c r="H26" s="20"/>
      <c r="I26" s="20"/>
      <c r="J26" s="20"/>
      <c r="K26" s="26"/>
    </row>
    <row r="27" spans="1:11" ht="15.75" customHeight="1">
      <c r="A27" s="28"/>
      <c r="B27" s="27"/>
      <c r="C27" s="19" t="s">
        <v>15</v>
      </c>
      <c r="D27" s="20">
        <f>E27+F27+G27+H27+I27+J27</f>
        <v>1098.5</v>
      </c>
      <c r="E27" s="21"/>
      <c r="F27" s="22">
        <v>1098.5</v>
      </c>
      <c r="G27" s="23"/>
      <c r="H27" s="20"/>
      <c r="I27" s="20"/>
      <c r="J27" s="20"/>
      <c r="K27" s="26"/>
    </row>
    <row r="28" spans="1:11" ht="14.25" customHeight="1">
      <c r="A28" s="28" t="s">
        <v>17</v>
      </c>
      <c r="B28" s="27" t="s">
        <v>43</v>
      </c>
      <c r="C28" s="19" t="s">
        <v>12</v>
      </c>
      <c r="D28" s="20">
        <f t="shared" ref="D28:D33" si="4">SUM(E28:J28)</f>
        <v>1378.1</v>
      </c>
      <c r="E28" s="20">
        <f t="shared" ref="E28:J28" si="5">E29+E30</f>
        <v>192.7</v>
      </c>
      <c r="F28" s="20">
        <f t="shared" si="5"/>
        <v>1185.4000000000001</v>
      </c>
      <c r="G28" s="20">
        <f t="shared" si="5"/>
        <v>0</v>
      </c>
      <c r="H28" s="20">
        <f t="shared" si="5"/>
        <v>0</v>
      </c>
      <c r="I28" s="20">
        <f t="shared" si="5"/>
        <v>0</v>
      </c>
      <c r="J28" s="20">
        <f t="shared" si="5"/>
        <v>0</v>
      </c>
      <c r="K28" s="26" t="s">
        <v>45</v>
      </c>
    </row>
    <row r="29" spans="1:11" ht="14.25" customHeight="1">
      <c r="A29" s="28"/>
      <c r="B29" s="27"/>
      <c r="C29" s="19" t="s">
        <v>14</v>
      </c>
      <c r="D29" s="20">
        <f t="shared" si="4"/>
        <v>592.70000000000005</v>
      </c>
      <c r="E29" s="20">
        <v>0</v>
      </c>
      <c r="F29" s="20">
        <v>592.70000000000005</v>
      </c>
      <c r="G29" s="20">
        <v>0</v>
      </c>
      <c r="H29" s="20">
        <v>0</v>
      </c>
      <c r="I29" s="20">
        <v>0</v>
      </c>
      <c r="J29" s="20">
        <v>0</v>
      </c>
      <c r="K29" s="26"/>
    </row>
    <row r="30" spans="1:11" ht="24.75" customHeight="1">
      <c r="A30" s="28"/>
      <c r="B30" s="27"/>
      <c r="C30" s="19" t="s">
        <v>15</v>
      </c>
      <c r="D30" s="20">
        <f t="shared" si="4"/>
        <v>785.4</v>
      </c>
      <c r="E30" s="20">
        <f>592695.12/1000-400</f>
        <v>192.7</v>
      </c>
      <c r="F30" s="20">
        <f>(592695.12/1000)</f>
        <v>592.70000000000005</v>
      </c>
      <c r="G30" s="20">
        <v>0</v>
      </c>
      <c r="H30" s="20">
        <v>0</v>
      </c>
      <c r="I30" s="20">
        <v>0</v>
      </c>
      <c r="J30" s="20">
        <v>0</v>
      </c>
      <c r="K30" s="26"/>
    </row>
    <row r="31" spans="1:11" ht="14.25" customHeight="1">
      <c r="A31" s="28" t="s">
        <v>19</v>
      </c>
      <c r="B31" s="27" t="s">
        <v>44</v>
      </c>
      <c r="C31" s="19" t="s">
        <v>12</v>
      </c>
      <c r="D31" s="20">
        <f t="shared" si="4"/>
        <v>577</v>
      </c>
      <c r="E31" s="20">
        <f t="shared" ref="E31:J31" si="6">E32+E33</f>
        <v>381</v>
      </c>
      <c r="F31" s="20">
        <f t="shared" si="6"/>
        <v>196</v>
      </c>
      <c r="G31" s="20">
        <f t="shared" si="6"/>
        <v>0</v>
      </c>
      <c r="H31" s="20">
        <f t="shared" si="6"/>
        <v>0</v>
      </c>
      <c r="I31" s="20">
        <f t="shared" si="6"/>
        <v>0</v>
      </c>
      <c r="J31" s="20">
        <f t="shared" si="6"/>
        <v>0</v>
      </c>
      <c r="K31" s="26" t="s">
        <v>45</v>
      </c>
    </row>
    <row r="32" spans="1:11" ht="14.25" customHeight="1">
      <c r="A32" s="28"/>
      <c r="B32" s="27"/>
      <c r="C32" s="19" t="s">
        <v>14</v>
      </c>
      <c r="D32" s="20">
        <f t="shared" si="4"/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6"/>
    </row>
    <row r="33" spans="1:11" ht="27" customHeight="1">
      <c r="A33" s="28"/>
      <c r="B33" s="27"/>
      <c r="C33" s="19" t="s">
        <v>15</v>
      </c>
      <c r="D33" s="20">
        <f t="shared" si="4"/>
        <v>577</v>
      </c>
      <c r="E33" s="20">
        <f>381</f>
        <v>381</v>
      </c>
      <c r="F33" s="20">
        <v>196</v>
      </c>
      <c r="G33" s="20">
        <v>0</v>
      </c>
      <c r="H33" s="20">
        <v>0</v>
      </c>
      <c r="I33" s="20">
        <v>0</v>
      </c>
      <c r="J33" s="20">
        <v>0</v>
      </c>
      <c r="K33" s="26"/>
    </row>
    <row r="34" spans="1:11" ht="14.25" customHeight="1">
      <c r="A34" s="28" t="s">
        <v>25</v>
      </c>
      <c r="B34" s="27" t="s">
        <v>18</v>
      </c>
      <c r="C34" s="19" t="s">
        <v>12</v>
      </c>
      <c r="D34" s="20">
        <f t="shared" ref="D34:D39" si="7">SUM(E34:J34)</f>
        <v>50000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50000</v>
      </c>
    </row>
    <row r="35" spans="1:11" ht="14.25" customHeight="1">
      <c r="A35" s="28"/>
      <c r="B35" s="27"/>
      <c r="C35" s="19" t="s">
        <v>14</v>
      </c>
      <c r="D35" s="20">
        <f t="shared" si="7"/>
        <v>45000</v>
      </c>
      <c r="E35" s="20">
        <f>E34*90%</f>
        <v>0</v>
      </c>
      <c r="F35" s="20">
        <f>F34*90%</f>
        <v>0</v>
      </c>
      <c r="G35" s="20">
        <f>G34*90%</f>
        <v>0</v>
      </c>
      <c r="H35" s="20">
        <f>H34*90%</f>
        <v>0</v>
      </c>
      <c r="I35" s="20">
        <v>0</v>
      </c>
      <c r="J35" s="20">
        <f>J34*90%</f>
        <v>45000</v>
      </c>
    </row>
    <row r="36" spans="1:11" ht="14.25" customHeight="1">
      <c r="A36" s="28"/>
      <c r="B36" s="27"/>
      <c r="C36" s="19" t="s">
        <v>15</v>
      </c>
      <c r="D36" s="20">
        <f t="shared" si="7"/>
        <v>5000</v>
      </c>
      <c r="E36" s="20">
        <f>E34*10%</f>
        <v>0</v>
      </c>
      <c r="F36" s="20">
        <f>F34*10%</f>
        <v>0</v>
      </c>
      <c r="G36" s="20">
        <f>G34*10%</f>
        <v>0</v>
      </c>
      <c r="H36" s="20">
        <f>H34*10%</f>
        <v>0</v>
      </c>
      <c r="I36" s="20">
        <v>0</v>
      </c>
      <c r="J36" s="20">
        <f>J34*10%</f>
        <v>5000</v>
      </c>
    </row>
    <row r="37" spans="1:11" ht="14.25" customHeight="1">
      <c r="A37" s="28" t="s">
        <v>27</v>
      </c>
      <c r="B37" s="27" t="s">
        <v>20</v>
      </c>
      <c r="C37" s="19" t="s">
        <v>12</v>
      </c>
      <c r="D37" s="20">
        <f t="shared" si="7"/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</row>
    <row r="38" spans="1:11" ht="14.25" customHeight="1">
      <c r="A38" s="28"/>
      <c r="B38" s="27"/>
      <c r="C38" s="19" t="s">
        <v>14</v>
      </c>
      <c r="D38" s="20">
        <f t="shared" si="7"/>
        <v>0</v>
      </c>
      <c r="E38" s="20">
        <f>E37*90%</f>
        <v>0</v>
      </c>
      <c r="F38" s="20">
        <f>F37*90%</f>
        <v>0</v>
      </c>
      <c r="G38" s="20">
        <f>G37*90%</f>
        <v>0</v>
      </c>
      <c r="H38" s="20">
        <v>0</v>
      </c>
      <c r="I38" s="20">
        <f>I37*90%</f>
        <v>0</v>
      </c>
      <c r="J38" s="20">
        <f>J37*90%</f>
        <v>0</v>
      </c>
    </row>
    <row r="39" spans="1:11" ht="15.75" customHeight="1">
      <c r="A39" s="28"/>
      <c r="B39" s="27"/>
      <c r="C39" s="19" t="s">
        <v>15</v>
      </c>
      <c r="D39" s="20">
        <f t="shared" si="7"/>
        <v>0</v>
      </c>
      <c r="E39" s="20">
        <f>E37*10%</f>
        <v>0</v>
      </c>
      <c r="F39" s="24">
        <f>F37*10%</f>
        <v>0</v>
      </c>
      <c r="G39" s="20">
        <f>G37*10%</f>
        <v>0</v>
      </c>
      <c r="H39" s="20">
        <v>0</v>
      </c>
      <c r="I39" s="20">
        <f>I37*10%</f>
        <v>0</v>
      </c>
      <c r="J39" s="20">
        <f>J37*10%</f>
        <v>0</v>
      </c>
    </row>
    <row r="40" spans="1:11" ht="15.75" customHeight="1">
      <c r="A40" s="28" t="s">
        <v>28</v>
      </c>
      <c r="B40" s="27" t="s">
        <v>38</v>
      </c>
      <c r="C40" s="19" t="s">
        <v>12</v>
      </c>
      <c r="D40" s="20">
        <f>E40+F40+G40+H40+I40+J40</f>
        <v>2558.9</v>
      </c>
      <c r="E40" s="21"/>
      <c r="F40" s="22">
        <f>F42+F41</f>
        <v>1436.7</v>
      </c>
      <c r="G40" s="22">
        <f>G42+G41</f>
        <v>1122.2</v>
      </c>
      <c r="H40" s="20"/>
      <c r="I40" s="20"/>
      <c r="J40" s="20"/>
    </row>
    <row r="41" spans="1:11" ht="15.75" customHeight="1">
      <c r="A41" s="28"/>
      <c r="B41" s="27"/>
      <c r="C41" s="19" t="s">
        <v>14</v>
      </c>
      <c r="D41" s="20">
        <f>E41+F41+G41+H41+I41+J41</f>
        <v>1436.7</v>
      </c>
      <c r="E41" s="21"/>
      <c r="F41" s="22">
        <v>1436.7</v>
      </c>
      <c r="G41" s="23"/>
      <c r="H41" s="20"/>
      <c r="I41" s="20"/>
      <c r="J41" s="20"/>
    </row>
    <row r="42" spans="1:11" ht="35.25" customHeight="1">
      <c r="A42" s="28"/>
      <c r="B42" s="27"/>
      <c r="C42" s="19" t="s">
        <v>15</v>
      </c>
      <c r="D42" s="20">
        <f>E42+F42+G42+H42+I42+J42</f>
        <v>1122.2</v>
      </c>
      <c r="E42" s="21"/>
      <c r="F42" s="22"/>
      <c r="G42" s="23">
        <f>1206.6-G51</f>
        <v>1122.2</v>
      </c>
      <c r="H42" s="20"/>
      <c r="I42" s="20"/>
      <c r="J42" s="20"/>
    </row>
    <row r="43" spans="1:11" ht="14.25" customHeight="1">
      <c r="A43" s="28" t="s">
        <v>29</v>
      </c>
      <c r="B43" s="27" t="s">
        <v>42</v>
      </c>
      <c r="C43" s="19" t="s">
        <v>12</v>
      </c>
      <c r="D43" s="20">
        <f t="shared" ref="D43:D48" si="8">SUM(E43:J43)</f>
        <v>11664.9</v>
      </c>
      <c r="E43" s="20">
        <f>E44+E45</f>
        <v>11306</v>
      </c>
      <c r="F43" s="20">
        <f>F44+F45</f>
        <v>358.9</v>
      </c>
      <c r="G43" s="20">
        <v>0</v>
      </c>
      <c r="H43" s="20">
        <v>0</v>
      </c>
      <c r="I43" s="20">
        <v>0</v>
      </c>
      <c r="J43" s="20">
        <v>0</v>
      </c>
      <c r="K43" s="26" t="s">
        <v>45</v>
      </c>
    </row>
    <row r="44" spans="1:11" ht="14.25" customHeight="1">
      <c r="A44" s="28"/>
      <c r="B44" s="27"/>
      <c r="C44" s="19" t="s">
        <v>14</v>
      </c>
      <c r="D44" s="20">
        <f t="shared" si="8"/>
        <v>10394</v>
      </c>
      <c r="E44" s="20">
        <v>10394</v>
      </c>
      <c r="F44" s="20">
        <v>0</v>
      </c>
      <c r="G44" s="20">
        <f>G43*90%</f>
        <v>0</v>
      </c>
      <c r="H44" s="20">
        <f>H43*90%</f>
        <v>0</v>
      </c>
      <c r="I44" s="20">
        <f>I43*90%</f>
        <v>0</v>
      </c>
      <c r="J44" s="20">
        <f>J43*90%</f>
        <v>0</v>
      </c>
      <c r="K44" s="26"/>
    </row>
    <row r="45" spans="1:11" ht="65.25" customHeight="1">
      <c r="A45" s="28"/>
      <c r="B45" s="27"/>
      <c r="C45" s="19" t="s">
        <v>15</v>
      </c>
      <c r="D45" s="20">
        <f t="shared" si="8"/>
        <v>1270.9000000000001</v>
      </c>
      <c r="E45" s="20">
        <f>400+512</f>
        <v>912</v>
      </c>
      <c r="F45" s="20">
        <v>358.9</v>
      </c>
      <c r="G45" s="20">
        <f>G43*10%</f>
        <v>0</v>
      </c>
      <c r="H45" s="20">
        <f>H43*10%</f>
        <v>0</v>
      </c>
      <c r="I45" s="20">
        <f>I43*10%</f>
        <v>0</v>
      </c>
      <c r="J45" s="20">
        <f>J43*10%</f>
        <v>0</v>
      </c>
      <c r="K45" s="26"/>
    </row>
    <row r="46" spans="1:11" ht="14.25" customHeight="1">
      <c r="A46" s="28" t="s">
        <v>32</v>
      </c>
      <c r="B46" s="27" t="s">
        <v>30</v>
      </c>
      <c r="C46" s="19" t="s">
        <v>12</v>
      </c>
      <c r="D46" s="20">
        <f t="shared" si="8"/>
        <v>198</v>
      </c>
      <c r="E46" s="20">
        <f>E47+E48</f>
        <v>198</v>
      </c>
      <c r="F46" s="20">
        <f>F47+F48</f>
        <v>0</v>
      </c>
      <c r="G46" s="20">
        <v>0</v>
      </c>
      <c r="H46" s="20">
        <v>0</v>
      </c>
      <c r="I46" s="20">
        <v>0</v>
      </c>
      <c r="J46" s="20">
        <v>0</v>
      </c>
      <c r="K46" s="26" t="s">
        <v>45</v>
      </c>
    </row>
    <row r="47" spans="1:11" ht="14.25" customHeight="1">
      <c r="A47" s="28"/>
      <c r="B47" s="27"/>
      <c r="C47" s="19" t="s">
        <v>14</v>
      </c>
      <c r="D47" s="20">
        <f t="shared" si="8"/>
        <v>0</v>
      </c>
      <c r="E47" s="20">
        <v>0</v>
      </c>
      <c r="F47" s="20">
        <v>0</v>
      </c>
      <c r="G47" s="20">
        <f>G46*90%</f>
        <v>0</v>
      </c>
      <c r="H47" s="20">
        <f>H46*90%</f>
        <v>0</v>
      </c>
      <c r="I47" s="20">
        <f>I46*90%</f>
        <v>0</v>
      </c>
      <c r="J47" s="20">
        <f>J46*90%</f>
        <v>0</v>
      </c>
      <c r="K47" s="26"/>
    </row>
    <row r="48" spans="1:11" ht="49.5" customHeight="1">
      <c r="A48" s="28"/>
      <c r="B48" s="27"/>
      <c r="C48" s="19" t="s">
        <v>15</v>
      </c>
      <c r="D48" s="20">
        <f t="shared" si="8"/>
        <v>198</v>
      </c>
      <c r="E48" s="20">
        <f>198</f>
        <v>198</v>
      </c>
      <c r="F48" s="20">
        <v>0</v>
      </c>
      <c r="G48" s="20">
        <f>G46*10%</f>
        <v>0</v>
      </c>
      <c r="H48" s="20">
        <f>H46*10%</f>
        <v>0</v>
      </c>
      <c r="I48" s="20">
        <f>I46*10%</f>
        <v>0</v>
      </c>
      <c r="J48" s="20">
        <f>J46*10%</f>
        <v>0</v>
      </c>
      <c r="K48" s="26"/>
    </row>
    <row r="49" spans="1:10" ht="15.75" customHeight="1">
      <c r="A49" s="28" t="s">
        <v>33</v>
      </c>
      <c r="B49" s="27" t="s">
        <v>37</v>
      </c>
      <c r="C49" s="19" t="s">
        <v>12</v>
      </c>
      <c r="D49" s="20">
        <f>E49+F49+G49+H49+I49+J49</f>
        <v>84.4</v>
      </c>
      <c r="E49" s="21"/>
      <c r="F49" s="22"/>
      <c r="G49" s="23">
        <f>G51+G50</f>
        <v>84.4</v>
      </c>
      <c r="H49" s="20"/>
      <c r="I49" s="20"/>
      <c r="J49" s="20"/>
    </row>
    <row r="50" spans="1:10" ht="15.75" customHeight="1">
      <c r="A50" s="28"/>
      <c r="B50" s="27"/>
      <c r="C50" s="19" t="s">
        <v>14</v>
      </c>
      <c r="D50" s="20">
        <f>E50+F50+G50+H50+I50+J50</f>
        <v>0</v>
      </c>
      <c r="E50" s="21"/>
      <c r="F50" s="22"/>
      <c r="G50" s="23"/>
      <c r="H50" s="20"/>
      <c r="I50" s="20"/>
      <c r="J50" s="20"/>
    </row>
    <row r="51" spans="1:10" ht="15.75" customHeight="1">
      <c r="A51" s="28"/>
      <c r="B51" s="27"/>
      <c r="C51" s="19" t="s">
        <v>15</v>
      </c>
      <c r="D51" s="20">
        <f>E51+F51+G51+H51+I51+J51</f>
        <v>84.4</v>
      </c>
      <c r="E51" s="21"/>
      <c r="F51" s="22"/>
      <c r="G51" s="23">
        <f>84425.25/1000</f>
        <v>84.4</v>
      </c>
      <c r="H51" s="20"/>
      <c r="I51" s="20"/>
      <c r="J51" s="20"/>
    </row>
    <row r="52" spans="1:10" s="2" customFormat="1" ht="14.25" customHeight="1">
      <c r="A52" s="28">
        <v>2</v>
      </c>
      <c r="B52" s="27" t="s">
        <v>21</v>
      </c>
      <c r="C52" s="19" t="s">
        <v>12</v>
      </c>
      <c r="D52" s="20">
        <f t="shared" ref="D52:D60" si="9">SUM(E52:J52)</f>
        <v>9365.2000000000007</v>
      </c>
      <c r="E52" s="20">
        <f t="shared" ref="E52:J54" si="10">E55+E58</f>
        <v>7147.8</v>
      </c>
      <c r="F52" s="25">
        <f>F55+F58</f>
        <v>2117.4</v>
      </c>
      <c r="G52" s="20">
        <f>G55+G58</f>
        <v>0</v>
      </c>
      <c r="H52" s="20">
        <f t="shared" si="10"/>
        <v>0</v>
      </c>
      <c r="I52" s="20">
        <f t="shared" si="10"/>
        <v>0</v>
      </c>
      <c r="J52" s="20">
        <f t="shared" si="10"/>
        <v>100</v>
      </c>
    </row>
    <row r="53" spans="1:10" s="2" customFormat="1" ht="14.25" customHeight="1">
      <c r="A53" s="28"/>
      <c r="B53" s="27"/>
      <c r="C53" s="19" t="s">
        <v>14</v>
      </c>
      <c r="D53" s="20">
        <f t="shared" si="9"/>
        <v>8160.6</v>
      </c>
      <c r="E53" s="20">
        <f t="shared" si="10"/>
        <v>6186.8</v>
      </c>
      <c r="F53" s="20">
        <f t="shared" si="10"/>
        <v>1973.8</v>
      </c>
      <c r="G53" s="20">
        <f t="shared" si="10"/>
        <v>0</v>
      </c>
      <c r="H53" s="20">
        <f t="shared" si="10"/>
        <v>0</v>
      </c>
      <c r="I53" s="20">
        <f t="shared" si="10"/>
        <v>0</v>
      </c>
      <c r="J53" s="20">
        <f t="shared" si="10"/>
        <v>0</v>
      </c>
    </row>
    <row r="54" spans="1:10" s="2" customFormat="1" ht="24.75" customHeight="1">
      <c r="A54" s="28"/>
      <c r="B54" s="27"/>
      <c r="C54" s="19" t="s">
        <v>15</v>
      </c>
      <c r="D54" s="20">
        <f t="shared" si="9"/>
        <v>1204.5999999999999</v>
      </c>
      <c r="E54" s="20">
        <f t="shared" si="10"/>
        <v>961</v>
      </c>
      <c r="F54" s="20">
        <f t="shared" si="10"/>
        <v>143.6</v>
      </c>
      <c r="G54" s="20">
        <f t="shared" si="10"/>
        <v>0</v>
      </c>
      <c r="H54" s="20">
        <f t="shared" si="10"/>
        <v>0</v>
      </c>
      <c r="I54" s="20">
        <f t="shared" si="10"/>
        <v>0</v>
      </c>
      <c r="J54" s="20">
        <f t="shared" si="10"/>
        <v>100</v>
      </c>
    </row>
    <row r="55" spans="1:10" ht="14.25" customHeight="1">
      <c r="A55" s="36" t="s">
        <v>22</v>
      </c>
      <c r="B55" s="27" t="s">
        <v>35</v>
      </c>
      <c r="C55" s="19" t="s">
        <v>12</v>
      </c>
      <c r="D55" s="20">
        <f t="shared" si="9"/>
        <v>2056.3000000000002</v>
      </c>
      <c r="E55" s="20">
        <f>E56+E57</f>
        <v>221.3</v>
      </c>
      <c r="F55" s="20">
        <f>F56+F57</f>
        <v>1785</v>
      </c>
      <c r="G55" s="20">
        <f>G56+G57</f>
        <v>0</v>
      </c>
      <c r="H55" s="20">
        <f>H56+H57</f>
        <v>0</v>
      </c>
      <c r="I55" s="20">
        <f>I56+I57</f>
        <v>0</v>
      </c>
      <c r="J55" s="20">
        <v>50</v>
      </c>
    </row>
    <row r="56" spans="1:10" ht="14.25" customHeight="1">
      <c r="A56" s="28"/>
      <c r="B56" s="27"/>
      <c r="C56" s="19" t="s">
        <v>14</v>
      </c>
      <c r="D56" s="20">
        <f t="shared" si="9"/>
        <v>1674.7</v>
      </c>
      <c r="E56" s="20">
        <v>0</v>
      </c>
      <c r="F56" s="20">
        <v>1674.7</v>
      </c>
      <c r="G56" s="20">
        <v>0</v>
      </c>
      <c r="H56" s="20">
        <v>0</v>
      </c>
      <c r="I56" s="20">
        <v>0</v>
      </c>
      <c r="J56" s="20">
        <v>0</v>
      </c>
    </row>
    <row r="57" spans="1:10" ht="24" customHeight="1">
      <c r="A57" s="28"/>
      <c r="B57" s="27"/>
      <c r="C57" s="19" t="s">
        <v>15</v>
      </c>
      <c r="D57" s="20">
        <f t="shared" si="9"/>
        <v>381.6</v>
      </c>
      <c r="E57" s="20">
        <v>221.3</v>
      </c>
      <c r="F57" s="20">
        <v>110.3</v>
      </c>
      <c r="G57" s="20">
        <v>0</v>
      </c>
      <c r="H57" s="20">
        <v>0</v>
      </c>
      <c r="I57" s="20">
        <v>0</v>
      </c>
      <c r="J57" s="20">
        <f>J55</f>
        <v>50</v>
      </c>
    </row>
    <row r="58" spans="1:10" ht="14.25" customHeight="1">
      <c r="A58" s="28" t="s">
        <v>23</v>
      </c>
      <c r="B58" s="27" t="s">
        <v>31</v>
      </c>
      <c r="C58" s="19" t="s">
        <v>12</v>
      </c>
      <c r="D58" s="20">
        <f t="shared" si="9"/>
        <v>7308.9</v>
      </c>
      <c r="E58" s="20">
        <f t="shared" ref="E58:J58" si="11">E59+E60</f>
        <v>6926.5</v>
      </c>
      <c r="F58" s="20">
        <f t="shared" si="11"/>
        <v>332.4</v>
      </c>
      <c r="G58" s="20">
        <f t="shared" si="11"/>
        <v>0</v>
      </c>
      <c r="H58" s="20">
        <f t="shared" si="11"/>
        <v>0</v>
      </c>
      <c r="I58" s="20">
        <f t="shared" si="11"/>
        <v>0</v>
      </c>
      <c r="J58" s="20">
        <f t="shared" si="11"/>
        <v>50</v>
      </c>
    </row>
    <row r="59" spans="1:10" ht="14.25" customHeight="1">
      <c r="A59" s="28"/>
      <c r="B59" s="27"/>
      <c r="C59" s="19" t="s">
        <v>14</v>
      </c>
      <c r="D59" s="20">
        <f t="shared" si="9"/>
        <v>6485.9</v>
      </c>
      <c r="E59" s="20">
        <v>6186.8</v>
      </c>
      <c r="F59" s="20">
        <v>299.10000000000002</v>
      </c>
      <c r="G59" s="20">
        <v>0</v>
      </c>
      <c r="H59" s="20">
        <v>0</v>
      </c>
      <c r="I59" s="20">
        <v>0</v>
      </c>
      <c r="J59" s="20">
        <v>0</v>
      </c>
    </row>
    <row r="60" spans="1:10" ht="14.25" customHeight="1">
      <c r="A60" s="28"/>
      <c r="B60" s="27"/>
      <c r="C60" s="19" t="s">
        <v>15</v>
      </c>
      <c r="D60" s="20">
        <f t="shared" si="9"/>
        <v>823</v>
      </c>
      <c r="E60" s="20">
        <v>739.7</v>
      </c>
      <c r="F60" s="20">
        <v>33.299999999999997</v>
      </c>
      <c r="G60" s="20">
        <v>0</v>
      </c>
      <c r="H60" s="20">
        <v>0</v>
      </c>
      <c r="I60" s="20">
        <v>0</v>
      </c>
      <c r="J60" s="20">
        <v>50</v>
      </c>
    </row>
  </sheetData>
  <mergeCells count="48">
    <mergeCell ref="A13:A15"/>
    <mergeCell ref="B19:B21"/>
    <mergeCell ref="A58:A60"/>
    <mergeCell ref="B58:B60"/>
    <mergeCell ref="A6:J6"/>
    <mergeCell ref="A37:A39"/>
    <mergeCell ref="B37:B39"/>
    <mergeCell ref="A52:A54"/>
    <mergeCell ref="B52:B54"/>
    <mergeCell ref="A55:A57"/>
    <mergeCell ref="B55:B57"/>
    <mergeCell ref="A43:A45"/>
    <mergeCell ref="B43:B45"/>
    <mergeCell ref="A34:A36"/>
    <mergeCell ref="B13:B15"/>
    <mergeCell ref="A16:A18"/>
    <mergeCell ref="B16:B18"/>
    <mergeCell ref="A31:A33"/>
    <mergeCell ref="A22:A24"/>
    <mergeCell ref="B22:B24"/>
    <mergeCell ref="A19:A21"/>
    <mergeCell ref="D8:J8"/>
    <mergeCell ref="A10:A12"/>
    <mergeCell ref="B10:B12"/>
    <mergeCell ref="A49:A51"/>
    <mergeCell ref="B49:B51"/>
    <mergeCell ref="A28:A30"/>
    <mergeCell ref="B28:B30"/>
    <mergeCell ref="A46:A48"/>
    <mergeCell ref="B46:B48"/>
    <mergeCell ref="B31:B33"/>
    <mergeCell ref="B34:B36"/>
    <mergeCell ref="A40:A42"/>
    <mergeCell ref="B40:B42"/>
    <mergeCell ref="K43:K45"/>
    <mergeCell ref="G1:J4"/>
    <mergeCell ref="B25:B27"/>
    <mergeCell ref="A25:A27"/>
    <mergeCell ref="A8:A9"/>
    <mergeCell ref="B8:B9"/>
    <mergeCell ref="C8:C9"/>
    <mergeCell ref="K46:K48"/>
    <mergeCell ref="K16:K18"/>
    <mergeCell ref="K19:K21"/>
    <mergeCell ref="K22:K24"/>
    <mergeCell ref="K25:K27"/>
    <mergeCell ref="K28:K30"/>
    <mergeCell ref="K31:K33"/>
  </mergeCells>
  <phoneticPr fontId="4" type="noConversion"/>
  <pageMargins left="0.11811023622047245" right="0.11811023622047245" top="0.59055118110236227" bottom="0.59055118110236227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1 (к1)</vt:lpstr>
      <vt:lpstr>'прил. 1 (к1)'!Заголовки_для_печати</vt:lpstr>
      <vt:lpstr>'прил. 1 (к1)'!Область_печати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nizova</cp:lastModifiedBy>
  <cp:lastPrinted>2017-10-09T22:56:45Z</cp:lastPrinted>
  <dcterms:created xsi:type="dcterms:W3CDTF">2014-09-03T01:13:22Z</dcterms:created>
  <dcterms:modified xsi:type="dcterms:W3CDTF">2017-10-09T22:57:21Z</dcterms:modified>
</cp:coreProperties>
</file>