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010" yWindow="60" windowWidth="8100" windowHeight="9180"/>
  </bookViews>
  <sheets>
    <sheet name="Лист2 (2)" sheetId="5" r:id="rId1"/>
  </sheets>
  <definedNames>
    <definedName name="doc_name" localSheetId="0">'Лист2 (2)'!$A$105</definedName>
    <definedName name="_xlnm.Print_Titles" localSheetId="0">'Лист2 (2)'!$14:$16</definedName>
  </definedNames>
  <calcPr calcId="114210" fullCalcOnLoad="1" fullPrecision="0"/>
</workbook>
</file>

<file path=xl/calcChain.xml><?xml version="1.0" encoding="utf-8"?>
<calcChain xmlns="http://schemas.openxmlformats.org/spreadsheetml/2006/main">
  <c r="C80" i="5"/>
  <c r="C21"/>
  <c r="J159"/>
  <c r="I159"/>
  <c r="H159"/>
  <c r="G159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60"/>
  <c r="K159"/>
  <c r="D158"/>
  <c r="E158"/>
  <c r="G158"/>
  <c r="H158"/>
  <c r="I158"/>
  <c r="J158"/>
  <c r="D155"/>
  <c r="E155"/>
  <c r="J155"/>
  <c r="F135"/>
  <c r="C158"/>
  <c r="C155"/>
  <c r="C135"/>
  <c r="C144"/>
  <c r="C138"/>
  <c r="C141"/>
  <c r="C142"/>
  <c r="C59"/>
  <c r="C56"/>
  <c r="F46"/>
  <c r="F122"/>
  <c r="K158"/>
  <c r="F61"/>
  <c r="F59"/>
  <c r="F29"/>
  <c r="F50"/>
  <c r="K50"/>
  <c r="D43"/>
  <c r="F43"/>
  <c r="G43"/>
  <c r="H43"/>
  <c r="H42"/>
  <c r="I43"/>
  <c r="D67"/>
  <c r="F67"/>
  <c r="G67"/>
  <c r="H67"/>
  <c r="I67"/>
  <c r="J67"/>
  <c r="L67"/>
  <c r="D63"/>
  <c r="F63"/>
  <c r="G63"/>
  <c r="H63"/>
  <c r="I63"/>
  <c r="J63"/>
  <c r="C63"/>
  <c r="K166"/>
  <c r="E166"/>
  <c r="K165"/>
  <c r="E165"/>
  <c r="K164"/>
  <c r="E164"/>
  <c r="K163"/>
  <c r="E163"/>
  <c r="K162"/>
  <c r="E162"/>
  <c r="K161"/>
  <c r="E161"/>
  <c r="C152"/>
  <c r="E153"/>
  <c r="E151"/>
  <c r="E150"/>
  <c r="E149"/>
  <c r="J149"/>
  <c r="I149"/>
  <c r="H149"/>
  <c r="G149"/>
  <c r="F149"/>
  <c r="D149"/>
  <c r="C149"/>
  <c r="E148"/>
  <c r="E147"/>
  <c r="J146"/>
  <c r="I146"/>
  <c r="H146"/>
  <c r="G146"/>
  <c r="F146"/>
  <c r="E145"/>
  <c r="E144"/>
  <c r="J143"/>
  <c r="I143"/>
  <c r="H143"/>
  <c r="G143"/>
  <c r="F143"/>
  <c r="C143"/>
  <c r="E143"/>
  <c r="E142"/>
  <c r="D141"/>
  <c r="J140"/>
  <c r="I140"/>
  <c r="H140"/>
  <c r="G140"/>
  <c r="F140"/>
  <c r="E139"/>
  <c r="J138"/>
  <c r="J135"/>
  <c r="D138"/>
  <c r="I137"/>
  <c r="H137"/>
  <c r="G137"/>
  <c r="F137"/>
  <c r="J136"/>
  <c r="I136"/>
  <c r="H136"/>
  <c r="H20"/>
  <c r="G136"/>
  <c r="F136"/>
  <c r="I135"/>
  <c r="I134"/>
  <c r="H135"/>
  <c r="H134"/>
  <c r="G135"/>
  <c r="F134"/>
  <c r="K133"/>
  <c r="E133"/>
  <c r="K132"/>
  <c r="E132"/>
  <c r="J131"/>
  <c r="I131"/>
  <c r="K131"/>
  <c r="H131"/>
  <c r="G131"/>
  <c r="F131"/>
  <c r="C131"/>
  <c r="E131"/>
  <c r="K130"/>
  <c r="E130"/>
  <c r="K129"/>
  <c r="E129"/>
  <c r="J128"/>
  <c r="I128"/>
  <c r="H128"/>
  <c r="G128"/>
  <c r="C128"/>
  <c r="E128"/>
  <c r="J127"/>
  <c r="I127"/>
  <c r="H127"/>
  <c r="G127"/>
  <c r="F127"/>
  <c r="C127"/>
  <c r="K127"/>
  <c r="J126"/>
  <c r="I126"/>
  <c r="K126"/>
  <c r="H126"/>
  <c r="F126"/>
  <c r="C126"/>
  <c r="E126"/>
  <c r="K123"/>
  <c r="E123"/>
  <c r="K122"/>
  <c r="E122"/>
  <c r="J121"/>
  <c r="I121"/>
  <c r="H121"/>
  <c r="G121"/>
  <c r="F121"/>
  <c r="C121"/>
  <c r="E121"/>
  <c r="K119"/>
  <c r="E119"/>
  <c r="J118"/>
  <c r="J117"/>
  <c r="I118"/>
  <c r="I117"/>
  <c r="H118"/>
  <c r="H93"/>
  <c r="H92"/>
  <c r="E118"/>
  <c r="G117"/>
  <c r="F117"/>
  <c r="C117"/>
  <c r="E117"/>
  <c r="K116"/>
  <c r="E116"/>
  <c r="J115"/>
  <c r="J114"/>
  <c r="I115"/>
  <c r="I114"/>
  <c r="H115"/>
  <c r="E115"/>
  <c r="G114"/>
  <c r="F114"/>
  <c r="C114"/>
  <c r="E114"/>
  <c r="K113"/>
  <c r="E113"/>
  <c r="J112"/>
  <c r="J111"/>
  <c r="I112"/>
  <c r="I111"/>
  <c r="H112"/>
  <c r="H111"/>
  <c r="E112"/>
  <c r="G111"/>
  <c r="F111"/>
  <c r="K111"/>
  <c r="C111"/>
  <c r="E111"/>
  <c r="K110"/>
  <c r="E110"/>
  <c r="K109"/>
  <c r="E109"/>
  <c r="J108"/>
  <c r="I108"/>
  <c r="H108"/>
  <c r="G108"/>
  <c r="F108"/>
  <c r="C108"/>
  <c r="E108"/>
  <c r="K107"/>
  <c r="E107"/>
  <c r="K106"/>
  <c r="E106"/>
  <c r="J105"/>
  <c r="I105"/>
  <c r="H105"/>
  <c r="G105"/>
  <c r="F105"/>
  <c r="C105"/>
  <c r="E105"/>
  <c r="K104"/>
  <c r="E104"/>
  <c r="K103"/>
  <c r="E103"/>
  <c r="J102"/>
  <c r="I102"/>
  <c r="H102"/>
  <c r="G102"/>
  <c r="F102"/>
  <c r="K102"/>
  <c r="C102"/>
  <c r="E102"/>
  <c r="K101"/>
  <c r="E101"/>
  <c r="K100"/>
  <c r="E100"/>
  <c r="J99"/>
  <c r="I99"/>
  <c r="H99"/>
  <c r="G99"/>
  <c r="F99"/>
  <c r="K99"/>
  <c r="C99"/>
  <c r="E99"/>
  <c r="K98"/>
  <c r="E98"/>
  <c r="K97"/>
  <c r="E97"/>
  <c r="J96"/>
  <c r="I96"/>
  <c r="H96"/>
  <c r="G96"/>
  <c r="F96"/>
  <c r="C96"/>
  <c r="E96"/>
  <c r="E95"/>
  <c r="J94"/>
  <c r="I94"/>
  <c r="H94"/>
  <c r="G94"/>
  <c r="G73"/>
  <c r="F94"/>
  <c r="K94"/>
  <c r="C94"/>
  <c r="E94"/>
  <c r="G93"/>
  <c r="G92"/>
  <c r="F93"/>
  <c r="F92"/>
  <c r="C93"/>
  <c r="K90"/>
  <c r="E90"/>
  <c r="K89"/>
  <c r="E89"/>
  <c r="J88"/>
  <c r="I88"/>
  <c r="H88"/>
  <c r="G88"/>
  <c r="F88"/>
  <c r="C88"/>
  <c r="E88"/>
  <c r="K87"/>
  <c r="E87"/>
  <c r="K86"/>
  <c r="E86"/>
  <c r="J85"/>
  <c r="I85"/>
  <c r="H85"/>
  <c r="G85"/>
  <c r="F85"/>
  <c r="C85"/>
  <c r="E85"/>
  <c r="K84"/>
  <c r="E84"/>
  <c r="K83"/>
  <c r="E83"/>
  <c r="J82"/>
  <c r="I82"/>
  <c r="H82"/>
  <c r="G82"/>
  <c r="F82"/>
  <c r="C82"/>
  <c r="E82"/>
  <c r="K81"/>
  <c r="E81"/>
  <c r="K80"/>
  <c r="E80"/>
  <c r="J79"/>
  <c r="I79"/>
  <c r="H79"/>
  <c r="G79"/>
  <c r="F79"/>
  <c r="C79"/>
  <c r="E79"/>
  <c r="E78"/>
  <c r="J77"/>
  <c r="I77"/>
  <c r="I73"/>
  <c r="H77"/>
  <c r="C77"/>
  <c r="K77"/>
  <c r="J76"/>
  <c r="I76"/>
  <c r="H76"/>
  <c r="H75"/>
  <c r="G76"/>
  <c r="G75"/>
  <c r="F76"/>
  <c r="F75"/>
  <c r="C76"/>
  <c r="E76"/>
  <c r="P75"/>
  <c r="L72"/>
  <c r="K70"/>
  <c r="E70"/>
  <c r="C69"/>
  <c r="E69"/>
  <c r="K68"/>
  <c r="E68"/>
  <c r="E67"/>
  <c r="K66"/>
  <c r="E66"/>
  <c r="K65"/>
  <c r="K63"/>
  <c r="E65"/>
  <c r="E63"/>
  <c r="K64"/>
  <c r="E64"/>
  <c r="K62"/>
  <c r="E62"/>
  <c r="K61"/>
  <c r="E61"/>
  <c r="K60"/>
  <c r="E60"/>
  <c r="K59"/>
  <c r="E59"/>
  <c r="E56"/>
  <c r="K58"/>
  <c r="E58"/>
  <c r="K57"/>
  <c r="E57"/>
  <c r="D56"/>
  <c r="E55"/>
  <c r="J54"/>
  <c r="I54"/>
  <c r="H54"/>
  <c r="G54"/>
  <c r="F54"/>
  <c r="K53"/>
  <c r="E53"/>
  <c r="K52"/>
  <c r="E52"/>
  <c r="K51"/>
  <c r="E51"/>
  <c r="E50"/>
  <c r="K49"/>
  <c r="E49"/>
  <c r="K48"/>
  <c r="E48"/>
  <c r="E43"/>
  <c r="K47"/>
  <c r="C46"/>
  <c r="K46"/>
  <c r="C45"/>
  <c r="K45"/>
  <c r="C44"/>
  <c r="K44"/>
  <c r="C43"/>
  <c r="J42"/>
  <c r="I42"/>
  <c r="G42"/>
  <c r="J40"/>
  <c r="I40"/>
  <c r="I36"/>
  <c r="H40"/>
  <c r="H36"/>
  <c r="G40"/>
  <c r="G36"/>
  <c r="F40"/>
  <c r="F36"/>
  <c r="K39"/>
  <c r="K38"/>
  <c r="K37"/>
  <c r="C36"/>
  <c r="J35"/>
  <c r="I35"/>
  <c r="H35"/>
  <c r="H32"/>
  <c r="G35"/>
  <c r="G32"/>
  <c r="F35"/>
  <c r="F27"/>
  <c r="K34"/>
  <c r="K33"/>
  <c r="I32"/>
  <c r="C32"/>
  <c r="K31"/>
  <c r="K30"/>
  <c r="K29"/>
  <c r="I28"/>
  <c r="H28"/>
  <c r="G28"/>
  <c r="F28"/>
  <c r="C28"/>
  <c r="I27"/>
  <c r="I21"/>
  <c r="H27"/>
  <c r="H21"/>
  <c r="G27"/>
  <c r="G21"/>
  <c r="C27"/>
  <c r="J26"/>
  <c r="I26"/>
  <c r="I20"/>
  <c r="H26"/>
  <c r="H24"/>
  <c r="G26"/>
  <c r="F26"/>
  <c r="C26"/>
  <c r="J25"/>
  <c r="I25"/>
  <c r="H25"/>
  <c r="G25"/>
  <c r="G19"/>
  <c r="F25"/>
  <c r="C25"/>
  <c r="E141"/>
  <c r="K69"/>
  <c r="K67"/>
  <c r="C67"/>
  <c r="E21"/>
  <c r="C72"/>
  <c r="E72"/>
  <c r="K112"/>
  <c r="K115"/>
  <c r="J125"/>
  <c r="G20"/>
  <c r="D135"/>
  <c r="D134"/>
  <c r="C140"/>
  <c r="E140"/>
  <c r="K88"/>
  <c r="J73"/>
  <c r="K82"/>
  <c r="H125"/>
  <c r="C136"/>
  <c r="E136"/>
  <c r="I24"/>
  <c r="P93"/>
  <c r="Q93"/>
  <c r="I125"/>
  <c r="G72"/>
  <c r="G71"/>
  <c r="H114"/>
  <c r="K114"/>
  <c r="C42"/>
  <c r="I75"/>
  <c r="E93"/>
  <c r="I93"/>
  <c r="I72"/>
  <c r="K118"/>
  <c r="J36"/>
  <c r="H73"/>
  <c r="I92"/>
  <c r="K76"/>
  <c r="K79"/>
  <c r="E127"/>
  <c r="C125"/>
  <c r="E125"/>
  <c r="K128"/>
  <c r="C92"/>
  <c r="E92"/>
  <c r="C73"/>
  <c r="E73"/>
  <c r="K35"/>
  <c r="F72"/>
  <c r="F71"/>
  <c r="K73"/>
  <c r="K28"/>
  <c r="F73"/>
  <c r="K85"/>
  <c r="K105"/>
  <c r="K108"/>
  <c r="F125"/>
  <c r="G18"/>
  <c r="J20"/>
  <c r="G134"/>
  <c r="C20"/>
  <c r="D20"/>
  <c r="K96"/>
  <c r="K121"/>
  <c r="K25"/>
  <c r="F42"/>
  <c r="K42"/>
  <c r="K43"/>
  <c r="L43"/>
  <c r="E152"/>
  <c r="I19"/>
  <c r="I18"/>
  <c r="I71"/>
  <c r="K56"/>
  <c r="C54"/>
  <c r="E54"/>
  <c r="J134"/>
  <c r="K117"/>
  <c r="F21"/>
  <c r="F24"/>
  <c r="E138"/>
  <c r="C137"/>
  <c r="E137"/>
  <c r="I17"/>
  <c r="K36"/>
  <c r="K26"/>
  <c r="K136"/>
  <c r="G24"/>
  <c r="H117"/>
  <c r="J72"/>
  <c r="J75"/>
  <c r="H72"/>
  <c r="J32"/>
  <c r="C146"/>
  <c r="C24"/>
  <c r="J27"/>
  <c r="E154"/>
  <c r="C75"/>
  <c r="E75"/>
  <c r="F32"/>
  <c r="E77"/>
  <c r="E20"/>
  <c r="J93"/>
  <c r="J137"/>
  <c r="K40"/>
  <c r="F20"/>
  <c r="F19"/>
  <c r="F18"/>
  <c r="K125"/>
  <c r="C71"/>
  <c r="E71"/>
  <c r="G17"/>
  <c r="C19"/>
  <c r="C134"/>
  <c r="K20"/>
  <c r="F17"/>
  <c r="J71"/>
  <c r="J19"/>
  <c r="D19"/>
  <c r="J21"/>
  <c r="K21"/>
  <c r="J24"/>
  <c r="K27"/>
  <c r="L25"/>
  <c r="H71"/>
  <c r="H17"/>
  <c r="H19"/>
  <c r="H18"/>
  <c r="E135"/>
  <c r="J92"/>
  <c r="K92"/>
  <c r="K93"/>
  <c r="K72"/>
  <c r="K71"/>
  <c r="K32"/>
  <c r="K135"/>
  <c r="E146"/>
  <c r="L56"/>
  <c r="K54"/>
  <c r="K75"/>
  <c r="C18"/>
  <c r="S17"/>
  <c r="T17"/>
  <c r="E19"/>
  <c r="E18"/>
  <c r="E134"/>
  <c r="E17"/>
  <c r="K134"/>
  <c r="C17"/>
  <c r="K24"/>
  <c r="J17"/>
  <c r="J18"/>
  <c r="K19"/>
  <c r="L19"/>
  <c r="K17"/>
</calcChain>
</file>

<file path=xl/sharedStrings.xml><?xml version="1.0" encoding="utf-8"?>
<sst xmlns="http://schemas.openxmlformats.org/spreadsheetml/2006/main" count="307" uniqueCount="143">
  <si>
    <t>№ п/п</t>
  </si>
  <si>
    <t>4.</t>
  </si>
  <si>
    <t>Мероприятия по формированию в коммунальном секторе благоприятных условий для реализации инвестиционных проектов</t>
  </si>
  <si>
    <t>Местный бюджет</t>
  </si>
  <si>
    <t>Областной бюджет</t>
  </si>
  <si>
    <t>4.1.</t>
  </si>
  <si>
    <t>Реконструкция и строительство объектов инженерной инфраструктуры</t>
  </si>
  <si>
    <t>4.2.</t>
  </si>
  <si>
    <t>Капитальный ремонт жилищного фонда</t>
  </si>
  <si>
    <t>4.2.2.</t>
  </si>
  <si>
    <t>Строительство банно-прачечного комплекса в пгт. Ноглики  (в том числе проектно-изыскательские работы)</t>
  </si>
  <si>
    <t>4.2.3.</t>
  </si>
  <si>
    <t>4.2.4.</t>
  </si>
  <si>
    <t>Инвентаризация и паспортизация линейных объектов коммунального хозяйства</t>
  </si>
  <si>
    <t>4.2.5.</t>
  </si>
  <si>
    <t>4.3.</t>
  </si>
  <si>
    <t>Обеспечение безаварийной работы жилищно-коммунального комплекса</t>
  </si>
  <si>
    <t>4.4.</t>
  </si>
  <si>
    <t>"Чистая вода"</t>
  </si>
  <si>
    <t>5.</t>
  </si>
  <si>
    <t>Мероприятия по регулированию численности безнадзорных животных</t>
  </si>
  <si>
    <t>5.1.</t>
  </si>
  <si>
    <t>Содержание пустующего муниципального жилого фонда</t>
  </si>
  <si>
    <t>Недополученные доходы, возникшие в результате регулирования цен на ЖКУ</t>
  </si>
  <si>
    <t xml:space="preserve"> 5.5</t>
  </si>
  <si>
    <t>ВСЕГО объем финансовых средств</t>
  </si>
  <si>
    <t xml:space="preserve">Местный бюджет     </t>
  </si>
  <si>
    <t xml:space="preserve">Внебюджетные источники </t>
  </si>
  <si>
    <t>в том числе:</t>
  </si>
  <si>
    <t>1.</t>
  </si>
  <si>
    <t>Подпрограмма «Энергосбережение и повышение энергетической эффективности</t>
  </si>
  <si>
    <t>2.</t>
  </si>
  <si>
    <t xml:space="preserve">Подпрограмма "Модернизация объектов коммунальной инфраструктуры" </t>
  </si>
  <si>
    <t>3.</t>
  </si>
  <si>
    <t>Подпрограмма "Комплексный капитальный ремонт и реконструкция жилищного фонда"</t>
  </si>
  <si>
    <t>В том числе:</t>
  </si>
  <si>
    <t>4.1.1.</t>
  </si>
  <si>
    <t>Водозабор в с. Вал, в том числе изыскательские и проектные работы</t>
  </si>
  <si>
    <t>Сверхнормативные потери энергоресурсов</t>
  </si>
  <si>
    <t>5.2 .</t>
  </si>
  <si>
    <t>5.3.</t>
  </si>
  <si>
    <t>Затраты не вошедшие в тариф при оказании услуг</t>
  </si>
  <si>
    <t>Недополученные доходы в связи с предоставлением помывочных услуг в банях и душевых</t>
  </si>
  <si>
    <t>6.</t>
  </si>
  <si>
    <t>Отлов безнадзорных животных</t>
  </si>
  <si>
    <t>Капитальный ремонт  объектов ЖКХ</t>
  </si>
  <si>
    <t xml:space="preserve"> 4.2.1.</t>
  </si>
  <si>
    <t xml:space="preserve"> 6.1.</t>
  </si>
  <si>
    <t>5.4.</t>
  </si>
  <si>
    <t>Приложение №2</t>
  </si>
  <si>
    <t>к муниципальной программе</t>
  </si>
  <si>
    <t xml:space="preserve">«Обеспечение населения муниципального </t>
  </si>
  <si>
    <t xml:space="preserve">образования «Городской округ Ногликский» </t>
  </si>
  <si>
    <t xml:space="preserve">качественными услугами жилищно-коммунального </t>
  </si>
  <si>
    <t>хозяйства на 2015-2020 годы»,</t>
  </si>
  <si>
    <t xml:space="preserve"> утвержденной постановлением администрации</t>
  </si>
  <si>
    <t xml:space="preserve">муниципального образования «Городской округ Ногликский» </t>
  </si>
  <si>
    <t>ПЕРЕЧЕНЬ ПОДПРОГРАММ, ПРОГРАМНЫХ МЕРОПРИЯТИЙ</t>
  </si>
  <si>
    <t>И ИСТОЧНИКОВ ФИНАНСИРОВАНИЯ</t>
  </si>
  <si>
    <t>Наименование подпрограмм/мероприятий</t>
  </si>
  <si>
    <t>Сумма затрат по годам, тыс. руб.</t>
  </si>
  <si>
    <t>Общая сумма затрат , тыс. руб.</t>
  </si>
  <si>
    <t>Ответственный исполнитель</t>
  </si>
  <si>
    <t>отдел ЖКХ</t>
  </si>
  <si>
    <t>отдел ЖКХ, КУМИ</t>
  </si>
  <si>
    <t xml:space="preserve"> отдел ЖКХ, КУМИ</t>
  </si>
  <si>
    <t>ОЭиРСиМБ</t>
  </si>
  <si>
    <t>ОСиА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</si>
  <si>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ЖКХ</t>
  </si>
  <si>
    <t>Реализация типовых мероприятий на муниципальных объектах бюджетной сферы*</t>
  </si>
  <si>
    <t>Федеральный бюджет</t>
  </si>
  <si>
    <t>Внебюджетные источники</t>
  </si>
  <si>
    <t>Работы по ремонту восстановлению «бесхозяйных» и муниципальных распределительных сетей и подстанций</t>
  </si>
  <si>
    <t xml:space="preserve">"Техническое перевооружение  системы теплоснабжения     котельной N 1 в пгт. Ноглики Сахалинской области"          </t>
  </si>
  <si>
    <t xml:space="preserve">"Реконструкция системы водоотведения в пгт. Ноглики, в том числе ПСД"   </t>
  </si>
  <si>
    <t>Капитальный ремонт, модернизация, реконструкция жилищного фонда</t>
  </si>
  <si>
    <t xml:space="preserve">Внебюджетные средства (средства областного бюджета предоставленные региональному оператору) </t>
  </si>
  <si>
    <t>Внебюджетные средства (юридические и физические лица)</t>
  </si>
  <si>
    <t>Капитальный ремонт муниципальных жилых помещений</t>
  </si>
  <si>
    <t>Субсидия  некоммерческим организациям на проведение капитального ремонта общего имущества в многоквартирных домах, расположенных на территории муниципального образования "Городской округ Ногликский" включенных в региональную программу «Капитальный ремонт общего имущества в многоквартирных домах, расположенных на территории Сахалинской области, на 2014-2043 годы»</t>
  </si>
  <si>
    <t>Формирование фонда капитального ремонта  путём перечисления денежных средств  на счёт регионального оператора</t>
  </si>
  <si>
    <t xml:space="preserve"> 4.4.1.</t>
  </si>
  <si>
    <t>Строительство водозабора на Северо-Уйглекутском месторождении в п. Ноглики</t>
  </si>
  <si>
    <t>Водозабор в с. Ныш, в том числе изыскательские и проектные работы</t>
  </si>
  <si>
    <t xml:space="preserve">Внебюджетные источники(средства областного бюджета предоставленные региональному оператору) </t>
  </si>
  <si>
    <t>Внебюджетные источники (юридические и физические лица)</t>
  </si>
  <si>
    <t>Осуществление технического надзора за строительством объекта "Строительство водозабора на Северо-Уйглекутском месторождении в п. Ноглики "</t>
  </si>
  <si>
    <t xml:space="preserve"> 4.4.2.</t>
  </si>
  <si>
    <t>Осуществление технического надзора за строительством объекта "Водозабор в с. Ныш"</t>
  </si>
  <si>
    <t xml:space="preserve"> 4.1.2</t>
  </si>
  <si>
    <t>Осуществление технического надзора "Строительство банно-прачечного комплекса в пгт. Ноглики  (в том числе проектно-изыскательские работы)"</t>
  </si>
  <si>
    <t>4.2.6.</t>
  </si>
  <si>
    <t xml:space="preserve"> 3.1</t>
  </si>
  <si>
    <t xml:space="preserve">  3.1.1.</t>
  </si>
  <si>
    <t>4.1.3.</t>
  </si>
  <si>
    <t xml:space="preserve"> 4.1.4.</t>
  </si>
  <si>
    <t xml:space="preserve"> 3.1.2. </t>
  </si>
  <si>
    <t>3.1.3.</t>
  </si>
  <si>
    <t xml:space="preserve">В рамках реализации мероприятия обеспечение безаварийной работы жилищно-коммунального комплекса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</si>
  <si>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подпрограммы "Чистая вода"государственной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</si>
  <si>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мероприятия  планы по развитию муниципального образования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</si>
  <si>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мероприятия реконструкция и строительство объектов инженерной инфраструктуры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</si>
  <si>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мероприятия модернизация объектов коммунальной инфраструктуры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</si>
  <si>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подпрограммы "Повышение энергетической эффективности региональной экономики и сокращение издержек в бюджетном секторе Сахалинской области"государственной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</si>
  <si>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Срок реализации </t>
  </si>
  <si>
    <t xml:space="preserve">Ожидаемый результат </t>
  </si>
  <si>
    <t>2015 год</t>
  </si>
  <si>
    <t xml:space="preserve">с 2016 по 2020 год </t>
  </si>
  <si>
    <t>постоянно</t>
  </si>
  <si>
    <t>отдел ЖКХ, УСП</t>
  </si>
  <si>
    <t xml:space="preserve">2015 год </t>
  </si>
  <si>
    <t xml:space="preserve">постоянно </t>
  </si>
  <si>
    <t>Приложение №1 к подпрограмме2</t>
  </si>
  <si>
    <t>Приложение №2 к подпрограмме1</t>
  </si>
  <si>
    <t>Приложение №1 к подпрограмме3</t>
  </si>
  <si>
    <t>2015-2016 год</t>
  </si>
  <si>
    <t>2015-2017 год</t>
  </si>
  <si>
    <t>2016-2017 год</t>
  </si>
  <si>
    <t>Приложение №1 к программе</t>
  </si>
  <si>
    <t>2015-2016год</t>
  </si>
  <si>
    <t>2015-2017год</t>
  </si>
  <si>
    <t>Осуществление технического надзора за строительством объекта "Водозабор в с. Вал"</t>
  </si>
  <si>
    <t>Модернизация ТП 35/6 "Промбаза"</t>
  </si>
  <si>
    <t>Мероприятия по развитию жилищно-коммунального комплекса</t>
  </si>
  <si>
    <t>Капитальный ремонт коммунальной инфраструктуры</t>
  </si>
  <si>
    <t>Замена оборудования в бане пгт.Ноглики</t>
  </si>
  <si>
    <t>Рекультивация водозабора "Имчин"</t>
  </si>
  <si>
    <t>Финансовое обеспечение компенсации дебиторской задолженности нереальной к взысканию</t>
  </si>
  <si>
    <t>5.6.</t>
  </si>
  <si>
    <t>1.1.</t>
  </si>
  <si>
    <t>1.2.</t>
  </si>
  <si>
    <t>1.3.</t>
  </si>
  <si>
    <t>4.2.7.</t>
  </si>
  <si>
    <t>4.2.8.</t>
  </si>
  <si>
    <t>от  04.08.2015№ 551</t>
  </si>
  <si>
    <t>Жилишное хозяйство</t>
  </si>
  <si>
    <t>Коммунальное хозяйство</t>
  </si>
  <si>
    <t xml:space="preserve"> 5.1.</t>
  </si>
  <si>
    <t xml:space="preserve"> 5.2.</t>
  </si>
  <si>
    <t>2.1.</t>
  </si>
  <si>
    <t>2.2.</t>
  </si>
  <si>
    <t xml:space="preserve">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</si>
  <si>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2
к постановлению администрации
от 05.04.2016 № 273          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</si>
</sst>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164" fontId="0" fillId="0" borderId="0" xfId="0" applyNumberFormat="1" applyAlignment="1">
      <alignment wrapText="1"/>
    </xf>
    <xf numFmtId="0" fontId="1" fillId="3" borderId="1" xfId="0" applyFont="1" applyFill="1" applyBorder="1" applyAlignment="1">
      <alignment vertical="top" wrapText="1"/>
    </xf>
    <xf numFmtId="0" fontId="0" fillId="3" borderId="0" xfId="0" applyFill="1" applyAlignment="1">
      <alignment wrapText="1"/>
    </xf>
    <xf numFmtId="0" fontId="0" fillId="0" borderId="0" xfId="0" applyAlignment="1">
      <alignment horizontal="center" vertical="center" wrapText="1"/>
    </xf>
    <xf numFmtId="0" fontId="1" fillId="3" borderId="2" xfId="0" applyFont="1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0" fillId="2" borderId="0" xfId="0" applyFill="1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3" borderId="0" xfId="0" applyFont="1" applyFill="1" applyBorder="1" applyAlignment="1">
      <alignment vertical="top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164" fontId="0" fillId="3" borderId="0" xfId="0" applyNumberFormat="1" applyFill="1" applyBorder="1" applyAlignment="1">
      <alignment wrapText="1"/>
    </xf>
    <xf numFmtId="0" fontId="3" fillId="0" borderId="0" xfId="0" applyFont="1" applyAlignment="1"/>
    <xf numFmtId="2" fontId="5" fillId="3" borderId="1" xfId="0" applyNumberFormat="1" applyFont="1" applyFill="1" applyBorder="1" applyAlignment="1">
      <alignment horizontal="center" vertical="top" wrapText="1"/>
    </xf>
    <xf numFmtId="2" fontId="5" fillId="3" borderId="1" xfId="0" applyNumberFormat="1" applyFont="1" applyFill="1" applyBorder="1" applyAlignment="1">
      <alignment horizontal="center" wrapText="1"/>
    </xf>
    <xf numFmtId="164" fontId="3" fillId="0" borderId="0" xfId="0" applyNumberFormat="1" applyFont="1" applyAlignment="1"/>
    <xf numFmtId="164" fontId="5" fillId="3" borderId="1" xfId="0" applyNumberFormat="1" applyFont="1" applyFill="1" applyBorder="1" applyAlignment="1">
      <alignment horizontal="center" wrapText="1"/>
    </xf>
    <xf numFmtId="164" fontId="0" fillId="0" borderId="0" xfId="0" applyNumberFormat="1" applyBorder="1" applyAlignment="1">
      <alignment wrapText="1"/>
    </xf>
    <xf numFmtId="0" fontId="3" fillId="3" borderId="0" xfId="0" applyFont="1" applyFill="1" applyAlignment="1"/>
    <xf numFmtId="2" fontId="5" fillId="3" borderId="1" xfId="0" applyNumberFormat="1" applyFont="1" applyFill="1" applyBorder="1" applyAlignment="1">
      <alignment horizontal="center" vertical="top" wrapText="1"/>
    </xf>
    <xf numFmtId="2" fontId="5" fillId="3" borderId="1" xfId="0" applyNumberFormat="1" applyFont="1" applyFill="1" applyBorder="1" applyAlignment="1">
      <alignment horizontal="center" wrapText="1"/>
    </xf>
    <xf numFmtId="164" fontId="0" fillId="3" borderId="0" xfId="0" applyNumberFormat="1" applyFill="1" applyAlignment="1">
      <alignment wrapText="1"/>
    </xf>
    <xf numFmtId="0" fontId="6" fillId="3" borderId="0" xfId="0" applyFont="1" applyFill="1" applyAlignment="1">
      <alignment wrapText="1"/>
    </xf>
    <xf numFmtId="0" fontId="8" fillId="3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1" fontId="5" fillId="3" borderId="1" xfId="0" applyNumberFormat="1" applyFont="1" applyFill="1" applyBorder="1" applyAlignment="1">
      <alignment horizontal="center" wrapText="1"/>
    </xf>
    <xf numFmtId="164" fontId="5" fillId="3" borderId="1" xfId="0" applyNumberFormat="1" applyFont="1" applyFill="1" applyBorder="1" applyAlignment="1">
      <alignment wrapText="1"/>
    </xf>
    <xf numFmtId="164" fontId="5" fillId="3" borderId="1" xfId="0" applyNumberFormat="1" applyFont="1" applyFill="1" applyBorder="1" applyAlignment="1">
      <alignment horizontal="center" wrapText="1"/>
    </xf>
    <xf numFmtId="164" fontId="5" fillId="3" borderId="1" xfId="0" applyNumberFormat="1" applyFont="1" applyFill="1" applyBorder="1" applyAlignment="1">
      <alignment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6" fillId="3" borderId="0" xfId="0" applyFont="1" applyFill="1" applyBorder="1" applyAlignment="1">
      <alignment wrapText="1"/>
    </xf>
    <xf numFmtId="164" fontId="6" fillId="3" borderId="0" xfId="0" applyNumberFormat="1" applyFont="1" applyFill="1" applyAlignment="1">
      <alignment wrapText="1"/>
    </xf>
    <xf numFmtId="0" fontId="7" fillId="3" borderId="0" xfId="0" applyFont="1" applyFill="1" applyAlignment="1">
      <alignment wrapText="1"/>
    </xf>
    <xf numFmtId="0" fontId="7" fillId="3" borderId="0" xfId="0" applyFont="1" applyFill="1" applyBorder="1" applyAlignment="1">
      <alignment wrapText="1"/>
    </xf>
    <xf numFmtId="0" fontId="8" fillId="3" borderId="0" xfId="0" applyFont="1" applyFill="1" applyAlignment="1">
      <alignment horizontal="right"/>
    </xf>
    <xf numFmtId="164" fontId="7" fillId="3" borderId="0" xfId="0" applyNumberFormat="1" applyFont="1" applyFill="1" applyAlignment="1">
      <alignment wrapText="1"/>
    </xf>
    <xf numFmtId="164" fontId="8" fillId="3" borderId="0" xfId="0" applyNumberFormat="1" applyFont="1" applyFill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164" fontId="9" fillId="3" borderId="0" xfId="0" applyNumberFormat="1" applyFont="1" applyFill="1" applyAlignment="1">
      <alignment wrapText="1"/>
    </xf>
    <xf numFmtId="0" fontId="6" fillId="3" borderId="0" xfId="0" applyFont="1" applyFill="1" applyBorder="1" applyAlignment="1">
      <alignment wrapText="1"/>
    </xf>
    <xf numFmtId="164" fontId="5" fillId="3" borderId="1" xfId="0" applyNumberFormat="1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6" fillId="3" borderId="7" xfId="0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/>
    </xf>
    <xf numFmtId="164" fontId="5" fillId="3" borderId="3" xfId="0" applyNumberFormat="1" applyFont="1" applyFill="1" applyBorder="1" applyAlignment="1">
      <alignment horizontal="center" wrapText="1"/>
    </xf>
    <xf numFmtId="164" fontId="5" fillId="3" borderId="4" xfId="0" applyNumberFormat="1" applyFont="1" applyFill="1" applyBorder="1" applyAlignment="1">
      <alignment horizontal="center" wrapText="1"/>
    </xf>
    <xf numFmtId="164" fontId="5" fillId="3" borderId="2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8" fillId="3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168"/>
  <sheetViews>
    <sheetView tabSelected="1" zoomScale="75" zoomScaleNormal="67" workbookViewId="0">
      <selection activeCell="O166" sqref="A1:O166"/>
    </sheetView>
  </sheetViews>
  <sheetFormatPr defaultColWidth="20.28515625" defaultRowHeight="15"/>
  <cols>
    <col min="1" max="1" width="6.7109375" style="1" customWidth="1"/>
    <col min="2" max="2" width="40.28515625" style="1" customWidth="1"/>
    <col min="3" max="3" width="10.7109375" style="5" customWidth="1"/>
    <col min="4" max="5" width="10.7109375" style="1" hidden="1" customWidth="1"/>
    <col min="6" max="6" width="9.42578125" style="3" customWidth="1"/>
    <col min="7" max="10" width="9.42578125" style="1" customWidth="1"/>
    <col min="11" max="11" width="10.28515625" style="3" customWidth="1"/>
    <col min="12" max="12" width="0" style="1" hidden="1" customWidth="1"/>
    <col min="13" max="13" width="9.28515625" style="1" customWidth="1"/>
    <col min="14" max="14" width="11.28515625" style="8" customWidth="1"/>
    <col min="15" max="15" width="17.28515625" style="8" customWidth="1"/>
    <col min="16" max="18" width="0" style="8" hidden="1" customWidth="1"/>
    <col min="19" max="62" width="20.28515625" style="8"/>
    <col min="63" max="16384" width="20.28515625" style="1"/>
  </cols>
  <sheetData>
    <row r="1" spans="1:254" ht="51" customHeight="1">
      <c r="B1" s="16"/>
      <c r="C1" s="22"/>
      <c r="D1" s="16"/>
      <c r="E1" s="16"/>
      <c r="F1" s="19"/>
      <c r="G1" s="16"/>
      <c r="H1" s="16"/>
      <c r="I1" s="16"/>
      <c r="J1" s="60" t="s">
        <v>142</v>
      </c>
      <c r="K1" s="61"/>
      <c r="L1" s="61"/>
      <c r="M1" s="61"/>
      <c r="N1" s="61"/>
      <c r="O1" s="61"/>
    </row>
    <row r="2" spans="1:254" s="8" customFormat="1" ht="26.25" customHeight="1">
      <c r="A2" s="26"/>
      <c r="B2" s="26"/>
      <c r="C2" s="26"/>
      <c r="D2" s="26"/>
      <c r="E2" s="26"/>
      <c r="F2" s="44"/>
      <c r="G2" s="26"/>
      <c r="H2" s="26"/>
      <c r="I2" s="26"/>
      <c r="J2" s="45"/>
      <c r="K2" s="45"/>
      <c r="L2" s="45"/>
      <c r="M2" s="45"/>
      <c r="N2" s="46"/>
      <c r="O2" s="47" t="s">
        <v>49</v>
      </c>
      <c r="W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</row>
    <row r="3" spans="1:254" s="8" customFormat="1" ht="16.5" customHeight="1">
      <c r="A3" s="26"/>
      <c r="B3" s="26"/>
      <c r="C3" s="26"/>
      <c r="D3" s="26"/>
      <c r="E3" s="26"/>
      <c r="F3" s="44"/>
      <c r="G3" s="26"/>
      <c r="H3" s="26"/>
      <c r="I3" s="26"/>
      <c r="J3" s="45"/>
      <c r="K3" s="45"/>
      <c r="L3" s="45"/>
      <c r="M3" s="45"/>
      <c r="N3" s="46"/>
      <c r="O3" s="47" t="s">
        <v>50</v>
      </c>
      <c r="W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</row>
    <row r="4" spans="1:254" s="8" customFormat="1" ht="15.75">
      <c r="A4" s="26"/>
      <c r="B4" s="26"/>
      <c r="C4" s="26"/>
      <c r="D4" s="26"/>
      <c r="E4" s="26"/>
      <c r="F4" s="44"/>
      <c r="G4" s="26"/>
      <c r="H4" s="26"/>
      <c r="I4" s="26"/>
      <c r="J4" s="45"/>
      <c r="K4" s="45"/>
      <c r="L4" s="45"/>
      <c r="M4" s="45"/>
      <c r="N4" s="46"/>
      <c r="O4" s="47" t="s">
        <v>51</v>
      </c>
      <c r="W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</row>
    <row r="5" spans="1:254" s="8" customFormat="1" ht="15.75">
      <c r="A5" s="26"/>
      <c r="B5" s="26"/>
      <c r="C5" s="26"/>
      <c r="D5" s="26"/>
      <c r="E5" s="26"/>
      <c r="F5" s="44"/>
      <c r="G5" s="26"/>
      <c r="H5" s="26"/>
      <c r="I5" s="26"/>
      <c r="J5" s="45"/>
      <c r="K5" s="45"/>
      <c r="L5" s="45"/>
      <c r="M5" s="45"/>
      <c r="N5" s="46"/>
      <c r="O5" s="47" t="s">
        <v>52</v>
      </c>
      <c r="W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</row>
    <row r="6" spans="1:254" s="8" customFormat="1" ht="15.75">
      <c r="A6" s="26"/>
      <c r="B6" s="26"/>
      <c r="C6" s="26"/>
      <c r="D6" s="26"/>
      <c r="E6" s="26"/>
      <c r="F6" s="44"/>
      <c r="G6" s="26"/>
      <c r="H6" s="26"/>
      <c r="I6" s="26"/>
      <c r="J6" s="45"/>
      <c r="K6" s="45"/>
      <c r="L6" s="45"/>
      <c r="M6" s="45"/>
      <c r="N6" s="46"/>
      <c r="O6" s="47" t="s">
        <v>53</v>
      </c>
      <c r="W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</row>
    <row r="7" spans="1:254" s="8" customFormat="1" ht="15.75">
      <c r="A7" s="26"/>
      <c r="B7" s="26"/>
      <c r="C7" s="26"/>
      <c r="D7" s="26"/>
      <c r="E7" s="26"/>
      <c r="F7" s="44"/>
      <c r="G7" s="26"/>
      <c r="H7" s="26"/>
      <c r="I7" s="26"/>
      <c r="J7" s="45"/>
      <c r="K7" s="45"/>
      <c r="L7" s="45"/>
      <c r="M7" s="45"/>
      <c r="N7" s="46"/>
      <c r="O7" s="47" t="s">
        <v>54</v>
      </c>
      <c r="W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</row>
    <row r="8" spans="1:254" s="8" customFormat="1" ht="15.75">
      <c r="A8" s="26"/>
      <c r="B8" s="26"/>
      <c r="C8" s="26"/>
      <c r="D8" s="26"/>
      <c r="E8" s="26"/>
      <c r="F8" s="44"/>
      <c r="G8" s="26"/>
      <c r="H8" s="26"/>
      <c r="I8" s="26"/>
      <c r="J8" s="45"/>
      <c r="K8" s="45"/>
      <c r="L8" s="45"/>
      <c r="M8" s="45"/>
      <c r="N8" s="46"/>
      <c r="O8" s="47" t="s">
        <v>55</v>
      </c>
      <c r="W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</row>
    <row r="9" spans="1:254" ht="15.75">
      <c r="A9" s="26"/>
      <c r="B9" s="26"/>
      <c r="C9" s="26"/>
      <c r="D9" s="26"/>
      <c r="E9" s="26"/>
      <c r="F9" s="44"/>
      <c r="G9" s="26"/>
      <c r="H9" s="26"/>
      <c r="I9" s="26"/>
      <c r="J9" s="45"/>
      <c r="K9" s="48"/>
      <c r="L9" s="45"/>
      <c r="M9" s="45"/>
      <c r="N9" s="46"/>
      <c r="O9" s="47" t="s">
        <v>56</v>
      </c>
    </row>
    <row r="10" spans="1:254" ht="15.75">
      <c r="A10" s="26"/>
      <c r="B10" s="26"/>
      <c r="C10" s="26"/>
      <c r="D10" s="26"/>
      <c r="E10" s="26"/>
      <c r="F10" s="44"/>
      <c r="G10" s="26"/>
      <c r="H10" s="26"/>
      <c r="I10" s="26"/>
      <c r="J10" s="45"/>
      <c r="K10" s="48"/>
      <c r="L10" s="45"/>
      <c r="M10" s="45"/>
      <c r="N10" s="46"/>
      <c r="O10" s="47" t="s">
        <v>134</v>
      </c>
    </row>
    <row r="11" spans="1:254" s="8" customFormat="1" ht="14.45" customHeight="1">
      <c r="A11" s="27"/>
      <c r="B11" s="27"/>
      <c r="C11" s="27"/>
      <c r="D11" s="27"/>
      <c r="E11" s="27"/>
      <c r="F11" s="49"/>
      <c r="G11" s="27"/>
      <c r="H11" s="27"/>
      <c r="I11" s="27"/>
      <c r="J11" s="27"/>
      <c r="K11" s="27"/>
      <c r="L11" s="27"/>
      <c r="M11" s="27"/>
      <c r="N11" s="27"/>
      <c r="O11" s="27"/>
      <c r="W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</row>
    <row r="12" spans="1:254" s="8" customFormat="1" ht="14.45" customHeight="1">
      <c r="A12" s="62" t="s">
        <v>57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W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</row>
    <row r="13" spans="1:254" s="8" customFormat="1" ht="14.45" customHeight="1">
      <c r="A13" s="56" t="s">
        <v>58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W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</row>
    <row r="14" spans="1:254" s="8" customFormat="1" ht="40.15" customHeight="1">
      <c r="A14" s="63" t="s">
        <v>0</v>
      </c>
      <c r="B14" s="63" t="s">
        <v>59</v>
      </c>
      <c r="C14" s="63" t="s">
        <v>60</v>
      </c>
      <c r="D14" s="63"/>
      <c r="E14" s="63"/>
      <c r="F14" s="63"/>
      <c r="G14" s="63"/>
      <c r="H14" s="63"/>
      <c r="I14" s="63"/>
      <c r="J14" s="63"/>
      <c r="K14" s="64" t="s">
        <v>61</v>
      </c>
      <c r="L14" s="42"/>
      <c r="M14" s="65" t="s">
        <v>62</v>
      </c>
      <c r="N14" s="54" t="s">
        <v>104</v>
      </c>
      <c r="O14" s="54" t="s">
        <v>105</v>
      </c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</row>
    <row r="15" spans="1:254" s="8" customFormat="1" ht="18.600000000000001" customHeight="1">
      <c r="A15" s="63"/>
      <c r="B15" s="63"/>
      <c r="C15" s="28">
        <v>2015</v>
      </c>
      <c r="D15" s="28"/>
      <c r="E15" s="28"/>
      <c r="F15" s="29">
        <v>2016</v>
      </c>
      <c r="G15" s="28">
        <v>2017</v>
      </c>
      <c r="H15" s="28">
        <v>2018</v>
      </c>
      <c r="I15" s="28">
        <v>2019</v>
      </c>
      <c r="J15" s="28">
        <v>2020</v>
      </c>
      <c r="K15" s="64"/>
      <c r="L15" s="42"/>
      <c r="M15" s="65"/>
      <c r="N15" s="55"/>
      <c r="O15" s="55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</row>
    <row r="16" spans="1:254">
      <c r="A16" s="28">
        <v>1</v>
      </c>
      <c r="B16" s="28">
        <v>2</v>
      </c>
      <c r="C16" s="28">
        <v>3</v>
      </c>
      <c r="D16" s="28"/>
      <c r="E16" s="28"/>
      <c r="F16" s="20">
        <v>4</v>
      </c>
      <c r="G16" s="28">
        <v>5</v>
      </c>
      <c r="H16" s="28">
        <v>6</v>
      </c>
      <c r="I16" s="28">
        <v>7</v>
      </c>
      <c r="J16" s="28">
        <v>8</v>
      </c>
      <c r="K16" s="28">
        <v>9</v>
      </c>
      <c r="L16" s="42"/>
      <c r="M16" s="50">
        <v>10</v>
      </c>
      <c r="N16" s="50">
        <v>11</v>
      </c>
      <c r="O16" s="50">
        <v>12</v>
      </c>
    </row>
    <row r="17" spans="1:254" ht="19.149999999999999" customHeight="1">
      <c r="A17" s="20"/>
      <c r="B17" s="30" t="s">
        <v>25</v>
      </c>
      <c r="C17" s="31">
        <f>C24+C42+C54+C71+C134+C161</f>
        <v>469499.8</v>
      </c>
      <c r="D17" s="20"/>
      <c r="E17" s="20">
        <f t="shared" ref="E17:J17" si="0">E24+E42+E54+E71+E134+E161</f>
        <v>278564</v>
      </c>
      <c r="F17" s="20">
        <f t="shared" si="0"/>
        <v>76684</v>
      </c>
      <c r="G17" s="20">
        <f t="shared" si="0"/>
        <v>72066.5</v>
      </c>
      <c r="H17" s="20">
        <f t="shared" si="0"/>
        <v>147348.4</v>
      </c>
      <c r="I17" s="20">
        <f t="shared" si="0"/>
        <v>148369</v>
      </c>
      <c r="J17" s="20">
        <f t="shared" si="0"/>
        <v>149062.39999999999</v>
      </c>
      <c r="K17" s="20">
        <f>J17+I17+H17+G17+F17+C17</f>
        <v>1063030.1000000001</v>
      </c>
      <c r="L17" s="41"/>
      <c r="M17" s="41"/>
      <c r="N17" s="41"/>
      <c r="O17" s="42"/>
      <c r="S17" s="21">
        <f>C19+C20</f>
        <v>432608.6</v>
      </c>
      <c r="T17" s="21">
        <f>432608.597-S17</f>
        <v>0</v>
      </c>
    </row>
    <row r="18" spans="1:254" s="2" customFormat="1" ht="36.6" hidden="1" customHeight="1" thickBot="1">
      <c r="A18" s="20"/>
      <c r="B18" s="30"/>
      <c r="C18" s="31">
        <f t="shared" ref="C18:J18" si="1">C19+C20+C21</f>
        <v>469499.8</v>
      </c>
      <c r="D18" s="20"/>
      <c r="E18" s="20">
        <f>E19+E20+E21</f>
        <v>279889.2</v>
      </c>
      <c r="F18" s="20">
        <f t="shared" si="1"/>
        <v>76684</v>
      </c>
      <c r="G18" s="20">
        <f t="shared" si="1"/>
        <v>72066.5</v>
      </c>
      <c r="H18" s="20">
        <f t="shared" si="1"/>
        <v>147348.4</v>
      </c>
      <c r="I18" s="20">
        <f t="shared" si="1"/>
        <v>148369</v>
      </c>
      <c r="J18" s="20">
        <f t="shared" si="1"/>
        <v>149062.39999999999</v>
      </c>
      <c r="K18" s="20"/>
      <c r="L18" s="41"/>
      <c r="M18" s="41"/>
      <c r="N18" s="42"/>
      <c r="O18" s="42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</row>
    <row r="19" spans="1:254" ht="16.899999999999999" customHeight="1">
      <c r="A19" s="32"/>
      <c r="B19" s="32" t="s">
        <v>26</v>
      </c>
      <c r="C19" s="31">
        <f>C25+C43+C56+C72+C135+C162</f>
        <v>52522</v>
      </c>
      <c r="D19" s="20">
        <f>40676.3-C19</f>
        <v>-11845.7</v>
      </c>
      <c r="E19" s="20">
        <f t="shared" ref="E19:J19" si="2">E25+E43+E56+E72+E135+E162</f>
        <v>44999.4</v>
      </c>
      <c r="F19" s="20">
        <f t="shared" si="2"/>
        <v>35387</v>
      </c>
      <c r="G19" s="20">
        <f t="shared" si="2"/>
        <v>32828.800000000003</v>
      </c>
      <c r="H19" s="20">
        <f t="shared" si="2"/>
        <v>35803.9</v>
      </c>
      <c r="I19" s="20">
        <f t="shared" si="2"/>
        <v>35836.1</v>
      </c>
      <c r="J19" s="20">
        <f t="shared" si="2"/>
        <v>35556.6</v>
      </c>
      <c r="K19" s="20">
        <f>J19+I19+H19+G19+F19+C19</f>
        <v>227934.4</v>
      </c>
      <c r="L19" s="41">
        <f>K19+K20+K21</f>
        <v>1063030.1000000001</v>
      </c>
      <c r="M19" s="41"/>
      <c r="N19" s="42"/>
      <c r="O19" s="42"/>
    </row>
    <row r="20" spans="1:254" ht="16.149999999999999" customHeight="1">
      <c r="A20" s="32"/>
      <c r="B20" s="32" t="s">
        <v>4</v>
      </c>
      <c r="C20" s="31">
        <f>C26+C44+C77+C136+C163+C94+C123+C127</f>
        <v>380086.6</v>
      </c>
      <c r="D20" s="20">
        <f>311746.5-C20</f>
        <v>-68340.100000000006</v>
      </c>
      <c r="E20" s="20">
        <f t="shared" ref="E20:J20" si="3">E26+E44+E77+E136+E163+E94+E123+E127</f>
        <v>197998.6</v>
      </c>
      <c r="F20" s="20">
        <f t="shared" si="3"/>
        <v>5800</v>
      </c>
      <c r="G20" s="20">
        <f t="shared" si="3"/>
        <v>500</v>
      </c>
      <c r="H20" s="20">
        <f t="shared" si="3"/>
        <v>70446.3</v>
      </c>
      <c r="I20" s="20">
        <f t="shared" si="3"/>
        <v>68926.600000000006</v>
      </c>
      <c r="J20" s="20">
        <f t="shared" si="3"/>
        <v>67234.2</v>
      </c>
      <c r="K20" s="20">
        <f>J20+I20+H20+G20+F20+C20</f>
        <v>592993.69999999995</v>
      </c>
      <c r="L20" s="41"/>
      <c r="M20" s="41"/>
      <c r="N20" s="42"/>
      <c r="O20" s="42"/>
    </row>
    <row r="21" spans="1:254" ht="13.15" customHeight="1">
      <c r="A21" s="32"/>
      <c r="B21" s="32" t="s">
        <v>27</v>
      </c>
      <c r="C21" s="31">
        <f t="shared" ref="C21:J21" si="4">C27+C45+C57+C58</f>
        <v>36891.199999999997</v>
      </c>
      <c r="D21" s="20"/>
      <c r="E21" s="20">
        <f>E27+E45+E57+E58</f>
        <v>36891.199999999997</v>
      </c>
      <c r="F21" s="20">
        <f t="shared" si="4"/>
        <v>35497</v>
      </c>
      <c r="G21" s="20">
        <f t="shared" si="4"/>
        <v>38737.699999999997</v>
      </c>
      <c r="H21" s="20">
        <f t="shared" si="4"/>
        <v>41098.199999999997</v>
      </c>
      <c r="I21" s="20">
        <f t="shared" si="4"/>
        <v>43606.3</v>
      </c>
      <c r="J21" s="20">
        <f t="shared" si="4"/>
        <v>46271.6</v>
      </c>
      <c r="K21" s="20">
        <f>J21+I21+H21+G21+F21+C21</f>
        <v>242102</v>
      </c>
      <c r="L21" s="41"/>
      <c r="M21" s="41"/>
      <c r="N21" s="42"/>
      <c r="O21" s="42"/>
    </row>
    <row r="22" spans="1:254" ht="18" customHeight="1">
      <c r="A22" s="30"/>
      <c r="B22" s="32" t="s">
        <v>28</v>
      </c>
      <c r="C22" s="33"/>
      <c r="D22" s="33"/>
      <c r="E22" s="33"/>
      <c r="F22" s="33"/>
      <c r="G22" s="33"/>
      <c r="H22" s="33"/>
      <c r="I22" s="33"/>
      <c r="J22" s="32"/>
      <c r="K22" s="34"/>
      <c r="L22" s="41"/>
      <c r="M22" s="41"/>
      <c r="N22" s="42"/>
      <c r="O22" s="42"/>
    </row>
    <row r="23" spans="1:254" ht="40.15" customHeight="1">
      <c r="A23" s="57" t="s">
        <v>103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9"/>
    </row>
    <row r="24" spans="1:254" s="6" customFormat="1" ht="30" customHeight="1">
      <c r="A24" s="35" t="s">
        <v>29</v>
      </c>
      <c r="B24" s="35" t="s">
        <v>30</v>
      </c>
      <c r="C24" s="36">
        <f t="shared" ref="C24:J24" si="5">C25+C26+C27</f>
        <v>129423.9</v>
      </c>
      <c r="D24" s="35"/>
      <c r="E24" s="35"/>
      <c r="F24" s="35">
        <f t="shared" si="5"/>
        <v>4703.3</v>
      </c>
      <c r="G24" s="35">
        <f t="shared" si="5"/>
        <v>5018.5</v>
      </c>
      <c r="H24" s="35">
        <f t="shared" si="5"/>
        <v>5364.7</v>
      </c>
      <c r="I24" s="35">
        <f t="shared" si="5"/>
        <v>5697.3</v>
      </c>
      <c r="J24" s="35">
        <f t="shared" si="5"/>
        <v>6016.4</v>
      </c>
      <c r="K24" s="35">
        <f t="shared" ref="K24:K40" si="6">J24+I24+H24+G24+F24+C24</f>
        <v>156224.1</v>
      </c>
      <c r="L24" s="39"/>
      <c r="M24" s="32"/>
      <c r="N24" s="32"/>
      <c r="O24" s="32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</row>
    <row r="25" spans="1:254" ht="16.149999999999999" customHeight="1">
      <c r="A25" s="32"/>
      <c r="B25" s="32" t="s">
        <v>26</v>
      </c>
      <c r="C25" s="37">
        <f t="shared" ref="C25:J27" si="7">C29+C33+C37</f>
        <v>4308.1000000000004</v>
      </c>
      <c r="D25" s="37"/>
      <c r="E25" s="37"/>
      <c r="F25" s="37">
        <f t="shared" si="7"/>
        <v>4703.3</v>
      </c>
      <c r="G25" s="37">
        <f t="shared" si="7"/>
        <v>5018.5</v>
      </c>
      <c r="H25" s="37">
        <f t="shared" si="7"/>
        <v>5364.7</v>
      </c>
      <c r="I25" s="37">
        <f t="shared" si="7"/>
        <v>5697.3</v>
      </c>
      <c r="J25" s="37">
        <f t="shared" si="7"/>
        <v>6016.4</v>
      </c>
      <c r="K25" s="37">
        <f t="shared" si="6"/>
        <v>31108.3</v>
      </c>
      <c r="L25" s="32">
        <f>K25+K26+K27</f>
        <v>156224.1</v>
      </c>
      <c r="M25" s="32"/>
      <c r="N25" s="32"/>
      <c r="O25" s="32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7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ht="15" customHeight="1">
      <c r="A26" s="32"/>
      <c r="B26" s="32" t="s">
        <v>4</v>
      </c>
      <c r="C26" s="37">
        <f t="shared" si="7"/>
        <v>125115.8</v>
      </c>
      <c r="D26" s="37"/>
      <c r="E26" s="37"/>
      <c r="F26" s="37">
        <f t="shared" si="7"/>
        <v>0</v>
      </c>
      <c r="G26" s="37">
        <f t="shared" si="7"/>
        <v>0</v>
      </c>
      <c r="H26" s="37">
        <f t="shared" si="7"/>
        <v>0</v>
      </c>
      <c r="I26" s="37">
        <f t="shared" si="7"/>
        <v>0</v>
      </c>
      <c r="J26" s="37">
        <f t="shared" si="7"/>
        <v>0</v>
      </c>
      <c r="K26" s="37">
        <f t="shared" si="6"/>
        <v>125115.8</v>
      </c>
      <c r="L26" s="32"/>
      <c r="M26" s="32"/>
      <c r="N26" s="32"/>
      <c r="O26" s="32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7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ht="18" customHeight="1">
      <c r="A27" s="32"/>
      <c r="B27" s="32" t="s">
        <v>27</v>
      </c>
      <c r="C27" s="37">
        <f t="shared" si="7"/>
        <v>0</v>
      </c>
      <c r="D27" s="37"/>
      <c r="E27" s="37"/>
      <c r="F27" s="37">
        <f t="shared" si="7"/>
        <v>0</v>
      </c>
      <c r="G27" s="37">
        <f t="shared" si="7"/>
        <v>0</v>
      </c>
      <c r="H27" s="37">
        <f t="shared" si="7"/>
        <v>0</v>
      </c>
      <c r="I27" s="37">
        <f t="shared" si="7"/>
        <v>0</v>
      </c>
      <c r="J27" s="37">
        <f t="shared" si="7"/>
        <v>0</v>
      </c>
      <c r="K27" s="37">
        <f t="shared" si="6"/>
        <v>0</v>
      </c>
      <c r="L27" s="32"/>
      <c r="M27" s="32"/>
      <c r="N27" s="32"/>
      <c r="O27" s="32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7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ht="42.6" customHeight="1">
      <c r="A28" s="32" t="s">
        <v>129</v>
      </c>
      <c r="B28" s="32" t="s">
        <v>69</v>
      </c>
      <c r="C28" s="37">
        <f t="shared" ref="C28:I28" si="8">C29+C30+C31</f>
        <v>4308</v>
      </c>
      <c r="D28" s="37"/>
      <c r="E28" s="37"/>
      <c r="F28" s="37">
        <f t="shared" si="8"/>
        <v>4703.3</v>
      </c>
      <c r="G28" s="37">
        <f t="shared" si="8"/>
        <v>5018.5</v>
      </c>
      <c r="H28" s="37">
        <f t="shared" si="8"/>
        <v>5364.7</v>
      </c>
      <c r="I28" s="37">
        <f t="shared" si="8"/>
        <v>5697.3</v>
      </c>
      <c r="J28" s="37">
        <v>0</v>
      </c>
      <c r="K28" s="37">
        <f>J28+I28+H28+G28+F28+C28</f>
        <v>25091.8</v>
      </c>
      <c r="L28" s="32"/>
      <c r="M28" s="32" t="s">
        <v>109</v>
      </c>
      <c r="N28" s="32" t="s">
        <v>108</v>
      </c>
      <c r="O28" s="32" t="s">
        <v>113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7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ht="15.6" customHeight="1">
      <c r="A29" s="32"/>
      <c r="B29" s="32" t="s">
        <v>3</v>
      </c>
      <c r="C29" s="37">
        <v>4308</v>
      </c>
      <c r="D29" s="37"/>
      <c r="E29" s="37"/>
      <c r="F29" s="37">
        <f>61.3+570.2+2659.9+1411.9</f>
        <v>4703.3</v>
      </c>
      <c r="G29" s="37">
        <v>5018.5</v>
      </c>
      <c r="H29" s="37">
        <v>5364.7</v>
      </c>
      <c r="I29" s="37">
        <v>5697.3</v>
      </c>
      <c r="J29" s="37">
        <v>6016.4</v>
      </c>
      <c r="K29" s="37">
        <f t="shared" si="6"/>
        <v>31108.2</v>
      </c>
      <c r="L29" s="32"/>
      <c r="M29" s="32"/>
      <c r="N29" s="32"/>
      <c r="O29" s="32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7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ht="14.45" customHeight="1">
      <c r="A30" s="32"/>
      <c r="B30" s="32" t="s">
        <v>4</v>
      </c>
      <c r="C30" s="37">
        <v>0</v>
      </c>
      <c r="D30" s="37"/>
      <c r="E30" s="37"/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f t="shared" si="6"/>
        <v>0</v>
      </c>
      <c r="L30" s="32"/>
      <c r="M30" s="32"/>
      <c r="N30" s="32"/>
      <c r="O30" s="32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7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ht="13.9" customHeight="1">
      <c r="A31" s="32"/>
      <c r="B31" s="32" t="s">
        <v>71</v>
      </c>
      <c r="C31" s="37">
        <v>0</v>
      </c>
      <c r="D31" s="37"/>
      <c r="E31" s="37"/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f t="shared" si="6"/>
        <v>0</v>
      </c>
      <c r="L31" s="32"/>
      <c r="M31" s="32"/>
      <c r="N31" s="32"/>
      <c r="O31" s="32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7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s="5" customFormat="1" ht="75" customHeight="1">
      <c r="A32" s="32" t="s">
        <v>130</v>
      </c>
      <c r="B32" s="32" t="s">
        <v>122</v>
      </c>
      <c r="C32" s="23">
        <f>C33+C34+C35</f>
        <v>116115.9</v>
      </c>
      <c r="D32" s="17"/>
      <c r="E32" s="17"/>
      <c r="F32" s="37">
        <f>F33+F34+F35</f>
        <v>0</v>
      </c>
      <c r="G32" s="37">
        <f>G33+G34+G35</f>
        <v>0</v>
      </c>
      <c r="H32" s="37">
        <f>H33+H34+H35</f>
        <v>0</v>
      </c>
      <c r="I32" s="37">
        <f>I33+I34+I35</f>
        <v>0</v>
      </c>
      <c r="J32" s="37">
        <f>J33+J34+J35</f>
        <v>0</v>
      </c>
      <c r="K32" s="37">
        <f t="shared" si="6"/>
        <v>116115.9</v>
      </c>
      <c r="L32" s="32"/>
      <c r="M32" s="32" t="s">
        <v>63</v>
      </c>
      <c r="N32" s="32" t="s">
        <v>110</v>
      </c>
      <c r="O32" s="32" t="s">
        <v>113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7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s="5" customFormat="1" ht="14.45" customHeight="1">
      <c r="A33" s="32"/>
      <c r="B33" s="32" t="s">
        <v>3</v>
      </c>
      <c r="C33" s="37">
        <v>0.1</v>
      </c>
      <c r="D33" s="37"/>
      <c r="E33" s="37"/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f t="shared" si="6"/>
        <v>0.1</v>
      </c>
      <c r="L33" s="32"/>
      <c r="M33" s="32"/>
      <c r="N33" s="32"/>
      <c r="O33" s="32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7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s="5" customFormat="1" ht="13.9" customHeight="1">
      <c r="A34" s="32"/>
      <c r="B34" s="32" t="s">
        <v>4</v>
      </c>
      <c r="C34" s="23">
        <v>116115.8</v>
      </c>
      <c r="D34" s="17"/>
      <c r="E34" s="17"/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f t="shared" si="6"/>
        <v>116115.8</v>
      </c>
      <c r="L34" s="32"/>
      <c r="M34" s="32"/>
      <c r="N34" s="32"/>
      <c r="O34" s="32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7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</row>
    <row r="35" spans="1:254" s="5" customFormat="1" ht="13.9" customHeight="1">
      <c r="A35" s="32"/>
      <c r="B35" s="32" t="s">
        <v>71</v>
      </c>
      <c r="C35" s="37">
        <v>0</v>
      </c>
      <c r="D35" s="37"/>
      <c r="E35" s="37"/>
      <c r="F35" s="37">
        <f>F34*5%/95%</f>
        <v>0</v>
      </c>
      <c r="G35" s="37">
        <f>G34*5%/95%</f>
        <v>0</v>
      </c>
      <c r="H35" s="37">
        <f>H34*5%/95%</f>
        <v>0</v>
      </c>
      <c r="I35" s="37">
        <f>I34*5%/95%</f>
        <v>0</v>
      </c>
      <c r="J35" s="37">
        <f>J34*5%/95%</f>
        <v>0</v>
      </c>
      <c r="K35" s="37">
        <f t="shared" si="6"/>
        <v>0</v>
      </c>
      <c r="L35" s="32"/>
      <c r="M35" s="32"/>
      <c r="N35" s="32"/>
      <c r="O35" s="32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7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</row>
    <row r="36" spans="1:254" s="5" customFormat="1" ht="45.6" customHeight="1">
      <c r="A36" s="32" t="s">
        <v>131</v>
      </c>
      <c r="B36" s="32" t="s">
        <v>72</v>
      </c>
      <c r="C36" s="37">
        <f t="shared" ref="C36:J36" si="9">C37+C38+C39+C40</f>
        <v>9000</v>
      </c>
      <c r="D36" s="37"/>
      <c r="E36" s="37"/>
      <c r="F36" s="37">
        <f t="shared" si="9"/>
        <v>0</v>
      </c>
      <c r="G36" s="37">
        <f t="shared" si="9"/>
        <v>0</v>
      </c>
      <c r="H36" s="37">
        <f t="shared" si="9"/>
        <v>0</v>
      </c>
      <c r="I36" s="37">
        <f t="shared" si="9"/>
        <v>0</v>
      </c>
      <c r="J36" s="37">
        <f t="shared" si="9"/>
        <v>0</v>
      </c>
      <c r="K36" s="37">
        <f t="shared" si="6"/>
        <v>9000</v>
      </c>
      <c r="L36" s="32"/>
      <c r="M36" s="32" t="s">
        <v>63</v>
      </c>
      <c r="N36" s="32" t="s">
        <v>106</v>
      </c>
      <c r="O36" s="32" t="s">
        <v>113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7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54" s="5" customFormat="1" ht="17.45" customHeight="1">
      <c r="A37" s="32"/>
      <c r="B37" s="32" t="s">
        <v>3</v>
      </c>
      <c r="C37" s="37">
        <v>0</v>
      </c>
      <c r="D37" s="37"/>
      <c r="E37" s="37"/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f t="shared" si="6"/>
        <v>0</v>
      </c>
      <c r="L37" s="32"/>
      <c r="M37" s="32"/>
      <c r="N37" s="38"/>
      <c r="O37" s="38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7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54" s="5" customFormat="1" ht="14.45" customHeight="1">
      <c r="A38" s="32"/>
      <c r="B38" s="32" t="s">
        <v>4</v>
      </c>
      <c r="C38" s="37">
        <v>9000</v>
      </c>
      <c r="D38" s="37"/>
      <c r="E38" s="37"/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f t="shared" si="6"/>
        <v>9000</v>
      </c>
      <c r="L38" s="32"/>
      <c r="M38" s="32"/>
      <c r="N38" s="38"/>
      <c r="O38" s="38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7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s="5" customFormat="1" ht="15" customHeight="1">
      <c r="A39" s="32"/>
      <c r="B39" s="32" t="s">
        <v>70</v>
      </c>
      <c r="C39" s="37">
        <v>0</v>
      </c>
      <c r="D39" s="37"/>
      <c r="E39" s="37"/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f t="shared" si="6"/>
        <v>0</v>
      </c>
      <c r="L39" s="32"/>
      <c r="M39" s="32"/>
      <c r="N39" s="38"/>
      <c r="O39" s="38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7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</row>
    <row r="40" spans="1:254" s="5" customFormat="1" ht="15" customHeight="1">
      <c r="A40" s="32"/>
      <c r="B40" s="32" t="s">
        <v>71</v>
      </c>
      <c r="C40" s="37">
        <v>0</v>
      </c>
      <c r="D40" s="37"/>
      <c r="E40" s="37"/>
      <c r="F40" s="37">
        <f>F38*5%/95%</f>
        <v>0</v>
      </c>
      <c r="G40" s="37">
        <f>G38*5%/95%</f>
        <v>0</v>
      </c>
      <c r="H40" s="37">
        <f>H38*5%/95%</f>
        <v>0</v>
      </c>
      <c r="I40" s="37">
        <f>I38*5%/95%</f>
        <v>0</v>
      </c>
      <c r="J40" s="37">
        <f>J38*5%/95%</f>
        <v>0</v>
      </c>
      <c r="K40" s="37">
        <f t="shared" si="6"/>
        <v>0</v>
      </c>
      <c r="L40" s="32"/>
      <c r="M40" s="32"/>
      <c r="N40" s="38"/>
      <c r="O40" s="38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7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</row>
    <row r="41" spans="1:254" s="5" customFormat="1" ht="44.45" customHeight="1">
      <c r="A41" s="57" t="s">
        <v>102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9"/>
      <c r="P41" s="11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</row>
    <row r="42" spans="1:254" s="14" customFormat="1" ht="33" customHeight="1">
      <c r="A42" s="35" t="s">
        <v>31</v>
      </c>
      <c r="B42" s="35" t="s">
        <v>32</v>
      </c>
      <c r="C42" s="36">
        <f t="shared" ref="C42:J42" si="10">C43+C44+C45</f>
        <v>57565.4</v>
      </c>
      <c r="D42" s="35"/>
      <c r="E42" s="35"/>
      <c r="F42" s="35">
        <f t="shared" si="10"/>
        <v>200</v>
      </c>
      <c r="G42" s="35">
        <f t="shared" si="10"/>
        <v>1800</v>
      </c>
      <c r="H42" s="35">
        <f t="shared" si="10"/>
        <v>2000</v>
      </c>
      <c r="I42" s="35">
        <f t="shared" si="10"/>
        <v>2000</v>
      </c>
      <c r="J42" s="35">
        <f t="shared" si="10"/>
        <v>1800</v>
      </c>
      <c r="K42" s="35">
        <f t="shared" ref="K42:K53" si="11">J42+I42+H42+G42+F42+C42</f>
        <v>65365.4</v>
      </c>
      <c r="L42" s="39"/>
      <c r="M42" s="32" t="s">
        <v>63</v>
      </c>
      <c r="N42" s="40"/>
      <c r="O42" s="40"/>
      <c r="P42" s="12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</row>
    <row r="43" spans="1:254" s="5" customFormat="1" ht="15.6" customHeight="1">
      <c r="A43" s="30"/>
      <c r="B43" s="32" t="s">
        <v>26</v>
      </c>
      <c r="C43" s="31">
        <f>C48+C52</f>
        <v>593.20000000000005</v>
      </c>
      <c r="D43" s="20">
        <f t="shared" ref="D43:I43" si="12">D48+D52</f>
        <v>68</v>
      </c>
      <c r="E43" s="20">
        <f t="shared" si="12"/>
        <v>525.20000000000005</v>
      </c>
      <c r="F43" s="20">
        <f t="shared" si="12"/>
        <v>200</v>
      </c>
      <c r="G43" s="20">
        <f t="shared" si="12"/>
        <v>1800</v>
      </c>
      <c r="H43" s="20">
        <f t="shared" si="12"/>
        <v>2000</v>
      </c>
      <c r="I43" s="20">
        <f t="shared" si="12"/>
        <v>2000</v>
      </c>
      <c r="J43" s="20">
        <v>1800</v>
      </c>
      <c r="K43" s="20">
        <f t="shared" si="11"/>
        <v>8393.2000000000007</v>
      </c>
      <c r="L43" s="41">
        <f>K43+K44+K45</f>
        <v>65365.4</v>
      </c>
      <c r="M43" s="41"/>
      <c r="N43" s="42"/>
      <c r="O43" s="42"/>
      <c r="P43" s="13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</row>
    <row r="44" spans="1:254" s="5" customFormat="1" ht="15.6" customHeight="1">
      <c r="A44" s="30"/>
      <c r="B44" s="32" t="s">
        <v>4</v>
      </c>
      <c r="C44" s="31">
        <f>C47+C51</f>
        <v>56972.2</v>
      </c>
      <c r="D44" s="20"/>
      <c r="E44" s="20"/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f t="shared" si="11"/>
        <v>56972.2</v>
      </c>
      <c r="L44" s="41"/>
      <c r="M44" s="41"/>
      <c r="N44" s="42"/>
      <c r="O44" s="4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</row>
    <row r="45" spans="1:254" s="5" customFormat="1" ht="13.9" customHeight="1">
      <c r="A45" s="30"/>
      <c r="B45" s="32" t="s">
        <v>27</v>
      </c>
      <c r="C45" s="31">
        <f>C49+C53</f>
        <v>0</v>
      </c>
      <c r="D45" s="20"/>
      <c r="E45" s="20"/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f t="shared" si="11"/>
        <v>0</v>
      </c>
      <c r="L45" s="41"/>
      <c r="M45" s="41"/>
      <c r="N45" s="42"/>
      <c r="O45" s="4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</row>
    <row r="46" spans="1:254" s="5" customFormat="1" ht="43.9" customHeight="1">
      <c r="A46" s="30" t="s">
        <v>139</v>
      </c>
      <c r="B46" s="30" t="s">
        <v>73</v>
      </c>
      <c r="C46" s="24">
        <f>C47+C49+C48</f>
        <v>57565.4</v>
      </c>
      <c r="D46" s="18"/>
      <c r="E46" s="18"/>
      <c r="F46" s="20">
        <f>F47+F48+F49</f>
        <v>0</v>
      </c>
      <c r="G46" s="20">
        <v>0</v>
      </c>
      <c r="H46" s="20">
        <v>0</v>
      </c>
      <c r="I46" s="20">
        <v>0</v>
      </c>
      <c r="J46" s="20">
        <v>0</v>
      </c>
      <c r="K46" s="20">
        <f t="shared" si="11"/>
        <v>57565.4</v>
      </c>
      <c r="L46" s="41"/>
      <c r="M46" s="32"/>
      <c r="N46" s="32" t="s">
        <v>106</v>
      </c>
      <c r="O46" s="32" t="s">
        <v>112</v>
      </c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</row>
    <row r="47" spans="1:254" s="5" customFormat="1" ht="16.899999999999999" customHeight="1">
      <c r="A47" s="41"/>
      <c r="B47" s="32" t="s">
        <v>4</v>
      </c>
      <c r="C47" s="24">
        <v>56972.2</v>
      </c>
      <c r="D47" s="18"/>
      <c r="E47" s="18"/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f t="shared" si="11"/>
        <v>56972.2</v>
      </c>
      <c r="L47" s="41"/>
      <c r="M47" s="41"/>
      <c r="N47" s="42"/>
      <c r="O47" s="4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</row>
    <row r="48" spans="1:254" s="5" customFormat="1" ht="18.600000000000001" customHeight="1">
      <c r="A48" s="41"/>
      <c r="B48" s="32" t="s">
        <v>26</v>
      </c>
      <c r="C48" s="24">
        <v>593.20000000000005</v>
      </c>
      <c r="D48" s="18">
        <v>68</v>
      </c>
      <c r="E48" s="18">
        <f>C48-D48</f>
        <v>525.20000000000005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f t="shared" si="11"/>
        <v>593.20000000000005</v>
      </c>
      <c r="L48" s="41"/>
      <c r="M48" s="41"/>
      <c r="N48" s="42"/>
      <c r="O48" s="4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</row>
    <row r="49" spans="1:62" s="5" customFormat="1" ht="15.6" customHeight="1">
      <c r="A49" s="41"/>
      <c r="B49" s="32" t="s">
        <v>27</v>
      </c>
      <c r="C49" s="31">
        <v>0</v>
      </c>
      <c r="D49" s="20"/>
      <c r="E49" s="18">
        <f t="shared" ref="E49:E73" si="13">C49-D49</f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f t="shared" si="11"/>
        <v>0</v>
      </c>
      <c r="L49" s="41"/>
      <c r="M49" s="41"/>
      <c r="N49" s="42"/>
      <c r="O49" s="4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</row>
    <row r="50" spans="1:62" s="5" customFormat="1" ht="35.450000000000003" customHeight="1">
      <c r="A50" s="30" t="s">
        <v>140</v>
      </c>
      <c r="B50" s="30" t="s">
        <v>74</v>
      </c>
      <c r="C50" s="31">
        <v>0</v>
      </c>
      <c r="D50" s="20"/>
      <c r="E50" s="18">
        <f t="shared" si="13"/>
        <v>0</v>
      </c>
      <c r="F50" s="20">
        <f>F51+F52+F53</f>
        <v>200</v>
      </c>
      <c r="G50" s="20">
        <v>1800</v>
      </c>
      <c r="H50" s="20">
        <v>2000</v>
      </c>
      <c r="I50" s="20">
        <v>2000</v>
      </c>
      <c r="J50" s="20">
        <v>1800</v>
      </c>
      <c r="K50" s="20">
        <f t="shared" si="11"/>
        <v>7800</v>
      </c>
      <c r="L50" s="41"/>
      <c r="M50" s="32"/>
      <c r="N50" s="32" t="s">
        <v>107</v>
      </c>
      <c r="O50" s="32" t="s">
        <v>112</v>
      </c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</row>
    <row r="51" spans="1:62" s="5" customFormat="1" ht="16.899999999999999" customHeight="1">
      <c r="A51" s="41"/>
      <c r="B51" s="32" t="s">
        <v>4</v>
      </c>
      <c r="C51" s="31">
        <v>0</v>
      </c>
      <c r="D51" s="20"/>
      <c r="E51" s="18">
        <f t="shared" si="13"/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f t="shared" si="11"/>
        <v>0</v>
      </c>
      <c r="L51" s="41"/>
      <c r="M51" s="41"/>
      <c r="N51" s="42"/>
      <c r="O51" s="4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</row>
    <row r="52" spans="1:62" s="5" customFormat="1" ht="13.9" customHeight="1">
      <c r="A52" s="41"/>
      <c r="B52" s="32" t="s">
        <v>26</v>
      </c>
      <c r="C52" s="31">
        <v>0</v>
      </c>
      <c r="D52" s="20"/>
      <c r="E52" s="18">
        <f t="shared" si="13"/>
        <v>0</v>
      </c>
      <c r="F52" s="20">
        <v>200</v>
      </c>
      <c r="G52" s="20">
        <v>1800</v>
      </c>
      <c r="H52" s="20">
        <v>2000</v>
      </c>
      <c r="I52" s="20">
        <v>2000</v>
      </c>
      <c r="J52" s="20">
        <v>1800</v>
      </c>
      <c r="K52" s="20">
        <f t="shared" si="11"/>
        <v>7800</v>
      </c>
      <c r="L52" s="41"/>
      <c r="M52" s="41"/>
      <c r="N52" s="42"/>
      <c r="O52" s="4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</row>
    <row r="53" spans="1:62" s="5" customFormat="1" ht="15" customHeight="1">
      <c r="A53" s="41"/>
      <c r="B53" s="32" t="s">
        <v>27</v>
      </c>
      <c r="C53" s="31">
        <v>0</v>
      </c>
      <c r="D53" s="20"/>
      <c r="E53" s="18">
        <f t="shared" si="13"/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f t="shared" si="11"/>
        <v>0</v>
      </c>
      <c r="L53" s="41"/>
      <c r="M53" s="41"/>
      <c r="N53" s="42"/>
      <c r="O53" s="4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</row>
    <row r="54" spans="1:62" s="14" customFormat="1" ht="45" customHeight="1">
      <c r="A54" s="35" t="s">
        <v>33</v>
      </c>
      <c r="B54" s="35" t="s">
        <v>34</v>
      </c>
      <c r="C54" s="36">
        <f>C56+C57+C58</f>
        <v>40591.199999999997</v>
      </c>
      <c r="D54" s="35"/>
      <c r="E54" s="18">
        <f t="shared" si="13"/>
        <v>40591.199999999997</v>
      </c>
      <c r="F54" s="35">
        <f t="shared" ref="F54:K54" si="14">F56+F57+F58</f>
        <v>39997</v>
      </c>
      <c r="G54" s="35">
        <f t="shared" si="14"/>
        <v>43237.7</v>
      </c>
      <c r="H54" s="35">
        <f t="shared" si="14"/>
        <v>48098.2</v>
      </c>
      <c r="I54" s="35">
        <f t="shared" si="14"/>
        <v>51106.3</v>
      </c>
      <c r="J54" s="35">
        <f t="shared" si="14"/>
        <v>54271.6</v>
      </c>
      <c r="K54" s="35">
        <f t="shared" si="14"/>
        <v>277302</v>
      </c>
      <c r="L54" s="39"/>
      <c r="M54" s="32" t="s">
        <v>63</v>
      </c>
      <c r="N54" s="32" t="s">
        <v>111</v>
      </c>
      <c r="O54" s="32" t="s">
        <v>114</v>
      </c>
      <c r="P54" s="12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</row>
    <row r="55" spans="1:62" s="14" customFormat="1" ht="30" customHeight="1">
      <c r="A55" s="30" t="s">
        <v>92</v>
      </c>
      <c r="B55" s="30" t="s">
        <v>75</v>
      </c>
      <c r="C55" s="31"/>
      <c r="D55" s="20"/>
      <c r="E55" s="18">
        <f t="shared" si="13"/>
        <v>0</v>
      </c>
      <c r="F55" s="20"/>
      <c r="G55" s="20"/>
      <c r="H55" s="20"/>
      <c r="I55" s="20"/>
      <c r="J55" s="20"/>
      <c r="K55" s="20"/>
      <c r="L55" s="30"/>
      <c r="M55" s="32" t="s">
        <v>63</v>
      </c>
      <c r="N55" s="32" t="s">
        <v>111</v>
      </c>
      <c r="O55" s="32" t="s">
        <v>114</v>
      </c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</row>
    <row r="56" spans="1:62" s="5" customFormat="1" ht="18" customHeight="1">
      <c r="A56" s="30"/>
      <c r="B56" s="30" t="s">
        <v>3</v>
      </c>
      <c r="C56" s="31">
        <f>C59+C65+C69</f>
        <v>3700</v>
      </c>
      <c r="D56" s="20">
        <f>D59+D65+D69</f>
        <v>-800</v>
      </c>
      <c r="E56" s="20">
        <f>E59+E65+E69</f>
        <v>4500</v>
      </c>
      <c r="F56" s="20">
        <v>4500</v>
      </c>
      <c r="G56" s="20">
        <v>4500</v>
      </c>
      <c r="H56" s="20">
        <v>7000</v>
      </c>
      <c r="I56" s="20">
        <v>7500</v>
      </c>
      <c r="J56" s="20">
        <v>8000</v>
      </c>
      <c r="K56" s="20">
        <f>J56+I56+H56+G56+F56+C56</f>
        <v>35200</v>
      </c>
      <c r="L56" s="30">
        <f>K56+K57+K58</f>
        <v>277302</v>
      </c>
      <c r="M56" s="32"/>
      <c r="N56" s="42"/>
      <c r="O56" s="42"/>
      <c r="P56" s="13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</row>
    <row r="57" spans="1:62" s="5" customFormat="1" ht="48" customHeight="1">
      <c r="A57" s="30"/>
      <c r="B57" s="30" t="s">
        <v>84</v>
      </c>
      <c r="C57" s="31">
        <v>18391.2</v>
      </c>
      <c r="D57" s="20"/>
      <c r="E57" s="18">
        <f t="shared" si="13"/>
        <v>18391.2</v>
      </c>
      <c r="F57" s="20">
        <v>15702</v>
      </c>
      <c r="G57" s="20">
        <v>17557</v>
      </c>
      <c r="H57" s="20">
        <v>18434.900000000001</v>
      </c>
      <c r="I57" s="20">
        <v>19356.599999999999</v>
      </c>
      <c r="J57" s="20">
        <v>20324.400000000001</v>
      </c>
      <c r="K57" s="20">
        <f>J57+I57+H57+G57+F57+C57</f>
        <v>109766.1</v>
      </c>
      <c r="L57" s="30"/>
      <c r="M57" s="32"/>
      <c r="N57" s="42"/>
      <c r="O57" s="4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</row>
    <row r="58" spans="1:62" s="5" customFormat="1" ht="31.15" customHeight="1">
      <c r="A58" s="30"/>
      <c r="B58" s="30" t="s">
        <v>85</v>
      </c>
      <c r="C58" s="31">
        <v>18500</v>
      </c>
      <c r="D58" s="20"/>
      <c r="E58" s="18">
        <f t="shared" si="13"/>
        <v>18500</v>
      </c>
      <c r="F58" s="20">
        <v>19795</v>
      </c>
      <c r="G58" s="20">
        <v>21180.7</v>
      </c>
      <c r="H58" s="20">
        <v>22663.3</v>
      </c>
      <c r="I58" s="20">
        <v>24249.7</v>
      </c>
      <c r="J58" s="20">
        <v>25947.200000000001</v>
      </c>
      <c r="K58" s="20">
        <f>J58+I58+H58+G58+F58+C58</f>
        <v>132335.9</v>
      </c>
      <c r="L58" s="30"/>
      <c r="M58" s="32"/>
      <c r="N58" s="42"/>
      <c r="O58" s="4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</row>
    <row r="59" spans="1:62" s="5" customFormat="1" ht="28.9" customHeight="1">
      <c r="A59" s="30" t="s">
        <v>93</v>
      </c>
      <c r="B59" s="30" t="s">
        <v>78</v>
      </c>
      <c r="C59" s="31">
        <f>C61</f>
        <v>1314.4</v>
      </c>
      <c r="D59" s="20"/>
      <c r="E59" s="18">
        <f t="shared" si="13"/>
        <v>1314.4</v>
      </c>
      <c r="F59" s="20">
        <f>F60+F61+F62</f>
        <v>2330.1</v>
      </c>
      <c r="G59" s="20">
        <v>0</v>
      </c>
      <c r="H59" s="20">
        <v>2260.1</v>
      </c>
      <c r="I59" s="20">
        <v>2514.6999999999998</v>
      </c>
      <c r="J59" s="20">
        <v>2761.5</v>
      </c>
      <c r="K59" s="20">
        <f t="shared" ref="K59:K70" si="15">C59+F59+G59+H59+I59+J59</f>
        <v>11180.8</v>
      </c>
      <c r="L59" s="30"/>
      <c r="M59" s="32" t="s">
        <v>63</v>
      </c>
      <c r="N59" s="32" t="s">
        <v>111</v>
      </c>
      <c r="O59" s="32" t="s">
        <v>114</v>
      </c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</row>
    <row r="60" spans="1:62" s="5" customFormat="1" ht="43.15" customHeight="1">
      <c r="A60" s="30"/>
      <c r="B60" s="30" t="s">
        <v>84</v>
      </c>
      <c r="C60" s="31">
        <v>0</v>
      </c>
      <c r="D60" s="20"/>
      <c r="E60" s="18">
        <f t="shared" si="13"/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f t="shared" si="15"/>
        <v>0</v>
      </c>
      <c r="L60" s="30"/>
      <c r="M60" s="32"/>
      <c r="N60" s="42"/>
      <c r="O60" s="4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</row>
    <row r="61" spans="1:62" s="5" customFormat="1" ht="16.899999999999999" customHeight="1">
      <c r="A61" s="30"/>
      <c r="B61" s="30" t="s">
        <v>3</v>
      </c>
      <c r="C61" s="31">
        <v>1314.4</v>
      </c>
      <c r="D61" s="20"/>
      <c r="E61" s="18">
        <f t="shared" si="13"/>
        <v>1314.4</v>
      </c>
      <c r="F61" s="20">
        <f>4500-F65-F69</f>
        <v>2330.1</v>
      </c>
      <c r="G61" s="20">
        <v>0</v>
      </c>
      <c r="H61" s="20">
        <v>2260.1</v>
      </c>
      <c r="I61" s="20">
        <v>2514.6999999999998</v>
      </c>
      <c r="J61" s="20">
        <v>2761.5</v>
      </c>
      <c r="K61" s="20">
        <f t="shared" si="15"/>
        <v>11180.8</v>
      </c>
      <c r="L61" s="30"/>
      <c r="M61" s="32"/>
      <c r="N61" s="41"/>
      <c r="O61" s="41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</row>
    <row r="62" spans="1:62" s="5" customFormat="1" ht="28.15" customHeight="1">
      <c r="A62" s="30"/>
      <c r="B62" s="30" t="s">
        <v>77</v>
      </c>
      <c r="C62" s="31">
        <v>0</v>
      </c>
      <c r="D62" s="20"/>
      <c r="E62" s="18">
        <f t="shared" si="13"/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f t="shared" si="15"/>
        <v>0</v>
      </c>
      <c r="L62" s="30"/>
      <c r="M62" s="32"/>
      <c r="N62" s="42"/>
      <c r="O62" s="42"/>
      <c r="P62" s="15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</row>
    <row r="63" spans="1:62" s="5" customFormat="1" ht="154.15" customHeight="1">
      <c r="A63" s="30" t="s">
        <v>96</v>
      </c>
      <c r="B63" s="30" t="s">
        <v>79</v>
      </c>
      <c r="C63" s="31">
        <f>C64+C65+C66</f>
        <v>19431.599999999999</v>
      </c>
      <c r="D63" s="20">
        <f t="shared" ref="D63:K63" si="16">D64+D65+D66</f>
        <v>0</v>
      </c>
      <c r="E63" s="20">
        <f t="shared" si="16"/>
        <v>19431.599999999999</v>
      </c>
      <c r="F63" s="20">
        <f t="shared" si="16"/>
        <v>16534.900000000001</v>
      </c>
      <c r="G63" s="20">
        <f t="shared" si="16"/>
        <v>19718.900000000001</v>
      </c>
      <c r="H63" s="20">
        <f t="shared" si="16"/>
        <v>20726.8</v>
      </c>
      <c r="I63" s="20">
        <f t="shared" si="16"/>
        <v>21786.2</v>
      </c>
      <c r="J63" s="20">
        <f t="shared" si="16"/>
        <v>22899.9</v>
      </c>
      <c r="K63" s="20">
        <f t="shared" si="16"/>
        <v>121098.3</v>
      </c>
      <c r="L63" s="30"/>
      <c r="M63" s="32" t="s">
        <v>63</v>
      </c>
      <c r="N63" s="32" t="s">
        <v>111</v>
      </c>
      <c r="O63" s="32" t="s">
        <v>114</v>
      </c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</row>
    <row r="64" spans="1:62" s="12" customFormat="1" ht="43.15" customHeight="1">
      <c r="A64" s="30"/>
      <c r="B64" s="30" t="s">
        <v>76</v>
      </c>
      <c r="C64" s="31">
        <v>18391.2</v>
      </c>
      <c r="D64" s="20"/>
      <c r="E64" s="18">
        <f t="shared" si="13"/>
        <v>18391.2</v>
      </c>
      <c r="F64" s="20">
        <v>15702</v>
      </c>
      <c r="G64" s="20">
        <v>17557</v>
      </c>
      <c r="H64" s="20">
        <v>18434.900000000001</v>
      </c>
      <c r="I64" s="20">
        <v>19356.599999999999</v>
      </c>
      <c r="J64" s="20">
        <v>20324.400000000001</v>
      </c>
      <c r="K64" s="20">
        <f t="shared" si="15"/>
        <v>109766.1</v>
      </c>
      <c r="L64" s="30"/>
      <c r="M64" s="32"/>
      <c r="N64" s="42"/>
      <c r="O64" s="42"/>
    </row>
    <row r="65" spans="1:16" s="12" customFormat="1" ht="18.600000000000001" customHeight="1">
      <c r="A65" s="30"/>
      <c r="B65" s="30" t="s">
        <v>3</v>
      </c>
      <c r="C65" s="31">
        <v>1040.4000000000001</v>
      </c>
      <c r="D65" s="20"/>
      <c r="E65" s="18">
        <f t="shared" si="13"/>
        <v>1040.4000000000001</v>
      </c>
      <c r="F65" s="20">
        <v>832.9</v>
      </c>
      <c r="G65" s="20">
        <v>2161.9</v>
      </c>
      <c r="H65" s="20">
        <v>2291.9</v>
      </c>
      <c r="I65" s="20">
        <v>2429.6</v>
      </c>
      <c r="J65" s="20">
        <v>2575.5</v>
      </c>
      <c r="K65" s="20">
        <f t="shared" si="15"/>
        <v>11332.2</v>
      </c>
      <c r="L65" s="30"/>
      <c r="M65" s="32"/>
      <c r="N65" s="42"/>
      <c r="O65" s="42"/>
    </row>
    <row r="66" spans="1:16" s="12" customFormat="1" ht="27" customHeight="1">
      <c r="A66" s="30"/>
      <c r="B66" s="30" t="s">
        <v>85</v>
      </c>
      <c r="C66" s="31">
        <v>0</v>
      </c>
      <c r="D66" s="20"/>
      <c r="E66" s="18">
        <f t="shared" si="13"/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f t="shared" si="15"/>
        <v>0</v>
      </c>
      <c r="L66" s="30"/>
      <c r="M66" s="32"/>
      <c r="N66" s="42"/>
      <c r="O66" s="42"/>
    </row>
    <row r="67" spans="1:16" s="12" customFormat="1" ht="42.6" customHeight="1">
      <c r="A67" s="30" t="s">
        <v>97</v>
      </c>
      <c r="B67" s="30" t="s">
        <v>80</v>
      </c>
      <c r="C67" s="31">
        <f>C68+C69+C70</f>
        <v>19845.2</v>
      </c>
      <c r="D67" s="20">
        <f t="shared" ref="D67:L67" si="17">D68+D69+D70</f>
        <v>-800</v>
      </c>
      <c r="E67" s="20">
        <f t="shared" si="17"/>
        <v>20645.2</v>
      </c>
      <c r="F67" s="20">
        <f t="shared" si="17"/>
        <v>21132</v>
      </c>
      <c r="G67" s="20">
        <f t="shared" si="17"/>
        <v>23518.799999999999</v>
      </c>
      <c r="H67" s="20">
        <f t="shared" si="17"/>
        <v>25111.3</v>
      </c>
      <c r="I67" s="20">
        <f t="shared" si="17"/>
        <v>26805.4</v>
      </c>
      <c r="J67" s="20">
        <f t="shared" si="17"/>
        <v>28610.2</v>
      </c>
      <c r="K67" s="20">
        <f t="shared" si="17"/>
        <v>145022.9</v>
      </c>
      <c r="L67" s="20">
        <f t="shared" si="17"/>
        <v>0</v>
      </c>
      <c r="M67" s="32" t="s">
        <v>63</v>
      </c>
      <c r="N67" s="32" t="s">
        <v>111</v>
      </c>
      <c r="O67" s="32" t="s">
        <v>114</v>
      </c>
    </row>
    <row r="68" spans="1:16" s="12" customFormat="1" ht="43.15" customHeight="1">
      <c r="A68" s="30"/>
      <c r="B68" s="30" t="s">
        <v>84</v>
      </c>
      <c r="C68" s="31">
        <v>0</v>
      </c>
      <c r="D68" s="20"/>
      <c r="E68" s="18">
        <f t="shared" si="13"/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f t="shared" si="15"/>
        <v>0</v>
      </c>
      <c r="L68" s="30"/>
      <c r="M68" s="32"/>
      <c r="N68" s="42"/>
      <c r="O68" s="42"/>
    </row>
    <row r="69" spans="1:16" s="12" customFormat="1" ht="15" customHeight="1">
      <c r="A69" s="30"/>
      <c r="B69" s="30" t="s">
        <v>3</v>
      </c>
      <c r="C69" s="31">
        <f>2145.2-800</f>
        <v>1345.2</v>
      </c>
      <c r="D69" s="20">
        <v>-800</v>
      </c>
      <c r="E69" s="18">
        <f t="shared" si="13"/>
        <v>2145.1999999999998</v>
      </c>
      <c r="F69" s="20">
        <v>1337</v>
      </c>
      <c r="G69" s="20">
        <v>2338.1</v>
      </c>
      <c r="H69" s="20">
        <v>2448</v>
      </c>
      <c r="I69" s="20">
        <v>2555.6999999999998</v>
      </c>
      <c r="J69" s="20">
        <v>2663</v>
      </c>
      <c r="K69" s="20">
        <f t="shared" si="15"/>
        <v>12687</v>
      </c>
      <c r="L69" s="30"/>
      <c r="M69" s="32"/>
      <c r="N69" s="42"/>
      <c r="O69" s="42"/>
    </row>
    <row r="70" spans="1:16" s="12" customFormat="1" ht="27.6" customHeight="1">
      <c r="A70" s="30"/>
      <c r="B70" s="30" t="s">
        <v>85</v>
      </c>
      <c r="C70" s="31">
        <v>18500</v>
      </c>
      <c r="D70" s="20"/>
      <c r="E70" s="18">
        <f t="shared" si="13"/>
        <v>18500</v>
      </c>
      <c r="F70" s="20">
        <v>19795</v>
      </c>
      <c r="G70" s="20">
        <v>21180.7</v>
      </c>
      <c r="H70" s="20">
        <v>22663.3</v>
      </c>
      <c r="I70" s="20">
        <v>24249.7</v>
      </c>
      <c r="J70" s="20">
        <v>25947.200000000001</v>
      </c>
      <c r="K70" s="20">
        <f t="shared" si="15"/>
        <v>132335.9</v>
      </c>
      <c r="L70" s="30"/>
      <c r="M70" s="32"/>
      <c r="N70" s="42"/>
      <c r="O70" s="42"/>
    </row>
    <row r="71" spans="1:16" s="12" customFormat="1" ht="54.6" customHeight="1">
      <c r="A71" s="20" t="s">
        <v>1</v>
      </c>
      <c r="B71" s="30" t="s">
        <v>2</v>
      </c>
      <c r="C71" s="31">
        <f t="shared" ref="C71:K71" si="18">C72+C73</f>
        <v>188757.3</v>
      </c>
      <c r="D71" s="20"/>
      <c r="E71" s="18">
        <f t="shared" si="13"/>
        <v>188757.3</v>
      </c>
      <c r="F71" s="20">
        <f t="shared" si="18"/>
        <v>9357.1</v>
      </c>
      <c r="G71" s="20">
        <f t="shared" si="18"/>
        <v>4745</v>
      </c>
      <c r="H71" s="20">
        <f t="shared" si="18"/>
        <v>75684.899999999994</v>
      </c>
      <c r="I71" s="20">
        <f t="shared" si="18"/>
        <v>74008.399999999994</v>
      </c>
      <c r="J71" s="20">
        <f t="shared" si="18"/>
        <v>72155.100000000006</v>
      </c>
      <c r="K71" s="20">
        <f t="shared" si="18"/>
        <v>424707.8</v>
      </c>
      <c r="L71" s="41"/>
      <c r="M71" s="32"/>
      <c r="N71" s="42"/>
      <c r="O71" s="42"/>
    </row>
    <row r="72" spans="1:16" s="12" customFormat="1" ht="18.600000000000001" customHeight="1">
      <c r="A72" s="30"/>
      <c r="B72" s="30" t="s">
        <v>3</v>
      </c>
      <c r="C72" s="31">
        <f>C76+C93+C122+C126</f>
        <v>4012.1</v>
      </c>
      <c r="D72" s="20"/>
      <c r="E72" s="18">
        <f t="shared" si="13"/>
        <v>4012.1</v>
      </c>
      <c r="F72" s="20">
        <f t="shared" ref="F72:K73" si="19">F76+F93+F122+F126</f>
        <v>4057.1</v>
      </c>
      <c r="G72" s="20">
        <f t="shared" si="19"/>
        <v>4745</v>
      </c>
      <c r="H72" s="20">
        <f t="shared" si="19"/>
        <v>5238.6000000000004</v>
      </c>
      <c r="I72" s="20">
        <f t="shared" si="19"/>
        <v>5081.8</v>
      </c>
      <c r="J72" s="20">
        <f t="shared" si="19"/>
        <v>4920.8999999999996</v>
      </c>
      <c r="K72" s="20">
        <f t="shared" si="19"/>
        <v>28055.5</v>
      </c>
      <c r="L72" s="30" t="e">
        <f>L76+L93+L122+L126+#REF!</f>
        <v>#REF!</v>
      </c>
      <c r="M72" s="32"/>
      <c r="N72" s="42"/>
      <c r="O72" s="42"/>
    </row>
    <row r="73" spans="1:16" s="12" customFormat="1" ht="18" customHeight="1">
      <c r="A73" s="30"/>
      <c r="B73" s="30" t="s">
        <v>4</v>
      </c>
      <c r="C73" s="31">
        <f>C77+C94+C123+C127</f>
        <v>184745.2</v>
      </c>
      <c r="D73" s="20"/>
      <c r="E73" s="18">
        <f t="shared" si="13"/>
        <v>184745.2</v>
      </c>
      <c r="F73" s="20">
        <f t="shared" si="19"/>
        <v>5300</v>
      </c>
      <c r="G73" s="20">
        <f t="shared" si="19"/>
        <v>0</v>
      </c>
      <c r="H73" s="20">
        <f t="shared" si="19"/>
        <v>70446.3</v>
      </c>
      <c r="I73" s="20">
        <f t="shared" si="19"/>
        <v>68926.600000000006</v>
      </c>
      <c r="J73" s="20">
        <f t="shared" si="19"/>
        <v>67234.2</v>
      </c>
      <c r="K73" s="20">
        <f t="shared" si="19"/>
        <v>396652.3</v>
      </c>
      <c r="L73" s="30"/>
      <c r="M73" s="32"/>
      <c r="N73" s="42"/>
      <c r="O73" s="42"/>
    </row>
    <row r="74" spans="1:16" s="12" customFormat="1" ht="41.45" customHeight="1">
      <c r="A74" s="53" t="s">
        <v>101</v>
      </c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42"/>
      <c r="O74" s="42"/>
    </row>
    <row r="75" spans="1:16" s="12" customFormat="1" ht="27.6" customHeight="1">
      <c r="A75" s="30" t="s">
        <v>5</v>
      </c>
      <c r="B75" s="30" t="s">
        <v>6</v>
      </c>
      <c r="C75" s="31">
        <f t="shared" ref="C75:J75" si="20">C76+C77</f>
        <v>4079</v>
      </c>
      <c r="D75" s="20"/>
      <c r="E75" s="20">
        <f>C75-D75</f>
        <v>4079</v>
      </c>
      <c r="F75" s="20">
        <f t="shared" si="20"/>
        <v>1786.4</v>
      </c>
      <c r="G75" s="20">
        <f t="shared" si="20"/>
        <v>982.7</v>
      </c>
      <c r="H75" s="20">
        <f t="shared" si="20"/>
        <v>0</v>
      </c>
      <c r="I75" s="20">
        <f t="shared" si="20"/>
        <v>0</v>
      </c>
      <c r="J75" s="20">
        <f t="shared" si="20"/>
        <v>0</v>
      </c>
      <c r="K75" s="20">
        <f>J75+I75+H75+G75+F75+C75</f>
        <v>6848.1</v>
      </c>
      <c r="L75" s="41"/>
      <c r="M75" s="41"/>
      <c r="N75" s="42"/>
      <c r="O75" s="42"/>
      <c r="P75" s="12">
        <f>4461-3938.8</f>
        <v>522.20000000000005</v>
      </c>
    </row>
    <row r="76" spans="1:16" s="12" customFormat="1" ht="16.899999999999999" customHeight="1">
      <c r="A76" s="30"/>
      <c r="B76" s="30" t="s">
        <v>3</v>
      </c>
      <c r="C76" s="31">
        <f>C80+C86+C83+C89</f>
        <v>416</v>
      </c>
      <c r="D76" s="20"/>
      <c r="E76" s="20">
        <f t="shared" ref="E76:E90" si="21">C76-D76</f>
        <v>416</v>
      </c>
      <c r="F76" s="20">
        <f>F80+F86+F83+F89</f>
        <v>1786.4</v>
      </c>
      <c r="G76" s="20">
        <f>G80+G86+G83+G89</f>
        <v>982.7</v>
      </c>
      <c r="H76" s="20">
        <f>H80+H86+H83+H89</f>
        <v>0</v>
      </c>
      <c r="I76" s="20">
        <f>I80+I86+I83+I89</f>
        <v>0</v>
      </c>
      <c r="J76" s="20">
        <f>J80+J86+J83+J89</f>
        <v>0</v>
      </c>
      <c r="K76" s="20">
        <f>J76+I76+H76+G76+F76+C76</f>
        <v>3185.1</v>
      </c>
      <c r="L76" s="41"/>
      <c r="M76" s="41"/>
      <c r="N76" s="42"/>
      <c r="O76" s="42"/>
    </row>
    <row r="77" spans="1:16" s="12" customFormat="1" ht="17.45" customHeight="1">
      <c r="A77" s="30"/>
      <c r="B77" s="30" t="s">
        <v>4</v>
      </c>
      <c r="C77" s="31">
        <f>C81+C87+C84+C90</f>
        <v>3663</v>
      </c>
      <c r="D77" s="20"/>
      <c r="E77" s="20">
        <f t="shared" si="21"/>
        <v>3663</v>
      </c>
      <c r="F77" s="20">
        <v>0</v>
      </c>
      <c r="G77" s="20">
        <v>0</v>
      </c>
      <c r="H77" s="20">
        <f>H81+H87</f>
        <v>0</v>
      </c>
      <c r="I77" s="20">
        <f>I81+I87</f>
        <v>0</v>
      </c>
      <c r="J77" s="20">
        <f>J81+J87</f>
        <v>0</v>
      </c>
      <c r="K77" s="20">
        <f>J77+I77+H77+G77+F77+C77</f>
        <v>3663</v>
      </c>
      <c r="L77" s="41"/>
      <c r="M77" s="41"/>
      <c r="N77" s="42"/>
      <c r="O77" s="42"/>
    </row>
    <row r="78" spans="1:16" s="12" customFormat="1" ht="16.149999999999999" customHeight="1">
      <c r="A78" s="30"/>
      <c r="B78" s="30" t="s">
        <v>35</v>
      </c>
      <c r="C78" s="31"/>
      <c r="D78" s="20"/>
      <c r="E78" s="20">
        <f t="shared" si="21"/>
        <v>0</v>
      </c>
      <c r="F78" s="20"/>
      <c r="G78" s="20"/>
      <c r="H78" s="20"/>
      <c r="I78" s="20"/>
      <c r="J78" s="20"/>
      <c r="K78" s="20"/>
      <c r="L78" s="41"/>
      <c r="M78" s="41"/>
      <c r="N78" s="42"/>
      <c r="O78" s="42"/>
    </row>
    <row r="79" spans="1:16" s="12" customFormat="1" ht="29.45" customHeight="1">
      <c r="A79" s="30" t="s">
        <v>36</v>
      </c>
      <c r="B79" s="30" t="s">
        <v>83</v>
      </c>
      <c r="C79" s="31">
        <f t="shared" ref="C79:J79" si="22">C80+C81</f>
        <v>293</v>
      </c>
      <c r="D79" s="20"/>
      <c r="E79" s="20">
        <f t="shared" si="21"/>
        <v>293</v>
      </c>
      <c r="F79" s="20">
        <f t="shared" si="22"/>
        <v>747.7</v>
      </c>
      <c r="G79" s="20">
        <f t="shared" si="22"/>
        <v>0</v>
      </c>
      <c r="H79" s="20">
        <f t="shared" si="22"/>
        <v>0</v>
      </c>
      <c r="I79" s="20">
        <f t="shared" si="22"/>
        <v>0</v>
      </c>
      <c r="J79" s="20">
        <f t="shared" si="22"/>
        <v>0</v>
      </c>
      <c r="K79" s="20">
        <f t="shared" ref="K79:K90" si="23">J79+I79+H79+G79+F79+C79</f>
        <v>1040.7</v>
      </c>
      <c r="L79" s="41"/>
      <c r="M79" s="32" t="s">
        <v>67</v>
      </c>
      <c r="N79" s="32" t="s">
        <v>115</v>
      </c>
      <c r="O79" s="32" t="s">
        <v>118</v>
      </c>
    </row>
    <row r="80" spans="1:16" s="12" customFormat="1" ht="14.45" customHeight="1">
      <c r="A80" s="30"/>
      <c r="B80" s="30" t="s">
        <v>3</v>
      </c>
      <c r="C80" s="31">
        <f>218+75</f>
        <v>293</v>
      </c>
      <c r="D80" s="20">
        <v>-529.70000000000005</v>
      </c>
      <c r="E80" s="20">
        <f t="shared" si="21"/>
        <v>822.7</v>
      </c>
      <c r="F80" s="20">
        <v>747.7</v>
      </c>
      <c r="G80" s="20">
        <v>0</v>
      </c>
      <c r="H80" s="20">
        <v>0</v>
      </c>
      <c r="I80" s="20">
        <v>0</v>
      </c>
      <c r="J80" s="20">
        <v>0</v>
      </c>
      <c r="K80" s="20">
        <f t="shared" si="23"/>
        <v>1040.7</v>
      </c>
      <c r="L80" s="41"/>
      <c r="M80" s="32"/>
      <c r="N80" s="43"/>
      <c r="O80" s="32"/>
    </row>
    <row r="81" spans="1:62" s="12" customFormat="1" ht="15.6" customHeight="1">
      <c r="A81" s="30"/>
      <c r="B81" s="30" t="s">
        <v>4</v>
      </c>
      <c r="C81" s="31">
        <v>0</v>
      </c>
      <c r="D81" s="20"/>
      <c r="E81" s="20">
        <f t="shared" si="21"/>
        <v>0</v>
      </c>
      <c r="F81" s="20"/>
      <c r="G81" s="20"/>
      <c r="H81" s="20">
        <v>0</v>
      </c>
      <c r="I81" s="20">
        <v>0</v>
      </c>
      <c r="J81" s="20">
        <v>0</v>
      </c>
      <c r="K81" s="20">
        <f t="shared" si="23"/>
        <v>0</v>
      </c>
      <c r="L81" s="41"/>
      <c r="M81" s="32"/>
      <c r="N81" s="32"/>
      <c r="O81" s="32"/>
    </row>
    <row r="82" spans="1:62" s="12" customFormat="1" ht="43.9" customHeight="1">
      <c r="A82" s="30" t="s">
        <v>89</v>
      </c>
      <c r="B82" s="30" t="s">
        <v>88</v>
      </c>
      <c r="C82" s="31">
        <f t="shared" ref="C82:J82" si="24">C83+C84</f>
        <v>86</v>
      </c>
      <c r="D82" s="20"/>
      <c r="E82" s="20">
        <f t="shared" si="21"/>
        <v>86</v>
      </c>
      <c r="F82" s="20">
        <f t="shared" si="24"/>
        <v>131</v>
      </c>
      <c r="G82" s="20">
        <f t="shared" si="24"/>
        <v>0</v>
      </c>
      <c r="H82" s="20">
        <f t="shared" si="24"/>
        <v>0</v>
      </c>
      <c r="I82" s="20">
        <f t="shared" si="24"/>
        <v>0</v>
      </c>
      <c r="J82" s="20">
        <f t="shared" si="24"/>
        <v>0</v>
      </c>
      <c r="K82" s="20">
        <f t="shared" si="23"/>
        <v>217</v>
      </c>
      <c r="L82" s="41"/>
      <c r="M82" s="32" t="s">
        <v>67</v>
      </c>
      <c r="N82" s="32" t="s">
        <v>115</v>
      </c>
      <c r="O82" s="32" t="s">
        <v>118</v>
      </c>
    </row>
    <row r="83" spans="1:62" s="12" customFormat="1" ht="16.149999999999999" customHeight="1">
      <c r="A83" s="30"/>
      <c r="B83" s="30" t="s">
        <v>3</v>
      </c>
      <c r="C83" s="31">
        <v>86</v>
      </c>
      <c r="D83" s="20"/>
      <c r="E83" s="20">
        <f t="shared" si="21"/>
        <v>86</v>
      </c>
      <c r="F83" s="20">
        <v>131</v>
      </c>
      <c r="G83" s="20">
        <v>0</v>
      </c>
      <c r="H83" s="20">
        <v>0</v>
      </c>
      <c r="I83" s="20">
        <v>0</v>
      </c>
      <c r="J83" s="20">
        <v>0</v>
      </c>
      <c r="K83" s="20">
        <f t="shared" si="23"/>
        <v>217</v>
      </c>
      <c r="L83" s="41"/>
      <c r="M83" s="32"/>
      <c r="N83" s="32"/>
      <c r="O83" s="32"/>
    </row>
    <row r="84" spans="1:62" s="12" customFormat="1" ht="16.149999999999999" customHeight="1">
      <c r="A84" s="30"/>
      <c r="B84" s="30" t="s">
        <v>4</v>
      </c>
      <c r="C84" s="31">
        <v>0</v>
      </c>
      <c r="D84" s="20"/>
      <c r="E84" s="20">
        <f t="shared" si="21"/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f t="shared" si="23"/>
        <v>0</v>
      </c>
      <c r="L84" s="41"/>
      <c r="M84" s="32"/>
      <c r="N84" s="32"/>
      <c r="O84" s="32"/>
    </row>
    <row r="85" spans="1:62" s="12" customFormat="1" ht="27.6" customHeight="1">
      <c r="A85" s="30" t="s">
        <v>94</v>
      </c>
      <c r="B85" s="30" t="s">
        <v>37</v>
      </c>
      <c r="C85" s="31">
        <f t="shared" ref="C85:J85" si="25">C86+C87</f>
        <v>3700</v>
      </c>
      <c r="D85" s="20"/>
      <c r="E85" s="20">
        <f t="shared" si="21"/>
        <v>3700</v>
      </c>
      <c r="F85" s="20">
        <f t="shared" si="25"/>
        <v>772.7</v>
      </c>
      <c r="G85" s="20">
        <f t="shared" si="25"/>
        <v>772.7</v>
      </c>
      <c r="H85" s="20">
        <f t="shared" si="25"/>
        <v>0</v>
      </c>
      <c r="I85" s="20">
        <f t="shared" si="25"/>
        <v>0</v>
      </c>
      <c r="J85" s="20">
        <f t="shared" si="25"/>
        <v>0</v>
      </c>
      <c r="K85" s="20">
        <f t="shared" si="23"/>
        <v>5245.4</v>
      </c>
      <c r="L85" s="41"/>
      <c r="M85" s="32" t="s">
        <v>67</v>
      </c>
      <c r="N85" s="32" t="s">
        <v>116</v>
      </c>
      <c r="O85" s="32" t="s">
        <v>118</v>
      </c>
    </row>
    <row r="86" spans="1:62" s="12" customFormat="1" ht="13.9" customHeight="1">
      <c r="A86" s="30"/>
      <c r="B86" s="30" t="s">
        <v>3</v>
      </c>
      <c r="C86" s="31">
        <v>37</v>
      </c>
      <c r="D86" s="20">
        <v>-20.3</v>
      </c>
      <c r="E86" s="20">
        <f t="shared" si="21"/>
        <v>57.3</v>
      </c>
      <c r="F86" s="20">
        <v>772.7</v>
      </c>
      <c r="G86" s="20">
        <v>772.7</v>
      </c>
      <c r="H86" s="20">
        <v>0</v>
      </c>
      <c r="I86" s="20">
        <v>0</v>
      </c>
      <c r="J86" s="20">
        <v>0</v>
      </c>
      <c r="K86" s="20">
        <f t="shared" si="23"/>
        <v>1582.4</v>
      </c>
      <c r="L86" s="41"/>
      <c r="M86" s="32"/>
      <c r="N86" s="32"/>
      <c r="O86" s="32"/>
    </row>
    <row r="87" spans="1:62" s="12" customFormat="1" ht="13.9" customHeight="1">
      <c r="A87" s="30"/>
      <c r="B87" s="30" t="s">
        <v>4</v>
      </c>
      <c r="C87" s="31">
        <v>3663</v>
      </c>
      <c r="D87" s="20"/>
      <c r="E87" s="20">
        <f t="shared" si="21"/>
        <v>3663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f t="shared" si="23"/>
        <v>3663</v>
      </c>
      <c r="L87" s="41"/>
      <c r="M87" s="32"/>
      <c r="N87" s="32"/>
      <c r="O87" s="32"/>
    </row>
    <row r="88" spans="1:62" s="12" customFormat="1" ht="43.15" customHeight="1">
      <c r="A88" s="30" t="s">
        <v>95</v>
      </c>
      <c r="B88" s="30" t="s">
        <v>121</v>
      </c>
      <c r="C88" s="31">
        <f t="shared" ref="C88:J88" si="26">C89+C90</f>
        <v>0</v>
      </c>
      <c r="D88" s="20"/>
      <c r="E88" s="20">
        <f t="shared" si="21"/>
        <v>0</v>
      </c>
      <c r="F88" s="20">
        <f t="shared" si="26"/>
        <v>135</v>
      </c>
      <c r="G88" s="20">
        <f t="shared" si="26"/>
        <v>210</v>
      </c>
      <c r="H88" s="20">
        <f t="shared" si="26"/>
        <v>0</v>
      </c>
      <c r="I88" s="20">
        <f t="shared" si="26"/>
        <v>0</v>
      </c>
      <c r="J88" s="20">
        <f t="shared" si="26"/>
        <v>0</v>
      </c>
      <c r="K88" s="20">
        <f t="shared" si="23"/>
        <v>345</v>
      </c>
      <c r="L88" s="41"/>
      <c r="M88" s="32" t="s">
        <v>67</v>
      </c>
      <c r="N88" s="32" t="s">
        <v>117</v>
      </c>
      <c r="O88" s="32" t="s">
        <v>118</v>
      </c>
    </row>
    <row r="89" spans="1:62" s="12" customFormat="1" ht="13.9" customHeight="1">
      <c r="A89" s="30"/>
      <c r="B89" s="30" t="s">
        <v>3</v>
      </c>
      <c r="C89" s="31">
        <v>0</v>
      </c>
      <c r="D89" s="20"/>
      <c r="E89" s="20">
        <f t="shared" si="21"/>
        <v>0</v>
      </c>
      <c r="F89" s="20">
        <v>135</v>
      </c>
      <c r="G89" s="20">
        <v>210</v>
      </c>
      <c r="H89" s="20">
        <v>0</v>
      </c>
      <c r="I89" s="20">
        <v>0</v>
      </c>
      <c r="J89" s="20">
        <v>0</v>
      </c>
      <c r="K89" s="20">
        <f t="shared" si="23"/>
        <v>345</v>
      </c>
      <c r="L89" s="41"/>
      <c r="M89" s="32"/>
      <c r="N89" s="32"/>
      <c r="O89" s="32"/>
    </row>
    <row r="90" spans="1:62" s="12" customFormat="1" ht="18" customHeight="1">
      <c r="A90" s="30"/>
      <c r="B90" s="30" t="s">
        <v>4</v>
      </c>
      <c r="C90" s="31">
        <v>0</v>
      </c>
      <c r="D90" s="20"/>
      <c r="E90" s="20">
        <f t="shared" si="21"/>
        <v>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f t="shared" si="23"/>
        <v>0</v>
      </c>
      <c r="L90" s="41"/>
      <c r="M90" s="32"/>
      <c r="N90" s="32"/>
      <c r="O90" s="32"/>
    </row>
    <row r="91" spans="1:62" s="12" customFormat="1" ht="47.45" customHeight="1">
      <c r="A91" s="53" t="s">
        <v>100</v>
      </c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42"/>
      <c r="O91" s="42"/>
    </row>
    <row r="92" spans="1:62" s="12" customFormat="1" ht="34.5" customHeight="1">
      <c r="A92" s="30" t="s">
        <v>7</v>
      </c>
      <c r="B92" s="30" t="s">
        <v>123</v>
      </c>
      <c r="C92" s="31">
        <f t="shared" ref="C92:J92" si="27">C93+C94</f>
        <v>36785.300000000003</v>
      </c>
      <c r="D92" s="20"/>
      <c r="E92" s="20">
        <f>C92-D92</f>
        <v>36785.300000000003</v>
      </c>
      <c r="F92" s="20">
        <f t="shared" si="27"/>
        <v>6088.9</v>
      </c>
      <c r="G92" s="20">
        <f t="shared" si="27"/>
        <v>1400</v>
      </c>
      <c r="H92" s="20">
        <f t="shared" si="27"/>
        <v>26111.200000000001</v>
      </c>
      <c r="I92" s="20">
        <f t="shared" si="27"/>
        <v>24666.7</v>
      </c>
      <c r="J92" s="20">
        <f t="shared" si="27"/>
        <v>23333.3</v>
      </c>
      <c r="K92" s="20">
        <f>J92+I92+H92+G92+F92+C92</f>
        <v>118385.4</v>
      </c>
      <c r="L92" s="41"/>
      <c r="M92" s="32"/>
      <c r="N92" s="42"/>
      <c r="O92" s="42"/>
    </row>
    <row r="93" spans="1:62" s="12" customFormat="1" ht="19.149999999999999" customHeight="1">
      <c r="A93" s="30"/>
      <c r="B93" s="30" t="s">
        <v>3</v>
      </c>
      <c r="C93" s="31">
        <f>C97+C100+C106+C109+C118+C103+C112+C115</f>
        <v>1440.2</v>
      </c>
      <c r="D93" s="20"/>
      <c r="E93" s="20">
        <f t="shared" ref="E93:E123" si="28">C93-D93</f>
        <v>1440.2</v>
      </c>
      <c r="F93" s="20">
        <f t="shared" ref="F93:J94" si="29">F97+F100+F106+F109+F118+F103</f>
        <v>788.9</v>
      </c>
      <c r="G93" s="20">
        <f t="shared" si="29"/>
        <v>1400</v>
      </c>
      <c r="H93" s="20">
        <f t="shared" si="29"/>
        <v>2611.1999999999998</v>
      </c>
      <c r="I93" s="20">
        <f t="shared" si="29"/>
        <v>2466.6999999999998</v>
      </c>
      <c r="J93" s="20">
        <f t="shared" si="29"/>
        <v>2333.3000000000002</v>
      </c>
      <c r="K93" s="20">
        <f>J93+I93+H93+G93+F93+C93</f>
        <v>11040.3</v>
      </c>
      <c r="L93" s="41"/>
      <c r="M93" s="32"/>
      <c r="N93" s="42"/>
      <c r="O93" s="42"/>
      <c r="P93" s="15">
        <f>D100+C93+D103+D114+D86+D80+C76</f>
        <v>-117.7</v>
      </c>
      <c r="Q93" s="15">
        <f>3938.8-P93</f>
        <v>4056.5</v>
      </c>
    </row>
    <row r="94" spans="1:62" s="12" customFormat="1" ht="19.149999999999999" customHeight="1">
      <c r="A94" s="30"/>
      <c r="B94" s="30" t="s">
        <v>4</v>
      </c>
      <c r="C94" s="31">
        <f>C98+C101+C107+C110+C119+C104</f>
        <v>35345.1</v>
      </c>
      <c r="D94" s="20"/>
      <c r="E94" s="20">
        <f t="shared" si="28"/>
        <v>35345.1</v>
      </c>
      <c r="F94" s="20">
        <f t="shared" si="29"/>
        <v>5300</v>
      </c>
      <c r="G94" s="20">
        <f t="shared" si="29"/>
        <v>0</v>
      </c>
      <c r="H94" s="20">
        <f t="shared" si="29"/>
        <v>23500</v>
      </c>
      <c r="I94" s="20">
        <f t="shared" si="29"/>
        <v>22200</v>
      </c>
      <c r="J94" s="20">
        <f t="shared" si="29"/>
        <v>21000</v>
      </c>
      <c r="K94" s="20">
        <f>J94+I94+H94+G94+F94+C94</f>
        <v>107345.1</v>
      </c>
      <c r="L94" s="41"/>
      <c r="M94" s="32"/>
      <c r="N94" s="42"/>
      <c r="O94" s="42"/>
    </row>
    <row r="95" spans="1:62" s="12" customFormat="1" ht="18.600000000000001" customHeight="1">
      <c r="A95" s="30"/>
      <c r="B95" s="30" t="s">
        <v>35</v>
      </c>
      <c r="C95" s="31"/>
      <c r="D95" s="20"/>
      <c r="E95" s="20">
        <f t="shared" si="28"/>
        <v>0</v>
      </c>
      <c r="F95" s="20"/>
      <c r="G95" s="20"/>
      <c r="H95" s="20"/>
      <c r="I95" s="20"/>
      <c r="J95" s="20"/>
      <c r="K95" s="20"/>
      <c r="L95" s="41"/>
      <c r="M95" s="32"/>
      <c r="N95" s="42"/>
      <c r="O95" s="42"/>
    </row>
    <row r="96" spans="1:62" s="5" customFormat="1" ht="39.75" customHeight="1">
      <c r="A96" s="30" t="s">
        <v>46</v>
      </c>
      <c r="B96" s="30" t="s">
        <v>8</v>
      </c>
      <c r="C96" s="31">
        <f t="shared" ref="C96:J96" si="30">C97+C98</f>
        <v>24165.7</v>
      </c>
      <c r="D96" s="20"/>
      <c r="E96" s="20">
        <f t="shared" si="28"/>
        <v>24165.7</v>
      </c>
      <c r="F96" s="20">
        <f t="shared" si="30"/>
        <v>200</v>
      </c>
      <c r="G96" s="20">
        <f t="shared" si="30"/>
        <v>0</v>
      </c>
      <c r="H96" s="20">
        <f t="shared" si="30"/>
        <v>0</v>
      </c>
      <c r="I96" s="20">
        <f t="shared" si="30"/>
        <v>0</v>
      </c>
      <c r="J96" s="20">
        <f t="shared" si="30"/>
        <v>0</v>
      </c>
      <c r="K96" s="20">
        <f t="shared" ref="K96:K119" si="31">J96+I96+H96+G96+F96+C96</f>
        <v>24365.7</v>
      </c>
      <c r="L96" s="41"/>
      <c r="M96" s="32" t="s">
        <v>63</v>
      </c>
      <c r="N96" s="32" t="s">
        <v>115</v>
      </c>
      <c r="O96" s="32" t="s">
        <v>118</v>
      </c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</row>
    <row r="97" spans="1:62" s="5" customFormat="1" ht="19.149999999999999" customHeight="1">
      <c r="A97" s="30"/>
      <c r="B97" s="30" t="s">
        <v>3</v>
      </c>
      <c r="C97" s="31">
        <v>241.7</v>
      </c>
      <c r="D97" s="20"/>
      <c r="E97" s="20">
        <f t="shared" si="28"/>
        <v>241.7</v>
      </c>
      <c r="F97" s="31">
        <v>200</v>
      </c>
      <c r="G97" s="20">
        <v>0</v>
      </c>
      <c r="H97" s="20">
        <v>0</v>
      </c>
      <c r="I97" s="20">
        <v>0</v>
      </c>
      <c r="J97" s="20">
        <v>0</v>
      </c>
      <c r="K97" s="20">
        <f t="shared" si="31"/>
        <v>441.7</v>
      </c>
      <c r="L97" s="41"/>
      <c r="M97" s="32"/>
      <c r="N97" s="42"/>
      <c r="O97" s="4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</row>
    <row r="98" spans="1:62" s="5" customFormat="1" ht="18" customHeight="1">
      <c r="A98" s="30"/>
      <c r="B98" s="30" t="s">
        <v>4</v>
      </c>
      <c r="C98" s="31">
        <v>23924</v>
      </c>
      <c r="D98" s="20"/>
      <c r="E98" s="20">
        <f t="shared" si="28"/>
        <v>23924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f t="shared" si="31"/>
        <v>23924</v>
      </c>
      <c r="L98" s="41"/>
      <c r="M98" s="32"/>
      <c r="N98" s="42"/>
      <c r="O98" s="4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</row>
    <row r="99" spans="1:62" s="5" customFormat="1" ht="49.5" customHeight="1">
      <c r="A99" s="30" t="s">
        <v>9</v>
      </c>
      <c r="B99" s="30" t="s">
        <v>10</v>
      </c>
      <c r="C99" s="31">
        <f t="shared" ref="C99:J99" si="32">C100+C101</f>
        <v>450</v>
      </c>
      <c r="D99" s="20"/>
      <c r="E99" s="20">
        <f t="shared" si="28"/>
        <v>450</v>
      </c>
      <c r="F99" s="20">
        <f t="shared" si="32"/>
        <v>0</v>
      </c>
      <c r="G99" s="20">
        <f t="shared" si="32"/>
        <v>0</v>
      </c>
      <c r="H99" s="20">
        <f t="shared" si="32"/>
        <v>0</v>
      </c>
      <c r="I99" s="20">
        <f t="shared" si="32"/>
        <v>0</v>
      </c>
      <c r="J99" s="20">
        <f t="shared" si="32"/>
        <v>0</v>
      </c>
      <c r="K99" s="20">
        <f t="shared" si="31"/>
        <v>450</v>
      </c>
      <c r="L99" s="41"/>
      <c r="M99" s="32" t="s">
        <v>67</v>
      </c>
      <c r="N99" s="32" t="s">
        <v>119</v>
      </c>
      <c r="O99" s="32" t="s">
        <v>118</v>
      </c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</row>
    <row r="100" spans="1:62" s="5" customFormat="1" ht="15.6" customHeight="1">
      <c r="A100" s="30"/>
      <c r="B100" s="30" t="s">
        <v>3</v>
      </c>
      <c r="C100" s="31">
        <v>450</v>
      </c>
      <c r="D100" s="20">
        <v>-1216.7</v>
      </c>
      <c r="E100" s="20">
        <f t="shared" si="28"/>
        <v>1666.7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0">
        <f t="shared" si="31"/>
        <v>450</v>
      </c>
      <c r="L100" s="41"/>
      <c r="M100" s="32"/>
      <c r="N100" s="42"/>
      <c r="O100" s="4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</row>
    <row r="101" spans="1:62" s="5" customFormat="1" ht="16.149999999999999" customHeight="1">
      <c r="A101" s="30"/>
      <c r="B101" s="30" t="s">
        <v>4</v>
      </c>
      <c r="C101" s="31">
        <v>0</v>
      </c>
      <c r="D101" s="20"/>
      <c r="E101" s="20">
        <f t="shared" si="28"/>
        <v>0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f t="shared" si="31"/>
        <v>0</v>
      </c>
      <c r="L101" s="41"/>
      <c r="M101" s="32"/>
      <c r="N101" s="42"/>
      <c r="O101" s="4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</row>
    <row r="102" spans="1:62" s="5" customFormat="1" ht="58.9" customHeight="1">
      <c r="A102" s="30" t="s">
        <v>11</v>
      </c>
      <c r="B102" s="30" t="s">
        <v>90</v>
      </c>
      <c r="C102" s="31">
        <f t="shared" ref="C102:J102" si="33">C103+C104</f>
        <v>0</v>
      </c>
      <c r="D102" s="20"/>
      <c r="E102" s="20">
        <f t="shared" si="28"/>
        <v>0</v>
      </c>
      <c r="F102" s="20">
        <f t="shared" si="33"/>
        <v>0</v>
      </c>
      <c r="G102" s="20">
        <f t="shared" si="33"/>
        <v>0</v>
      </c>
      <c r="H102" s="20">
        <f t="shared" si="33"/>
        <v>0</v>
      </c>
      <c r="I102" s="20">
        <f t="shared" si="33"/>
        <v>0</v>
      </c>
      <c r="J102" s="20">
        <f t="shared" si="33"/>
        <v>0</v>
      </c>
      <c r="K102" s="20">
        <f t="shared" si="31"/>
        <v>0</v>
      </c>
      <c r="L102" s="41"/>
      <c r="M102" s="32" t="s">
        <v>67</v>
      </c>
      <c r="N102" s="32" t="s">
        <v>119</v>
      </c>
      <c r="O102" s="32" t="s">
        <v>118</v>
      </c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</row>
    <row r="103" spans="1:62" s="5" customFormat="1" ht="16.149999999999999" customHeight="1">
      <c r="A103" s="30"/>
      <c r="B103" s="30" t="s">
        <v>3</v>
      </c>
      <c r="C103" s="31">
        <v>0</v>
      </c>
      <c r="D103" s="20"/>
      <c r="E103" s="20">
        <f t="shared" si="28"/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f t="shared" si="31"/>
        <v>0</v>
      </c>
      <c r="L103" s="41"/>
      <c r="M103" s="32"/>
      <c r="N103" s="42"/>
      <c r="O103" s="4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</row>
    <row r="104" spans="1:62" s="5" customFormat="1" ht="15.6" customHeight="1">
      <c r="A104" s="30"/>
      <c r="B104" s="30" t="s">
        <v>4</v>
      </c>
      <c r="C104" s="31">
        <v>0</v>
      </c>
      <c r="D104" s="20"/>
      <c r="E104" s="20">
        <f t="shared" si="28"/>
        <v>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f t="shared" si="31"/>
        <v>0</v>
      </c>
      <c r="L104" s="41"/>
      <c r="M104" s="32"/>
      <c r="N104" s="42"/>
      <c r="O104" s="4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</row>
    <row r="105" spans="1:62" s="5" customFormat="1" ht="33" customHeight="1">
      <c r="A105" s="30" t="s">
        <v>12</v>
      </c>
      <c r="B105" s="30" t="s">
        <v>124</v>
      </c>
      <c r="C105" s="31">
        <f t="shared" ref="C105:J105" si="34">C106+C107</f>
        <v>11569.6</v>
      </c>
      <c r="D105" s="20"/>
      <c r="E105" s="20">
        <f t="shared" si="28"/>
        <v>11569.6</v>
      </c>
      <c r="F105" s="20">
        <f t="shared" si="34"/>
        <v>5888.9</v>
      </c>
      <c r="G105" s="20">
        <f t="shared" si="34"/>
        <v>844.4</v>
      </c>
      <c r="H105" s="20">
        <f t="shared" si="34"/>
        <v>0</v>
      </c>
      <c r="I105" s="20">
        <f t="shared" si="34"/>
        <v>0</v>
      </c>
      <c r="J105" s="20">
        <f t="shared" si="34"/>
        <v>0</v>
      </c>
      <c r="K105" s="20">
        <f t="shared" si="31"/>
        <v>18302.900000000001</v>
      </c>
      <c r="L105" s="41"/>
      <c r="M105" s="32" t="s">
        <v>63</v>
      </c>
      <c r="N105" s="32" t="s">
        <v>119</v>
      </c>
      <c r="O105" s="32" t="s">
        <v>118</v>
      </c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</row>
    <row r="106" spans="1:62" s="5" customFormat="1" ht="15" customHeight="1">
      <c r="A106" s="30"/>
      <c r="B106" s="30" t="s">
        <v>3</v>
      </c>
      <c r="C106" s="31">
        <v>148.5</v>
      </c>
      <c r="D106" s="20"/>
      <c r="E106" s="20">
        <f t="shared" si="28"/>
        <v>148.5</v>
      </c>
      <c r="F106" s="31">
        <v>588.9</v>
      </c>
      <c r="G106" s="20">
        <v>844.4</v>
      </c>
      <c r="H106" s="20">
        <v>0</v>
      </c>
      <c r="I106" s="20">
        <v>0</v>
      </c>
      <c r="J106" s="20">
        <v>0</v>
      </c>
      <c r="K106" s="20">
        <f t="shared" si="31"/>
        <v>1581.8</v>
      </c>
      <c r="L106" s="41"/>
      <c r="M106" s="32"/>
      <c r="N106" s="42"/>
      <c r="O106" s="4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</row>
    <row r="107" spans="1:62" s="5" customFormat="1" ht="15" customHeight="1">
      <c r="A107" s="30"/>
      <c r="B107" s="30" t="s">
        <v>4</v>
      </c>
      <c r="C107" s="31">
        <v>11421.1</v>
      </c>
      <c r="D107" s="20"/>
      <c r="E107" s="20">
        <f t="shared" si="28"/>
        <v>11421.1</v>
      </c>
      <c r="F107" s="20">
        <v>5300</v>
      </c>
      <c r="G107" s="20">
        <v>0</v>
      </c>
      <c r="H107" s="20"/>
      <c r="I107" s="20">
        <v>0</v>
      </c>
      <c r="J107" s="20">
        <v>0</v>
      </c>
      <c r="K107" s="20">
        <f t="shared" si="31"/>
        <v>16721.099999999999</v>
      </c>
      <c r="L107" s="41"/>
      <c r="M107" s="32"/>
      <c r="N107" s="42"/>
      <c r="O107" s="4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</row>
    <row r="108" spans="1:62" s="5" customFormat="1" ht="30" customHeight="1">
      <c r="A108" s="30" t="s">
        <v>14</v>
      </c>
      <c r="B108" s="30" t="s">
        <v>13</v>
      </c>
      <c r="C108" s="31">
        <f t="shared" ref="C108:J108" si="35">C109+C110</f>
        <v>0</v>
      </c>
      <c r="D108" s="20"/>
      <c r="E108" s="20">
        <f t="shared" si="28"/>
        <v>0</v>
      </c>
      <c r="F108" s="20">
        <f t="shared" si="35"/>
        <v>0</v>
      </c>
      <c r="G108" s="20">
        <f t="shared" si="35"/>
        <v>555.6</v>
      </c>
      <c r="H108" s="20">
        <f t="shared" si="35"/>
        <v>5555.6</v>
      </c>
      <c r="I108" s="20">
        <f t="shared" si="35"/>
        <v>0</v>
      </c>
      <c r="J108" s="20">
        <f t="shared" si="35"/>
        <v>0</v>
      </c>
      <c r="K108" s="20">
        <f t="shared" si="31"/>
        <v>6111.2</v>
      </c>
      <c r="L108" s="41"/>
      <c r="M108" s="32" t="s">
        <v>65</v>
      </c>
      <c r="N108" s="32" t="s">
        <v>119</v>
      </c>
      <c r="O108" s="32" t="s">
        <v>118</v>
      </c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</row>
    <row r="109" spans="1:62" s="5" customFormat="1" ht="16.149999999999999" customHeight="1">
      <c r="A109" s="30"/>
      <c r="B109" s="30" t="s">
        <v>3</v>
      </c>
      <c r="C109" s="31">
        <v>0</v>
      </c>
      <c r="D109" s="20"/>
      <c r="E109" s="20">
        <f t="shared" si="28"/>
        <v>0</v>
      </c>
      <c r="F109" s="20">
        <v>0</v>
      </c>
      <c r="G109" s="20">
        <v>555.6</v>
      </c>
      <c r="H109" s="20">
        <v>555.6</v>
      </c>
      <c r="I109" s="20">
        <v>0</v>
      </c>
      <c r="J109" s="20">
        <v>0</v>
      </c>
      <c r="K109" s="20">
        <f t="shared" si="31"/>
        <v>1111.2</v>
      </c>
      <c r="L109" s="41"/>
      <c r="M109" s="32"/>
      <c r="N109" s="42"/>
      <c r="O109" s="4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</row>
    <row r="110" spans="1:62" s="5" customFormat="1" ht="16.149999999999999" customHeight="1">
      <c r="A110" s="30"/>
      <c r="B110" s="30" t="s">
        <v>4</v>
      </c>
      <c r="C110" s="31">
        <v>0</v>
      </c>
      <c r="D110" s="20"/>
      <c r="E110" s="20">
        <f t="shared" si="28"/>
        <v>0</v>
      </c>
      <c r="F110" s="20">
        <v>0</v>
      </c>
      <c r="G110" s="20">
        <v>0</v>
      </c>
      <c r="H110" s="20">
        <v>5000</v>
      </c>
      <c r="I110" s="20">
        <v>0</v>
      </c>
      <c r="J110" s="20">
        <v>0</v>
      </c>
      <c r="K110" s="20">
        <f t="shared" si="31"/>
        <v>5000</v>
      </c>
      <c r="L110" s="41"/>
      <c r="M110" s="32"/>
      <c r="N110" s="42"/>
      <c r="O110" s="4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</row>
    <row r="111" spans="1:62" s="5" customFormat="1" ht="26.45" customHeight="1">
      <c r="A111" s="30" t="s">
        <v>91</v>
      </c>
      <c r="B111" s="30" t="s">
        <v>45</v>
      </c>
      <c r="C111" s="31">
        <f>C112+C113</f>
        <v>0</v>
      </c>
      <c r="D111" s="20"/>
      <c r="E111" s="20">
        <f t="shared" si="28"/>
        <v>0</v>
      </c>
      <c r="F111" s="20">
        <f>F112+F113</f>
        <v>0</v>
      </c>
      <c r="G111" s="20">
        <f>G112+G113</f>
        <v>0</v>
      </c>
      <c r="H111" s="20">
        <f>H112+H113</f>
        <v>20555.599999999999</v>
      </c>
      <c r="I111" s="20">
        <f>I112+I113</f>
        <v>24666.7</v>
      </c>
      <c r="J111" s="20">
        <f>J112+J113</f>
        <v>23333.3</v>
      </c>
      <c r="K111" s="20">
        <f t="shared" si="31"/>
        <v>68555.600000000006</v>
      </c>
      <c r="L111" s="41"/>
      <c r="M111" s="32" t="s">
        <v>63</v>
      </c>
      <c r="N111" s="32" t="s">
        <v>119</v>
      </c>
      <c r="O111" s="32" t="s">
        <v>118</v>
      </c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</row>
    <row r="112" spans="1:62" s="5" customFormat="1" ht="14.45" customHeight="1">
      <c r="A112" s="30"/>
      <c r="B112" s="30" t="s">
        <v>3</v>
      </c>
      <c r="C112" s="31">
        <v>0</v>
      </c>
      <c r="D112" s="20"/>
      <c r="E112" s="20">
        <f t="shared" si="28"/>
        <v>0</v>
      </c>
      <c r="F112" s="20">
        <v>0</v>
      </c>
      <c r="G112" s="20">
        <v>0</v>
      </c>
      <c r="H112" s="20">
        <f>H113*10/90</f>
        <v>2055.6</v>
      </c>
      <c r="I112" s="20">
        <f>I113*10/90</f>
        <v>2466.6999999999998</v>
      </c>
      <c r="J112" s="20">
        <f>J113*10/90</f>
        <v>2333.3000000000002</v>
      </c>
      <c r="K112" s="20">
        <f t="shared" si="31"/>
        <v>6855.6</v>
      </c>
      <c r="L112" s="41"/>
      <c r="M112" s="32"/>
      <c r="N112" s="42"/>
      <c r="O112" s="4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</row>
    <row r="113" spans="1:62" s="5" customFormat="1" ht="16.899999999999999" customHeight="1">
      <c r="A113" s="30"/>
      <c r="B113" s="30" t="s">
        <v>4</v>
      </c>
      <c r="C113" s="31">
        <v>0</v>
      </c>
      <c r="D113" s="20"/>
      <c r="E113" s="20">
        <f t="shared" si="28"/>
        <v>0</v>
      </c>
      <c r="F113" s="20">
        <v>0</v>
      </c>
      <c r="G113" s="20">
        <v>0</v>
      </c>
      <c r="H113" s="20">
        <v>18500</v>
      </c>
      <c r="I113" s="20">
        <v>22200</v>
      </c>
      <c r="J113" s="20">
        <v>21000</v>
      </c>
      <c r="K113" s="20">
        <f t="shared" si="31"/>
        <v>61700</v>
      </c>
      <c r="L113" s="41"/>
      <c r="M113" s="32"/>
      <c r="N113" s="42"/>
      <c r="O113" s="4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</row>
    <row r="114" spans="1:62" s="5" customFormat="1" ht="26.45" customHeight="1">
      <c r="A114" s="30" t="s">
        <v>132</v>
      </c>
      <c r="B114" s="30" t="s">
        <v>125</v>
      </c>
      <c r="C114" s="31">
        <f>C115+C116</f>
        <v>500</v>
      </c>
      <c r="D114" s="20">
        <v>-207.2</v>
      </c>
      <c r="E114" s="20">
        <f t="shared" si="28"/>
        <v>707.2</v>
      </c>
      <c r="F114" s="20">
        <f>F115+F116</f>
        <v>0</v>
      </c>
      <c r="G114" s="20">
        <f>G115+G116</f>
        <v>0</v>
      </c>
      <c r="H114" s="20">
        <f>H115+H116</f>
        <v>20555.599999999999</v>
      </c>
      <c r="I114" s="20">
        <f>I115+I116</f>
        <v>24666.7</v>
      </c>
      <c r="J114" s="20">
        <f>J115+J116</f>
        <v>23333.3</v>
      </c>
      <c r="K114" s="20">
        <f>J114+I114+H114+G114+F114+C114</f>
        <v>69055.600000000006</v>
      </c>
      <c r="L114" s="41"/>
      <c r="M114" s="32" t="s">
        <v>63</v>
      </c>
      <c r="N114" s="32" t="s">
        <v>119</v>
      </c>
      <c r="O114" s="32" t="s">
        <v>118</v>
      </c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</row>
    <row r="115" spans="1:62" s="5" customFormat="1" ht="14.45" customHeight="1">
      <c r="A115" s="30"/>
      <c r="B115" s="30" t="s">
        <v>3</v>
      </c>
      <c r="C115" s="31">
        <v>500</v>
      </c>
      <c r="D115" s="20"/>
      <c r="E115" s="20">
        <f t="shared" si="28"/>
        <v>500</v>
      </c>
      <c r="F115" s="20">
        <v>0</v>
      </c>
      <c r="G115" s="20">
        <v>0</v>
      </c>
      <c r="H115" s="20">
        <f>H116*10/90</f>
        <v>2055.6</v>
      </c>
      <c r="I115" s="20">
        <f>I116*10/90</f>
        <v>2466.6999999999998</v>
      </c>
      <c r="J115" s="20">
        <f>J116*10/90</f>
        <v>2333.3000000000002</v>
      </c>
      <c r="K115" s="20">
        <f>J115+I115+H115+G115+F115+C115</f>
        <v>7355.6</v>
      </c>
      <c r="L115" s="41"/>
      <c r="M115" s="32"/>
      <c r="N115" s="42"/>
      <c r="O115" s="4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</row>
    <row r="116" spans="1:62" s="5" customFormat="1" ht="16.899999999999999" customHeight="1">
      <c r="A116" s="30"/>
      <c r="B116" s="30" t="s">
        <v>4</v>
      </c>
      <c r="C116" s="31">
        <v>0</v>
      </c>
      <c r="D116" s="20"/>
      <c r="E116" s="20">
        <f t="shared" si="28"/>
        <v>0</v>
      </c>
      <c r="F116" s="20">
        <v>0</v>
      </c>
      <c r="G116" s="20">
        <v>0</v>
      </c>
      <c r="H116" s="20">
        <v>18500</v>
      </c>
      <c r="I116" s="20">
        <v>22200</v>
      </c>
      <c r="J116" s="20">
        <v>21000</v>
      </c>
      <c r="K116" s="20">
        <f>J116+I116+H116+G116+F116+C116</f>
        <v>61700</v>
      </c>
      <c r="L116" s="41"/>
      <c r="M116" s="32"/>
      <c r="N116" s="42"/>
      <c r="O116" s="4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</row>
    <row r="117" spans="1:62" s="5" customFormat="1" ht="26.45" customHeight="1">
      <c r="A117" s="30" t="s">
        <v>133</v>
      </c>
      <c r="B117" s="30" t="s">
        <v>126</v>
      </c>
      <c r="C117" s="31">
        <f t="shared" ref="C117:J117" si="36">C118+C119</f>
        <v>100</v>
      </c>
      <c r="D117" s="20"/>
      <c r="E117" s="20">
        <f t="shared" si="28"/>
        <v>100</v>
      </c>
      <c r="F117" s="20">
        <f t="shared" si="36"/>
        <v>0</v>
      </c>
      <c r="G117" s="20">
        <f t="shared" si="36"/>
        <v>0</v>
      </c>
      <c r="H117" s="20">
        <f t="shared" si="36"/>
        <v>20555.599999999999</v>
      </c>
      <c r="I117" s="20">
        <f t="shared" si="36"/>
        <v>24666.7</v>
      </c>
      <c r="J117" s="20">
        <f t="shared" si="36"/>
        <v>23333.3</v>
      </c>
      <c r="K117" s="20">
        <f t="shared" si="31"/>
        <v>68655.600000000006</v>
      </c>
      <c r="L117" s="41"/>
      <c r="M117" s="32" t="s">
        <v>63</v>
      </c>
      <c r="N117" s="32" t="s">
        <v>119</v>
      </c>
      <c r="O117" s="32" t="s">
        <v>118</v>
      </c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</row>
    <row r="118" spans="1:62" s="5" customFormat="1" ht="14.45" customHeight="1">
      <c r="A118" s="30"/>
      <c r="B118" s="30" t="s">
        <v>3</v>
      </c>
      <c r="C118" s="31">
        <v>100</v>
      </c>
      <c r="D118" s="20"/>
      <c r="E118" s="20">
        <f t="shared" si="28"/>
        <v>100</v>
      </c>
      <c r="F118" s="20">
        <v>0</v>
      </c>
      <c r="G118" s="20">
        <v>0</v>
      </c>
      <c r="H118" s="20">
        <f>H119*10/90</f>
        <v>2055.6</v>
      </c>
      <c r="I118" s="20">
        <f>I119*10/90</f>
        <v>2466.6999999999998</v>
      </c>
      <c r="J118" s="20">
        <f>J119*10/90</f>
        <v>2333.3000000000002</v>
      </c>
      <c r="K118" s="20">
        <f t="shared" si="31"/>
        <v>6955.6</v>
      </c>
      <c r="L118" s="41"/>
      <c r="M118" s="32"/>
      <c r="N118" s="42"/>
      <c r="O118" s="4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</row>
    <row r="119" spans="1:62" s="5" customFormat="1" ht="16.899999999999999" customHeight="1">
      <c r="A119" s="30"/>
      <c r="B119" s="30" t="s">
        <v>4</v>
      </c>
      <c r="C119" s="31">
        <v>0</v>
      </c>
      <c r="D119" s="20"/>
      <c r="E119" s="20">
        <f t="shared" si="28"/>
        <v>0</v>
      </c>
      <c r="F119" s="20">
        <v>0</v>
      </c>
      <c r="G119" s="20">
        <v>0</v>
      </c>
      <c r="H119" s="20">
        <v>18500</v>
      </c>
      <c r="I119" s="20">
        <v>22200</v>
      </c>
      <c r="J119" s="20">
        <v>21000</v>
      </c>
      <c r="K119" s="20">
        <f t="shared" si="31"/>
        <v>61700</v>
      </c>
      <c r="L119" s="41"/>
      <c r="M119" s="32"/>
      <c r="N119" s="42"/>
      <c r="O119" s="4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</row>
    <row r="120" spans="1:62" s="5" customFormat="1" ht="46.9" customHeight="1">
      <c r="A120" s="57" t="s">
        <v>98</v>
      </c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58"/>
      <c r="O120" s="59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</row>
    <row r="121" spans="1:62" s="5" customFormat="1" ht="28.15" customHeight="1">
      <c r="A121" s="20" t="s">
        <v>15</v>
      </c>
      <c r="B121" s="30" t="s">
        <v>16</v>
      </c>
      <c r="C121" s="31">
        <f t="shared" ref="C121:J121" si="37">C122+C123</f>
        <v>90017.5</v>
      </c>
      <c r="D121" s="20"/>
      <c r="E121" s="20">
        <f t="shared" si="28"/>
        <v>90017.5</v>
      </c>
      <c r="F121" s="20">
        <f t="shared" si="37"/>
        <v>1481.8</v>
      </c>
      <c r="G121" s="20">
        <f t="shared" si="37"/>
        <v>1958.1</v>
      </c>
      <c r="H121" s="20">
        <f t="shared" si="37"/>
        <v>49573.7</v>
      </c>
      <c r="I121" s="20">
        <f t="shared" si="37"/>
        <v>49341.7</v>
      </c>
      <c r="J121" s="20">
        <f t="shared" si="37"/>
        <v>48821.8</v>
      </c>
      <c r="K121" s="20">
        <f>J121+I121+H121+G121+F121+C121</f>
        <v>241194.6</v>
      </c>
      <c r="L121" s="41"/>
      <c r="M121" s="32" t="s">
        <v>63</v>
      </c>
      <c r="N121" s="32" t="s">
        <v>108</v>
      </c>
      <c r="O121" s="32" t="s">
        <v>118</v>
      </c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</row>
    <row r="122" spans="1:62" s="5" customFormat="1" ht="15" customHeight="1">
      <c r="A122" s="41"/>
      <c r="B122" s="30" t="s">
        <v>3</v>
      </c>
      <c r="C122" s="31">
        <v>1489.1</v>
      </c>
      <c r="D122" s="20">
        <v>-526.29999999999995</v>
      </c>
      <c r="E122" s="20">
        <f t="shared" si="28"/>
        <v>2015.4</v>
      </c>
      <c r="F122" s="31">
        <f>1481.8</f>
        <v>1481.8</v>
      </c>
      <c r="G122" s="20">
        <v>1958.1</v>
      </c>
      <c r="H122" s="20">
        <v>2627.4</v>
      </c>
      <c r="I122" s="20">
        <v>2615.1</v>
      </c>
      <c r="J122" s="20">
        <v>2587.6</v>
      </c>
      <c r="K122" s="20">
        <f>J122+I122+H122+G122+F122+C122</f>
        <v>12759.1</v>
      </c>
      <c r="L122" s="41"/>
      <c r="M122" s="32"/>
      <c r="N122" s="42"/>
      <c r="O122" s="4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</row>
    <row r="123" spans="1:62" s="5" customFormat="1" ht="16.149999999999999" customHeight="1">
      <c r="A123" s="41"/>
      <c r="B123" s="30" t="s">
        <v>4</v>
      </c>
      <c r="C123" s="31">
        <v>88528.4</v>
      </c>
      <c r="D123" s="20"/>
      <c r="E123" s="20">
        <f t="shared" si="28"/>
        <v>88528.4</v>
      </c>
      <c r="F123" s="20">
        <v>0</v>
      </c>
      <c r="G123" s="20">
        <v>0</v>
      </c>
      <c r="H123" s="20">
        <v>46946.3</v>
      </c>
      <c r="I123" s="20">
        <v>46726.6</v>
      </c>
      <c r="J123" s="20">
        <v>46234.2</v>
      </c>
      <c r="K123" s="20">
        <f>J123+I123+H123+G123+F123+C123</f>
        <v>228435.5</v>
      </c>
      <c r="L123" s="41"/>
      <c r="M123" s="32"/>
      <c r="N123" s="42"/>
      <c r="O123" s="4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</row>
    <row r="124" spans="1:62" s="5" customFormat="1" ht="28.15" customHeight="1">
      <c r="A124" s="57" t="s">
        <v>99</v>
      </c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  <c r="N124" s="58"/>
      <c r="O124" s="59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</row>
    <row r="125" spans="1:62" s="5" customFormat="1" ht="35.450000000000003" customHeight="1">
      <c r="A125" s="30" t="s">
        <v>17</v>
      </c>
      <c r="B125" s="30" t="s">
        <v>18</v>
      </c>
      <c r="C125" s="31">
        <f>C126+C127</f>
        <v>57875.5</v>
      </c>
      <c r="D125" s="20"/>
      <c r="E125" s="20">
        <f>C125-D125</f>
        <v>57875.5</v>
      </c>
      <c r="F125" s="20">
        <f>F126+F127</f>
        <v>0</v>
      </c>
      <c r="G125" s="20">
        <v>404.2</v>
      </c>
      <c r="H125" s="20">
        <f>H126+H127</f>
        <v>0</v>
      </c>
      <c r="I125" s="20">
        <f>I126+I127</f>
        <v>0</v>
      </c>
      <c r="J125" s="20">
        <f>J126+J127</f>
        <v>0</v>
      </c>
      <c r="K125" s="20">
        <f>J125+I125+H125+G125+F125+C125</f>
        <v>58279.7</v>
      </c>
      <c r="L125" s="41"/>
      <c r="M125" s="32" t="s">
        <v>67</v>
      </c>
      <c r="N125" s="42"/>
      <c r="O125" s="4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</row>
    <row r="126" spans="1:62" s="5" customFormat="1" ht="15" customHeight="1">
      <c r="A126" s="30"/>
      <c r="B126" s="30" t="s">
        <v>3</v>
      </c>
      <c r="C126" s="31">
        <f>C129+C132</f>
        <v>666.8</v>
      </c>
      <c r="D126" s="20"/>
      <c r="E126" s="20">
        <f t="shared" ref="E126:E165" si="38">C126-D126</f>
        <v>666.8</v>
      </c>
      <c r="F126" s="20">
        <f>F129+F132</f>
        <v>0</v>
      </c>
      <c r="G126" s="20">
        <v>404.2</v>
      </c>
      <c r="H126" s="20">
        <f t="shared" ref="H126:J127" si="39">H129+H132</f>
        <v>0</v>
      </c>
      <c r="I126" s="20">
        <f t="shared" si="39"/>
        <v>0</v>
      </c>
      <c r="J126" s="20">
        <f t="shared" si="39"/>
        <v>0</v>
      </c>
      <c r="K126" s="20">
        <f>J126+I126+H126+G126+F126+C126</f>
        <v>1071</v>
      </c>
      <c r="L126" s="41"/>
      <c r="M126" s="32"/>
      <c r="N126" s="42"/>
      <c r="O126" s="4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</row>
    <row r="127" spans="1:62" s="5" customFormat="1" ht="16.149999999999999" customHeight="1">
      <c r="A127" s="30"/>
      <c r="B127" s="30" t="s">
        <v>4</v>
      </c>
      <c r="C127" s="31">
        <f>C130+C133</f>
        <v>57208.7</v>
      </c>
      <c r="D127" s="20"/>
      <c r="E127" s="20">
        <f t="shared" si="38"/>
        <v>57208.7</v>
      </c>
      <c r="F127" s="20">
        <f>F130+F133</f>
        <v>0</v>
      </c>
      <c r="G127" s="20">
        <f>G130+G133</f>
        <v>0</v>
      </c>
      <c r="H127" s="20">
        <f t="shared" si="39"/>
        <v>0</v>
      </c>
      <c r="I127" s="20">
        <f t="shared" si="39"/>
        <v>0</v>
      </c>
      <c r="J127" s="20">
        <f t="shared" si="39"/>
        <v>0</v>
      </c>
      <c r="K127" s="20">
        <f>J127+I127+H127+G127+F127+C127</f>
        <v>57208.7</v>
      </c>
      <c r="L127" s="41"/>
      <c r="M127" s="32"/>
      <c r="N127" s="42"/>
      <c r="O127" s="4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</row>
    <row r="128" spans="1:62" s="12" customFormat="1" ht="27.6" customHeight="1">
      <c r="A128" s="30" t="s">
        <v>81</v>
      </c>
      <c r="B128" s="30" t="s">
        <v>82</v>
      </c>
      <c r="C128" s="31">
        <f>C129+C130</f>
        <v>57786.6</v>
      </c>
      <c r="D128" s="20"/>
      <c r="E128" s="20">
        <f t="shared" si="38"/>
        <v>57786.6</v>
      </c>
      <c r="F128" s="20">
        <v>0</v>
      </c>
      <c r="G128" s="20">
        <f>G129+G130</f>
        <v>404.2</v>
      </c>
      <c r="H128" s="20">
        <f>H129+H130</f>
        <v>0</v>
      </c>
      <c r="I128" s="20">
        <f>I129+I130</f>
        <v>0</v>
      </c>
      <c r="J128" s="20">
        <f>J129+J130</f>
        <v>0</v>
      </c>
      <c r="K128" s="20">
        <f t="shared" ref="K128:K166" si="40">J128+I128+H128+G128+F128+C128</f>
        <v>58190.8</v>
      </c>
      <c r="L128" s="41"/>
      <c r="M128" s="32" t="s">
        <v>67</v>
      </c>
      <c r="N128" s="32" t="s">
        <v>120</v>
      </c>
      <c r="O128" s="32" t="s">
        <v>118</v>
      </c>
    </row>
    <row r="129" spans="1:15" s="12" customFormat="1" ht="16.149999999999999" customHeight="1">
      <c r="A129" s="30"/>
      <c r="B129" s="30" t="s">
        <v>3</v>
      </c>
      <c r="C129" s="31">
        <v>577.9</v>
      </c>
      <c r="D129" s="20">
        <v>-653.20000000000005</v>
      </c>
      <c r="E129" s="20">
        <f t="shared" si="38"/>
        <v>1231.0999999999999</v>
      </c>
      <c r="F129" s="20">
        <v>0</v>
      </c>
      <c r="G129" s="20">
        <v>404.2</v>
      </c>
      <c r="H129" s="20">
        <v>0</v>
      </c>
      <c r="I129" s="20">
        <v>0</v>
      </c>
      <c r="J129" s="20">
        <v>0</v>
      </c>
      <c r="K129" s="20">
        <f t="shared" si="40"/>
        <v>982.1</v>
      </c>
      <c r="L129" s="41"/>
      <c r="M129" s="32"/>
      <c r="N129" s="42"/>
      <c r="O129" s="42"/>
    </row>
    <row r="130" spans="1:15" s="12" customFormat="1" ht="16.149999999999999" customHeight="1">
      <c r="A130" s="30"/>
      <c r="B130" s="30" t="s">
        <v>4</v>
      </c>
      <c r="C130" s="31">
        <v>57208.7</v>
      </c>
      <c r="D130" s="20"/>
      <c r="E130" s="20">
        <f t="shared" si="38"/>
        <v>57208.7</v>
      </c>
      <c r="F130" s="20">
        <v>0</v>
      </c>
      <c r="G130" s="20">
        <v>0</v>
      </c>
      <c r="H130" s="20">
        <v>0</v>
      </c>
      <c r="I130" s="20">
        <v>0</v>
      </c>
      <c r="J130" s="20">
        <v>0</v>
      </c>
      <c r="K130" s="20">
        <f t="shared" si="40"/>
        <v>57208.7</v>
      </c>
      <c r="L130" s="41"/>
      <c r="M130" s="32"/>
      <c r="N130" s="42"/>
      <c r="O130" s="42"/>
    </row>
    <row r="131" spans="1:15" s="12" customFormat="1" ht="60" customHeight="1">
      <c r="A131" s="30" t="s">
        <v>87</v>
      </c>
      <c r="B131" s="30" t="s">
        <v>86</v>
      </c>
      <c r="C131" s="31">
        <f t="shared" ref="C131:J131" si="41">C132+C133</f>
        <v>88.9</v>
      </c>
      <c r="D131" s="20"/>
      <c r="E131" s="20">
        <f t="shared" si="38"/>
        <v>88.9</v>
      </c>
      <c r="F131" s="20">
        <f t="shared" si="41"/>
        <v>0</v>
      </c>
      <c r="G131" s="20">
        <f t="shared" si="41"/>
        <v>0</v>
      </c>
      <c r="H131" s="20">
        <f t="shared" si="41"/>
        <v>0</v>
      </c>
      <c r="I131" s="20">
        <f t="shared" si="41"/>
        <v>0</v>
      </c>
      <c r="J131" s="20">
        <f t="shared" si="41"/>
        <v>0</v>
      </c>
      <c r="K131" s="20">
        <f>J131+I131+H131+G131+F131+C131</f>
        <v>88.9</v>
      </c>
      <c r="L131" s="41"/>
      <c r="M131" s="32" t="s">
        <v>67</v>
      </c>
      <c r="N131" s="32" t="s">
        <v>120</v>
      </c>
      <c r="O131" s="32" t="s">
        <v>118</v>
      </c>
    </row>
    <row r="132" spans="1:15" s="12" customFormat="1" ht="17.45" customHeight="1">
      <c r="A132" s="30"/>
      <c r="B132" s="30" t="s">
        <v>3</v>
      </c>
      <c r="C132" s="31">
        <v>88.9</v>
      </c>
      <c r="D132" s="20">
        <v>-61.1</v>
      </c>
      <c r="E132" s="20">
        <f t="shared" si="38"/>
        <v>150</v>
      </c>
      <c r="F132" s="20">
        <v>0</v>
      </c>
      <c r="G132" s="20">
        <v>0</v>
      </c>
      <c r="H132" s="20">
        <v>0</v>
      </c>
      <c r="I132" s="20">
        <v>0</v>
      </c>
      <c r="J132" s="20">
        <v>0</v>
      </c>
      <c r="K132" s="20">
        <f t="shared" si="40"/>
        <v>88.9</v>
      </c>
      <c r="L132" s="41"/>
      <c r="M132" s="32"/>
      <c r="N132" s="42"/>
      <c r="O132" s="42"/>
    </row>
    <row r="133" spans="1:15" s="12" customFormat="1" ht="15.6" customHeight="1">
      <c r="A133" s="30"/>
      <c r="B133" s="30" t="s">
        <v>4</v>
      </c>
      <c r="C133" s="31">
        <v>0</v>
      </c>
      <c r="D133" s="20"/>
      <c r="E133" s="20">
        <f t="shared" si="38"/>
        <v>0</v>
      </c>
      <c r="F133" s="20">
        <v>0</v>
      </c>
      <c r="G133" s="20">
        <v>0</v>
      </c>
      <c r="H133" s="20">
        <v>0</v>
      </c>
      <c r="I133" s="20">
        <v>0</v>
      </c>
      <c r="J133" s="20">
        <v>0</v>
      </c>
      <c r="K133" s="20">
        <f t="shared" si="40"/>
        <v>0</v>
      </c>
      <c r="L133" s="41"/>
      <c r="M133" s="32"/>
      <c r="N133" s="42"/>
      <c r="O133" s="42"/>
    </row>
    <row r="134" spans="1:15" s="12" customFormat="1" ht="82.15" customHeight="1">
      <c r="A134" s="20" t="s">
        <v>19</v>
      </c>
      <c r="B134" s="30" t="s">
        <v>68</v>
      </c>
      <c r="C134" s="31">
        <f t="shared" ref="C134:J134" si="42">C135+C136</f>
        <v>52662</v>
      </c>
      <c r="D134" s="20">
        <f t="shared" si="42"/>
        <v>3946.5</v>
      </c>
      <c r="E134" s="20">
        <f t="shared" si="42"/>
        <v>48715.5</v>
      </c>
      <c r="F134" s="20">
        <f t="shared" si="42"/>
        <v>21926.6</v>
      </c>
      <c r="G134" s="20">
        <f t="shared" si="42"/>
        <v>16765.3</v>
      </c>
      <c r="H134" s="20">
        <f t="shared" si="42"/>
        <v>16200.6</v>
      </c>
      <c r="I134" s="20">
        <f t="shared" si="42"/>
        <v>15557</v>
      </c>
      <c r="J134" s="20">
        <f t="shared" si="42"/>
        <v>14819.3</v>
      </c>
      <c r="K134" s="20">
        <f t="shared" si="40"/>
        <v>137930.79999999999</v>
      </c>
      <c r="L134" s="41"/>
      <c r="M134" s="32"/>
      <c r="N134" s="42"/>
      <c r="O134" s="42"/>
    </row>
    <row r="135" spans="1:15" s="12" customFormat="1" ht="19.149999999999999" customHeight="1">
      <c r="A135" s="30"/>
      <c r="B135" s="30" t="s">
        <v>3</v>
      </c>
      <c r="C135" s="31">
        <f>C156+C159</f>
        <v>39908.6</v>
      </c>
      <c r="D135" s="20">
        <f>D138+D141+D144+D147+D150+D153</f>
        <v>3946.5</v>
      </c>
      <c r="E135" s="20">
        <f t="shared" si="38"/>
        <v>35962.1</v>
      </c>
      <c r="F135" s="31">
        <f>F156+F159</f>
        <v>21926.6</v>
      </c>
      <c r="G135" s="20">
        <f t="shared" ref="F135:J136" si="43">G138+G141+G144+G147+G150</f>
        <v>16765.3</v>
      </c>
      <c r="H135" s="20">
        <f t="shared" si="43"/>
        <v>16200.6</v>
      </c>
      <c r="I135" s="20">
        <f t="shared" si="43"/>
        <v>15557</v>
      </c>
      <c r="J135" s="20">
        <f t="shared" si="43"/>
        <v>14819.3</v>
      </c>
      <c r="K135" s="20">
        <f t="shared" si="40"/>
        <v>125177.4</v>
      </c>
      <c r="L135" s="41"/>
      <c r="M135" s="32"/>
      <c r="N135" s="42"/>
      <c r="O135" s="42"/>
    </row>
    <row r="136" spans="1:15" s="12" customFormat="1" ht="19.149999999999999" customHeight="1">
      <c r="A136" s="30"/>
      <c r="B136" s="30" t="s">
        <v>4</v>
      </c>
      <c r="C136" s="31">
        <f>C139+C142+C145+C148+C151+C154</f>
        <v>12753.4</v>
      </c>
      <c r="D136" s="20"/>
      <c r="E136" s="20">
        <f t="shared" si="38"/>
        <v>12753.4</v>
      </c>
      <c r="F136" s="20">
        <f t="shared" si="43"/>
        <v>0</v>
      </c>
      <c r="G136" s="20">
        <f t="shared" si="43"/>
        <v>0</v>
      </c>
      <c r="H136" s="20">
        <f t="shared" si="43"/>
        <v>0</v>
      </c>
      <c r="I136" s="20">
        <f t="shared" si="43"/>
        <v>0</v>
      </c>
      <c r="J136" s="20">
        <f t="shared" si="43"/>
        <v>0</v>
      </c>
      <c r="K136" s="20">
        <f t="shared" si="40"/>
        <v>12753.4</v>
      </c>
      <c r="L136" s="41"/>
      <c r="M136" s="32"/>
      <c r="N136" s="42"/>
      <c r="O136" s="42"/>
    </row>
    <row r="137" spans="1:15" s="12" customFormat="1" ht="35.450000000000003" hidden="1" customHeight="1">
      <c r="A137" s="30" t="s">
        <v>21</v>
      </c>
      <c r="B137" s="30" t="s">
        <v>38</v>
      </c>
      <c r="C137" s="31">
        <f t="shared" ref="C137:J137" si="44">C138+C139</f>
        <v>15820.4</v>
      </c>
      <c r="D137" s="20"/>
      <c r="E137" s="20">
        <f t="shared" si="38"/>
        <v>15820.4</v>
      </c>
      <c r="F137" s="20">
        <f t="shared" si="44"/>
        <v>8253</v>
      </c>
      <c r="G137" s="20">
        <f t="shared" si="44"/>
        <v>7898.6</v>
      </c>
      <c r="H137" s="20">
        <f t="shared" si="44"/>
        <v>7484.4</v>
      </c>
      <c r="I137" s="20">
        <f t="shared" si="44"/>
        <v>6993.7</v>
      </c>
      <c r="J137" s="20">
        <f t="shared" si="44"/>
        <v>6433.1</v>
      </c>
      <c r="K137" s="20">
        <f t="shared" si="40"/>
        <v>52883.199999999997</v>
      </c>
      <c r="L137" s="41"/>
      <c r="M137" s="32" t="s">
        <v>63</v>
      </c>
      <c r="N137" s="32" t="s">
        <v>108</v>
      </c>
      <c r="O137" s="32" t="s">
        <v>118</v>
      </c>
    </row>
    <row r="138" spans="1:15" s="12" customFormat="1" ht="16.149999999999999" hidden="1" customHeight="1">
      <c r="A138" s="30"/>
      <c r="B138" s="30" t="s">
        <v>3</v>
      </c>
      <c r="C138" s="31">
        <f>15007.69+2651.87+1206.04-3045.18</f>
        <v>15820.4</v>
      </c>
      <c r="D138" s="20">
        <f>4387.8-1125-1666-62-45-2.8-2.5</f>
        <v>1484.5</v>
      </c>
      <c r="E138" s="20">
        <f t="shared" si="38"/>
        <v>14335.9</v>
      </c>
      <c r="F138" s="20">
        <v>8253</v>
      </c>
      <c r="G138" s="20">
        <v>7898.6</v>
      </c>
      <c r="H138" s="20">
        <v>7484.4</v>
      </c>
      <c r="I138" s="20">
        <v>6993.7</v>
      </c>
      <c r="J138" s="20">
        <f>4738.4+1694.66</f>
        <v>6433.1</v>
      </c>
      <c r="K138" s="20">
        <f t="shared" si="40"/>
        <v>52883.199999999997</v>
      </c>
      <c r="L138" s="41"/>
      <c r="M138" s="32"/>
      <c r="N138" s="42"/>
      <c r="O138" s="42"/>
    </row>
    <row r="139" spans="1:15" s="12" customFormat="1" ht="16.149999999999999" hidden="1" customHeight="1">
      <c r="A139" s="30"/>
      <c r="B139" s="30" t="s">
        <v>4</v>
      </c>
      <c r="C139" s="31">
        <v>0</v>
      </c>
      <c r="D139" s="20"/>
      <c r="E139" s="20">
        <f t="shared" si="38"/>
        <v>0</v>
      </c>
      <c r="F139" s="20">
        <v>0</v>
      </c>
      <c r="G139" s="20">
        <v>0</v>
      </c>
      <c r="H139" s="20">
        <v>0</v>
      </c>
      <c r="I139" s="20">
        <v>0</v>
      </c>
      <c r="J139" s="20">
        <v>0</v>
      </c>
      <c r="K139" s="20">
        <f t="shared" si="40"/>
        <v>0</v>
      </c>
      <c r="L139" s="41"/>
      <c r="M139" s="32"/>
      <c r="N139" s="42"/>
      <c r="O139" s="42"/>
    </row>
    <row r="140" spans="1:15" s="12" customFormat="1" ht="29.45" hidden="1" customHeight="1">
      <c r="A140" s="30" t="s">
        <v>39</v>
      </c>
      <c r="B140" s="30" t="s">
        <v>22</v>
      </c>
      <c r="C140" s="31">
        <f t="shared" ref="C140:J140" si="45">C141+C142</f>
        <v>1523.7</v>
      </c>
      <c r="D140" s="20"/>
      <c r="E140" s="20">
        <f t="shared" si="38"/>
        <v>1523.7</v>
      </c>
      <c r="F140" s="20">
        <f t="shared" si="45"/>
        <v>673</v>
      </c>
      <c r="G140" s="20">
        <f t="shared" si="45"/>
        <v>705.8</v>
      </c>
      <c r="H140" s="20">
        <f t="shared" si="45"/>
        <v>738.9</v>
      </c>
      <c r="I140" s="20">
        <f t="shared" si="45"/>
        <v>771.5</v>
      </c>
      <c r="J140" s="20">
        <f t="shared" si="45"/>
        <v>805</v>
      </c>
      <c r="K140" s="20">
        <f t="shared" si="40"/>
        <v>5217.8999999999996</v>
      </c>
      <c r="L140" s="41"/>
      <c r="M140" s="32" t="s">
        <v>64</v>
      </c>
      <c r="N140" s="32" t="s">
        <v>108</v>
      </c>
      <c r="O140" s="32" t="s">
        <v>118</v>
      </c>
    </row>
    <row r="141" spans="1:15" s="12" customFormat="1" ht="15.6" hidden="1" customHeight="1">
      <c r="A141" s="30"/>
      <c r="B141" s="30" t="s">
        <v>3</v>
      </c>
      <c r="C141" s="31">
        <f>67.14229+208.61168</f>
        <v>275.8</v>
      </c>
      <c r="D141" s="20">
        <f>-493.3+45+2.8</f>
        <v>-445.5</v>
      </c>
      <c r="E141" s="20">
        <f t="shared" si="38"/>
        <v>721.3</v>
      </c>
      <c r="F141" s="20">
        <v>673</v>
      </c>
      <c r="G141" s="20">
        <v>705.8</v>
      </c>
      <c r="H141" s="20">
        <v>738.9</v>
      </c>
      <c r="I141" s="20">
        <v>771.5</v>
      </c>
      <c r="J141" s="20">
        <v>805</v>
      </c>
      <c r="K141" s="20">
        <f t="shared" si="40"/>
        <v>3970</v>
      </c>
      <c r="L141" s="41"/>
      <c r="M141" s="32"/>
      <c r="N141" s="42"/>
      <c r="O141" s="42"/>
    </row>
    <row r="142" spans="1:15" s="12" customFormat="1" ht="16.899999999999999" hidden="1" customHeight="1">
      <c r="A142" s="30"/>
      <c r="B142" s="30" t="s">
        <v>4</v>
      </c>
      <c r="C142" s="31">
        <f>747.22778+500.63712</f>
        <v>1247.9000000000001</v>
      </c>
      <c r="D142" s="20"/>
      <c r="E142" s="20">
        <f t="shared" si="38"/>
        <v>1247.9000000000001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  <c r="K142" s="20">
        <f t="shared" si="40"/>
        <v>1247.9000000000001</v>
      </c>
      <c r="L142" s="41"/>
      <c r="M142" s="32"/>
      <c r="N142" s="42"/>
      <c r="O142" s="42"/>
    </row>
    <row r="143" spans="1:15" s="12" customFormat="1" ht="34.9" hidden="1" customHeight="1">
      <c r="A143" s="30" t="s">
        <v>40</v>
      </c>
      <c r="B143" s="30" t="s">
        <v>41</v>
      </c>
      <c r="C143" s="31">
        <f t="shared" ref="C143:J143" si="46">C144+C145</f>
        <v>6953.7</v>
      </c>
      <c r="D143" s="20"/>
      <c r="E143" s="20">
        <f t="shared" si="38"/>
        <v>6953.7</v>
      </c>
      <c r="F143" s="20">
        <f t="shared" si="46"/>
        <v>262</v>
      </c>
      <c r="G143" s="20">
        <f t="shared" si="46"/>
        <v>274.5</v>
      </c>
      <c r="H143" s="20">
        <f t="shared" si="46"/>
        <v>287.39999999999998</v>
      </c>
      <c r="I143" s="20">
        <f t="shared" si="46"/>
        <v>300.10000000000002</v>
      </c>
      <c r="J143" s="20">
        <f t="shared" si="46"/>
        <v>312.7</v>
      </c>
      <c r="K143" s="20">
        <f t="shared" si="40"/>
        <v>8390.4</v>
      </c>
      <c r="L143" s="41"/>
      <c r="M143" s="32" t="s">
        <v>63</v>
      </c>
      <c r="N143" s="32" t="s">
        <v>108</v>
      </c>
      <c r="O143" s="32" t="s">
        <v>118</v>
      </c>
    </row>
    <row r="144" spans="1:15" s="12" customFormat="1" ht="16.899999999999999" hidden="1" customHeight="1">
      <c r="A144" s="30"/>
      <c r="B144" s="30" t="s">
        <v>3</v>
      </c>
      <c r="C144" s="31">
        <f>7203.38-249.72</f>
        <v>6953.7</v>
      </c>
      <c r="D144" s="20"/>
      <c r="E144" s="20">
        <f t="shared" si="38"/>
        <v>6953.7</v>
      </c>
      <c r="F144" s="20">
        <v>262</v>
      </c>
      <c r="G144" s="20">
        <v>274.5</v>
      </c>
      <c r="H144" s="20">
        <v>287.39999999999998</v>
      </c>
      <c r="I144" s="20">
        <v>300.10000000000002</v>
      </c>
      <c r="J144" s="20">
        <v>312.7</v>
      </c>
      <c r="K144" s="20">
        <f t="shared" si="40"/>
        <v>8390.4</v>
      </c>
      <c r="L144" s="41"/>
      <c r="M144" s="32"/>
      <c r="N144" s="42"/>
      <c r="O144" s="42"/>
    </row>
    <row r="145" spans="1:15" s="12" customFormat="1" ht="18.600000000000001" hidden="1" customHeight="1">
      <c r="A145" s="30"/>
      <c r="B145" s="30" t="s">
        <v>4</v>
      </c>
      <c r="C145" s="31">
        <v>0</v>
      </c>
      <c r="D145" s="20"/>
      <c r="E145" s="20">
        <f t="shared" si="38"/>
        <v>0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  <c r="K145" s="20">
        <f t="shared" si="40"/>
        <v>0</v>
      </c>
      <c r="L145" s="41"/>
      <c r="M145" s="32"/>
      <c r="N145" s="42"/>
      <c r="O145" s="42"/>
    </row>
    <row r="146" spans="1:15" s="12" customFormat="1" ht="27.6" hidden="1" customHeight="1">
      <c r="A146" s="30" t="s">
        <v>48</v>
      </c>
      <c r="B146" s="30" t="s">
        <v>23</v>
      </c>
      <c r="C146" s="31">
        <f t="shared" ref="C146:J146" si="47">C147+C148</f>
        <v>9590.7000000000007</v>
      </c>
      <c r="D146" s="26"/>
      <c r="E146" s="20">
        <f t="shared" si="38"/>
        <v>9590.7000000000007</v>
      </c>
      <c r="F146" s="20">
        <f t="shared" si="47"/>
        <v>6241</v>
      </c>
      <c r="G146" s="20">
        <f t="shared" si="47"/>
        <v>5946.4</v>
      </c>
      <c r="H146" s="20">
        <f t="shared" si="47"/>
        <v>5659.9</v>
      </c>
      <c r="I146" s="20">
        <f t="shared" si="47"/>
        <v>5371.7</v>
      </c>
      <c r="J146" s="20">
        <f t="shared" si="47"/>
        <v>5088.5</v>
      </c>
      <c r="K146" s="20">
        <f t="shared" si="40"/>
        <v>37898.199999999997</v>
      </c>
      <c r="L146" s="41"/>
      <c r="M146" s="32" t="s">
        <v>63</v>
      </c>
      <c r="N146" s="32" t="s">
        <v>108</v>
      </c>
      <c r="O146" s="32" t="s">
        <v>118</v>
      </c>
    </row>
    <row r="147" spans="1:15" s="12" customFormat="1" ht="16.899999999999999" hidden="1" customHeight="1">
      <c r="A147" s="30"/>
      <c r="B147" s="30" t="s">
        <v>3</v>
      </c>
      <c r="C147" s="31">
        <v>9590.7000000000007</v>
      </c>
      <c r="D147" s="20">
        <v>1666</v>
      </c>
      <c r="E147" s="20">
        <f t="shared" si="38"/>
        <v>7924.7</v>
      </c>
      <c r="F147" s="20">
        <v>6241</v>
      </c>
      <c r="G147" s="20">
        <v>5946.4</v>
      </c>
      <c r="H147" s="20">
        <v>5659.9</v>
      </c>
      <c r="I147" s="20">
        <v>5371.7</v>
      </c>
      <c r="J147" s="20">
        <v>5088.5</v>
      </c>
      <c r="K147" s="20">
        <f t="shared" si="40"/>
        <v>37898.199999999997</v>
      </c>
      <c r="L147" s="41"/>
      <c r="M147" s="32"/>
      <c r="N147" s="42"/>
      <c r="O147" s="42"/>
    </row>
    <row r="148" spans="1:15" s="12" customFormat="1" ht="15.6" hidden="1" customHeight="1">
      <c r="A148" s="30"/>
      <c r="B148" s="30" t="s">
        <v>4</v>
      </c>
      <c r="C148" s="31">
        <v>0</v>
      </c>
      <c r="D148" s="20"/>
      <c r="E148" s="20">
        <f t="shared" si="38"/>
        <v>0</v>
      </c>
      <c r="F148" s="20">
        <v>0</v>
      </c>
      <c r="G148" s="20">
        <v>0</v>
      </c>
      <c r="H148" s="20">
        <v>0</v>
      </c>
      <c r="I148" s="20">
        <v>0</v>
      </c>
      <c r="J148" s="20">
        <v>0</v>
      </c>
      <c r="K148" s="20">
        <f t="shared" si="40"/>
        <v>0</v>
      </c>
      <c r="L148" s="41"/>
      <c r="M148" s="32"/>
      <c r="N148" s="42"/>
      <c r="O148" s="42"/>
    </row>
    <row r="149" spans="1:15" s="12" customFormat="1" ht="42.6" hidden="1" customHeight="1">
      <c r="A149" s="30" t="s">
        <v>24</v>
      </c>
      <c r="B149" s="30" t="s">
        <v>42</v>
      </c>
      <c r="C149" s="31">
        <f>C150+C151</f>
        <v>2916.1</v>
      </c>
      <c r="D149" s="20">
        <f t="shared" ref="D149:J149" si="48">D150+D151</f>
        <v>1125</v>
      </c>
      <c r="E149" s="20">
        <f t="shared" si="48"/>
        <v>1791.1</v>
      </c>
      <c r="F149" s="20">
        <f t="shared" si="48"/>
        <v>1860</v>
      </c>
      <c r="G149" s="20">
        <f t="shared" si="48"/>
        <v>1940</v>
      </c>
      <c r="H149" s="20">
        <f t="shared" si="48"/>
        <v>2030</v>
      </c>
      <c r="I149" s="20">
        <f t="shared" si="48"/>
        <v>2120</v>
      </c>
      <c r="J149" s="20">
        <f t="shared" si="48"/>
        <v>2180</v>
      </c>
      <c r="K149" s="20">
        <f t="shared" si="40"/>
        <v>13046.1</v>
      </c>
      <c r="L149" s="41"/>
      <c r="M149" s="32" t="s">
        <v>66</v>
      </c>
      <c r="N149" s="32" t="s">
        <v>108</v>
      </c>
      <c r="O149" s="32" t="s">
        <v>118</v>
      </c>
    </row>
    <row r="150" spans="1:15" s="12" customFormat="1" ht="16.899999999999999" hidden="1" customHeight="1">
      <c r="A150" s="30"/>
      <c r="B150" s="30" t="s">
        <v>3</v>
      </c>
      <c r="C150" s="31">
        <v>2916.1</v>
      </c>
      <c r="D150" s="20">
        <v>1125</v>
      </c>
      <c r="E150" s="20">
        <f t="shared" si="38"/>
        <v>1791.1</v>
      </c>
      <c r="F150" s="20">
        <v>1860</v>
      </c>
      <c r="G150" s="20">
        <v>1940</v>
      </c>
      <c r="H150" s="20">
        <v>2030</v>
      </c>
      <c r="I150" s="20">
        <v>2120</v>
      </c>
      <c r="J150" s="20">
        <v>2180</v>
      </c>
      <c r="K150" s="20">
        <f t="shared" si="40"/>
        <v>13046.1</v>
      </c>
      <c r="L150" s="41"/>
      <c r="M150" s="32"/>
      <c r="N150" s="42"/>
      <c r="O150" s="42"/>
    </row>
    <row r="151" spans="1:15" s="12" customFormat="1" ht="15.6" hidden="1" customHeight="1">
      <c r="A151" s="30"/>
      <c r="B151" s="30" t="s">
        <v>4</v>
      </c>
      <c r="C151" s="31">
        <v>0</v>
      </c>
      <c r="D151" s="20"/>
      <c r="E151" s="20">
        <f t="shared" si="38"/>
        <v>0</v>
      </c>
      <c r="F151" s="20">
        <v>0</v>
      </c>
      <c r="G151" s="20">
        <v>0</v>
      </c>
      <c r="H151" s="20">
        <v>0</v>
      </c>
      <c r="I151" s="20">
        <v>0</v>
      </c>
      <c r="J151" s="20">
        <v>0</v>
      </c>
      <c r="K151" s="20">
        <f t="shared" si="40"/>
        <v>0</v>
      </c>
      <c r="L151" s="41"/>
      <c r="M151" s="32"/>
      <c r="N151" s="42"/>
      <c r="O151" s="42"/>
    </row>
    <row r="152" spans="1:15" s="12" customFormat="1" ht="42" hidden="1" customHeight="1">
      <c r="A152" s="30" t="s">
        <v>128</v>
      </c>
      <c r="B152" s="30" t="s">
        <v>127</v>
      </c>
      <c r="C152" s="24">
        <f>C153+C154</f>
        <v>11625.91</v>
      </c>
      <c r="D152" s="20"/>
      <c r="E152" s="20">
        <f t="shared" si="38"/>
        <v>11625.9</v>
      </c>
      <c r="F152" s="20">
        <v>0</v>
      </c>
      <c r="G152" s="20">
        <v>0</v>
      </c>
      <c r="H152" s="20">
        <v>0</v>
      </c>
      <c r="I152" s="20">
        <v>0</v>
      </c>
      <c r="J152" s="20">
        <v>0</v>
      </c>
      <c r="K152" s="20">
        <f t="shared" si="40"/>
        <v>11625.9</v>
      </c>
      <c r="L152" s="41"/>
      <c r="M152" s="32" t="s">
        <v>63</v>
      </c>
      <c r="N152" s="32" t="s">
        <v>108</v>
      </c>
      <c r="O152" s="32" t="s">
        <v>118</v>
      </c>
    </row>
    <row r="153" spans="1:15" s="12" customFormat="1" ht="15.6" hidden="1" customHeight="1">
      <c r="A153" s="30"/>
      <c r="B153" s="30" t="s">
        <v>3</v>
      </c>
      <c r="C153" s="24">
        <v>120.44</v>
      </c>
      <c r="D153" s="20">
        <v>116.5</v>
      </c>
      <c r="E153" s="20">
        <f t="shared" si="38"/>
        <v>3.9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f t="shared" si="40"/>
        <v>120.4</v>
      </c>
      <c r="L153" s="41"/>
      <c r="M153" s="32"/>
      <c r="N153" s="42"/>
      <c r="O153" s="42"/>
    </row>
    <row r="154" spans="1:15" s="12" customFormat="1" ht="15.6" hidden="1" customHeight="1">
      <c r="A154" s="30"/>
      <c r="B154" s="30" t="s">
        <v>4</v>
      </c>
      <c r="C154" s="24">
        <v>11505.47</v>
      </c>
      <c r="D154" s="20"/>
      <c r="E154" s="20">
        <f t="shared" si="38"/>
        <v>11505.5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  <c r="K154" s="20">
        <f t="shared" si="40"/>
        <v>11505.5</v>
      </c>
      <c r="L154" s="41"/>
      <c r="M154" s="32"/>
      <c r="N154" s="42"/>
      <c r="O154" s="42"/>
    </row>
    <row r="155" spans="1:15" s="12" customFormat="1" ht="15.6" customHeight="1">
      <c r="A155" s="30" t="s">
        <v>137</v>
      </c>
      <c r="B155" s="30" t="s">
        <v>135</v>
      </c>
      <c r="C155" s="24">
        <f>C156+C157</f>
        <v>12894.1</v>
      </c>
      <c r="D155" s="18">
        <f t="shared" ref="D155:J155" si="49">D156+D157</f>
        <v>0</v>
      </c>
      <c r="E155" s="18">
        <f t="shared" si="49"/>
        <v>0</v>
      </c>
      <c r="F155" s="20">
        <v>176.5</v>
      </c>
      <c r="G155" s="18">
        <v>185</v>
      </c>
      <c r="H155" s="18">
        <v>193.7</v>
      </c>
      <c r="I155" s="18">
        <v>202.2</v>
      </c>
      <c r="J155" s="18">
        <f t="shared" si="49"/>
        <v>210.7</v>
      </c>
      <c r="K155" s="20">
        <f t="shared" si="40"/>
        <v>13862.2</v>
      </c>
      <c r="L155" s="41"/>
      <c r="M155" s="32"/>
      <c r="N155" s="42"/>
      <c r="O155" s="42"/>
    </row>
    <row r="156" spans="1:15" s="12" customFormat="1" ht="15.6" customHeight="1">
      <c r="A156" s="30"/>
      <c r="B156" s="30" t="s">
        <v>3</v>
      </c>
      <c r="C156" s="24">
        <v>12894.1</v>
      </c>
      <c r="D156" s="20"/>
      <c r="E156" s="20"/>
      <c r="F156" s="20">
        <v>176.5</v>
      </c>
      <c r="G156" s="20">
        <v>185</v>
      </c>
      <c r="H156" s="20">
        <v>193.7</v>
      </c>
      <c r="I156" s="20">
        <v>202.2</v>
      </c>
      <c r="J156" s="20">
        <v>210.7</v>
      </c>
      <c r="K156" s="20">
        <f t="shared" si="40"/>
        <v>13862.2</v>
      </c>
      <c r="L156" s="41"/>
      <c r="M156" s="32"/>
      <c r="N156" s="42"/>
      <c r="O156" s="42"/>
    </row>
    <row r="157" spans="1:15" s="12" customFormat="1" ht="15.6" customHeight="1">
      <c r="A157" s="30"/>
      <c r="B157" s="30" t="s">
        <v>4</v>
      </c>
      <c r="C157" s="24">
        <v>0</v>
      </c>
      <c r="D157" s="20"/>
      <c r="E157" s="20"/>
      <c r="F157" s="20">
        <v>0</v>
      </c>
      <c r="G157" s="20"/>
      <c r="H157" s="20"/>
      <c r="I157" s="20"/>
      <c r="J157" s="20"/>
      <c r="K157" s="20">
        <f t="shared" si="40"/>
        <v>0</v>
      </c>
      <c r="L157" s="41"/>
      <c r="M157" s="32"/>
      <c r="N157" s="42"/>
      <c r="O157" s="42"/>
    </row>
    <row r="158" spans="1:15" s="12" customFormat="1" ht="15.6" customHeight="1">
      <c r="A158" s="30" t="s">
        <v>138</v>
      </c>
      <c r="B158" s="30" t="s">
        <v>136</v>
      </c>
      <c r="C158" s="24">
        <f>C159+C160</f>
        <v>39767.9</v>
      </c>
      <c r="D158" s="18">
        <f t="shared" ref="D158:J158" si="50">D159+D160</f>
        <v>0</v>
      </c>
      <c r="E158" s="18">
        <f t="shared" si="50"/>
        <v>0</v>
      </c>
      <c r="F158" s="20">
        <v>21750.1</v>
      </c>
      <c r="G158" s="18">
        <f t="shared" si="50"/>
        <v>16580.3</v>
      </c>
      <c r="H158" s="18">
        <f t="shared" si="50"/>
        <v>16006.9</v>
      </c>
      <c r="I158" s="18">
        <f t="shared" si="50"/>
        <v>15354.8</v>
      </c>
      <c r="J158" s="18">
        <f t="shared" si="50"/>
        <v>14608.6</v>
      </c>
      <c r="K158" s="20">
        <f t="shared" si="40"/>
        <v>124068.6</v>
      </c>
      <c r="L158" s="41"/>
      <c r="M158" s="32"/>
      <c r="N158" s="42"/>
      <c r="O158" s="42"/>
    </row>
    <row r="159" spans="1:15" s="12" customFormat="1" ht="15.6" customHeight="1">
      <c r="A159" s="30"/>
      <c r="B159" s="30" t="s">
        <v>3</v>
      </c>
      <c r="C159" s="24">
        <v>27014.5</v>
      </c>
      <c r="D159" s="20"/>
      <c r="E159" s="20"/>
      <c r="F159" s="20">
        <v>21750.1</v>
      </c>
      <c r="G159" s="20">
        <f>16765.3-G156</f>
        <v>16580.3</v>
      </c>
      <c r="H159" s="20">
        <f>16200.6-193.7</f>
        <v>16006.9</v>
      </c>
      <c r="I159" s="20">
        <f>15557-202.2</f>
        <v>15354.8</v>
      </c>
      <c r="J159" s="20">
        <f>14819.3-210.7</f>
        <v>14608.6</v>
      </c>
      <c r="K159" s="20">
        <f t="shared" si="40"/>
        <v>111315.2</v>
      </c>
      <c r="L159" s="41"/>
      <c r="M159" s="32"/>
      <c r="N159" s="42"/>
      <c r="O159" s="42"/>
    </row>
    <row r="160" spans="1:15" s="12" customFormat="1" ht="15.6" customHeight="1">
      <c r="A160" s="30"/>
      <c r="B160" s="30" t="s">
        <v>4</v>
      </c>
      <c r="C160" s="24">
        <v>12753.4</v>
      </c>
      <c r="D160" s="20"/>
      <c r="E160" s="20"/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0">
        <f t="shared" si="40"/>
        <v>12753.4</v>
      </c>
      <c r="L160" s="41"/>
      <c r="M160" s="32"/>
      <c r="N160" s="42"/>
      <c r="O160" s="42"/>
    </row>
    <row r="161" spans="1:254" s="12" customFormat="1" ht="30.6" customHeight="1">
      <c r="A161" s="20" t="s">
        <v>43</v>
      </c>
      <c r="B161" s="30" t="s">
        <v>20</v>
      </c>
      <c r="C161" s="31">
        <v>500</v>
      </c>
      <c r="D161" s="20"/>
      <c r="E161" s="20">
        <f t="shared" si="38"/>
        <v>500</v>
      </c>
      <c r="F161" s="20">
        <v>500</v>
      </c>
      <c r="G161" s="20">
        <v>500</v>
      </c>
      <c r="H161" s="20">
        <v>0</v>
      </c>
      <c r="I161" s="20">
        <v>0</v>
      </c>
      <c r="J161" s="20">
        <v>0</v>
      </c>
      <c r="K161" s="20">
        <f t="shared" si="40"/>
        <v>1500</v>
      </c>
      <c r="L161" s="41"/>
      <c r="M161" s="32"/>
      <c r="N161" s="42"/>
      <c r="O161" s="42"/>
    </row>
    <row r="162" spans="1:254" s="12" customFormat="1" ht="17.45" customHeight="1">
      <c r="A162" s="30"/>
      <c r="B162" s="30" t="s">
        <v>3</v>
      </c>
      <c r="C162" s="31">
        <v>0</v>
      </c>
      <c r="D162" s="20"/>
      <c r="E162" s="20">
        <f t="shared" si="38"/>
        <v>0</v>
      </c>
      <c r="F162" s="20">
        <v>0</v>
      </c>
      <c r="G162" s="20">
        <v>0</v>
      </c>
      <c r="H162" s="20">
        <v>0</v>
      </c>
      <c r="I162" s="20">
        <v>0</v>
      </c>
      <c r="J162" s="20">
        <v>0</v>
      </c>
      <c r="K162" s="20">
        <f t="shared" si="40"/>
        <v>0</v>
      </c>
      <c r="L162" s="41"/>
      <c r="M162" s="32"/>
      <c r="N162" s="42"/>
      <c r="O162" s="42"/>
    </row>
    <row r="163" spans="1:254" s="12" customFormat="1" ht="16.149999999999999" customHeight="1">
      <c r="A163" s="30"/>
      <c r="B163" s="30" t="s">
        <v>4</v>
      </c>
      <c r="C163" s="31">
        <v>500</v>
      </c>
      <c r="D163" s="20"/>
      <c r="E163" s="20">
        <f t="shared" si="38"/>
        <v>500</v>
      </c>
      <c r="F163" s="31">
        <v>500</v>
      </c>
      <c r="G163" s="20">
        <v>500</v>
      </c>
      <c r="H163" s="20">
        <v>0</v>
      </c>
      <c r="I163" s="20">
        <v>0</v>
      </c>
      <c r="J163" s="20">
        <v>0</v>
      </c>
      <c r="K163" s="20">
        <f t="shared" si="40"/>
        <v>1500</v>
      </c>
      <c r="L163" s="41"/>
      <c r="M163" s="32"/>
      <c r="N163" s="42"/>
      <c r="O163" s="42"/>
    </row>
    <row r="164" spans="1:254" s="12" customFormat="1" ht="37.15" customHeight="1">
      <c r="A164" s="30" t="s">
        <v>47</v>
      </c>
      <c r="B164" s="30" t="s">
        <v>44</v>
      </c>
      <c r="C164" s="31">
        <v>500</v>
      </c>
      <c r="D164" s="20"/>
      <c r="E164" s="20">
        <f t="shared" si="38"/>
        <v>500</v>
      </c>
      <c r="F164" s="20">
        <v>500</v>
      </c>
      <c r="G164" s="20">
        <v>500</v>
      </c>
      <c r="H164" s="20">
        <v>0</v>
      </c>
      <c r="I164" s="20">
        <v>0</v>
      </c>
      <c r="J164" s="20">
        <v>0</v>
      </c>
      <c r="K164" s="20">
        <f t="shared" si="40"/>
        <v>1500</v>
      </c>
      <c r="L164" s="41"/>
      <c r="M164" s="32" t="s">
        <v>63</v>
      </c>
      <c r="N164" s="32" t="s">
        <v>120</v>
      </c>
      <c r="O164" s="32" t="s">
        <v>118</v>
      </c>
    </row>
    <row r="165" spans="1:254" s="12" customFormat="1" ht="15" customHeight="1">
      <c r="A165" s="30"/>
      <c r="B165" s="30" t="s">
        <v>3</v>
      </c>
      <c r="C165" s="31">
        <v>0</v>
      </c>
      <c r="D165" s="20"/>
      <c r="E165" s="20">
        <f t="shared" si="38"/>
        <v>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f t="shared" si="40"/>
        <v>0</v>
      </c>
      <c r="L165" s="41"/>
      <c r="M165" s="32"/>
      <c r="N165" s="42"/>
      <c r="O165" s="42"/>
    </row>
    <row r="166" spans="1:254" s="12" customFormat="1" ht="15" customHeight="1">
      <c r="A166" s="30"/>
      <c r="B166" s="30" t="s">
        <v>4</v>
      </c>
      <c r="C166" s="31">
        <v>500</v>
      </c>
      <c r="D166" s="20"/>
      <c r="E166" s="20">
        <f>C166-D166</f>
        <v>500</v>
      </c>
      <c r="F166" s="20">
        <v>500</v>
      </c>
      <c r="G166" s="20">
        <v>500</v>
      </c>
      <c r="H166" s="20">
        <v>0</v>
      </c>
      <c r="I166" s="20">
        <v>0</v>
      </c>
      <c r="J166" s="20">
        <v>0</v>
      </c>
      <c r="K166" s="20">
        <f t="shared" si="40"/>
        <v>1500</v>
      </c>
      <c r="L166" s="41"/>
      <c r="M166" s="32"/>
      <c r="N166" s="42"/>
      <c r="O166" s="42" t="s">
        <v>141</v>
      </c>
    </row>
    <row r="167" spans="1:254" s="8" customFormat="1" ht="16.5">
      <c r="A167" s="51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52"/>
      <c r="O167" s="52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</row>
    <row r="168" spans="1:254" s="8" customFormat="1">
      <c r="A168" s="3"/>
      <c r="B168" s="3"/>
      <c r="C168" s="25"/>
      <c r="D168" s="3"/>
      <c r="E168" s="3"/>
      <c r="F168" s="3"/>
      <c r="G168" s="3"/>
      <c r="H168" s="3"/>
      <c r="I168" s="3"/>
      <c r="J168" s="3"/>
      <c r="K168" s="3"/>
      <c r="L168" s="3"/>
      <c r="M168" s="3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</row>
  </sheetData>
  <mergeCells count="16">
    <mergeCell ref="J1:O1"/>
    <mergeCell ref="A120:O120"/>
    <mergeCell ref="A124:O124"/>
    <mergeCell ref="A12:O12"/>
    <mergeCell ref="A14:A15"/>
    <mergeCell ref="B14:B15"/>
    <mergeCell ref="C14:J14"/>
    <mergeCell ref="K14:K15"/>
    <mergeCell ref="M14:M15"/>
    <mergeCell ref="N14:N15"/>
    <mergeCell ref="A74:M74"/>
    <mergeCell ref="A91:M91"/>
    <mergeCell ref="O14:O15"/>
    <mergeCell ref="A13:O13"/>
    <mergeCell ref="A23:O23"/>
    <mergeCell ref="A41:O41"/>
  </mergeCells>
  <phoneticPr fontId="4" type="noConversion"/>
  <pageMargins left="0.35433070866141736" right="0.23622047244094491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 (2)</vt:lpstr>
      <vt:lpstr>'Лист2 (2)'!doc_name</vt:lpstr>
      <vt:lpstr>'Лист2 (2)'!Заголовки_для_печати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bikbaeva</dc:creator>
  <cp:lastModifiedBy>nizova</cp:lastModifiedBy>
  <cp:lastPrinted>2016-04-05T04:25:58Z</cp:lastPrinted>
  <dcterms:created xsi:type="dcterms:W3CDTF">2014-09-25T23:54:26Z</dcterms:created>
  <dcterms:modified xsi:type="dcterms:W3CDTF">2016-04-05T04:28:02Z</dcterms:modified>
</cp:coreProperties>
</file>