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S:\Головко Ю.С. СЕКРЕТАРЬ\НА САЙТ\"/>
    </mc:Choice>
  </mc:AlternateContent>
  <bookViews>
    <workbookView xWindow="0" yWindow="60" windowWidth="28800" windowHeight="12375"/>
  </bookViews>
  <sheets>
    <sheet name="Лист1" sheetId="6" r:id="rId1"/>
    <sheet name="Результат" sheetId="5" r:id="rId2"/>
    <sheet name="Данные" sheetId="1" state="hidden" r:id="rId3"/>
  </sheets>
  <definedNames>
    <definedName name="BeginRegDate">Данные!$K$1</definedName>
    <definedName name="DataRow">#REF!</definedName>
    <definedName name="EndRegDate">Данные!$M$1</definedName>
    <definedName name="ReportDate">Данные!$O$1</definedName>
  </definedNames>
  <calcPr calcId="152511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5" i="1" l="1"/>
  <c r="F465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F428" i="1"/>
  <c r="G427" i="1"/>
  <c r="F427" i="1"/>
  <c r="G426" i="1"/>
  <c r="F426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G343" i="1"/>
  <c r="F343" i="1"/>
  <c r="G342" i="1"/>
  <c r="F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  <c r="B5" i="5"/>
  <c r="B3" i="5"/>
</calcChain>
</file>

<file path=xl/sharedStrings.xml><?xml version="1.0" encoding="utf-8"?>
<sst xmlns="http://schemas.openxmlformats.org/spreadsheetml/2006/main" count="4786" uniqueCount="1153">
  <si>
    <t>Группа документов</t>
  </si>
  <si>
    <t>Ссылка</t>
  </si>
  <si>
    <t>С</t>
  </si>
  <si>
    <t>По</t>
  </si>
  <si>
    <t>Дата отчета</t>
  </si>
  <si>
    <t/>
  </si>
  <si>
    <t>Тематика</t>
  </si>
  <si>
    <t>(пусто)</t>
  </si>
  <si>
    <t>Общий итог</t>
  </si>
  <si>
    <t>Подразделение</t>
  </si>
  <si>
    <t xml:space="preserve"> </t>
  </si>
  <si>
    <t>Управление по работе с обращениями граждан</t>
  </si>
  <si>
    <t>ОТЧЕТ ПО ТЕМАТИКАМ И КОЛИЧЕСТВУ ВОПРОСОВ, зарегистрированных</t>
  </si>
  <si>
    <t>Дата рег</t>
  </si>
  <si>
    <t>Рег №</t>
  </si>
  <si>
    <t>Заголовок</t>
  </si>
  <si>
    <t>01.01.2020</t>
  </si>
  <si>
    <t>31.12.2020</t>
  </si>
  <si>
    <t>21.01.2021 14:46:45</t>
  </si>
  <si>
    <t>Обращения граждан МО Ногликский ГО</t>
  </si>
  <si>
    <t>Обследование жилого фонда на предмет пригодности для проживания (ветхое и аварийное жилье)</t>
  </si>
  <si>
    <t>ОГ-5.07-127/20-(1)</t>
  </si>
  <si>
    <t>25.12.2020</t>
  </si>
  <si>
    <t>О предоставлении экспертизы</t>
  </si>
  <si>
    <t>Газификация поселений</t>
  </si>
  <si>
    <t>ОГ-5.07-63/20-(0)</t>
  </si>
  <si>
    <t>03.03.2020</t>
  </si>
  <si>
    <t>О газификации дома</t>
  </si>
  <si>
    <t>Коммерческий найм жилого помещения</t>
  </si>
  <si>
    <t>ОГ-5.07-33/20-(0)</t>
  </si>
  <si>
    <t>04.02.2020</t>
  </si>
  <si>
    <t>О выделении жилого помещения по договору найма.</t>
  </si>
  <si>
    <t>Жилище</t>
  </si>
  <si>
    <t>ОГ-5.07-102/20-(0)</t>
  </si>
  <si>
    <t>30.04.2020</t>
  </si>
  <si>
    <t>О предоставлении жилья</t>
  </si>
  <si>
    <t>Подключение индивидуальных жилых домов к централизованным сетям водо-, тепло - газо-, электроснабжения и водоотведения</t>
  </si>
  <si>
    <t>ОГ-5.07-132/20-(0)</t>
  </si>
  <si>
    <t>04.06.2020</t>
  </si>
  <si>
    <t>О проведении системы водоотведения и канализации в жилые дома по переулку Чайвенский.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</si>
  <si>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</si>
  <si>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ОГ-5.07-289/20-(0)</t>
  </si>
  <si>
    <t>13.10.2020</t>
  </si>
  <si>
    <t>О включении в список на получение жилья</t>
  </si>
  <si>
    <t>Переселение из подвалов, бараков, коммуналок, общежитий, аварийных домов, ветхого жилья, санитарно-защитной зоны</t>
  </si>
  <si>
    <t>ОГ-5.07-86/20-(0)</t>
  </si>
  <si>
    <t>31.03.2020</t>
  </si>
  <si>
    <t>О переселении или улучшении жилищных условий. О сроках проведения капитального ремонта дома. О предоставлении документов по кап.ремонту дома.</t>
  </si>
  <si>
    <t>Деятельность некомм-х организаций (общ-х организаций, политических партий, общ-х движений, религиозных организаций, ассоциаций (союзов), казачьих обществ, общин коренных малочисленных народов РФ, фондов, автономных некоммерческих организаций)</t>
  </si>
  <si>
    <t>ОГ-5.07-57/20-(0)</t>
  </si>
  <si>
    <t>25.02.2020</t>
  </si>
  <si>
    <t>О создании этноцентров КМНС</t>
  </si>
  <si>
    <t>Теплоэнергетика</t>
  </si>
  <si>
    <t>ОГ-5.07-323/20-(0)</t>
  </si>
  <si>
    <t>05.11.2020</t>
  </si>
  <si>
    <t>О выдаче разрешения на автономное отопление квартиры</t>
  </si>
  <si>
    <t>Эксплуатация и ремонт государственного, муниципального и ведомственного жилищного фондов</t>
  </si>
  <si>
    <t>ОГ-5.07-262/20-(0)</t>
  </si>
  <si>
    <t>18.09.2020</t>
  </si>
  <si>
    <t>О замене электропроводки и ветхих досок на балконе</t>
  </si>
  <si>
    <t>Образование земельных участков (образование, раздел, выдел, объединение земельных участков). Возникновение прав на землю</t>
  </si>
  <si>
    <t>ОГ-5.07-75/20-(0)</t>
  </si>
  <si>
    <t>13.03.2020</t>
  </si>
  <si>
    <t>Об изменении вида разрешенного использования ЗУ</t>
  </si>
  <si>
    <t>Предоставление жилья по договору социального найма (ДСН)</t>
  </si>
  <si>
    <t>ОГ-5.07-318/20-(0)</t>
  </si>
  <si>
    <t>03.11.2020</t>
  </si>
  <si>
    <t>О выделении жилья по договору социальному найма.</t>
  </si>
  <si>
    <t>Внеочередное обеспечение жилыми помещениями</t>
  </si>
  <si>
    <t>ОГ-5.07-71/20-(0)</t>
  </si>
  <si>
    <t>10.03.2020</t>
  </si>
  <si>
    <t>Об оказании содействия в предоставлении жилья</t>
  </si>
  <si>
    <t>ОГ-5.07-254/20-(0)</t>
  </si>
  <si>
    <t>15.09.2020</t>
  </si>
  <si>
    <t>О переселении из ветхого и аварийного жилья.</t>
  </si>
  <si>
    <t>Арендные отношения</t>
  </si>
  <si>
    <t>ОГ-5.07-343/20-(0)</t>
  </si>
  <si>
    <t>01.12.2020</t>
  </si>
  <si>
    <t>Об аренде помещения.</t>
  </si>
  <si>
    <t>ОГ-5.07-243/20-(0)</t>
  </si>
  <si>
    <t>09.09.2020</t>
  </si>
  <si>
    <t>Об отоплении частного жилого дома</t>
  </si>
  <si>
    <t>Капитальный ремонт общего имущества</t>
  </si>
  <si>
    <t>ОГ-5.07-194/20-(0)</t>
  </si>
  <si>
    <t>21.07.2020</t>
  </si>
  <si>
    <t>Об образовании в подвале дома ямы под несущей стеной.</t>
  </si>
  <si>
    <t>Государственные программы</t>
  </si>
  <si>
    <t>ОГ-5.07-89/20-(0)</t>
  </si>
  <si>
    <t>10.04.2020</t>
  </si>
  <si>
    <t>О поддержке проекта "Карьера в кармане"</t>
  </si>
  <si>
    <t>Сделки (за исключением международного частного права)</t>
  </si>
  <si>
    <t>ОГ-5.07-172/20-(1)</t>
  </si>
  <si>
    <t>29.06.2020</t>
  </si>
  <si>
    <t>О размене жилья (3 собственника).</t>
  </si>
  <si>
    <t>ОГ-5.07-205/20-(0)</t>
  </si>
  <si>
    <t>29.07.2020</t>
  </si>
  <si>
    <t>Об обследовании многоквартирного дома на предмет аварийности и непригодности для проживания</t>
  </si>
  <si>
    <t>Выделение земельных участков для индивидуального жилищного строительства</t>
  </si>
  <si>
    <t>ОГ-5.07-59/20-(0)</t>
  </si>
  <si>
    <t>27.02.2020</t>
  </si>
  <si>
    <t>О предварительном согласовании предоставления ЗУ для ИЖС</t>
  </si>
  <si>
    <t>Изъятие земельных участков для государственных и муниципальных нужд</t>
  </si>
  <si>
    <t>ОГ-5.07-203/20-(0)</t>
  </si>
  <si>
    <t>22.07.2020</t>
  </si>
  <si>
    <t>О сохранении огорода возле дома.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</si>
  <si>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</si>
  <si>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ОГ-5.07-42/20-(0)</t>
  </si>
  <si>
    <t>06.02.2020</t>
  </si>
  <si>
    <t>Об изменении разрешенного использования ЗУ (кад.номера 65:22:0000005:256, 65:22:0000005:257,65:22:0000005:258)</t>
  </si>
  <si>
    <t>Назначение и пересмотр размеров пенсий гражданам, проходившим военную службу</t>
  </si>
  <si>
    <t>ОГ-5.07-241/20-(0)</t>
  </si>
  <si>
    <t>07.09.2020</t>
  </si>
  <si>
    <t>Об перерасчете муниципальной пенсии</t>
  </si>
  <si>
    <t>ОГ-5.07-7/20-(0)</t>
  </si>
  <si>
    <t>15.01.2020</t>
  </si>
  <si>
    <t>О предоставлении жилого помещения по договору социального найма.</t>
  </si>
  <si>
    <t>ОГ-5.07-209/20-(0)</t>
  </si>
  <si>
    <t>03.08.2020</t>
  </si>
  <si>
    <t>О предоставлении ЗУ для ИЖС.</t>
  </si>
  <si>
    <t>Регистрация по месту жительства и пребывания</t>
  </si>
  <si>
    <t>ОГ-5.07-155/20-(0)</t>
  </si>
  <si>
    <t>15.06.2020</t>
  </si>
  <si>
    <t>О регистрации по месту проживания.</t>
  </si>
  <si>
    <t>Муниципальный жилищный фонд</t>
  </si>
  <si>
    <t>ОГ-5.07-367/20-(0)</t>
  </si>
  <si>
    <t>24.12.2020</t>
  </si>
  <si>
    <t>О выдаче заключения об обследовании МКД</t>
  </si>
  <si>
    <t>Содержание газового оборудования. Опасность взрыва</t>
  </si>
  <si>
    <t>ОГ-5.07-276/20-(1)</t>
  </si>
  <si>
    <t>30.11.2020</t>
  </si>
  <si>
    <t>О неисправности с газовым оборудованием</t>
  </si>
  <si>
    <t>Жилищно-коммунальная сфера</t>
  </si>
  <si>
    <t>ОГ-5.07-41/20-(1)</t>
  </si>
  <si>
    <t>О принятии мер к УО Ноглики. Об опубликовании в газете.</t>
  </si>
  <si>
    <t>Обмен жилых помещений. Оформление договора социального найма (найма) жилого помещения</t>
  </si>
  <si>
    <t>ОГ-5.07-13/20-(1)</t>
  </si>
  <si>
    <t>20.10.2020</t>
  </si>
  <si>
    <t>О выделении муниципального жилья</t>
  </si>
  <si>
    <t>Представление дополнительных документов и материалов</t>
  </si>
  <si>
    <t>ОГ-5.07-329/20-(0)</t>
  </si>
  <si>
    <t>12.11.2020</t>
  </si>
  <si>
    <t>О выдаче справки</t>
  </si>
  <si>
    <t>ОГ-5.07-178/20-(0)</t>
  </si>
  <si>
    <t>07.07.2020</t>
  </si>
  <si>
    <t>О предоставлении жилого помещения (погорелец).</t>
  </si>
  <si>
    <t>Обращения, заявления и жалобы граждан</t>
  </si>
  <si>
    <t>ОГ-5.07-317/20-(0)</t>
  </si>
  <si>
    <t>О задолженности денежных средств</t>
  </si>
  <si>
    <t>ОГ-5.07-121/20-(0)</t>
  </si>
  <si>
    <t>27.05.2020</t>
  </si>
  <si>
    <t>1.О признании дома аварийным. 2. О выделении жилого помещения.</t>
  </si>
  <si>
    <t>ОГ-5.07-344/20-(0)</t>
  </si>
  <si>
    <t>О предоставлении жилого помещения.</t>
  </si>
  <si>
    <t>ОГ-5.07-257/20-(0)</t>
  </si>
  <si>
    <t>О проблеме с разменом муниципальной квартиры</t>
  </si>
  <si>
    <t>Право собственности и другие вещные права (за исключением международного частного права)</t>
  </si>
  <si>
    <t>ОГ-5.07-206/20-(0)</t>
  </si>
  <si>
    <t>О возврате права собственности на квартиру, признанную бесхозной</t>
  </si>
  <si>
    <t>Технологическое присоединение потребителей к системам электро-, тепло-, газо-, водоснабжения</t>
  </si>
  <si>
    <t>ОГ-5.07-226/20-(0)</t>
  </si>
  <si>
    <t>12.08.2020</t>
  </si>
  <si>
    <t>О подключении централизованного водоснабжения.</t>
  </si>
  <si>
    <t>Договоры и другие обязательства (за исключением международного частного права)</t>
  </si>
  <si>
    <t>ОГ-5.07-62/20-(2)</t>
  </si>
  <si>
    <t>11.08.2020</t>
  </si>
  <si>
    <t>О нарушениях договора аренды.</t>
  </si>
  <si>
    <t>ОГ-5.07-141/20-(0)</t>
  </si>
  <si>
    <t>09.06.2020</t>
  </si>
  <si>
    <t>О сносе хоз. построек.</t>
  </si>
  <si>
    <t>ОГ-5.07-304/20-(0)</t>
  </si>
  <si>
    <t>27.10.2020</t>
  </si>
  <si>
    <t>О замене газового счётчика</t>
  </si>
  <si>
    <t>ОГ-5.07-191/20-(2)</t>
  </si>
  <si>
    <t>16.12.2020</t>
  </si>
  <si>
    <t>1. О выдаче заключения об обследовании дома</t>
  </si>
  <si>
    <t>ОГ-5.07-280/20-(0)</t>
  </si>
  <si>
    <t>02.10.2020</t>
  </si>
  <si>
    <t>О распространении шума от близлежащего строящегося объекта</t>
  </si>
  <si>
    <t>Деятельность в сфере строительства. Сооружение зданий, объектов капитального строительства</t>
  </si>
  <si>
    <t>ОГ-5.07-34/20-(0)</t>
  </si>
  <si>
    <t>05.02.2020</t>
  </si>
  <si>
    <t>О разъяснении ситуации по выдаче разрешения на строительство и разрешения на ввод в эксплуатацию объекта "Эстакада по ремонту лодок"</t>
  </si>
  <si>
    <t>Оплата жилищно-коммунальных услуг (ЖКХ), взносов в Фонд капитального ремонта</t>
  </si>
  <si>
    <t>ОГ-5.07-41/20-(5)</t>
  </si>
  <si>
    <t>Об оплате за газ.</t>
  </si>
  <si>
    <t>Обращение с твердыми коммунальными отходами</t>
  </si>
  <si>
    <t>ОГ-5.07-264/20-(0)</t>
  </si>
  <si>
    <t>21.09.2020</t>
  </si>
  <si>
    <t>Об установке мусорных контейнеров</t>
  </si>
  <si>
    <t>ОГ-5.07-128/20-(0)</t>
  </si>
  <si>
    <t>02.06.2020</t>
  </si>
  <si>
    <t>О продлении аренды ЗУ на мари.</t>
  </si>
  <si>
    <t>Отлов животных</t>
  </si>
  <si>
    <t>ОГ-5.07-43/20-(0)</t>
  </si>
  <si>
    <t>07.02.2020</t>
  </si>
  <si>
    <t>О принятии мер по защите людей от бродячих собак</t>
  </si>
  <si>
    <t>Индивидуальное жилищное строительство</t>
  </si>
  <si>
    <t>ОГ-5.07-341/20-(0)</t>
  </si>
  <si>
    <t>ОГ-5.07-279/20-(0)</t>
  </si>
  <si>
    <t>О создании комиссии для признания дома не пригодным для проживания</t>
  </si>
  <si>
    <t>Нецелевое использование земельных участков</t>
  </si>
  <si>
    <t>ОГ-5.07-119/20-(1)</t>
  </si>
  <si>
    <t>О незаконном строении на ЗУ</t>
  </si>
  <si>
    <t>ОГ-5.07-338/20-(0)</t>
  </si>
  <si>
    <t>ОГ-5.07-142/20-(5)</t>
  </si>
  <si>
    <t>Об изменении площади ЗУ</t>
  </si>
  <si>
    <t>Благоустройство и ремонт подъездных дорог, в том числе тротуаров</t>
  </si>
  <si>
    <t>ОГ-5.07-101/20-(1)</t>
  </si>
  <si>
    <t>Об отсыпке дороги (подхода) к квартире</t>
  </si>
  <si>
    <t>Обеспечение жильем детей-сирот и детей, оставшихся без попечения родителей</t>
  </si>
  <si>
    <t>ОГ-5.07-40/20-(0)</t>
  </si>
  <si>
    <t>О нарушении жилищных прав</t>
  </si>
  <si>
    <t>Просьба о розыске военнопленных, интернированных и пропавших без вести в наши дни</t>
  </si>
  <si>
    <t>ОГ-5.07-240/20-(0)</t>
  </si>
  <si>
    <t>03.09.2020</t>
  </si>
  <si>
    <t>О розыске родственников</t>
  </si>
  <si>
    <t>ОГ-5.07-64/20-(0)</t>
  </si>
  <si>
    <t>Об улучшении жилищных условий</t>
  </si>
  <si>
    <t>Несогласие граждан с вариантами предоставления жилья, взамен признанного в установленном порядке аварийным</t>
  </si>
  <si>
    <t>ОГ-5.07-41/20-(2)</t>
  </si>
  <si>
    <t>28.02.2020</t>
  </si>
  <si>
    <t>Истребование дополнительных документов и материалов, в том числе в электронной форме</t>
  </si>
  <si>
    <t>ОГ-5.07-355/20-(1)</t>
  </si>
  <si>
    <t>28.12.2020</t>
  </si>
  <si>
    <t>Об изъятии документов из дела</t>
  </si>
  <si>
    <t>Градостроительство и архитектура</t>
  </si>
  <si>
    <t>ОГ-5.07-193/20-(0)</t>
  </si>
  <si>
    <t>О предоставлении разъяснений по строительству новых домов в пгт.Ноглики и договора мены.</t>
  </si>
  <si>
    <t>ОГ-5.07-20/20-(0)</t>
  </si>
  <si>
    <t>24.01.2020</t>
  </si>
  <si>
    <t>О проведении ремонта дома</t>
  </si>
  <si>
    <t>Арендные отношения в области землепользования</t>
  </si>
  <si>
    <t>ОГ-5.07-223/20-(0)</t>
  </si>
  <si>
    <t>07.08.2020</t>
  </si>
  <si>
    <t>О продлении договора аренды.</t>
  </si>
  <si>
    <t>ОГ-5.07-363/20-(0)</t>
  </si>
  <si>
    <t>15.12.2020</t>
  </si>
  <si>
    <t>О расселении из жилья.</t>
  </si>
  <si>
    <t>ОГ-5.07-174/20-(0)</t>
  </si>
  <si>
    <t>02.07.2020</t>
  </si>
  <si>
    <t>О рекомендательном письме.</t>
  </si>
  <si>
    <t>Нарушение правил парковки автотранспорта, в том числе на внутридворовой территории и вне организованных автостоянок</t>
  </si>
  <si>
    <t>ОГ-5.07-359/20-(1)</t>
  </si>
  <si>
    <t>О близкой парковке к МКД.</t>
  </si>
  <si>
    <t>Борьба с аварийностью. Безопасность дорожного движения</t>
  </si>
  <si>
    <t>ОГ-5.07-274/20-(0)</t>
  </si>
  <si>
    <t>29.09.2020</t>
  </si>
  <si>
    <t>О режиме работы светофора</t>
  </si>
  <si>
    <t>ОГ-5.07-97/20-(0)</t>
  </si>
  <si>
    <t>23.04.2020</t>
  </si>
  <si>
    <t>Об оказании содействия и разрешении на заселение в кв. 1 д. 2 по ул. Набережная</t>
  </si>
  <si>
    <t>Градостроительство. Архитектура и проектирование</t>
  </si>
  <si>
    <t>ОГ-5.07-52/20-(0)</t>
  </si>
  <si>
    <t>18.02.2020</t>
  </si>
  <si>
    <t>О получении градостроительного плана на строительство ИЖС</t>
  </si>
  <si>
    <t>ОГ-5.07-105/20-(0)</t>
  </si>
  <si>
    <t>08.05.2020</t>
  </si>
  <si>
    <t>О предоставлении квартиры</t>
  </si>
  <si>
    <t>ОГ-5.07-196/20-(0)</t>
  </si>
  <si>
    <t>О затоплении дома (за пол года 3 раза трубу прорвало в подъезде).</t>
  </si>
  <si>
    <t>ОГ-5.07-320/20-(0)</t>
  </si>
  <si>
    <t>О предварительном согласовании ЗУ для ИЖС</t>
  </si>
  <si>
    <t>Вопросы заемщиков и кредиторов</t>
  </si>
  <si>
    <t>ОГ-5.07-285/20-(0)</t>
  </si>
  <si>
    <t>06.10.2020</t>
  </si>
  <si>
    <t>О выплате кредита</t>
  </si>
  <si>
    <t>ОГ-5.07-277/20-(0)</t>
  </si>
  <si>
    <t>30.09.2020</t>
  </si>
  <si>
    <t>О протечке батареи</t>
  </si>
  <si>
    <t>Запросы архивных данных</t>
  </si>
  <si>
    <t>ОГ-5.07-39/20-(1)</t>
  </si>
  <si>
    <t>13.02.2020</t>
  </si>
  <si>
    <t>О направлении сведений по организации для заказа архивной выписки из домовой книги</t>
  </si>
  <si>
    <t>Устранение строительных недоделок</t>
  </si>
  <si>
    <t>ОГ-5.07-273/20-(0)</t>
  </si>
  <si>
    <t>28.09.2020</t>
  </si>
  <si>
    <t>Об обследовании жилой комнаты в многоквартирном доме на предмет образования плесени</t>
  </si>
  <si>
    <t>Обеспечение активной жизни инвалидов (лиц с ограниченными физическими возможностями здоровья)</t>
  </si>
  <si>
    <t>ОГ-5.07-184/20-(0)</t>
  </si>
  <si>
    <t>08.07.2020</t>
  </si>
  <si>
    <t>О доступе к окружающей среде.</t>
  </si>
  <si>
    <t>ОГ-5.07-101/20-(0)</t>
  </si>
  <si>
    <t>О ремонте и замене венцов. Об установке утепляющих завалинок.</t>
  </si>
  <si>
    <t>Полномочия государственных органов и органов местного самоуправления в области земельных отношений, в том числе связанные с "дальневосточным гектаром"</t>
  </si>
  <si>
    <t>ОГ-5.07-327/20-(0)</t>
  </si>
  <si>
    <t>11.11.2020</t>
  </si>
  <si>
    <t>О нарушении земельного законодательства в рамках реализации "Дальневосточного гектара"</t>
  </si>
  <si>
    <t>ОГ-5.07-41/20-(7)</t>
  </si>
  <si>
    <t>16.07.2020</t>
  </si>
  <si>
    <t>О создании комиссии на предмет пригодности квартиры для проживания.</t>
  </si>
  <si>
    <t>ОГ-5.07-210/20-(0)</t>
  </si>
  <si>
    <t>04.08.2020</t>
  </si>
  <si>
    <t>О сносе хоз.построек и огорода.</t>
  </si>
  <si>
    <t>Государственный жилищный фонд</t>
  </si>
  <si>
    <t>ОГ-5.07-352/20-(0)</t>
  </si>
  <si>
    <t>09.12.2020</t>
  </si>
  <si>
    <t>О предоставлении письменного отказа в предоставлении жилья</t>
  </si>
  <si>
    <t>ОГ-5.07-156/20-(1)</t>
  </si>
  <si>
    <t>23.06.2020</t>
  </si>
  <si>
    <t>Об отмене рассмотрения обращения ОГ-5.07-156/20-(0) от 15.06.2020 года.</t>
  </si>
  <si>
    <t>ОГ-5.07-302/20-(0)</t>
  </si>
  <si>
    <t>26.10.2020</t>
  </si>
  <si>
    <t>Об образовании плесени на стенах</t>
  </si>
  <si>
    <t>ОГ-5.07-139/20-(0)</t>
  </si>
  <si>
    <t>О предварительном согласовании предоставления ЗУ для ИЖС.</t>
  </si>
  <si>
    <t>Денежная система и денежное обращение</t>
  </si>
  <si>
    <t>ОГ-5.07-25/20-(2)</t>
  </si>
  <si>
    <t>03.07.2020</t>
  </si>
  <si>
    <t>О невыплаченных денежных средствах.</t>
  </si>
  <si>
    <t>ОГ-5.07-238/20-(0)</t>
  </si>
  <si>
    <t>01.09.2020</t>
  </si>
  <si>
    <t>О переселении из аварийного жилья</t>
  </si>
  <si>
    <t>Здравоохранение. Физическая культура и спорт. Туризм</t>
  </si>
  <si>
    <t>ОГ-5.07-81/20-(0)</t>
  </si>
  <si>
    <t>16.03.2020</t>
  </si>
  <si>
    <t>О возможности участия в программах соц. поддержки. О предоставлении служебного жилья.</t>
  </si>
  <si>
    <t>ОГ-5.07-180/20-(0)</t>
  </si>
  <si>
    <t>О муниципальной квартире в с. Ныш протечка крыши, провисает потолок и т.д. (Ивакина Рашида Каримовна)</t>
  </si>
  <si>
    <t>ОГ-5.07-157/20-(0)</t>
  </si>
  <si>
    <t>О затоплении квартиры (в ванной комнате и кухне).</t>
  </si>
  <si>
    <t>Защита прав на землю и рассмотрение земельных споров</t>
  </si>
  <si>
    <t>ОГ-5.07-282/20-(0)</t>
  </si>
  <si>
    <t>05.10.2020</t>
  </si>
  <si>
    <t>Об уточнении границ земельного участка</t>
  </si>
  <si>
    <t>ОГ-5.07-142/20-(2)</t>
  </si>
  <si>
    <t>07.10.2020</t>
  </si>
  <si>
    <t>О некачественно выполненном ремонте подвального помещения</t>
  </si>
  <si>
    <t>Загрязнение окружающей среды, сбросы, выбросы, отходы</t>
  </si>
  <si>
    <t>ОГ-5.07-62/20-(0)</t>
  </si>
  <si>
    <t>О деятельности  ООО "Биоэкопром" по обращению с нефтесодержащими отходами в с. Вал</t>
  </si>
  <si>
    <t>ОГ-5.07-41/20-(6)</t>
  </si>
  <si>
    <t>05.06.2020</t>
  </si>
  <si>
    <t>О возврате материалов для рассмотрения.</t>
  </si>
  <si>
    <t>ОГ-5.07-170/20-(2)</t>
  </si>
  <si>
    <t>О письменном подтверждении переселения</t>
  </si>
  <si>
    <t>Перебои в теплоснабжении</t>
  </si>
  <si>
    <t>ОГ-5.07-321/20-(0)</t>
  </si>
  <si>
    <t>О перебоях в системе отопления</t>
  </si>
  <si>
    <t>ОГ-5.07-41/20-(3)</t>
  </si>
  <si>
    <t>28.04.2020</t>
  </si>
  <si>
    <t>О стадии устранения нарушений в доме. О сроке реализации заявки. О стадии рассмотрения представления прокуратуры.</t>
  </si>
  <si>
    <t>ОГ-5.07-44/20-(0)</t>
  </si>
  <si>
    <t>О принятии мер по отлову бродячих собак</t>
  </si>
  <si>
    <t>Доступность физической культуры и спорта</t>
  </si>
  <si>
    <t>ОГ-5.07-31/20-(0)</t>
  </si>
  <si>
    <t>О проведении соревнований по подводному лову</t>
  </si>
  <si>
    <t>ОГ-5.07-232/20-(0)</t>
  </si>
  <si>
    <t>18.08.2020</t>
  </si>
  <si>
    <t>О ремонте крыши</t>
  </si>
  <si>
    <t>ОГ-5.07-92/20-(0)</t>
  </si>
  <si>
    <t>20.04.2020</t>
  </si>
  <si>
    <t>О неполадках в квартире</t>
  </si>
  <si>
    <t>ОГ-5.07-37/20-(0)</t>
  </si>
  <si>
    <t>ОГ-5.07-368/20-(0)</t>
  </si>
  <si>
    <t>О предоставлении некачественных услуг по теплоснабжению</t>
  </si>
  <si>
    <t>Оказание услуг (за исключением частного права)</t>
  </si>
  <si>
    <t>ОГ-5.07-124/20-(0)</t>
  </si>
  <si>
    <t>01.06.2020</t>
  </si>
  <si>
    <t>О подвозе дров.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</si>
  <si>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</si>
  <si>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ОГ-5.07-41/20-(14)</t>
  </si>
  <si>
    <t>04.12.2020</t>
  </si>
  <si>
    <t>О независимой экспертизе вентиляции</t>
  </si>
  <si>
    <t>ОГ-5.07-248/20-(0)</t>
  </si>
  <si>
    <t>11.09.2020</t>
  </si>
  <si>
    <t>О выдаче справки.</t>
  </si>
  <si>
    <t>Жилищное строительство</t>
  </si>
  <si>
    <t>ОГ-5.07-213/20-(0)</t>
  </si>
  <si>
    <t>Об оказании помощи в строительстве дома.</t>
  </si>
  <si>
    <t>Комплексное благоустройство</t>
  </si>
  <si>
    <t>ОГ-5.07-348/20-(0)</t>
  </si>
  <si>
    <t>07.12.2020</t>
  </si>
  <si>
    <t>О строительстве колодца питьевой воды на ул. Первомайской в с. Ныш</t>
  </si>
  <si>
    <t>Дорожные знаки и дорожная разметка</t>
  </si>
  <si>
    <t>ОГ-5.07-345/20-(0)</t>
  </si>
  <si>
    <t>О качестве дорог в пгт. Ноглики</t>
  </si>
  <si>
    <t>ОГ-5.07-149/20-(1)</t>
  </si>
  <si>
    <t>Проведение общественных мероприятий</t>
  </si>
  <si>
    <t>ОГ-5.07-160/20-(0)</t>
  </si>
  <si>
    <t>17.06.2020</t>
  </si>
  <si>
    <t>О проведении публичного мероприятия (пикетирования).</t>
  </si>
  <si>
    <t>Сельское хозяйство</t>
  </si>
  <si>
    <t>ОГ-5.07-204/20-(0)</t>
  </si>
  <si>
    <t>27.07.2020</t>
  </si>
  <si>
    <t>О предварительном согласовании предоставления ЗУ для садоводства</t>
  </si>
  <si>
    <t>ОГ-5.07-235/20-(0)</t>
  </si>
  <si>
    <t>26.08.2020</t>
  </si>
  <si>
    <t>ОГ-5.07-72/20-(0)</t>
  </si>
  <si>
    <t>О предоставлении информации по жилью, принадлежавшему Игнашкину А.И.</t>
  </si>
  <si>
    <t>ОГ-5.07-162/20-(0)</t>
  </si>
  <si>
    <t>О сносе гаража (грядок).</t>
  </si>
  <si>
    <t>ОГ-5.07-236/20-(0)</t>
  </si>
  <si>
    <t>О протечке крыши</t>
  </si>
  <si>
    <t>Трудоустройство. Безработица. Органы службы занятости. Государственные услуги в области содействия занятости населения</t>
  </si>
  <si>
    <t>ОГ-5.07-55/20-(0)</t>
  </si>
  <si>
    <t>О трудоустройстве на работу</t>
  </si>
  <si>
    <t>ОГ-5.07-107/20-(0)</t>
  </si>
  <si>
    <t>О проведении ремонтных работ по замене венцов, стульев, окон, крыши.</t>
  </si>
  <si>
    <t>ОГ-5.07-149/20-(0)</t>
  </si>
  <si>
    <t>ОГ-5.07-10/20-(1)</t>
  </si>
  <si>
    <t>О затягивании процесса оформления договора купли-продажи ЗУ</t>
  </si>
  <si>
    <t>ОГ-5.07-340/20-(0)</t>
  </si>
  <si>
    <t>ОГ-5.07-25/20-(1)</t>
  </si>
  <si>
    <t>ОГ-5.07-336/20-(1)</t>
  </si>
  <si>
    <t>24.11.2020</t>
  </si>
  <si>
    <t>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</si>
  <si>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ОГ-5.07-67/20-(0)</t>
  </si>
  <si>
    <t>О получении жилья</t>
  </si>
  <si>
    <t>ОГ-5.07-287/20-(0)</t>
  </si>
  <si>
    <t>О проведении ремонта</t>
  </si>
  <si>
    <t>Оплата коммунальных услуг и электроэнергии, в том числе льготы</t>
  </si>
  <si>
    <t>ОГ-5.07-110/20-(0)</t>
  </si>
  <si>
    <t>18.05.2020</t>
  </si>
  <si>
    <t>О требованиях МУП "ВДК" об оплате образовавшейся задолженности</t>
  </si>
  <si>
    <t>ОГ-5.07-308/20-(0)</t>
  </si>
  <si>
    <t>28.10.2020</t>
  </si>
  <si>
    <t>О законности начисления платы по отоплению помещений</t>
  </si>
  <si>
    <t>ОГ-5.07-21/20-(0)</t>
  </si>
  <si>
    <t>29.01.2020</t>
  </si>
  <si>
    <t>О предоставлении ЗУ в собственность для ИЖС</t>
  </si>
  <si>
    <t>ОГ-5.07-266/20-(0)</t>
  </si>
  <si>
    <t>22.09.2020</t>
  </si>
  <si>
    <t>ОГ-5.07-133/20-(0)</t>
  </si>
  <si>
    <t>О реконструкции дороги по улице Октябрьской</t>
  </si>
  <si>
    <t>ОГ-5.07-38/20-(0)</t>
  </si>
  <si>
    <t>О решении проблемы безнадзорных собак</t>
  </si>
  <si>
    <t>Выселение из жилища</t>
  </si>
  <si>
    <t>ОГ-5.07-365/20-(0)</t>
  </si>
  <si>
    <t>О выселении из собственной квартиры.</t>
  </si>
  <si>
    <t>ОГ-5.07-175/20-(0)</t>
  </si>
  <si>
    <t>06.07.2020</t>
  </si>
  <si>
    <t>О предоставлении архивных данных.</t>
  </si>
  <si>
    <t>ОГ-5.07-172/20-(0)</t>
  </si>
  <si>
    <t>25.06.2020</t>
  </si>
  <si>
    <t>ОГ-5.07-131/20-(0)</t>
  </si>
  <si>
    <t>03.06.2020</t>
  </si>
  <si>
    <t>Об изменении наименования объекта капитального строительства "квартира" на "ИЖД".</t>
  </si>
  <si>
    <t>ОГ-5.07-332/20-(0)</t>
  </si>
  <si>
    <t>17.11.2020</t>
  </si>
  <si>
    <t>О заключении договора на поставку газа</t>
  </si>
  <si>
    <t>ОГ-5.07-168/20-(0)</t>
  </si>
  <si>
    <t>О предоставлении жилья, стоит на очереди.</t>
  </si>
  <si>
    <t>ОГ-5.07-8/20-(0)</t>
  </si>
  <si>
    <t>ОГ-5.07-143/20-(0)</t>
  </si>
  <si>
    <t>ОГ-5.07-342/20-(0)</t>
  </si>
  <si>
    <t>О предоставлении жилья.</t>
  </si>
  <si>
    <t>ОГ-5.07-164/20-(0)</t>
  </si>
  <si>
    <t>19.06.2020</t>
  </si>
  <si>
    <t>О выделении ЗУ под строительство ИЖС.
О предоставлении проекта на строительство дороги, которая будет проходить по ул. Штернберга д. 7.</t>
  </si>
  <si>
    <t>ОГ-5.07-1/20-(2)</t>
  </si>
  <si>
    <t>14.04.2020</t>
  </si>
  <si>
    <t>Об отмене распоряжения от 13.04.1995 №303</t>
  </si>
  <si>
    <t>ОГ-5.07-142/20-(1)</t>
  </si>
  <si>
    <t>О сносе хоз. построек</t>
  </si>
  <si>
    <t>Коммунально-бытовое хозяйство и предоставление услуг в условиях рынка</t>
  </si>
  <si>
    <t>ОГ-5.07-309/20-(0)</t>
  </si>
  <si>
    <t>О нарушении нормативов обеспечения населения коммунальными услугами</t>
  </si>
  <si>
    <t>ОГ-5.07-32/20-(0)</t>
  </si>
  <si>
    <t>Транспортное обслуживание населения, пассажирские перевозки</t>
  </si>
  <si>
    <t>ОГ-5.07-181/20-(1)</t>
  </si>
  <si>
    <t>23.11.2020</t>
  </si>
  <si>
    <t>О переносе автобусной остановки</t>
  </si>
  <si>
    <t>ОГ-5.07-286/20-(1)</t>
  </si>
  <si>
    <t>22.10.2020</t>
  </si>
  <si>
    <t>Об образовании луж у дома № 8 по ул. Лесной</t>
  </si>
  <si>
    <t>ОГ-5.07-126/20-(0)</t>
  </si>
  <si>
    <t>О правильной обшивке дома.</t>
  </si>
  <si>
    <t>ОГ-5.07-118/20-(0)</t>
  </si>
  <si>
    <t>Об отсыпке дороги по улице Октябрьская дом 1А</t>
  </si>
  <si>
    <t>Жилищный фонд</t>
  </si>
  <si>
    <t>ОГ-5.07-202/20-(0)</t>
  </si>
  <si>
    <t>О ненадлежащем содержании жилого помещения.</t>
  </si>
  <si>
    <t>ОГ-5.07-16/20-(0)</t>
  </si>
  <si>
    <t>22.01.2020</t>
  </si>
  <si>
    <t>ОГ-5.07-36/20-(0)</t>
  </si>
  <si>
    <t>О договорах аренды ЗУ под ведение огородничества</t>
  </si>
  <si>
    <t>ОГ-5.07-76/20-(0)</t>
  </si>
  <si>
    <t>Об обследовании комиссией квартиры и подвальных помещений</t>
  </si>
  <si>
    <t>ОГ-5.07-190/20-(0)</t>
  </si>
  <si>
    <t>Нецелевое использование земельного участка</t>
  </si>
  <si>
    <t>ОГ-5.07-315/20-(0)</t>
  </si>
  <si>
    <t>О несогласии оплаты жилищно-коммунальных услуг по отоплению</t>
  </si>
  <si>
    <t>ОГ-5.07-157/20-(1)</t>
  </si>
  <si>
    <t>Об устранении течи водопроводной трубы</t>
  </si>
  <si>
    <t>ОГ-5.07-357/20-(0)</t>
  </si>
  <si>
    <t>14.12.2020</t>
  </si>
  <si>
    <t>О спиле дерева</t>
  </si>
  <si>
    <t>ОГ-5.07-262/20-(1)</t>
  </si>
  <si>
    <t>О ремонте муниципальной квартиры</t>
  </si>
  <si>
    <t>Строительные организации, застройщики</t>
  </si>
  <si>
    <t>ОГ-5.07-328/20-(0)</t>
  </si>
  <si>
    <t>О нарушении тишины и покоя при строительстве объекта "Школа искусств"</t>
  </si>
  <si>
    <t>ОГ-5.07-350/20-(0)</t>
  </si>
  <si>
    <t>О внесении изменений в генеральный план территории</t>
  </si>
  <si>
    <t>ОГ-5.07-221/20-(0)</t>
  </si>
  <si>
    <t>О соглашении о намерениях.</t>
  </si>
  <si>
    <t>ОГ-5.07-123/20-(3)</t>
  </si>
  <si>
    <t>20.11.2020</t>
  </si>
  <si>
    <t>О замене газовой колонки</t>
  </si>
  <si>
    <t>Права и обязанности родителей и детей</t>
  </si>
  <si>
    <t>ОГ-5.07-22/20-(0)</t>
  </si>
  <si>
    <t>Об отсутствии возможности проведать детей</t>
  </si>
  <si>
    <t>ОГ-5.07-158/20-(0)</t>
  </si>
  <si>
    <t>16.06.2020</t>
  </si>
  <si>
    <t>О выделении ЗУ для ИЖС</t>
  </si>
  <si>
    <t>ОГ-5.07-19/20-(0)</t>
  </si>
  <si>
    <t>Об исключении из квитанций ЖКХ чужого долга</t>
  </si>
  <si>
    <t>ОГ-5.07-211/20-(0)</t>
  </si>
  <si>
    <t>О благоустройстве придомовой территории.</t>
  </si>
  <si>
    <t>ОГ-5.07-165/20-(0)</t>
  </si>
  <si>
    <t>22.06.2020</t>
  </si>
  <si>
    <t>О признании жилья непригодным для проживания.</t>
  </si>
  <si>
    <t>ОГ-5.07-272/20-(0)</t>
  </si>
  <si>
    <t>О предоставлении архивных данных</t>
  </si>
  <si>
    <t>ОГ-5.07-140/20-(0)</t>
  </si>
  <si>
    <t>ОГ-5.07-93/20-(0)</t>
  </si>
  <si>
    <t>21.04.2020</t>
  </si>
  <si>
    <t>О переводе земельного участка из земель запасов в земли промышленности</t>
  </si>
  <si>
    <t>ОГ-5.07-40/20-(1)</t>
  </si>
  <si>
    <t>ОГ-5.07-188/20-(0)</t>
  </si>
  <si>
    <t>О капитальном ремонте муниципальной квартиры. О предоставлении электрика.</t>
  </si>
  <si>
    <t>ОГ-5.07-255/20-(0)</t>
  </si>
  <si>
    <t>О строительстве по соседству, мешает проезду.</t>
  </si>
  <si>
    <t>ОГ-5.07-121/20-(1)</t>
  </si>
  <si>
    <t>О переселении из аварийного жилого помещения.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</si>
  <si>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</si>
  <si>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ОГ-5.07-56/20-(0)</t>
  </si>
  <si>
    <t>Об оказании содействия в получении материальной помощи</t>
  </si>
  <si>
    <t>ОГ-5.07-104/20-(0)</t>
  </si>
  <si>
    <t>06.05.2020</t>
  </si>
  <si>
    <t>О предоставлении в аренду ЗУ третьему лицу</t>
  </si>
  <si>
    <t>ОГ-5.07-129/20-(2)</t>
  </si>
  <si>
    <t>1. О захвате дороги и ЗУ. 2. О срубе дерева. 3. Об освещении территории.</t>
  </si>
  <si>
    <t>ОГ-5.07-323/20-(1)</t>
  </si>
  <si>
    <t>Об автономном отоплении</t>
  </si>
  <si>
    <t>ОГ-5.07-136/20-(0)</t>
  </si>
  <si>
    <t>Организация условий и мест для детского отдыха и досуга (детских и спортивных площадок)</t>
  </si>
  <si>
    <t>ОГ-5.07-234/20-(0)</t>
  </si>
  <si>
    <t>21.08.2020</t>
  </si>
  <si>
    <t>О проведении проверки на предмет законности демонтажа детской площадки</t>
  </si>
  <si>
    <t>ОГ-5.07-143/20-(2)</t>
  </si>
  <si>
    <t>ОГ-5.07-361/20-(0)</t>
  </si>
  <si>
    <t>Об обследовании квартиры</t>
  </si>
  <si>
    <t>Ежемесячная денежная выплата, дополнительное ежемесячное материальное обеспечение</t>
  </si>
  <si>
    <t>ОГ-5.07-40/20-(4)</t>
  </si>
  <si>
    <t>О направлении документов в ПФР</t>
  </si>
  <si>
    <t>ОГ-5.07-317/20-(1)</t>
  </si>
  <si>
    <t>О задолженности денежных средств.</t>
  </si>
  <si>
    <t>ОГ-5.07-311/20-(0)</t>
  </si>
  <si>
    <t>29.10.2020</t>
  </si>
  <si>
    <t>О повышении и понижении температуры в квартире в отопительный период. В помещении холодно 14 градусов, мерзнет по ночам. Обращался в МУП "Водоканал" р</t>
  </si>
  <si>
    <t>ОГ-5.07-54/20-(0)</t>
  </si>
  <si>
    <t>ОГ-5.07-335/20-(0)</t>
  </si>
  <si>
    <t>Прекращение рассмотрения обращения</t>
  </si>
  <si>
    <t>ОГ-5.07-158/20-(1)</t>
  </si>
  <si>
    <t>13.07.2020</t>
  </si>
  <si>
    <t>О прекращении рассмотрения обращения.</t>
  </si>
  <si>
    <t>ОГ-5.07-231/20-(0)</t>
  </si>
  <si>
    <t>17.08.2020</t>
  </si>
  <si>
    <t>О предварительном согласовании предоставления земельного участка для ИЖС</t>
  </si>
  <si>
    <t>ОГ-5.07-58/20-(0)</t>
  </si>
  <si>
    <t>26.02.2020</t>
  </si>
  <si>
    <t>О сроках сноса дома</t>
  </si>
  <si>
    <t>Перебои в водоснабжении</t>
  </si>
  <si>
    <t>ОГ-5.07-61/20-(0)</t>
  </si>
  <si>
    <t>02.03.2020</t>
  </si>
  <si>
    <t>О решении вопроса с обслуживанием трубопровода. Об отсутствии водоснабжения.</t>
  </si>
  <si>
    <t>Ненадлежащее содержание домашних животных</t>
  </si>
  <si>
    <t>ОГ-5.07-291/20-(0)</t>
  </si>
  <si>
    <t>16.10.2020</t>
  </si>
  <si>
    <t>О ненадлежащем содержании домашних животных</t>
  </si>
  <si>
    <t>ОГ-5.07-116/20-(0)</t>
  </si>
  <si>
    <t>22.05.2020</t>
  </si>
  <si>
    <t>О сносе хозяйственных построек.</t>
  </si>
  <si>
    <t>ОГ-5.07-301/20-(0)</t>
  </si>
  <si>
    <t>Об освещении улицы и осмотре дороги</t>
  </si>
  <si>
    <t>Несанкционированная свалка мусора, биоотходы</t>
  </si>
  <si>
    <t>ОГ-5.07-114/20-(0)</t>
  </si>
  <si>
    <t>О несанкционированной свалки.</t>
  </si>
  <si>
    <t>ОГ-5.07-90/20-(0)</t>
  </si>
  <si>
    <t>Об отсыпке дороги (заезд к подъездам дома)</t>
  </si>
  <si>
    <t>ОГ-5.07-12/20-(0)</t>
  </si>
  <si>
    <t>21.01.2020</t>
  </si>
  <si>
    <t>О предоставлении жилого помещения по договору найма.</t>
  </si>
  <si>
    <t>ОГ-5.07-243/20-(1)</t>
  </si>
  <si>
    <t>О проблеме с отопление.</t>
  </si>
  <si>
    <t>Согласование строительства</t>
  </si>
  <si>
    <t>ОГ-5.07-265/20-(1)</t>
  </si>
  <si>
    <t>О согласовании пристройки</t>
  </si>
  <si>
    <t>Уличное освещение</t>
  </si>
  <si>
    <t>ОГ-5.07-325/20-(0)</t>
  </si>
  <si>
    <t>09.11.2020</t>
  </si>
  <si>
    <t>Об освещении по адресу: пгт. Ноглики, ул. Отрадная, д. 28</t>
  </si>
  <si>
    <t>ОГ-5.07-187/20-(0)</t>
  </si>
  <si>
    <t>О ремонте тротуара.</t>
  </si>
  <si>
    <t>Перебои в электроснабжении</t>
  </si>
  <si>
    <t>ОГ-5.07-123/20-(1)</t>
  </si>
  <si>
    <t>О смене электросчётчика.</t>
  </si>
  <si>
    <t>ОГ-5.07-189/20-(0)</t>
  </si>
  <si>
    <t>О спиле деревьев.</t>
  </si>
  <si>
    <t>ОГ-5.07-176/20-(0)</t>
  </si>
  <si>
    <t>Об отопительной системе.</t>
  </si>
  <si>
    <t>ОГ-5.07-253/20-(0)</t>
  </si>
  <si>
    <t>Об отсыпке дороги.</t>
  </si>
  <si>
    <t>ОГ-5.07-41/20-(12)</t>
  </si>
  <si>
    <t>О вентиляции в доме</t>
  </si>
  <si>
    <t>ОГ-5.07-294/20-(0)</t>
  </si>
  <si>
    <t>О перекрытии пожарного проезда (соседи Энтузиастов дом 18)</t>
  </si>
  <si>
    <t>Восстановление утраченных документов об образовании</t>
  </si>
  <si>
    <t>ОГ-5.07-99/20-(0)</t>
  </si>
  <si>
    <t>О выдаче дубликата диплома об окончании МПУ</t>
  </si>
  <si>
    <t>ОГ-5.07-286/20-(0)</t>
  </si>
  <si>
    <t>Об образовании луж и затоплении подвальных помещений дома № 8 по улице Лесной</t>
  </si>
  <si>
    <t>ОГ-5.07-230/20-(0)</t>
  </si>
  <si>
    <t>О предварительном согласовании предоставления земельного участка для садоводства</t>
  </si>
  <si>
    <t>ОГ-5.07-306/20-(0)</t>
  </si>
  <si>
    <t>О предоставлении муниципального жилья</t>
  </si>
  <si>
    <t>ОГ-5.07-62/20-(1)</t>
  </si>
  <si>
    <t>20.03.2020</t>
  </si>
  <si>
    <t>О деятельности ООО "Биоэкопром" по обращению с нефтесодержащими отходами в с. Вал</t>
  </si>
  <si>
    <t>ОГ-5.07-159/20-(0)</t>
  </si>
  <si>
    <t>О предоставлении квартиры.</t>
  </si>
  <si>
    <t>Компенсация морального и материального вреда</t>
  </si>
  <si>
    <t>ОГ-5.07-79/20-(0)</t>
  </si>
  <si>
    <t>Об оказании единовременной материальной помощи</t>
  </si>
  <si>
    <t>ОГ-5.07-98/20-(0)</t>
  </si>
  <si>
    <t>27.04.2020</t>
  </si>
  <si>
    <t>ОГ-5.07-354/20-(0)</t>
  </si>
  <si>
    <t>О переселении</t>
  </si>
  <si>
    <t>ОГ-5.07-265/20-(0)</t>
  </si>
  <si>
    <t>О размещении стационарного торгового сооружения</t>
  </si>
  <si>
    <t>ОГ-5.07-207/20-(0)</t>
  </si>
  <si>
    <t>ОГ-5.07-144/20-(0)</t>
  </si>
  <si>
    <t>ОГ-5.07-108/20-(0)</t>
  </si>
  <si>
    <t>13.05.2020</t>
  </si>
  <si>
    <t>О переносе дверного  проема</t>
  </si>
  <si>
    <t>ОГ-5.07-13/20-(0)</t>
  </si>
  <si>
    <t>О продлении договора найма жилого помещения.</t>
  </si>
  <si>
    <t>ОГ-5.07-147/20-(0)</t>
  </si>
  <si>
    <t>ОГ-5.07-123/20-(0)</t>
  </si>
  <si>
    <t>29.05.2020</t>
  </si>
  <si>
    <t>ОГ-5.07-84/20-(0)</t>
  </si>
  <si>
    <t>25.03.2020</t>
  </si>
  <si>
    <t>ОГ-5.07-152/20-(0)</t>
  </si>
  <si>
    <t>ОГ-5.07-167/20-(0)</t>
  </si>
  <si>
    <t>О предоставлении отсрочки до 01.09.2020 по демонтажу строения (гараж).</t>
  </si>
  <si>
    <t>ОГ-5.07-169/20-(0)</t>
  </si>
  <si>
    <t>О переселении с села Катангли.</t>
  </si>
  <si>
    <t>Приватизация государственной и муниципальной собственности</t>
  </si>
  <si>
    <t>ОГ-5.07-355/20-(0)</t>
  </si>
  <si>
    <t>О приватизации муниципального жилья</t>
  </si>
  <si>
    <t>ОГ-5.07-190/20-(1)</t>
  </si>
  <si>
    <t>О нецелевом использовании земельного участка</t>
  </si>
  <si>
    <t>ОГ-5.07-40/20-(2)</t>
  </si>
  <si>
    <t>О нарушении жилищный прав</t>
  </si>
  <si>
    <t>ОГ-5.07-245/20-(0)</t>
  </si>
  <si>
    <t>ОГ-5.07-163/20-(0)</t>
  </si>
  <si>
    <t>18.06.2020</t>
  </si>
  <si>
    <t>О затоплении подвальных помещений дома № 4А по улице Октябрьской.</t>
  </si>
  <si>
    <t>ОГ-5.07-201/20-(0)</t>
  </si>
  <si>
    <t>ОГ-5.07-222/20-(0)</t>
  </si>
  <si>
    <t>О спиле дерева.</t>
  </si>
  <si>
    <t>ОГ-5.07-211/20-(1)</t>
  </si>
  <si>
    <t>21.12.2020</t>
  </si>
  <si>
    <t>Об освещении на улице</t>
  </si>
  <si>
    <t>ОГ-5.07-29/20-(0)</t>
  </si>
  <si>
    <t>О выделении жилого помещения</t>
  </si>
  <si>
    <t>ОГ-5.07-270/20-(0)</t>
  </si>
  <si>
    <t>25.09.2020</t>
  </si>
  <si>
    <t>О нанесении разметки для парковки автомобилей</t>
  </si>
  <si>
    <t>ОГ-5.07-41/20-(4)</t>
  </si>
  <si>
    <t>О вентиляции и дымоудалении в квартире.</t>
  </si>
  <si>
    <t>ОГ-5.07-258/20-(0)</t>
  </si>
  <si>
    <t>О получении жилья.</t>
  </si>
  <si>
    <t>ОГ-5.07-150/20-(0)</t>
  </si>
  <si>
    <t>Об уборке гаража.</t>
  </si>
  <si>
    <t>ОГ-5.07-95/20-(0)</t>
  </si>
  <si>
    <t>22.04.2020</t>
  </si>
  <si>
    <t>ОГ-5.07-122/20-(1)</t>
  </si>
  <si>
    <t>Об ненадлежащем содержании жилого помещения</t>
  </si>
  <si>
    <t>ОГ-5.07-5/20-(0)</t>
  </si>
  <si>
    <t>10.01.2020</t>
  </si>
  <si>
    <t>О переселении семей пастухов оленеводов. Об очередности граждан КМНС.</t>
  </si>
  <si>
    <t>ОГ-5.07-120/20-(0)</t>
  </si>
  <si>
    <t>О сносе хозяйственные построек.</t>
  </si>
  <si>
    <t>ОГ-5.07-123/20-(2)</t>
  </si>
  <si>
    <t>Об отзыве обращения.</t>
  </si>
  <si>
    <t>ОГ-5.07-134/20-(0)</t>
  </si>
  <si>
    <t>08.06.2020</t>
  </si>
  <si>
    <t>О благоустройстве дороги. Об уборки бесхозных вагончиках.</t>
  </si>
  <si>
    <t>ОГ-5.07-363/20-(1)</t>
  </si>
  <si>
    <t>О решении жилищного вопроса</t>
  </si>
  <si>
    <t>ОГ-5.07-166/20-(0)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</si>
  <si>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</si>
  <si>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ОГ-5.07-41/20-(0)</t>
  </si>
  <si>
    <t>О противоправных действиях председателя КУМИ</t>
  </si>
  <si>
    <t>ОГ-5.07-162/20-(1)</t>
  </si>
  <si>
    <t>ОГ-5.07-143/20-(1)</t>
  </si>
  <si>
    <t>О неисправности в системе отопления</t>
  </si>
  <si>
    <t>Рыбное хозяйство. Производство рыбопродуктов и морепродуктов. Борьба с браконьерством</t>
  </si>
  <si>
    <t>ОГ-5.07-115/20-(0)</t>
  </si>
  <si>
    <t>Об уточнении информации по изменению правил учета рыболовных сетей и их обязательной поштучной маркировки.</t>
  </si>
  <si>
    <t>ОГ-5.07-251/20-(0)</t>
  </si>
  <si>
    <t>ОГ-5.07-25/20-(0)</t>
  </si>
  <si>
    <t>О предоставлении документов на выданную квартиру</t>
  </si>
  <si>
    <t>ОГ-5.07-295/20-(0)</t>
  </si>
  <si>
    <t>21.10.2020</t>
  </si>
  <si>
    <t>Об обеспечении работы и образования ребенка.</t>
  </si>
  <si>
    <t>ОГ-5.07-372/20-(0)</t>
  </si>
  <si>
    <t>30.12.2020</t>
  </si>
  <si>
    <t>О выдаче справки о признании дома аварийным</t>
  </si>
  <si>
    <t>ОГ-5.07-269/20-(0)</t>
  </si>
  <si>
    <t>24.09.2020</t>
  </si>
  <si>
    <t>О теплоснабжении</t>
  </si>
  <si>
    <t>Обеспечение снабжения садоводческих некоммерческих товариществ (СНТ) электроэнергией</t>
  </si>
  <si>
    <t>ОГ-5.07-3/20-(0)</t>
  </si>
  <si>
    <t>О подводе линии электропередач к земельному участку</t>
  </si>
  <si>
    <t>Предоставление жилого помещения по договору коммерческого найма</t>
  </si>
  <si>
    <t>ОГ-5.07-297/20-(0)</t>
  </si>
  <si>
    <t>О предоставлении жилья по коммерческому найму</t>
  </si>
  <si>
    <t>ОГ-5.07-360/20-(0)</t>
  </si>
  <si>
    <t>1. О запрете стоянки машин вблизи жилого дома 2. О благоустройстве парковки во дворе жилого дома</t>
  </si>
  <si>
    <t>ОГ-5.07-87/20-(0)</t>
  </si>
  <si>
    <t>Об отсутствии в марте ежемесячной выплаты для врачей первичного звена.</t>
  </si>
  <si>
    <t>ОГ-5.07-229/20-(0)</t>
  </si>
  <si>
    <t>ОГ-5.07-210/20-(3)</t>
  </si>
  <si>
    <t>Об устранении течи в квартире</t>
  </si>
  <si>
    <t>ОГ-5.07-70/20-(0)</t>
  </si>
  <si>
    <t>Об оказании помощи в капитальном ремонте дома</t>
  </si>
  <si>
    <t>Дистанционное образование</t>
  </si>
  <si>
    <t>ОГ-5.07-366/20-(0)</t>
  </si>
  <si>
    <t>О дистанционном обучении</t>
  </si>
  <si>
    <t>ОГ-5.07-330/20-(0)</t>
  </si>
  <si>
    <t>16.11.2020</t>
  </si>
  <si>
    <t>ОГ-5.07-181/20-(0)</t>
  </si>
  <si>
    <t>О переноси автобусной остановки.</t>
  </si>
  <si>
    <t>ОГ-5.07-314/20-(0)</t>
  </si>
  <si>
    <t>02.11.2020</t>
  </si>
  <si>
    <t>О ненадлежащем содержании муниципального жилья</t>
  </si>
  <si>
    <t>ОГ-5.07-358/20-(0)</t>
  </si>
  <si>
    <t>О постоянной регистрации по месту проживания</t>
  </si>
  <si>
    <t>ОГ-5.07-151/20-(1)</t>
  </si>
  <si>
    <t>О сносе хоз.построек.</t>
  </si>
  <si>
    <t>ОГ-5.07-212/20-(0)</t>
  </si>
  <si>
    <t>О детской площадке, прилегающей к дороге.</t>
  </si>
  <si>
    <t>ОГ-5.07-210/20-(2)</t>
  </si>
  <si>
    <t>О переносе ЗУ.</t>
  </si>
  <si>
    <t>ОГ-5.07-112/20-(0)</t>
  </si>
  <si>
    <t>20.05.2020</t>
  </si>
  <si>
    <t>ОГ-5.07-186/20-(0)</t>
  </si>
  <si>
    <t>14.07.2020</t>
  </si>
  <si>
    <t>О незаконном собственнике жилого помещения. О предоставлении жилого помещения.</t>
  </si>
  <si>
    <t>ОГ-5.07-268/20-(0)</t>
  </si>
  <si>
    <t>О предоставлении жилья на время ремонтных работ в муниципальном доме</t>
  </si>
  <si>
    <t>ОГ-5.07-46/20-(0)</t>
  </si>
  <si>
    <t>Об оказании содействия  в предоставлении жилья по договору социального найма</t>
  </si>
  <si>
    <t>Угроза жителям населенных пунктов со стороны животных</t>
  </si>
  <si>
    <t>ОГ-5.07-177/20-(0)</t>
  </si>
  <si>
    <t>Об обеспечении безопасности жителей села Вал от медведей.</t>
  </si>
  <si>
    <t>ОГ-5.07-69/20-(0)</t>
  </si>
  <si>
    <t>04.03.2020</t>
  </si>
  <si>
    <t>О решении вопроса в отловом бездомных животных.</t>
  </si>
  <si>
    <t>ОГ-5.07-142/20-(0)</t>
  </si>
  <si>
    <t>ОГ-5.07-215/20-(0)</t>
  </si>
  <si>
    <t>Об оформлении документов на квартиру.</t>
  </si>
  <si>
    <t>Приватизация жилищного фонда. Деприватизация</t>
  </si>
  <si>
    <t>ОГ-5.07-39/20-(2)</t>
  </si>
  <si>
    <t>12.02.2020</t>
  </si>
  <si>
    <t>О выдаче справки для участия в приватизации</t>
  </si>
  <si>
    <t>ОГ-5.07-227/20-(0)</t>
  </si>
  <si>
    <t>О продлении аренды ЗУ.</t>
  </si>
  <si>
    <t>ОГ-5.07-188/20-(1)</t>
  </si>
  <si>
    <t>ОГ-5.07-126/20-(1)</t>
  </si>
  <si>
    <t>Перерасчет размеров пенсий</t>
  </si>
  <si>
    <t>ОГ-5.07-241/20-(1)</t>
  </si>
  <si>
    <t>18.11.2020</t>
  </si>
  <si>
    <t>О перерасчете муниципальной пенсии</t>
  </si>
  <si>
    <t>ОГ-5.07-192/20-(0)</t>
  </si>
  <si>
    <t>О предоставлении ЗУ для садоводства.</t>
  </si>
  <si>
    <t>ОГ-5.07-111/20-(0)</t>
  </si>
  <si>
    <t>О наличии постановлений об утверждении реестра муниципальных маршрутов регулярных перевозок</t>
  </si>
  <si>
    <t>ОГ-5.07-324/20-(0)</t>
  </si>
  <si>
    <t>06.11.2020</t>
  </si>
  <si>
    <t>О перерасчете за коммунальные услуги</t>
  </si>
  <si>
    <t>ОГ-5.07-2/20-(0)</t>
  </si>
  <si>
    <t>О ликвидации штыря на площади</t>
  </si>
  <si>
    <t>ОГ-5.07-170/20-(3)</t>
  </si>
  <si>
    <t>О переселении из с. Катангли</t>
  </si>
  <si>
    <t>ОГ-5.07-298/20-(0)</t>
  </si>
  <si>
    <t>23.10.2020</t>
  </si>
  <si>
    <t>Об организации транспортных услуг населению</t>
  </si>
  <si>
    <t>ОГ-5.07-284/20-(0)</t>
  </si>
  <si>
    <t>О переселении или капитальном ремонте дома</t>
  </si>
  <si>
    <t>ОГ-5.07-45/20-(0)</t>
  </si>
  <si>
    <t>О ремонте канализационных труб и труб водоснабжения</t>
  </si>
  <si>
    <t>ОГ-5.07-153/20-(0)</t>
  </si>
  <si>
    <t>11.06.2020</t>
  </si>
  <si>
    <t>ОГ-5.07-82/20-(0)</t>
  </si>
  <si>
    <t>23.03.2020</t>
  </si>
  <si>
    <t>ОГ-5.07-156/20-(0)</t>
  </si>
  <si>
    <t>Об отсрочке по демонтажу строения (гараж).</t>
  </si>
  <si>
    <t>ОГ-5.07-208/20-(0)</t>
  </si>
  <si>
    <t>31.07.2020</t>
  </si>
  <si>
    <t>ОГ-5.07-370/20-(0)</t>
  </si>
  <si>
    <t>ОГ-5.07-263/20-(0)</t>
  </si>
  <si>
    <t>О предоставлении копии акта обследования дома. О повторном обследовании дома на предмет аварийности</t>
  </si>
  <si>
    <t>ОГ-5.07-73/20-(0)</t>
  </si>
  <si>
    <t>12.03.2020</t>
  </si>
  <si>
    <t>ОГ-5.07-173/20-(0)</t>
  </si>
  <si>
    <t>О поиске постановления.</t>
  </si>
  <si>
    <t>ОГ-5.07-281/20-(0)</t>
  </si>
  <si>
    <t>ОГ-5.07-60/20-(0)</t>
  </si>
  <si>
    <t>О рассмотрении вопроса освещения двора по ул. Тымская, д. 3</t>
  </si>
  <si>
    <t>ОГ-5.07-26/20-(0)</t>
  </si>
  <si>
    <t>О ремонте квартиры</t>
  </si>
  <si>
    <t>ОГ-5.07-292/20-(0)</t>
  </si>
  <si>
    <t>ОГ-5.07-4/20-(0)</t>
  </si>
  <si>
    <t>О протекании потолка</t>
  </si>
  <si>
    <t>ОГ-5.07-6/20-(1)</t>
  </si>
  <si>
    <t>Об устранении аварийной ситуации теплоснабжения дома</t>
  </si>
  <si>
    <t>Выделение жилья молодым семьям, специалистам</t>
  </si>
  <si>
    <t>ОГ-5.07-256/20-(0)</t>
  </si>
  <si>
    <t>О предоставлении жилья молодому специалисту.</t>
  </si>
  <si>
    <t>ОГ-5.07-142/20-(3)</t>
  </si>
  <si>
    <t>О предоставлении земельного участка</t>
  </si>
  <si>
    <t>ОГ-5.07-322/20-(0)</t>
  </si>
  <si>
    <t>О предоставлении копии акта обследования жилого помещения</t>
  </si>
  <si>
    <t>ОГ-5.07-216/20-(0)</t>
  </si>
  <si>
    <t>О выделении жилого помещения, проживает в аварийном доме.</t>
  </si>
  <si>
    <t>ОГ-5.07-129/20-(0)</t>
  </si>
  <si>
    <t>О незаконном захвате ЗУ</t>
  </si>
  <si>
    <t>ОГ-5.07-334/20-(0)</t>
  </si>
  <si>
    <t>О получение жилья.</t>
  </si>
  <si>
    <t>ОГ-5.07-233/20-(0)</t>
  </si>
  <si>
    <t>Об оформлении земельного участка под ИЖС</t>
  </si>
  <si>
    <t>ОГ-5.07-331/20-(0)</t>
  </si>
  <si>
    <t>О закреплении управляющей компании за многоквартирным домом</t>
  </si>
  <si>
    <t>ОГ-5.07-225/20-(0)</t>
  </si>
  <si>
    <t>дополнительное образование детей и взрослых</t>
  </si>
  <si>
    <t>ОГ-5.07-48/20-(0)</t>
  </si>
  <si>
    <t>14.02.2020</t>
  </si>
  <si>
    <t>Об урегулировании вопроса посещения секции плавания и занятий физкультуры</t>
  </si>
  <si>
    <t>ОГ-5.07-135/20-(0)</t>
  </si>
  <si>
    <t>О переселении в муниципальную квартиру по улице Молодежной, д. 1, кв. 8, с. Вал, Ногликский район.</t>
  </si>
  <si>
    <t>ОГ-5.07-183/20-(0)</t>
  </si>
  <si>
    <t>О предоставлении заверенной копии устава МО "Городской округ Ногликский".</t>
  </si>
  <si>
    <t>ОГ-5.07-333/20-(0)</t>
  </si>
  <si>
    <t>ОГ-5.07-186/20-(1)</t>
  </si>
  <si>
    <t>27.11.2020</t>
  </si>
  <si>
    <t>О предоставлении договора мены на жилое помещение</t>
  </si>
  <si>
    <t>ОГ-5.07-290/20-(0)</t>
  </si>
  <si>
    <t>15.10.2020</t>
  </si>
  <si>
    <t>О замене канализационного тройника и допуску к общедомовому канализационному стояку</t>
  </si>
  <si>
    <t>ОГ-5.07-218/20-(0)</t>
  </si>
  <si>
    <t>05.08.2020</t>
  </si>
  <si>
    <t>Объяснительная по ЗУ.</t>
  </si>
  <si>
    <t>ОГ-5.07-307/20-(0)</t>
  </si>
  <si>
    <t>Разрешение жилищных споров. Ответственность за нарушение жилищного законодательства</t>
  </si>
  <si>
    <t>ОГ-5.07-119/20-(0)</t>
  </si>
  <si>
    <t>О сносе незаконного ветхого строения.</t>
  </si>
  <si>
    <t>ОГ-5.07-239/20-(0)</t>
  </si>
  <si>
    <t>Приборы учета коммунальных ресурсов в жилищном фонде (в том числе на общедомовые нужды)</t>
  </si>
  <si>
    <t>ОГ-5.07-50/20-(0)</t>
  </si>
  <si>
    <t>О замене приборов учета индивидуального теплоснабжения</t>
  </si>
  <si>
    <t>ОГ-5.07-15/20-(0)</t>
  </si>
  <si>
    <t>О несанкционированной свалке мусора</t>
  </si>
  <si>
    <t>ОГ-5.07-47/20-(0)</t>
  </si>
  <si>
    <t>О предоставлении документов по приватизации квартиры и ЗУ</t>
  </si>
  <si>
    <t>ОГ-5.07-146/20-(0)</t>
  </si>
  <si>
    <t>Ознакомление с документами и материалами, касающимися рассмотрения обращения</t>
  </si>
  <si>
    <t>ОГ-5.07-170/20-(1)</t>
  </si>
  <si>
    <t>О предоставлении копии постановления</t>
  </si>
  <si>
    <t>ОГ-5.07-1/20-(0)</t>
  </si>
  <si>
    <t>О направлении ответа Шаповаловой Э.А. о закрепленном жилом помещении</t>
  </si>
  <si>
    <t>высшее образование</t>
  </si>
  <si>
    <t>ОГ-5.07-78/20-(0)</t>
  </si>
  <si>
    <t>О даче согласия на прохождение ознакомительной практики в МБОУ СОШ №1 пгт. Тымовское</t>
  </si>
  <si>
    <t>ОГ-5.07-137/20-(0)</t>
  </si>
  <si>
    <t>Об обследовании дома на предмет аварийности. О включении в программу по переселению граждан из ветхого и аварийного жилья.</t>
  </si>
  <si>
    <t>ОГ-5.07-41/20-(9)</t>
  </si>
  <si>
    <t>О проверке вентиляции и дымоудаления управляющей организацией</t>
  </si>
  <si>
    <t>Перевод жилого помещения в нежилое помещение</t>
  </si>
  <si>
    <t>ОГ-5.07-127/20-(0)</t>
  </si>
  <si>
    <t>О признании дома аварийным.</t>
  </si>
  <si>
    <t>ОГ-5.07-371/20-(0)</t>
  </si>
  <si>
    <t>ОГ-5.07-242/20-(0)</t>
  </si>
  <si>
    <t>08.09.2020</t>
  </si>
  <si>
    <t>О ремонте и утеплении балкона, не закрываются двери</t>
  </si>
  <si>
    <t>ОГ-5.07-23/20-(0)</t>
  </si>
  <si>
    <t>О начислении платы за отопление</t>
  </si>
  <si>
    <t>Информационные системы органов государственной власти Российской Федерации. Официальные сайты органов государственной власти и органов местного самоуправления</t>
  </si>
  <si>
    <t>ОГ-5.07-275/20-(0)</t>
  </si>
  <si>
    <t>Об информации, представленной на официальном сайте МО "Городской округ Ногликский"</t>
  </si>
  <si>
    <t>ОГ-5.07-41/20-(8)</t>
  </si>
  <si>
    <t>О вентиляции и дымоудалении.</t>
  </si>
  <si>
    <t>ОГ-5.07-261/20-(0)</t>
  </si>
  <si>
    <t>ОГ-5.07-246/20-(0)</t>
  </si>
  <si>
    <t>О выдаче разрешения.</t>
  </si>
  <si>
    <t>ОГ-5.07-41/20-(13)</t>
  </si>
  <si>
    <t>ОГ-5.07-100/20-(0)</t>
  </si>
  <si>
    <t>О бесхозяйственном содержании жилых помещений жилого дома №19</t>
  </si>
  <si>
    <t>ОГ-5.07-185/20-(0)</t>
  </si>
  <si>
    <t>09.07.2020</t>
  </si>
  <si>
    <t>Коммерческое предложение</t>
  </si>
  <si>
    <t>ОГ-5.07-73/20-(1)</t>
  </si>
  <si>
    <t>Об отсыпке ямы возле дома № 24 по улице Строительной</t>
  </si>
  <si>
    <t>ОГ-5.07-142/20-(4)</t>
  </si>
  <si>
    <t>О выборе способа управления многоквартирным домом</t>
  </si>
  <si>
    <t>ОГ-5.07-117/20-(0)</t>
  </si>
  <si>
    <t>О разрушении дома по улице Мостовой дом 1</t>
  </si>
  <si>
    <t>ОГ-5.07-356/20-(1)</t>
  </si>
  <si>
    <t>10.12.2020</t>
  </si>
  <si>
    <t>О предоставлении копии акта обследования помещения, акта  приема-передачи жилого помещения, копию письменного отказа в предоставлении жилого помещения</t>
  </si>
  <si>
    <t>ОГ-5.07-151/20-(0)</t>
  </si>
  <si>
    <t>ОГ-5.07-94/20-(0)</t>
  </si>
  <si>
    <t>О предоставлении данных по квартире 34 в д. 3 по ул. Гагарина</t>
  </si>
  <si>
    <t>ОГ-5.07-260/20-(0)</t>
  </si>
  <si>
    <t>О переселении из села Катангли.</t>
  </si>
  <si>
    <t>ОГ-5.07-259/20-(0)</t>
  </si>
  <si>
    <t>О переселении из села Вал.</t>
  </si>
  <si>
    <t>ОГ-5.07-88/20-(0)</t>
  </si>
  <si>
    <t>02.04.2020</t>
  </si>
  <si>
    <t>О замене мусорного контейнера</t>
  </si>
  <si>
    <t>ОГ-5.07-167/20-(1)</t>
  </si>
  <si>
    <t>О вывозе строительных материалов.
О встречи с жителями.</t>
  </si>
  <si>
    <t>ОГ-5.07-210/20-(1)</t>
  </si>
  <si>
    <t>14.10.2020</t>
  </si>
  <si>
    <t>Электрификация поселений</t>
  </si>
  <si>
    <t>ОГ-5.07-182/20-(0)</t>
  </si>
  <si>
    <t>О подключении электроснабжения на дачные участки в микрорайоне 25 июня.</t>
  </si>
  <si>
    <t>ОГ-5.07-219/20-(0)</t>
  </si>
  <si>
    <t>ОГ-5.07-263/20-(1)</t>
  </si>
  <si>
    <t>18.12.2020</t>
  </si>
  <si>
    <t>ОГ-5.07-114/20-(1)</t>
  </si>
  <si>
    <t>О выведении газовой трубы с участка для ИЖС.</t>
  </si>
  <si>
    <t>ОГ-5.07-337/20-(0)</t>
  </si>
  <si>
    <t>ОГ-5.07-346/20-(0)</t>
  </si>
  <si>
    <t>03.12.2020</t>
  </si>
  <si>
    <t>О решении жилищных вопросов</t>
  </si>
  <si>
    <t>Животноводство</t>
  </si>
  <si>
    <t>ОГ-5.07-197/20-(0)</t>
  </si>
  <si>
    <t>О собаках, которые мешают из-за лая, кидаются на людей. Гражданка Едыкина В. не реагирует на замечания. Обвиняет жильцов дома в отравлении собак.</t>
  </si>
  <si>
    <t>ОГ-5.07-310/20-(0)</t>
  </si>
  <si>
    <t>ОГ-5.07-94/20-(1)</t>
  </si>
  <si>
    <t>О предоставлении документов, подтверждающих факт выделения жилой субсидии по переселению из районов Крайнего Севера (п. Ноглики) в город Орёл.</t>
  </si>
  <si>
    <t>Требования и стандарты в сфере здравоохранения</t>
  </si>
  <si>
    <t>ОГ-5.07-77/20-(0)</t>
  </si>
  <si>
    <t>О принятии мер к сотруднику, находившемуся на работе в нетрезвом виде</t>
  </si>
  <si>
    <t>ОГ-5.07-188/20-(2)</t>
  </si>
  <si>
    <t>10.11.2020</t>
  </si>
  <si>
    <t>ОГ-5.07-283/20-(0)</t>
  </si>
  <si>
    <t>О досрочном капитальном ремонте дома</t>
  </si>
  <si>
    <t>ОГ-5.07-35/20-(0)</t>
  </si>
  <si>
    <t>О предоставлении квартиры по ДСН</t>
  </si>
  <si>
    <t>ОГ-5.07-27/20-(0)</t>
  </si>
  <si>
    <t>31.01.2020</t>
  </si>
  <si>
    <t>ОГ-5.07-353/20-(0)</t>
  </si>
  <si>
    <t>О программе "земский доктор"</t>
  </si>
  <si>
    <t>ОГ-5.07-213/20-(1)</t>
  </si>
  <si>
    <t>Торговля</t>
  </si>
  <si>
    <t>ОГ-5.07-24/20-(0)</t>
  </si>
  <si>
    <t>О стоимости молока</t>
  </si>
  <si>
    <t>ОГ-5.07-40/20-(3)</t>
  </si>
  <si>
    <t>24.07.2020</t>
  </si>
  <si>
    <t>ОГ-5.07-305/20-(0)</t>
  </si>
  <si>
    <t>Об устранении причин протекания на балконе</t>
  </si>
  <si>
    <t>ОГ-5.07-364/20-(0)</t>
  </si>
  <si>
    <t>О невозможности прохода и входа к квартире.</t>
  </si>
  <si>
    <t>ОГ-5.07-161/20-(0)</t>
  </si>
  <si>
    <t>ОГ-5.07-11/20-(0)</t>
  </si>
  <si>
    <t>О переселении: первичное жилье с. Вал или вторичное жилье в пгт. Ноглики</t>
  </si>
  <si>
    <t>Купля-продажа квартир, домов</t>
  </si>
  <si>
    <t>ОГ-5.07-339/20-(0)</t>
  </si>
  <si>
    <t>О выдаче разрешения на продажу части собственности несовершеннолетнего</t>
  </si>
  <si>
    <t>ОГ-5.07-53/20-(1)</t>
  </si>
  <si>
    <t>О выделении жилья.</t>
  </si>
  <si>
    <t>Вопросы кадрового обеспечения организаций, предприятий и учреждений. Резерв управленческих кадров</t>
  </si>
  <si>
    <t>ОГ-5.07-65/20-(0)</t>
  </si>
  <si>
    <t>Об отсутствии специалиста по апробированию счетчиков водоучета</t>
  </si>
  <si>
    <t>ОГ-5.07-30/20-(0)</t>
  </si>
  <si>
    <t>Об электрических столбах на 62 участке 15 Квартал.</t>
  </si>
  <si>
    <t>ОГ-5.07-39/20-(0)</t>
  </si>
  <si>
    <t>О направлении новой справки о неучастии в приватизации</t>
  </si>
  <si>
    <t>ОГ-5.07-170/20-(0)</t>
  </si>
  <si>
    <t>Правила пользования жилыми помещениями (перепланировки, реконструкции, переоборудование, использование не по назначению)</t>
  </si>
  <si>
    <t>ОГ-5.07-349/20-(0)</t>
  </si>
  <si>
    <t>О предоставлении копии протокола собрания жильцов и проектной документации на реконструкцию в МКД</t>
  </si>
  <si>
    <t>ОГ-5.07-9/20-(0)</t>
  </si>
  <si>
    <t>О принятии мер по устранению: несоответствия температуры воздуха в квартире СНИП, появления конденсата на потолках, стене. О сроках устранения.</t>
  </si>
  <si>
    <t>ОГ-5.07-18/20-(0)</t>
  </si>
  <si>
    <t>О проведении капитального ремонта дома</t>
  </si>
  <si>
    <t>ОГ-5.07-362/20-(0)</t>
  </si>
  <si>
    <t>О ярмарке новогодних ёлок</t>
  </si>
  <si>
    <t>ОГ-5.07-106/20-(0)</t>
  </si>
  <si>
    <t>Об оказании помощи в установке памятника</t>
  </si>
  <si>
    <t>Ответственность за нарушение в сфере собственности</t>
  </si>
  <si>
    <t>ОГ-5.07-214/20-(0)</t>
  </si>
  <si>
    <t>О нежелательных соседях, квартиру сдает сирота, постоянно шум.</t>
  </si>
  <si>
    <t>ОГ-5.07-49/20-(0)</t>
  </si>
  <si>
    <t>О гарантиях при производстве земляных работ</t>
  </si>
  <si>
    <t>ОГ-5.07-96/20-(0)</t>
  </si>
  <si>
    <t>О предоставлении разъяснений по персональным данным</t>
  </si>
  <si>
    <t>ОГ-5.07-326/20-(0)</t>
  </si>
  <si>
    <t>О выселении из жилого помещения</t>
  </si>
  <si>
    <t>ОГ-5.07-80/20-(0)</t>
  </si>
  <si>
    <t>ОГ-5.07-359/20-(0)</t>
  </si>
  <si>
    <t>ОГ-5.07-217/20-(0)</t>
  </si>
  <si>
    <t>О вытяжной трубе, которая вылетела.</t>
  </si>
  <si>
    <t>ОГ-5.07-198/20-(0)</t>
  </si>
  <si>
    <t>Об отсыпки дороги.</t>
  </si>
  <si>
    <t>ОГ-5.07-224/20-(0)</t>
  </si>
  <si>
    <t>10.08.2020</t>
  </si>
  <si>
    <t>О предоставлении справки.</t>
  </si>
  <si>
    <t>ОГ-5.07-53/20-(0)</t>
  </si>
  <si>
    <t>О выделении жилого помещения (живет в холоде).</t>
  </si>
  <si>
    <t>ОГ-5.07-51/20-(0)</t>
  </si>
  <si>
    <t>О сносе аварийного дома и выделении жилого помещения</t>
  </si>
  <si>
    <t>ОГ-5.07-195/20-(0)</t>
  </si>
  <si>
    <t>ОГ-5.07-74/20-(0)</t>
  </si>
  <si>
    <t>О предоставлении ЗУ бесплатно в собственность гражданам, имеющих трех и более детей</t>
  </si>
  <si>
    <t>ОГ-5.07-312/20-(0)</t>
  </si>
  <si>
    <t>30.10.2020</t>
  </si>
  <si>
    <t>О строительстве колодца питьевой воды</t>
  </si>
  <si>
    <t>ОГ-5.07-25/20-(3)</t>
  </si>
  <si>
    <t>О направлении ордера на квартиру и информации о ключе</t>
  </si>
  <si>
    <t>ОГ-5.07-199/20-(0)</t>
  </si>
  <si>
    <t>ОГ-5.07-138/20-(0)</t>
  </si>
  <si>
    <t>ОГ-5.07-41/20-(11)</t>
  </si>
  <si>
    <t>Государственный земельный надзор в отношении земель сельскохозяйственного назначения. Информация о нарушениях земельного законодательства</t>
  </si>
  <si>
    <t>ОГ-5.07-17/20-(0)</t>
  </si>
  <si>
    <t>О нарушении земельного и градостроительного законодательства и самовольной пристройки к зданию</t>
  </si>
  <si>
    <t>ОГ-5.07-241/20-(2)</t>
  </si>
  <si>
    <t>11.12.2020</t>
  </si>
  <si>
    <t>О пенсионных выплатах</t>
  </si>
  <si>
    <t>ОГ-5.07-129/20-(1)</t>
  </si>
  <si>
    <t>Об уборке строительного мусора.</t>
  </si>
  <si>
    <t>ОГ-5.07-237/20-(0)</t>
  </si>
  <si>
    <t>27.08.2020</t>
  </si>
  <si>
    <t>О заключении договора социального найма</t>
  </si>
  <si>
    <t>ОГ-5.07-145/20-(0)</t>
  </si>
  <si>
    <t>ОГ-5.07-356/20-(0)</t>
  </si>
  <si>
    <t>О несогласии с предоставленным жильем</t>
  </si>
  <si>
    <t>ОГ-5.07-10/20-(0)</t>
  </si>
  <si>
    <t>О предоставлении дополнительного ЗУ для ЛПХ</t>
  </si>
  <si>
    <t>ОГ-5.07-351/20-(0)</t>
  </si>
  <si>
    <t>О предоставлении информации об аварийности дома и планах его обследования</t>
  </si>
  <si>
    <t>ОГ-5.07-84/20-(1)</t>
  </si>
  <si>
    <t>17.04.2020</t>
  </si>
  <si>
    <t>Коммунальное хозяйство</t>
  </si>
  <si>
    <t>ОГ-5.07-68/20-(0)</t>
  </si>
  <si>
    <t>О замене венцов дома</t>
  </si>
  <si>
    <t>ОГ-5.07-179/20-(0)</t>
  </si>
  <si>
    <t>О предоставлении жилого помещения (стоит в очереди)</t>
  </si>
  <si>
    <t>ОГ-5.07-200/20-(0)</t>
  </si>
  <si>
    <t>ОГ-5.07-41/20-(10)</t>
  </si>
  <si>
    <t>О нарушениях в работе управляющей компании и законодательстве исполнительного производства</t>
  </si>
  <si>
    <t>ОГ-5.07-319/20-(0)</t>
  </si>
  <si>
    <t>ОГ-5.07-303/20-(0)</t>
  </si>
  <si>
    <t>О засорении колодца и его расчистке</t>
  </si>
  <si>
    <t>ОГ-5.07-148/20-(0)</t>
  </si>
  <si>
    <t>ОГ-5.07-14/20-(0)</t>
  </si>
  <si>
    <t>О переселении из ветхого и аварийного жилья</t>
  </si>
  <si>
    <t>ОГ-5.07-130/20-(0)</t>
  </si>
  <si>
    <t>О включении жилого дома в проект газификации "Реконструкция систем распределения и использования газа".</t>
  </si>
  <si>
    <t>ОГ-5.07-191/20-(0)</t>
  </si>
  <si>
    <t>Об обследовании дома на предмет пригодности для проживания и осмотр всех квартир.</t>
  </si>
  <si>
    <t>ОГ-5.07-278/20-(0)</t>
  </si>
  <si>
    <t>ОГ-5.07-191/20-(1)</t>
  </si>
  <si>
    <t>О предоставлении акта.</t>
  </si>
  <si>
    <t>ОГ-5.07-170/20-(4)</t>
  </si>
  <si>
    <t>О работе МУП "Управляющая организация "Ноглики"</t>
  </si>
  <si>
    <t>ОГ-5.07-91/20-(0)</t>
  </si>
  <si>
    <t>Гуманное отношение к животным. Создание приютов для животных</t>
  </si>
  <si>
    <t>ОГ-5.07-3/20-(1)</t>
  </si>
  <si>
    <t>11.02.2020</t>
  </si>
  <si>
    <t>О проведении публичного мероприятия</t>
  </si>
  <si>
    <t>ОГ-5.07-154/20-(0)</t>
  </si>
  <si>
    <t>О замене бруса возле радиатора.</t>
  </si>
  <si>
    <t>ОГ-5.07-28/20-(0)</t>
  </si>
  <si>
    <t>О признании жилья аварийным.</t>
  </si>
  <si>
    <t>ОГ-5.07-140/20-(1)</t>
  </si>
  <si>
    <t>ОГ-5.07-113/20-(0)</t>
  </si>
  <si>
    <t>О сносе хоз.построек. Об обследовании дома на предмет аварийности.</t>
  </si>
  <si>
    <t>ОГ-5.07-293/20-(0)</t>
  </si>
  <si>
    <t>19.10.2020</t>
  </si>
  <si>
    <t>О нарушении СНИП по организации проведения строительства</t>
  </si>
  <si>
    <t>ОГ-5.07-276/20-(0)</t>
  </si>
  <si>
    <t>О неисправности газового котла</t>
  </si>
  <si>
    <t>ОГ-5.07-220/20-(0)</t>
  </si>
  <si>
    <t>06.08.2020</t>
  </si>
  <si>
    <t>ОГ-5.07-85/20-(0)</t>
  </si>
  <si>
    <t>30.03.2020</t>
  </si>
  <si>
    <t>Об изменении разрешенного использования ЗУ</t>
  </si>
  <si>
    <t>ОГ-5.07-6/20-(0)</t>
  </si>
  <si>
    <t>О проведении капитального ремонта (утепление стен фасада, установка радиатора отопления в подъезде)</t>
  </si>
  <si>
    <t>ОГ-5.07-125/20-(0)</t>
  </si>
  <si>
    <t>О квартире находящейся по адресу: Квартал 8, д. 3, кв. 17, пгт. Ноглики</t>
  </si>
  <si>
    <t>ОГ-5.07-66/20-(0)</t>
  </si>
  <si>
    <t>О регистрации по месту жительства</t>
  </si>
  <si>
    <t>ОГ-5.07-267/20-(0)</t>
  </si>
  <si>
    <t>23.09.2020</t>
  </si>
  <si>
    <t>О размыве участка дорожного полотна сточными водами</t>
  </si>
  <si>
    <t>ОГ-5.07-369/20-(0)</t>
  </si>
  <si>
    <t>29.12.2020</t>
  </si>
  <si>
    <t>Об утеплении подъезда</t>
  </si>
  <si>
    <t>ОГ-5.07-296/20-(0)</t>
  </si>
  <si>
    <t>О выдачи копии ордера и справки</t>
  </si>
  <si>
    <t>ОГ-5.07-182/20-(1)</t>
  </si>
  <si>
    <t>О протечке балкона. Жалоба на бездействие директора ООО "Жилсервис Ноглики"</t>
  </si>
  <si>
    <t>Поиск награды. Подтверждение награждения</t>
  </si>
  <si>
    <t>ОГ-5.07-228/20-(0)</t>
  </si>
  <si>
    <t>О предоставлении выписки из постановления о награждении</t>
  </si>
  <si>
    <t>ОГ-5.07-316/20-(0)</t>
  </si>
  <si>
    <t>О выделении жилого помещения сироте.</t>
  </si>
  <si>
    <t>ОГ-5.07-171/20-(0)</t>
  </si>
  <si>
    <t>О выделении ЗУ под ИЖС.</t>
  </si>
  <si>
    <t>ОГ-5.07-313/20-(0)</t>
  </si>
  <si>
    <t>О рассмотрении резюме</t>
  </si>
  <si>
    <t>ОГ-5.07-271/20-(0)</t>
  </si>
  <si>
    <t>Об обследовании многоквартирного дома на предмет проведения капитального ремонта</t>
  </si>
  <si>
    <t>ОГ-5.07-109/20-(0)</t>
  </si>
  <si>
    <t>15.05.2020</t>
  </si>
  <si>
    <t>О пересмотре сроков проведения капитального ремонта. Об отсыпке дорожного полотна проулка. Об обустройстве контейнерной площадки для ТБО. О ликвидации</t>
  </si>
  <si>
    <t>ОГ-5.07-122/20-(0)</t>
  </si>
  <si>
    <t>Деятельность субъектов торговли, торговые точки, организация торговли</t>
  </si>
  <si>
    <t>ОГ-5.07-247/20-(0)</t>
  </si>
  <si>
    <t>10.09.2020</t>
  </si>
  <si>
    <t>Об отсутствии хлеба</t>
  </si>
  <si>
    <t>ОГ-5.07-288/20-(0)</t>
  </si>
  <si>
    <t>ОГ-5.07-224/20-(1)</t>
  </si>
  <si>
    <t>ОГ-5.07-244/20-(0)</t>
  </si>
  <si>
    <t>ОГ-5.07-103/20-(0)</t>
  </si>
  <si>
    <t>О предоставлении формы заявки для регистрации мест накопления ТКО по Ногликскому району</t>
  </si>
  <si>
    <t>Благодарности, приглашения, поздравления органу местного самоуправления</t>
  </si>
  <si>
    <t>ОГ-5.07-240/20-(1)</t>
  </si>
  <si>
    <t>О благодарности</t>
  </si>
  <si>
    <t>ОГ-5.07-336/20-(0)</t>
  </si>
  <si>
    <t>ОГ-5.07-347/20-(0)</t>
  </si>
  <si>
    <t>О предоставлении ЗУ</t>
  </si>
  <si>
    <t>ОГ-5.07-83/20-(0)</t>
  </si>
  <si>
    <t>О неполном предоставлении услуг ООО "Жилсервис"</t>
  </si>
  <si>
    <t>ОГ-5.07-252/20-(0)</t>
  </si>
  <si>
    <t>14.09.2020</t>
  </si>
  <si>
    <t>О направлении ответа о закрепленном жилом помещении</t>
  </si>
  <si>
    <t xml:space="preserve">О повышении и понижении температуры в квартире в отопительный период. В помещении холодно 14 градусов, мерзнет по ночам. Обращался в МУП "Водоканал" </t>
  </si>
  <si>
    <t>О предоставлении информации по жилью</t>
  </si>
  <si>
    <t>О собаках, которые мешают из-за лая, кидаются на людей. Гражданка не реагирует на замечания. Обвиняет жильцов дома в отравлении собак.</t>
  </si>
  <si>
    <t>О перекрытии пожарного проезда</t>
  </si>
  <si>
    <t>О вывозе строительных материалов. О встречи с жителями.</t>
  </si>
  <si>
    <t>О выделении ЗУ под строительство ИЖС. О предоставлении проекта на строительство дороги, которая будет проходить по ул. Штернберга д. 7.</t>
  </si>
  <si>
    <t>О квартире находящейся по адресу: Квартал 8, д. 3, пгт. Ноглики</t>
  </si>
  <si>
    <t>О переселении в муниципальную квартиру по улице Молодежной, д. 1, с. Вал, Ногликский район.</t>
  </si>
  <si>
    <t>Об оказании содействия и разрешении на заселение  ул. Набережная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</si>
</sst>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4" fillId="2" borderId="0" xfId="3" applyFont="1" applyFill="1" applyAlignment="1">
      <alignment horizontal="center" vertical="center"/>
    </xf>
    <xf numFmtId="0" fontId="0" fillId="0" borderId="0" xfId="0" pivotButton="1" applyBorder="1"/>
    <xf numFmtId="0" fontId="0" fillId="0" borderId="0" xfId="0" applyBorder="1"/>
    <xf numFmtId="0" fontId="0" fillId="0" borderId="0" xfId="0" applyNumberFormat="1" applyBorder="1" applyAlignment="1"/>
    <xf numFmtId="0" fontId="0" fillId="0" borderId="0" xfId="0" applyNumberFormat="1" applyBorder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60% — акцент1" xfId="3" builtinId="32"/>
    <cellStyle name="Обычный" xfId="0" builtinId="0"/>
    <cellStyle name="Обычный 2" xfId="1"/>
    <cellStyle name="Обычный 3" xfId="2"/>
  </cellStyles>
  <dxfs count="32">
    <dxf>
      <alignment wrapText="1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border>
        <left/>
        <right/>
        <top/>
        <bottom/>
        <vertical/>
        <horizontal/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vertical="center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dmin" refreshedDate="44217.660501620368" createdVersion="4" refreshedVersion="5" minRefreshableVersion="3" recordCount="470">
  <cacheSource type="worksheet">
    <worksheetSource ref="B1:F1048576" sheet="Данные"/>
  </cacheSource>
  <cacheFields count="5">
    <cacheField name="Тематика" numFmtId="0">
      <sharedItems containsBlank="1" count="177">
        <s v="Обследование жилого фонда на предмет пригодности для проживания (ветхое и аварийное жилье)"/>
        <s v="Газификация поселений"/>
        <s v="Коммерческий найм жилого помещения"/>
        <s v="Жилище"/>
        <s v="Подключение индивидуальных жилых домов к централизованным сетям водо-, тепло - газо-, электроснабжения и водоотведения"/>
        <s v="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"/>
        <s v="Переселение из подвалов, бараков, коммуналок, общежитий, аварийных домов, ветхого жилья, санитарно-защитной зоны"/>
        <s v="Деятельность некомм-х организаций (общ-х организаций, политических партий, общ-х движений, религиозных организаций, ассоциаций (союзов), казачьих обществ, общин коренных малочисленных народов РФ, фондов, автономных некоммерческих организаций)"/>
        <s v="Теплоэнергетика"/>
        <s v="Эксплуатация и ремонт государственного, муниципального и ведомственного жилищного фондов"/>
        <s v="Образование земельных участков (образование, раздел, выдел, объединение земельных участков). Возникновение прав на землю"/>
        <s v="Предоставление жилья по договору социального найма (ДСН)"/>
        <s v="Внеочередное обеспечение жилыми помещениями"/>
        <s v="Арендные отношения"/>
        <s v="Капитальный ремонт общего имущества"/>
        <s v="Государственные программы"/>
        <s v="Сделки (за исключением международного частного права)"/>
        <s v="Выделение земельных участков для индивидуального жилищного строительства"/>
        <s v="Изъятие земельных участков для государственных и муниципальных нужд"/>
        <s v="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"/>
        <s v="Назначение и пересмотр размеров пенсий гражданам, проходившим военную службу"/>
        <s v="Регистрация по месту жительства и пребывания"/>
        <s v="Муниципальный жилищный фонд"/>
        <s v="Содержание газового оборудования. Опасность взрыва"/>
        <s v="Жилищно-коммунальная сфера"/>
        <s v="Обмен жилых помещений. Оформление договора социального найма (найма) жилого помещения"/>
        <s v="Представление дополнительных документов и материалов"/>
        <s v="Обращения, заявления и жалобы граждан"/>
        <s v="Право собственности и другие вещные права (за исключением международного частного права)"/>
        <s v="Технологическое присоединение потребителей к системам электро-, тепло-, газо-, водоснабжения"/>
        <s v="Договоры и другие обязательства (за исключением международного частного права)"/>
        <s v="Деятельность в сфере строительства. Сооружение зданий, объектов капитального строительства"/>
        <s v="Оплата жилищно-коммунальных услуг (ЖКХ), взносов в Фонд капитального ремонта"/>
        <s v="Обращение с твердыми коммунальными отходами"/>
        <s v="Отлов животных"/>
        <s v="Индивидуальное жилищное строительство"/>
        <s v="Нецелевое использование земельных участков"/>
        <s v="Благоустройство и ремонт подъездных дорог, в том числе тротуаров"/>
        <s v="Обеспечение жильем детей-сирот и детей, оставшихся без попечения родителей"/>
        <s v="Просьба о розыске военнопленных, интернированных и пропавших без вести в наши дни"/>
        <s v="Несогласие граждан с вариантами предоставления жилья, взамен признанного в установленном порядке аварийным"/>
        <s v="Истребование дополнительных документов и материалов, в том числе в электронной форме"/>
        <s v="Градостроительство и архитектура"/>
        <s v="Арендные отношения в области землепользования"/>
        <s v="Нарушение правил парковки автотранспорта, в том числе на внутридворовой территории и вне организованных автостоянок"/>
        <s v="Борьба с аварийностью. Безопасность дорожного движения"/>
        <s v="Градостроительство. Архитектура и проектирование"/>
        <s v="Вопросы заемщиков и кредиторов"/>
        <s v="Запросы архивных данных"/>
        <s v="Устранение строительных недоделок"/>
        <s v="Обеспечение активной жизни инвалидов (лиц с ограниченными физическими возможностями здоровья)"/>
        <s v="Полномочия государственных органов и органов местного самоуправления в области земельных отношений, в том числе связанные с &quot;дальневосточным гектаром&quot;"/>
        <s v="Государственный жилищный фонд"/>
        <s v="Денежная система и денежное обращение"/>
        <s v="Здравоохранение. Физическая культура и спорт. Туризм"/>
        <s v="Защита прав на землю и рассмотрение земельных споров"/>
        <s v="Загрязнение окружающей среды, сбросы, выбросы, отходы"/>
        <s v="Перебои в теплоснабжении"/>
        <s v="Доступность физической культуры и спорта"/>
        <s v="Оказание услуг (за исключением частного права)"/>
        <s v="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"/>
        <s v="Жилищное строительство"/>
        <s v="Комплексное благоустройство"/>
        <s v="Дорожные знаки и дорожная разметка"/>
        <s v="Проведение общественных мероприятий"/>
        <s v="Сельское хозяйство"/>
        <s v="Трудоустройство. Безработица. Органы службы занятости. Государственные услуги в области содействия занятости населения"/>
        <s v="Постановка на учет в органе местного самоуправления и восстановление в очереди на получение жилья граждан, нуждающихся в жилых помещениях"/>
        <s v="Оплата коммунальных услуг и электроэнергии, в том числе льготы"/>
        <s v="Выселение из жилища"/>
        <s v="Коммунально-бытовое хозяйство и предоставление услуг в условиях рынка"/>
        <s v="Транспортное обслуживание населения, пассажирские перевозки"/>
        <s v="Жилищный фонд"/>
        <s v="Строительные организации, застройщики"/>
        <s v="Права и обязанности родителей и детей"/>
        <s v="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"/>
        <s v="Организация условий и мест для детского отдыха и досуга (детских и спортивных площадок)"/>
        <s v="Ежемесячная денежная выплата, дополнительное ежемесячное материальное обеспечение"/>
        <s v="Прекращение рассмотрения обращения"/>
        <s v="Перебои в водоснабжении"/>
        <s v="Ненадлежащее содержание домашних животных"/>
        <s v="Несанкционированная свалка мусора, биоотходы"/>
        <s v="Согласование строительства"/>
        <s v="Уличное освещение"/>
        <s v="Перебои в электроснабжении"/>
        <s v="Восстановление утраченных документов об образовании"/>
        <s v="Компенсация морального и материального вреда"/>
        <s v="Приватизация государственной и муниципальной собственности"/>
        <s v="Обеспечение граждан жилищем, пользование жилищным фондом, социальные гарантии в жилищной сфере (за исключением права собственности на жилище)"/>
        <s v="Рыбное хозяйство. Производство рыбопродуктов и морепродуктов. Борьба с браконьерством"/>
        <s v="Обеспечение снабжения садоводческих некоммерческих товариществ (СНТ) электроэнергией"/>
        <s v="Предоставление жилого помещения по договору коммерческого найма"/>
        <s v="Дистанционное образование"/>
        <s v="Угроза жителям населенных пунктов со стороны животных"/>
        <s v="Приватизация жилищного фонда. Деприватизация"/>
        <s v="Перерасчет размеров пенсий"/>
        <s v="Выделение жилья молодым семьям, специалистам"/>
        <s v="дополнительное образование детей и взрослых"/>
        <s v="Разрешение жилищных споров. Ответственность за нарушение жилищного законодательства"/>
        <s v="Приборы учета коммунальных ресурсов в жилищном фонде (в том числе на общедомовые нужды)"/>
        <s v="Ознакомление с документами и материалами, касающимися рассмотрения обращения"/>
        <s v="высшее образование"/>
        <s v="Перевод жилого помещения в нежилое помещение"/>
        <s v="Информационные системы органов государственной власти Российской Федерации. Официальные сайты органов государственной власти и органов местного самоуправления"/>
        <s v="Электрификация поселений"/>
        <s v="Животноводство"/>
        <s v="Требования и стандарты в сфере здравоохранения"/>
        <s v="Торговля"/>
        <s v="Купля-продажа квартир, домов"/>
        <s v="Вопросы кадрового обеспечения организаций, предприятий и учреждений. Резерв управленческих кадров"/>
        <s v="Правила пользования жилыми помещениями (перепланировки, реконструкции, переоборудование, использование не по назначению)"/>
        <s v="Ответственность за нарушение в сфере собственности"/>
        <s v="Государственный земельный надзор в отношении земель сельскохозяйственного назначения. Информация о нарушениях земельного законодательства"/>
        <s v="Коммунальное хозяйство"/>
        <s v="Гуманное отношение к животным. Создание приютов для животных"/>
        <s v="Поиск награды. Подтверждение награждения"/>
        <s v="Деятельность субъектов торговли, торговые точки, организация торговли"/>
        <s v="Благодарности, приглашения, поздравления органу местного самоуправления"/>
        <m/>
        <s v="Обустройство соотечественников переселенцев (жилье, работа, учеба, подъемные и т.д.)" u="1"/>
        <s v="Обеспечение мер социальной поддержки для лиц, награжденных знаком «Почетный донор СССР», «Почетный донор России»" u="1"/>
        <s v="Охрана общественного порядка" u="1"/>
        <s v="Медицинское обслуживание сельских жителей" u="1"/>
        <s v="Административное судопроизводство" u="1"/>
        <s v="Предоставление коммунальных услуг ненадлежащего качества" u="1"/>
        <s v="Назначение пенсии" u="1"/>
        <s v="Молодежная политика" u="1"/>
        <s v="Курортное дело" u="1"/>
        <s v="среднее общее образование" u="1"/>
        <s v="Индивидуальные программы реабилитации инвалидов (лиц с ограниченными физическими возможностями здоровья)" u="1"/>
        <s v="Психоневрологические диспансеры (ПНД). Помещение и лечение в ПНД. Снятие с учета в ПНД" u="1"/>
        <s v="Государственные и муниципальные контракты" u="1"/>
        <s v="Статус и меры социальной поддержки ветеранов боевых действий" u="1"/>
        <s v="Многодетные семьи. Малоимущие семьи. Неполные семьи. Молодые семьи" u="1"/>
        <s v="дошкольное образование" u="1"/>
        <s v="Ипотечное кредитование" u="1"/>
        <s v="Оплата строительства, содержания и ремонта жилья (кредиты, компенсации, субсидии, льготы)" u="1"/>
        <s v="Обеспечение жильем инвалидов и семей, имеющих детей-инвалидов" u="1"/>
        <s v="Получение и использование материнского капитала на региональном уровне" u="1"/>
        <s v="Действие (бездействие) при рассмотрении обращения" u="1"/>
        <s v="Государственный контроль и надзор в сфере сохранения культурного наследия" u="1"/>
        <s v="Субсидии, компенсации и иные меры социальной поддержки при оплате жилого помещения и коммунальных услуг" u="1"/>
        <s v="Лечение и оказание медицинской помощи" u="1"/>
        <s v="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" u="1"/>
        <s v="Неполучение ответа на обращение" u="1"/>
        <s v="Лекарственное обеспечение" u="1"/>
        <s v="Наименование и переименование населенных пунктов, предприятий, учреждений и организаций, а также физико-географических объектов" u="1"/>
        <s v="Памятники воинам, воинские захоронения, мемориалы" u="1"/>
        <s v="Местное самоуправление" u="1"/>
        <s v="Переработка вторичного сырья и бытовых отходов. Полигоны бытовых отходов" u="1"/>
        <s v="Прокуратура" u="1"/>
        <s v="Врачебно-консультационная комиссия. О медицинском обслуживании, диагностике" u="1"/>
        <s v="Нехватка мест в дошкольных образовательных организациях" u="1"/>
        <s v="Деятельность спортивных школ" u="1"/>
        <s v="Просьбы об оказании финансовой помощи" u="1"/>
        <s v="Строительство и реконструкция дорог" u="1"/>
        <s v="Преступления, правонарушения, имеющие широкий общественный резонанс" u="1"/>
        <s v="Пользование животным миром, охота, рыболовство, аквакультура" u="1"/>
        <s v="Оказание услуг почтовой связи" u="1"/>
        <s v="Строительство объектов социальной сферы (науки, культуры, спорта, народного образования, здравоохранения, торговли)" u="1"/>
        <s v="Обеспечение жильем выезжающих северян и жителей закрытых административно-территориальных образований" u="1"/>
        <s v="Государственные и муниципальные услуги (многофункциональные центры)" u="1"/>
        <s v="Развитие предпринимательской деятельности" u="1"/>
        <s v="Цены и ценообразование" u="1"/>
        <s v="Качество оказания медицинской помощи взрослым в амбулаторно-поликлинических условиях" u="1"/>
        <s v="Гостиничное хозяйство" u="1"/>
        <s v="Бюджеты субъектов Российской Федерации" u="1"/>
        <s v="Водоснабжение поселений" u="1"/>
        <s v="Доходы бюджета субъекта Российской Федерации" u="1"/>
        <s v="Определение в дома-интернаты для престарелых и инвалидов, психоневрологические интернаты. Деятельность названных учреждений" u="1"/>
        <s v="Государственный контроль и надзор в сфере здравоохранения" u="1"/>
        <s v="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" u="1"/>
        <s v="Признание участником ВОВ. Льготы и меры социальной поддержки ветеранов ВОВ" u="1"/>
        <s v="Результаты рассмотрения обращения" u="1"/>
        <s v="Электроэнергетика. Топливно-энергетический комплекс. Работа АЭС, ТЭС и ГЭС. Переход ТЭС на газ. Долги энергетикам" u="1"/>
        <s v="Государственная служба в Российской Федерации (за исключением особенностей регулирования службы отдельных категорий работников, государственных служащих)" u="1"/>
        <s v="Управляющие организации, товарищества собственников жилья и иные формы управления собственностью" u="1"/>
      </sharedItems>
    </cacheField>
    <cacheField name="Рег №" numFmtId="0">
      <sharedItems containsBlank="1"/>
    </cacheField>
    <cacheField name="Дата рег" numFmtId="0">
      <sharedItems containsBlank="1"/>
    </cacheField>
    <cacheField name="Заголовок" numFmtId="0">
      <sharedItems containsBlank="1"/>
    </cacheField>
    <cacheField name="Подразделение" numFmtId="0">
      <sharedItems containsBlank="1" count="4">
        <s v="Обращения граждан МО Ногликский ГО"/>
        <m/>
        <s v="" u="1"/>
        <s v="Аппарат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0">
  <r>
    <x v="0"/>
    <s v="ОГ-5.07-127/20-(1)"/>
    <s v="25.12.2020"/>
    <s v="О предоставлении экспертизы"/>
    <x v="0"/>
  </r>
  <r>
    <x v="1"/>
    <s v="ОГ-5.07-63/20-(0)"/>
    <s v="03.03.2020"/>
    <s v="О газификации дома"/>
    <x v="0"/>
  </r>
  <r>
    <x v="2"/>
    <s v="ОГ-5.07-33/20-(0)"/>
    <s v="04.02.2020"/>
    <s v="О выделении жилого помещения по договору найма."/>
    <x v="0"/>
  </r>
  <r>
    <x v="3"/>
    <s v="ОГ-5.07-102/20-(0)"/>
    <s v="30.04.2020"/>
    <s v="О предоставлении жилья"/>
    <x v="0"/>
  </r>
  <r>
    <x v="4"/>
    <s v="ОГ-5.07-132/20-(0)"/>
    <s v="04.06.2020"/>
    <s v="О проведении системы водоотведения и канализации в жилые дома по переулку Чайвенский."/>
    <x v="0"/>
  </r>
  <r>
    <x v="5"/>
    <s v="ОГ-5.07-289/20-(0)"/>
    <s v="13.10.2020"/>
    <s v="О включении в список на получение жилья"/>
    <x v="0"/>
  </r>
  <r>
    <x v="6"/>
    <s v="ОГ-5.07-86/20-(0)"/>
    <s v="31.03.2020"/>
    <s v="О переселении или улучшении жилищных условий. О сроках проведения капитального ремонта дома. О предоставлении документов по кап.ремонту дома."/>
    <x v="0"/>
  </r>
  <r>
    <x v="7"/>
    <s v="ОГ-5.07-57/20-(0)"/>
    <s v="25.02.2020"/>
    <s v="О создании этноцентров КМНС"/>
    <x v="0"/>
  </r>
  <r>
    <x v="8"/>
    <s v="ОГ-5.07-323/20-(0)"/>
    <s v="05.11.2020"/>
    <s v="О выдаче разрешения на автономное отопление квартиры"/>
    <x v="0"/>
  </r>
  <r>
    <x v="9"/>
    <s v="ОГ-5.07-262/20-(0)"/>
    <s v="18.09.2020"/>
    <s v="О замене электропроводки и ветхих досок на балконе"/>
    <x v="0"/>
  </r>
  <r>
    <x v="10"/>
    <s v="ОГ-5.07-75/20-(0)"/>
    <s v="13.03.2020"/>
    <s v="Об изменении вида разрешенного использования ЗУ"/>
    <x v="0"/>
  </r>
  <r>
    <x v="11"/>
    <s v="ОГ-5.07-318/20-(0)"/>
    <s v="03.11.2020"/>
    <s v="О выделении жилья по договору социальному найма."/>
    <x v="0"/>
  </r>
  <r>
    <x v="12"/>
    <s v="ОГ-5.07-71/20-(0)"/>
    <s v="10.03.2020"/>
    <s v="Об оказании содействия в предоставлении жилья"/>
    <x v="0"/>
  </r>
  <r>
    <x v="6"/>
    <s v="ОГ-5.07-254/20-(0)"/>
    <s v="15.09.2020"/>
    <s v="О переселении из ветхого и аварийного жилья."/>
    <x v="0"/>
  </r>
  <r>
    <x v="13"/>
    <s v="ОГ-5.07-343/20-(0)"/>
    <s v="01.12.2020"/>
    <s v="Об аренде помещения."/>
    <x v="0"/>
  </r>
  <r>
    <x v="4"/>
    <s v="ОГ-5.07-243/20-(0)"/>
    <s v="09.09.2020"/>
    <s v="Об отоплении частного жилого дома"/>
    <x v="0"/>
  </r>
  <r>
    <x v="14"/>
    <s v="ОГ-5.07-194/20-(0)"/>
    <s v="21.07.2020"/>
    <s v="Об образовании в подвале дома ямы под несущей стеной."/>
    <x v="0"/>
  </r>
  <r>
    <x v="15"/>
    <s v="ОГ-5.07-89/20-(0)"/>
    <s v="10.04.2020"/>
    <s v="О поддержке проекта &quot;Карьера в кармане&quot;"/>
    <x v="0"/>
  </r>
  <r>
    <x v="16"/>
    <s v="ОГ-5.07-172/20-(1)"/>
    <s v="29.06.2020"/>
    <s v="О размене жилья (3 собственника)."/>
    <x v="0"/>
  </r>
  <r>
    <x v="0"/>
    <s v="ОГ-5.07-205/20-(0)"/>
    <s v="29.07.2020"/>
    <s v="Об обследовании многоквартирного дома на предмет аварийности и непригодности для проживания"/>
    <x v="0"/>
  </r>
  <r>
    <x v="17"/>
    <s v="ОГ-5.07-59/20-(0)"/>
    <s v="27.02.2020"/>
    <s v="О предварительном согласовании предоставления ЗУ для ИЖС"/>
    <x v="0"/>
  </r>
  <r>
    <x v="18"/>
    <s v="ОГ-5.07-203/20-(0)"/>
    <s v="22.07.2020"/>
    <s v="О сохранении огорода возле дома."/>
    <x v="0"/>
  </r>
  <r>
    <x v="19"/>
    <s v="ОГ-5.07-42/20-(0)"/>
    <s v="06.02.2020"/>
    <s v="Об изменении разрешенного использования ЗУ (кад.номера 65:22:0000005:256, 65:22:0000005:257,65:22:0000005:258)"/>
    <x v="0"/>
  </r>
  <r>
    <x v="20"/>
    <s v="ОГ-5.07-241/20-(0)"/>
    <s v="07.09.2020"/>
    <s v="Об перерасчете муниципальной пенсии"/>
    <x v="0"/>
  </r>
  <r>
    <x v="11"/>
    <s v="ОГ-5.07-7/20-(0)"/>
    <s v="15.01.2020"/>
    <s v="О предоставлении жилого помещения по договору социального найма."/>
    <x v="0"/>
  </r>
  <r>
    <x v="17"/>
    <s v="ОГ-5.07-209/20-(0)"/>
    <s v="03.08.2020"/>
    <s v="О предоставлении ЗУ для ИЖС."/>
    <x v="0"/>
  </r>
  <r>
    <x v="21"/>
    <s v="ОГ-5.07-155/20-(0)"/>
    <s v="15.06.2020"/>
    <s v="О регистрации по месту проживания."/>
    <x v="0"/>
  </r>
  <r>
    <x v="22"/>
    <s v="ОГ-5.07-367/20-(0)"/>
    <s v="24.12.2020"/>
    <s v="О выдаче заключения об обследовании МКД"/>
    <x v="0"/>
  </r>
  <r>
    <x v="23"/>
    <s v="ОГ-5.07-276/20-(1)"/>
    <s v="30.11.2020"/>
    <s v="О неисправности с газовым оборудованием"/>
    <x v="0"/>
  </r>
  <r>
    <x v="24"/>
    <s v="ОГ-5.07-41/20-(1)"/>
    <s v="25.02.2020"/>
    <s v="О принятии мер к УО Ноглики. Об опубликовании в газете."/>
    <x v="0"/>
  </r>
  <r>
    <x v="25"/>
    <s v="ОГ-5.07-13/20-(1)"/>
    <s v="20.10.2020"/>
    <s v="О выделении муниципального жилья"/>
    <x v="0"/>
  </r>
  <r>
    <x v="26"/>
    <s v="ОГ-5.07-329/20-(0)"/>
    <s v="12.11.2020"/>
    <s v="О выдаче справки"/>
    <x v="0"/>
  </r>
  <r>
    <x v="12"/>
    <s v="ОГ-5.07-178/20-(0)"/>
    <s v="07.07.2020"/>
    <s v="О предоставлении жилого помещения (погорелец)."/>
    <x v="0"/>
  </r>
  <r>
    <x v="27"/>
    <s v="ОГ-5.07-317/20-(0)"/>
    <s v="03.11.2020"/>
    <s v="О задолженности денежных средств"/>
    <x v="0"/>
  </r>
  <r>
    <x v="0"/>
    <s v="ОГ-5.07-121/20-(0)"/>
    <s v="27.05.2020"/>
    <s v="1.О признании дома аварийным. 2. О выделении жилого помещения."/>
    <x v="0"/>
  </r>
  <r>
    <x v="12"/>
    <s v="ОГ-5.07-344/20-(0)"/>
    <s v="01.12.2020"/>
    <s v="О предоставлении жилого помещения."/>
    <x v="0"/>
  </r>
  <r>
    <x v="25"/>
    <s v="ОГ-5.07-257/20-(0)"/>
    <s v="15.09.2020"/>
    <s v="О проблеме с разменом муниципальной квартиры"/>
    <x v="0"/>
  </r>
  <r>
    <x v="28"/>
    <s v="ОГ-5.07-206/20-(0)"/>
    <s v="29.07.2020"/>
    <s v="О возврате права собственности на квартиру, признанную бесхозной"/>
    <x v="0"/>
  </r>
  <r>
    <x v="29"/>
    <s v="ОГ-5.07-226/20-(0)"/>
    <s v="12.08.2020"/>
    <s v="О подключении централизованного водоснабжения."/>
    <x v="0"/>
  </r>
  <r>
    <x v="30"/>
    <s v="ОГ-5.07-62/20-(2)"/>
    <s v="11.08.2020"/>
    <s v="О нарушениях договора аренды."/>
    <x v="0"/>
  </r>
  <r>
    <x v="18"/>
    <s v="ОГ-5.07-141/20-(0)"/>
    <s v="09.06.2020"/>
    <s v="О сносе хоз. построек."/>
    <x v="0"/>
  </r>
  <r>
    <x v="23"/>
    <s v="ОГ-5.07-304/20-(0)"/>
    <s v="27.10.2020"/>
    <s v="О замене газового счётчика"/>
    <x v="0"/>
  </r>
  <r>
    <x v="0"/>
    <s v="ОГ-5.07-191/20-(2)"/>
    <s v="16.12.2020"/>
    <s v="1. О выдаче заключения об обследовании дома"/>
    <x v="0"/>
  </r>
  <r>
    <x v="27"/>
    <s v="ОГ-5.07-280/20-(0)"/>
    <s v="02.10.2020"/>
    <s v="О распространении шума от близлежащего строящегося объекта"/>
    <x v="0"/>
  </r>
  <r>
    <x v="31"/>
    <s v="ОГ-5.07-34/20-(0)"/>
    <s v="05.02.2020"/>
    <s v="О разъяснении ситуации по выдаче разрешения на строительство и разрешения на ввод в эксплуатацию объекта &quot;Эстакада по ремонту лодок&quot;"/>
    <x v="0"/>
  </r>
  <r>
    <x v="32"/>
    <s v="ОГ-5.07-41/20-(5)"/>
    <s v="04.06.2020"/>
    <s v="Об оплате за газ."/>
    <x v="0"/>
  </r>
  <r>
    <x v="33"/>
    <s v="ОГ-5.07-264/20-(0)"/>
    <s v="21.09.2020"/>
    <s v="Об установке мусорных контейнеров"/>
    <x v="0"/>
  </r>
  <r>
    <x v="10"/>
    <s v="ОГ-5.07-128/20-(0)"/>
    <s v="02.06.2020"/>
    <s v="О продлении аренды ЗУ на мари."/>
    <x v="0"/>
  </r>
  <r>
    <x v="34"/>
    <s v="ОГ-5.07-43/20-(0)"/>
    <s v="07.02.2020"/>
    <s v="О принятии мер по защите людей от бродячих собак"/>
    <x v="0"/>
  </r>
  <r>
    <x v="35"/>
    <s v="ОГ-5.07-341/20-(0)"/>
    <s v="01.12.2020"/>
    <s v="Об изменении вида разрешенного использования ЗУ"/>
    <x v="0"/>
  </r>
  <r>
    <x v="0"/>
    <s v="ОГ-5.07-279/20-(0)"/>
    <s v="02.10.2020"/>
    <s v="О создании комиссии для признания дома не пригодным для проживания"/>
    <x v="0"/>
  </r>
  <r>
    <x v="36"/>
    <s v="ОГ-5.07-119/20-(1)"/>
    <s v="07.07.2020"/>
    <s v="О незаконном строении на ЗУ"/>
    <x v="0"/>
  </r>
  <r>
    <x v="17"/>
    <s v="ОГ-5.07-338/20-(0)"/>
    <s v="30.11.2020"/>
    <s v="О предварительном согласовании предоставления ЗУ для ИЖС"/>
    <x v="0"/>
  </r>
  <r>
    <x v="19"/>
    <s v="ОГ-5.07-142/20-(5)"/>
    <s v="01.12.2020"/>
    <s v="Об изменении площади ЗУ"/>
    <x v="0"/>
  </r>
  <r>
    <x v="37"/>
    <s v="ОГ-5.07-101/20-(1)"/>
    <s v="30.04.2020"/>
    <s v="Об отсыпке дороги (подхода) к квартире"/>
    <x v="0"/>
  </r>
  <r>
    <x v="38"/>
    <s v="ОГ-5.07-40/20-(0)"/>
    <s v="05.02.2020"/>
    <s v="О нарушении жилищных прав"/>
    <x v="0"/>
  </r>
  <r>
    <x v="39"/>
    <s v="ОГ-5.07-240/20-(0)"/>
    <s v="03.09.2020"/>
    <s v="О розыске родственников"/>
    <x v="0"/>
  </r>
  <r>
    <x v="5"/>
    <s v="ОГ-5.07-64/20-(0)"/>
    <s v="03.03.2020"/>
    <s v="Об улучшении жилищных условий"/>
    <x v="0"/>
  </r>
  <r>
    <x v="40"/>
    <s v="ОГ-5.07-41/20-(2)"/>
    <s v="28.02.2020"/>
    <s v="О предоставлении жилья"/>
    <x v="0"/>
  </r>
  <r>
    <x v="41"/>
    <s v="ОГ-5.07-355/20-(1)"/>
    <s v="28.12.2020"/>
    <s v="Об изъятии документов из дела"/>
    <x v="0"/>
  </r>
  <r>
    <x v="42"/>
    <s v="ОГ-5.07-193/20-(0)"/>
    <s v="21.07.2020"/>
    <s v="О предоставлении разъяснений по строительству новых домов в пгт.Ноглики и договора мены."/>
    <x v="0"/>
  </r>
  <r>
    <x v="14"/>
    <s v="ОГ-5.07-20/20-(0)"/>
    <s v="24.01.2020"/>
    <s v="О проведении ремонта дома"/>
    <x v="0"/>
  </r>
  <r>
    <x v="43"/>
    <s v="ОГ-5.07-223/20-(0)"/>
    <s v="07.08.2020"/>
    <s v="О продлении договора аренды."/>
    <x v="0"/>
  </r>
  <r>
    <x v="12"/>
    <s v="ОГ-5.07-363/20-(0)"/>
    <s v="15.12.2020"/>
    <s v="О расселении из жилья."/>
    <x v="0"/>
  </r>
  <r>
    <x v="27"/>
    <s v="ОГ-5.07-174/20-(0)"/>
    <s v="02.07.2020"/>
    <s v="О рекомендательном письме."/>
    <x v="0"/>
  </r>
  <r>
    <x v="44"/>
    <s v="ОГ-5.07-359/20-(1)"/>
    <s v="15.12.2020"/>
    <s v="О близкой парковке к МКД."/>
    <x v="0"/>
  </r>
  <r>
    <x v="45"/>
    <s v="ОГ-5.07-274/20-(0)"/>
    <s v="29.09.2020"/>
    <s v="О режиме работы светофора"/>
    <x v="0"/>
  </r>
  <r>
    <x v="6"/>
    <s v="ОГ-5.07-97/20-(0)"/>
    <s v="23.04.2020"/>
    <s v="Об оказании содействия и разрешении на заселение в кв. 1 д. 2 по ул. Набережная"/>
    <x v="0"/>
  </r>
  <r>
    <x v="46"/>
    <s v="ОГ-5.07-52/20-(0)"/>
    <s v="18.02.2020"/>
    <s v="О получении градостроительного плана на строительство ИЖС"/>
    <x v="0"/>
  </r>
  <r>
    <x v="6"/>
    <s v="ОГ-5.07-105/20-(0)"/>
    <s v="08.05.2020"/>
    <s v="О предоставлении квартиры"/>
    <x v="0"/>
  </r>
  <r>
    <x v="14"/>
    <s v="ОГ-5.07-196/20-(0)"/>
    <s v="21.07.2020"/>
    <s v="О затоплении дома (за пол года 3 раза трубу прорвало в подъезде)."/>
    <x v="0"/>
  </r>
  <r>
    <x v="35"/>
    <s v="ОГ-5.07-320/20-(0)"/>
    <s v="05.11.2020"/>
    <s v="О предварительном согласовании ЗУ для ИЖС"/>
    <x v="0"/>
  </r>
  <r>
    <x v="47"/>
    <s v="ОГ-5.07-285/20-(0)"/>
    <s v="06.10.2020"/>
    <s v="О выплате кредита"/>
    <x v="0"/>
  </r>
  <r>
    <x v="24"/>
    <s v="ОГ-5.07-277/20-(0)"/>
    <s v="30.09.2020"/>
    <s v="О протечке батареи"/>
    <x v="0"/>
  </r>
  <r>
    <x v="48"/>
    <s v="ОГ-5.07-39/20-(1)"/>
    <s v="13.02.2020"/>
    <s v="О направлении сведений по организации для заказа архивной выписки из домовой книги"/>
    <x v="0"/>
  </r>
  <r>
    <x v="49"/>
    <s v="ОГ-5.07-273/20-(0)"/>
    <s v="28.09.2020"/>
    <s v="Об обследовании жилой комнаты в многоквартирном доме на предмет образования плесени"/>
    <x v="0"/>
  </r>
  <r>
    <x v="50"/>
    <s v="ОГ-5.07-184/20-(0)"/>
    <s v="08.07.2020"/>
    <s v="О доступе к окружающей среде."/>
    <x v="0"/>
  </r>
  <r>
    <x v="14"/>
    <s v="ОГ-5.07-101/20-(0)"/>
    <s v="30.04.2020"/>
    <s v="О ремонте и замене венцов. Об установке утепляющих завалинок."/>
    <x v="0"/>
  </r>
  <r>
    <x v="51"/>
    <s v="ОГ-5.07-327/20-(0)"/>
    <s v="11.11.2020"/>
    <s v="О нарушении земельного законодательства в рамках реализации &quot;Дальневосточного гектара&quot;"/>
    <x v="0"/>
  </r>
  <r>
    <x v="0"/>
    <s v="ОГ-5.07-41/20-(7)"/>
    <s v="16.07.2020"/>
    <s v="О создании комиссии на предмет пригодности квартиры для проживания."/>
    <x v="0"/>
  </r>
  <r>
    <x v="18"/>
    <s v="ОГ-5.07-210/20-(0)"/>
    <s v="04.08.2020"/>
    <s v="О сносе хоз.построек и огорода."/>
    <x v="0"/>
  </r>
  <r>
    <x v="52"/>
    <s v="ОГ-5.07-352/20-(0)"/>
    <s v="09.12.2020"/>
    <s v="О предоставлении письменного отказа в предоставлении жилья"/>
    <x v="0"/>
  </r>
  <r>
    <x v="27"/>
    <s v="ОГ-5.07-156/20-(1)"/>
    <s v="23.06.2020"/>
    <s v="Об отмене рассмотрения обращения ОГ-5.07-156/20-(0) от 15.06.2020 года."/>
    <x v="0"/>
  </r>
  <r>
    <x v="24"/>
    <s v="ОГ-5.07-302/20-(0)"/>
    <s v="26.10.2020"/>
    <s v="Об образовании плесени на стенах"/>
    <x v="0"/>
  </r>
  <r>
    <x v="35"/>
    <s v="ОГ-5.07-139/20-(0)"/>
    <s v="09.06.2020"/>
    <s v="О предварительном согласовании предоставления ЗУ для ИЖС."/>
    <x v="0"/>
  </r>
  <r>
    <x v="53"/>
    <s v="ОГ-5.07-25/20-(2)"/>
    <s v="03.07.2020"/>
    <s v="О невыплаченных денежных средствах."/>
    <x v="0"/>
  </r>
  <r>
    <x v="6"/>
    <s v="ОГ-5.07-238/20-(0)"/>
    <s v="01.09.2020"/>
    <s v="О переселении из аварийного жилья"/>
    <x v="0"/>
  </r>
  <r>
    <x v="54"/>
    <s v="ОГ-5.07-81/20-(0)"/>
    <s v="16.03.2020"/>
    <s v="О возможности участия в программах соц. поддержки. О предоставлении служебного жилья."/>
    <x v="0"/>
  </r>
  <r>
    <x v="6"/>
    <s v="ОГ-5.07-180/20-(0)"/>
    <s v="07.07.2020"/>
    <s v="О муниципальной квартире в с. Ныш протечка крыши, провисает потолок и т.д. (Ивакина Рашида Каримовна)"/>
    <x v="0"/>
  </r>
  <r>
    <x v="49"/>
    <s v="ОГ-5.07-157/20-(0)"/>
    <s v="15.06.2020"/>
    <s v="О затоплении квартиры (в ванной комнате и кухне)."/>
    <x v="0"/>
  </r>
  <r>
    <x v="55"/>
    <s v="ОГ-5.07-282/20-(0)"/>
    <s v="05.10.2020"/>
    <s v="Об уточнении границ земельного участка"/>
    <x v="0"/>
  </r>
  <r>
    <x v="49"/>
    <s v="ОГ-5.07-142/20-(2)"/>
    <s v="07.10.2020"/>
    <s v="О некачественно выполненном ремонте подвального помещения"/>
    <x v="0"/>
  </r>
  <r>
    <x v="56"/>
    <s v="ОГ-5.07-62/20-(0)"/>
    <s v="03.03.2020"/>
    <s v="О деятельности  ООО &quot;Биоэкопром&quot; по обращению с нефтесодержащими отходами в с. Вал"/>
    <x v="0"/>
  </r>
  <r>
    <x v="49"/>
    <s v="ОГ-5.07-41/20-(6)"/>
    <s v="05.06.2020"/>
    <s v="О возврате материалов для рассмотрения."/>
    <x v="0"/>
  </r>
  <r>
    <x v="6"/>
    <s v="ОГ-5.07-170/20-(2)"/>
    <s v="03.09.2020"/>
    <s v="О письменном подтверждении переселения"/>
    <x v="0"/>
  </r>
  <r>
    <x v="57"/>
    <s v="ОГ-5.07-321/20-(0)"/>
    <s v="05.11.2020"/>
    <s v="О перебоях в системе отопления"/>
    <x v="0"/>
  </r>
  <r>
    <x v="49"/>
    <s v="ОГ-5.07-41/20-(3)"/>
    <s v="28.04.2020"/>
    <s v="О стадии устранения нарушений в доме. О сроке реализации заявки. О стадии рассмотрения представления прокуратуры."/>
    <x v="0"/>
  </r>
  <r>
    <x v="34"/>
    <s v="ОГ-5.07-44/20-(0)"/>
    <s v="07.02.2020"/>
    <s v="О принятии мер по отлову бродячих собак"/>
    <x v="0"/>
  </r>
  <r>
    <x v="58"/>
    <s v="ОГ-5.07-31/20-(0)"/>
    <s v="04.02.2020"/>
    <s v="О проведении соревнований по подводному лову"/>
    <x v="0"/>
  </r>
  <r>
    <x v="14"/>
    <s v="ОГ-5.07-232/20-(0)"/>
    <s v="18.08.2020"/>
    <s v="О ремонте крыши"/>
    <x v="0"/>
  </r>
  <r>
    <x v="49"/>
    <s v="ОГ-5.07-92/20-(0)"/>
    <s v="20.04.2020"/>
    <s v="О неполадках в квартире"/>
    <x v="0"/>
  </r>
  <r>
    <x v="17"/>
    <s v="ОГ-5.07-37/20-(0)"/>
    <s v="05.02.2020"/>
    <s v="О предварительном согласовании предоставления ЗУ для ИЖС"/>
    <x v="0"/>
  </r>
  <r>
    <x v="57"/>
    <s v="ОГ-5.07-368/20-(0)"/>
    <s v="28.12.2020"/>
    <s v="О предоставлении некачественных услуг по теплоснабжению"/>
    <x v="0"/>
  </r>
  <r>
    <x v="59"/>
    <s v="ОГ-5.07-124/20-(0)"/>
    <s v="01.06.2020"/>
    <s v="О подвозе дров."/>
    <x v="0"/>
  </r>
  <r>
    <x v="60"/>
    <s v="ОГ-5.07-41/20-(14)"/>
    <s v="04.12.2020"/>
    <s v="О независимой экспертизе вентиляции"/>
    <x v="0"/>
  </r>
  <r>
    <x v="27"/>
    <s v="ОГ-5.07-248/20-(0)"/>
    <s v="11.09.2020"/>
    <s v="О выдаче справки."/>
    <x v="0"/>
  </r>
  <r>
    <x v="61"/>
    <s v="ОГ-5.07-213/20-(0)"/>
    <s v="04.08.2020"/>
    <s v="Об оказании помощи в строительстве дома."/>
    <x v="0"/>
  </r>
  <r>
    <x v="62"/>
    <s v="ОГ-5.07-348/20-(0)"/>
    <s v="07.12.2020"/>
    <s v="О строительстве колодца питьевой воды на ул. Первомайской в с. Ныш"/>
    <x v="0"/>
  </r>
  <r>
    <x v="63"/>
    <s v="ОГ-5.07-345/20-(0)"/>
    <s v="01.12.2020"/>
    <s v="О качестве дорог в пгт. Ноглики"/>
    <x v="0"/>
  </r>
  <r>
    <x v="17"/>
    <s v="ОГ-5.07-149/20-(1)"/>
    <s v="11.08.2020"/>
    <s v="О предварительном согласовании предоставления ЗУ для ИЖС."/>
    <x v="0"/>
  </r>
  <r>
    <x v="64"/>
    <s v="ОГ-5.07-160/20-(0)"/>
    <s v="17.06.2020"/>
    <s v="О проведении публичного мероприятия (пикетирования)."/>
    <x v="0"/>
  </r>
  <r>
    <x v="65"/>
    <s v="ОГ-5.07-204/20-(0)"/>
    <s v="27.07.2020"/>
    <s v="О предварительном согласовании предоставления ЗУ для садоводства"/>
    <x v="0"/>
  </r>
  <r>
    <x v="17"/>
    <s v="ОГ-5.07-235/20-(0)"/>
    <s v="26.08.2020"/>
    <s v="О предварительном согласовании предоставления ЗУ для ИЖС"/>
    <x v="0"/>
  </r>
  <r>
    <x v="3"/>
    <s v="ОГ-5.07-72/20-(0)"/>
    <s v="10.03.2020"/>
    <s v="О предоставлении информации по жилью, принадлежавшему Игнашкину А.И."/>
    <x v="0"/>
  </r>
  <r>
    <x v="18"/>
    <s v="ОГ-5.07-162/20-(0)"/>
    <s v="17.06.2020"/>
    <s v="О сносе гаража (грядок)."/>
    <x v="0"/>
  </r>
  <r>
    <x v="14"/>
    <s v="ОГ-5.07-236/20-(0)"/>
    <s v="26.08.2020"/>
    <s v="О протечке крыши"/>
    <x v="0"/>
  </r>
  <r>
    <x v="66"/>
    <s v="ОГ-5.07-55/20-(0)"/>
    <s v="18.02.2020"/>
    <s v="О трудоустройстве на работу"/>
    <x v="0"/>
  </r>
  <r>
    <x v="14"/>
    <s v="ОГ-5.07-107/20-(0)"/>
    <s v="08.05.2020"/>
    <s v="О проведении ремонтных работ по замене венцов, стульев, окон, крыши."/>
    <x v="0"/>
  </r>
  <r>
    <x v="18"/>
    <s v="ОГ-5.07-149/20-(0)"/>
    <s v="09.06.2020"/>
    <s v="О сносе хоз. построек."/>
    <x v="0"/>
  </r>
  <r>
    <x v="19"/>
    <s v="ОГ-5.07-10/20-(1)"/>
    <s v="15.01.2020"/>
    <s v="О затягивании процесса оформления договора купли-продажи ЗУ"/>
    <x v="0"/>
  </r>
  <r>
    <x v="6"/>
    <s v="ОГ-5.07-340/20-(0)"/>
    <s v="01.12.2020"/>
    <s v="О переселении из аварийного жилья"/>
    <x v="0"/>
  </r>
  <r>
    <x v="53"/>
    <s v="ОГ-5.07-25/20-(1)"/>
    <s v="27.05.2020"/>
    <s v="О невыплаченных денежных средствах."/>
    <x v="0"/>
  </r>
  <r>
    <x v="17"/>
    <s v="ОГ-5.07-336/20-(1)"/>
    <s v="24.11.2020"/>
    <s v="О предварительном согласовании предоставления ЗУ для ИЖС"/>
    <x v="0"/>
  </r>
  <r>
    <x v="67"/>
    <s v="ОГ-5.07-67/20-(0)"/>
    <s v="03.03.2020"/>
    <s v="О получении жилья"/>
    <x v="0"/>
  </r>
  <r>
    <x v="27"/>
    <s v="ОГ-5.07-287/20-(0)"/>
    <s v="13.10.2020"/>
    <s v="О проведении ремонта"/>
    <x v="0"/>
  </r>
  <r>
    <x v="68"/>
    <s v="ОГ-5.07-110/20-(0)"/>
    <s v="18.05.2020"/>
    <s v="О требованиях МУП &quot;ВДК&quot; об оплате образовавшейся задолженности"/>
    <x v="0"/>
  </r>
  <r>
    <x v="32"/>
    <s v="ОГ-5.07-308/20-(0)"/>
    <s v="28.10.2020"/>
    <s v="О законности начисления платы по отоплению помещений"/>
    <x v="0"/>
  </r>
  <r>
    <x v="17"/>
    <s v="ОГ-5.07-21/20-(0)"/>
    <s v="29.01.2020"/>
    <s v="О предоставлении ЗУ в собственность для ИЖС"/>
    <x v="0"/>
  </r>
  <r>
    <x v="33"/>
    <s v="ОГ-5.07-266/20-(0)"/>
    <s v="22.09.2020"/>
    <s v="Об установке мусорных контейнеров"/>
    <x v="0"/>
  </r>
  <r>
    <x v="37"/>
    <s v="ОГ-5.07-133/20-(0)"/>
    <s v="05.06.2020"/>
    <s v="О реконструкции дороги по улице Октябрьской"/>
    <x v="0"/>
  </r>
  <r>
    <x v="34"/>
    <s v="ОГ-5.07-38/20-(0)"/>
    <s v="05.02.2020"/>
    <s v="О решении проблемы безнадзорных собак"/>
    <x v="0"/>
  </r>
  <r>
    <x v="69"/>
    <s v="ОГ-5.07-365/20-(0)"/>
    <s v="15.12.2020"/>
    <s v="О выселении из собственной квартиры."/>
    <x v="0"/>
  </r>
  <r>
    <x v="48"/>
    <s v="ОГ-5.07-175/20-(0)"/>
    <s v="06.07.2020"/>
    <s v="О предоставлении архивных данных."/>
    <x v="0"/>
  </r>
  <r>
    <x v="16"/>
    <s v="ОГ-5.07-172/20-(0)"/>
    <s v="25.06.2020"/>
    <s v="О размене жилья (3 собственника)."/>
    <x v="0"/>
  </r>
  <r>
    <x v="35"/>
    <s v="ОГ-5.07-131/20-(0)"/>
    <s v="03.06.2020"/>
    <s v="Об изменении наименования объекта капитального строительства &quot;квартира&quot; на &quot;ИЖД&quot;."/>
    <x v="0"/>
  </r>
  <r>
    <x v="4"/>
    <s v="ОГ-5.07-332/20-(0)"/>
    <s v="17.11.2020"/>
    <s v="О заключении договора на поставку газа"/>
    <x v="0"/>
  </r>
  <r>
    <x v="12"/>
    <s v="ОГ-5.07-168/20-(0)"/>
    <s v="25.06.2020"/>
    <s v="О предоставлении жилья, стоит на очереди."/>
    <x v="0"/>
  </r>
  <r>
    <x v="14"/>
    <s v="ОГ-5.07-8/20-(0)"/>
    <s v="15.01.2020"/>
    <s v="О проведении ремонта дома"/>
    <x v="0"/>
  </r>
  <r>
    <x v="18"/>
    <s v="ОГ-5.07-143/20-(0)"/>
    <s v="09.06.2020"/>
    <s v="О сносе хоз. построек."/>
    <x v="0"/>
  </r>
  <r>
    <x v="12"/>
    <s v="ОГ-5.07-342/20-(0)"/>
    <s v="01.12.2020"/>
    <s v="О предоставлении жилья."/>
    <x v="0"/>
  </r>
  <r>
    <x v="35"/>
    <s v="ОГ-5.07-164/20-(0)"/>
    <s v="19.06.2020"/>
    <s v="О выделении ЗУ под строительство ИЖС._x000a_О предоставлении проекта на строительство дороги, которая будет проходить по ул. Штернберга д. 7."/>
    <x v="0"/>
  </r>
  <r>
    <x v="38"/>
    <s v="ОГ-5.07-1/20-(2)"/>
    <s v="14.04.2020"/>
    <s v="Об отмене распоряжения от 13.04.1995 №303"/>
    <x v="0"/>
  </r>
  <r>
    <x v="36"/>
    <s v="ОГ-5.07-142/20-(1)"/>
    <s v="18.09.2020"/>
    <s v="О сносе хоз. построек"/>
    <x v="0"/>
  </r>
  <r>
    <x v="70"/>
    <s v="ОГ-5.07-309/20-(0)"/>
    <s v="28.10.2020"/>
    <s v="О нарушении нормативов обеспечения населения коммунальными услугами"/>
    <x v="0"/>
  </r>
  <r>
    <x v="2"/>
    <s v="ОГ-5.07-32/20-(0)"/>
    <s v="04.02.2020"/>
    <s v="О выделении жилого помещения по договору найма."/>
    <x v="0"/>
  </r>
  <r>
    <x v="71"/>
    <s v="ОГ-5.07-181/20-(1)"/>
    <s v="23.11.2020"/>
    <s v="О переносе автобусной остановки"/>
    <x v="0"/>
  </r>
  <r>
    <x v="70"/>
    <s v="ОГ-5.07-286/20-(1)"/>
    <s v="22.10.2020"/>
    <s v="Об образовании луж у дома № 8 по ул. Лесной"/>
    <x v="0"/>
  </r>
  <r>
    <x v="14"/>
    <s v="ОГ-5.07-126/20-(0)"/>
    <s v="02.06.2020"/>
    <s v="О правильной обшивке дома."/>
    <x v="0"/>
  </r>
  <r>
    <x v="37"/>
    <s v="ОГ-5.07-118/20-(0)"/>
    <s v="27.05.2020"/>
    <s v="Об отсыпке дороги по улице Октябрьская дом 1А"/>
    <x v="0"/>
  </r>
  <r>
    <x v="72"/>
    <s v="ОГ-5.07-202/20-(0)"/>
    <s v="22.07.2020"/>
    <s v="О ненадлежащем содержании жилого помещения."/>
    <x v="0"/>
  </r>
  <r>
    <x v="14"/>
    <s v="ОГ-5.07-16/20-(0)"/>
    <s v="22.01.2020"/>
    <s v="О проведении ремонта дома"/>
    <x v="0"/>
  </r>
  <r>
    <x v="43"/>
    <s v="ОГ-5.07-36/20-(0)"/>
    <s v="05.02.2020"/>
    <s v="О договорах аренды ЗУ под ведение огородничества"/>
    <x v="0"/>
  </r>
  <r>
    <x v="0"/>
    <s v="ОГ-5.07-76/20-(0)"/>
    <s v="13.03.2020"/>
    <s v="Об обследовании комиссией квартиры и подвальных помещений"/>
    <x v="0"/>
  </r>
  <r>
    <x v="36"/>
    <s v="ОГ-5.07-190/20-(0)"/>
    <s v="21.07.2020"/>
    <s v="Нецелевое использование земельного участка"/>
    <x v="0"/>
  </r>
  <r>
    <x v="32"/>
    <s v="ОГ-5.07-315/20-(0)"/>
    <s v="03.11.2020"/>
    <s v="О несогласии оплаты жилищно-коммунальных услуг по отоплению"/>
    <x v="0"/>
  </r>
  <r>
    <x v="24"/>
    <s v="ОГ-5.07-157/20-(1)"/>
    <s v="25.12.2020"/>
    <s v="Об устранении течи водопроводной трубы"/>
    <x v="0"/>
  </r>
  <r>
    <x v="24"/>
    <s v="ОГ-5.07-357/20-(0)"/>
    <s v="14.12.2020"/>
    <s v="О спиле дерева"/>
    <x v="0"/>
  </r>
  <r>
    <x v="24"/>
    <s v="ОГ-5.07-262/20-(1)"/>
    <s v="17.11.2020"/>
    <s v="О ремонте муниципальной квартиры"/>
    <x v="0"/>
  </r>
  <r>
    <x v="73"/>
    <s v="ОГ-5.07-328/20-(0)"/>
    <s v="11.11.2020"/>
    <s v="О нарушении тишины и покоя при строительстве объекта &quot;Школа искусств&quot;"/>
    <x v="0"/>
  </r>
  <r>
    <x v="19"/>
    <s v="ОГ-5.07-350/20-(0)"/>
    <s v="07.12.2020"/>
    <s v="О внесении изменений в генеральный план территории"/>
    <x v="0"/>
  </r>
  <r>
    <x v="30"/>
    <s v="ОГ-5.07-221/20-(0)"/>
    <s v="07.08.2020"/>
    <s v="О соглашении о намерениях."/>
    <x v="0"/>
  </r>
  <r>
    <x v="23"/>
    <s v="ОГ-5.07-123/20-(3)"/>
    <s v="20.11.2020"/>
    <s v="О замене газовой колонки"/>
    <x v="0"/>
  </r>
  <r>
    <x v="74"/>
    <s v="ОГ-5.07-22/20-(0)"/>
    <s v="29.01.2020"/>
    <s v="Об отсутствии возможности проведать детей"/>
    <x v="0"/>
  </r>
  <r>
    <x v="35"/>
    <s v="ОГ-5.07-158/20-(0)"/>
    <s v="16.06.2020"/>
    <s v="О выделении ЗУ для ИЖС"/>
    <x v="0"/>
  </r>
  <r>
    <x v="32"/>
    <s v="ОГ-5.07-19/20-(0)"/>
    <s v="24.01.2020"/>
    <s v="Об исключении из квитанций ЖКХ чужого долга"/>
    <x v="0"/>
  </r>
  <r>
    <x v="37"/>
    <s v="ОГ-5.07-211/20-(0)"/>
    <s v="04.08.2020"/>
    <s v="О благоустройстве придомовой территории."/>
    <x v="0"/>
  </r>
  <r>
    <x v="0"/>
    <s v="ОГ-5.07-165/20-(0)"/>
    <s v="22.06.2020"/>
    <s v="О признании жилья непригодным для проживания."/>
    <x v="0"/>
  </r>
  <r>
    <x v="48"/>
    <s v="ОГ-5.07-272/20-(0)"/>
    <s v="28.09.2020"/>
    <s v="О предоставлении архивных данных"/>
    <x v="0"/>
  </r>
  <r>
    <x v="18"/>
    <s v="ОГ-5.07-140/20-(0)"/>
    <s v="09.06.2020"/>
    <s v="О сносе хоз. построек."/>
    <x v="0"/>
  </r>
  <r>
    <x v="10"/>
    <s v="ОГ-5.07-93/20-(0)"/>
    <s v="21.04.2020"/>
    <s v="О переводе земельного участка из земель запасов в земли промышленности"/>
    <x v="0"/>
  </r>
  <r>
    <x v="38"/>
    <s v="ОГ-5.07-40/20-(1)"/>
    <s v="05.02.2020"/>
    <s v="О нарушении жилищных прав"/>
    <x v="0"/>
  </r>
  <r>
    <x v="14"/>
    <s v="ОГ-5.07-188/20-(0)"/>
    <s v="21.07.2020"/>
    <s v="О капитальном ремонте муниципальной квартиры. О предоставлении электрика."/>
    <x v="0"/>
  </r>
  <r>
    <x v="37"/>
    <s v="ОГ-5.07-255/20-(0)"/>
    <s v="15.09.2020"/>
    <s v="О строительстве по соседству, мешает проезду."/>
    <x v="0"/>
  </r>
  <r>
    <x v="6"/>
    <s v="ОГ-5.07-121/20-(1)"/>
    <s v="04.08.2020"/>
    <s v="О переселении из аварийного жилого помещения."/>
    <x v="0"/>
  </r>
  <r>
    <x v="75"/>
    <s v="ОГ-5.07-56/20-(0)"/>
    <s v="25.02.2020"/>
    <s v="Об оказании содействия в получении материальной помощи"/>
    <x v="0"/>
  </r>
  <r>
    <x v="43"/>
    <s v="ОГ-5.07-104/20-(0)"/>
    <s v="06.05.2020"/>
    <s v="О предоставлении в аренду ЗУ третьему лицу"/>
    <x v="0"/>
  </r>
  <r>
    <x v="36"/>
    <s v="ОГ-5.07-129/20-(2)"/>
    <s v="25.06.2020"/>
    <s v="1. О захвате дороги и ЗУ. 2. О срубе дерева. 3. Об освещении территории."/>
    <x v="0"/>
  </r>
  <r>
    <x v="23"/>
    <s v="ОГ-5.07-323/20-(1)"/>
    <s v="16.12.2020"/>
    <s v="Об автономном отоплении"/>
    <x v="0"/>
  </r>
  <r>
    <x v="35"/>
    <s v="ОГ-5.07-136/20-(0)"/>
    <s v="09.06.2020"/>
    <s v="О предварительном согласовании предоставления ЗУ для ИЖС."/>
    <x v="0"/>
  </r>
  <r>
    <x v="76"/>
    <s v="ОГ-5.07-234/20-(0)"/>
    <s v="21.08.2020"/>
    <s v="О проведении проверки на предмет законности демонтажа детской площадки"/>
    <x v="0"/>
  </r>
  <r>
    <x v="57"/>
    <s v="ОГ-5.07-143/20-(2)"/>
    <s v="05.11.2020"/>
    <s v="О перебоях в системе отопления"/>
    <x v="0"/>
  </r>
  <r>
    <x v="49"/>
    <s v="ОГ-5.07-361/20-(0)"/>
    <s v="15.12.2020"/>
    <s v="Об обследовании квартиры"/>
    <x v="0"/>
  </r>
  <r>
    <x v="77"/>
    <s v="ОГ-5.07-40/20-(4)"/>
    <s v="26.08.2020"/>
    <s v="О направлении документов в ПФР"/>
    <x v="0"/>
  </r>
  <r>
    <x v="27"/>
    <s v="ОГ-5.07-317/20-(1)"/>
    <s v="01.12.2020"/>
    <s v="О задолженности денежных средств."/>
    <x v="0"/>
  </r>
  <r>
    <x v="57"/>
    <s v="ОГ-5.07-311/20-(0)"/>
    <s v="29.10.2020"/>
    <s v="О повышении и понижении температуры в квартире в отопительный период. В помещении холодно 14 градусов, мерзнет по ночам. Обращался в МУП &quot;Водоканал&quot; р"/>
    <x v="0"/>
  </r>
  <r>
    <x v="2"/>
    <s v="ОГ-5.07-54/20-(0)"/>
    <s v="18.02.2020"/>
    <s v="О выделении жилого помещения по договору найма."/>
    <x v="0"/>
  </r>
  <r>
    <x v="17"/>
    <s v="ОГ-5.07-335/20-(0)"/>
    <s v="20.11.2020"/>
    <s v="О предварительном согласовании предоставления ЗУ для ИЖС"/>
    <x v="0"/>
  </r>
  <r>
    <x v="78"/>
    <s v="ОГ-5.07-158/20-(1)"/>
    <s v="13.07.2020"/>
    <s v="О прекращении рассмотрения обращения."/>
    <x v="0"/>
  </r>
  <r>
    <x v="17"/>
    <s v="ОГ-5.07-231/20-(0)"/>
    <s v="17.08.2020"/>
    <s v="О предварительном согласовании предоставления земельного участка для ИЖС"/>
    <x v="0"/>
  </r>
  <r>
    <x v="3"/>
    <s v="ОГ-5.07-58/20-(0)"/>
    <s v="26.02.2020"/>
    <s v="О сроках сноса дома"/>
    <x v="0"/>
  </r>
  <r>
    <x v="79"/>
    <s v="ОГ-5.07-61/20-(0)"/>
    <s v="02.03.2020"/>
    <s v="О решении вопроса с обслуживанием трубопровода. Об отсутствии водоснабжения."/>
    <x v="0"/>
  </r>
  <r>
    <x v="80"/>
    <s v="ОГ-5.07-291/20-(0)"/>
    <s v="16.10.2020"/>
    <s v="О ненадлежащем содержании домашних животных"/>
    <x v="0"/>
  </r>
  <r>
    <x v="36"/>
    <s v="ОГ-5.07-116/20-(0)"/>
    <s v="22.05.2020"/>
    <s v="О сносе хозяйственных построек."/>
    <x v="0"/>
  </r>
  <r>
    <x v="24"/>
    <s v="ОГ-5.07-301/20-(0)"/>
    <s v="26.10.2020"/>
    <s v="Об освещении улицы и осмотре дороги"/>
    <x v="0"/>
  </r>
  <r>
    <x v="81"/>
    <s v="ОГ-5.07-114/20-(0)"/>
    <s v="22.05.2020"/>
    <s v="О несанкционированной свалки."/>
    <x v="0"/>
  </r>
  <r>
    <x v="37"/>
    <s v="ОГ-5.07-90/20-(0)"/>
    <s v="14.04.2020"/>
    <s v="Об отсыпке дороги (заезд к подъездам дома)"/>
    <x v="0"/>
  </r>
  <r>
    <x v="2"/>
    <s v="ОГ-5.07-12/20-(0)"/>
    <s v="21.01.2020"/>
    <s v="О предоставлении жилого помещения по договору найма."/>
    <x v="0"/>
  </r>
  <r>
    <x v="4"/>
    <s v="ОГ-5.07-243/20-(1)"/>
    <s v="15.09.2020"/>
    <s v="О проблеме с отопление."/>
    <x v="0"/>
  </r>
  <r>
    <x v="82"/>
    <s v="ОГ-5.07-265/20-(1)"/>
    <s v="21.09.2020"/>
    <s v="О согласовании пристройки"/>
    <x v="0"/>
  </r>
  <r>
    <x v="83"/>
    <s v="ОГ-5.07-325/20-(0)"/>
    <s v="09.11.2020"/>
    <s v="Об освещении по адресу: пгт. Ноглики, ул. Отрадная, д. 28"/>
    <x v="0"/>
  </r>
  <r>
    <x v="37"/>
    <s v="ОГ-5.07-187/20-(0)"/>
    <s v="21.07.2020"/>
    <s v="О ремонте тротуара."/>
    <x v="0"/>
  </r>
  <r>
    <x v="84"/>
    <s v="ОГ-5.07-123/20-(1)"/>
    <s v="22.06.2020"/>
    <s v="О смене электросчётчика."/>
    <x v="0"/>
  </r>
  <r>
    <x v="24"/>
    <s v="ОГ-5.07-189/20-(0)"/>
    <s v="21.07.2020"/>
    <s v="О спиле деревьев."/>
    <x v="0"/>
  </r>
  <r>
    <x v="14"/>
    <s v="ОГ-5.07-176/20-(0)"/>
    <s v="06.07.2020"/>
    <s v="Об отопительной системе."/>
    <x v="0"/>
  </r>
  <r>
    <x v="37"/>
    <s v="ОГ-5.07-253/20-(0)"/>
    <s v="15.09.2020"/>
    <s v="Об отсыпке дороги."/>
    <x v="0"/>
  </r>
  <r>
    <x v="60"/>
    <s v="ОГ-5.07-41/20-(12)"/>
    <s v="12.11.2020"/>
    <s v="О вентиляции в доме"/>
    <x v="0"/>
  </r>
  <r>
    <x v="37"/>
    <s v="ОГ-5.07-294/20-(0)"/>
    <s v="20.10.2020"/>
    <s v="О перекрытии пожарного проезда (соседи Энтузиастов дом 18)"/>
    <x v="0"/>
  </r>
  <r>
    <x v="85"/>
    <s v="ОГ-5.07-99/20-(0)"/>
    <s v="28.04.2020"/>
    <s v="О выдаче дубликата диплома об окончании МПУ"/>
    <x v="0"/>
  </r>
  <r>
    <x v="24"/>
    <s v="ОГ-5.07-286/20-(0)"/>
    <s v="07.10.2020"/>
    <s v="Об образовании луж и затоплении подвальных помещений дома № 8 по улице Лесной"/>
    <x v="0"/>
  </r>
  <r>
    <x v="43"/>
    <s v="ОГ-5.07-230/20-(0)"/>
    <s v="17.08.2020"/>
    <s v="О предварительном согласовании предоставления земельного участка для садоводства"/>
    <x v="0"/>
  </r>
  <r>
    <x v="12"/>
    <s v="ОГ-5.07-306/20-(0)"/>
    <s v="27.10.2020"/>
    <s v="О предоставлении муниципального жилья"/>
    <x v="0"/>
  </r>
  <r>
    <x v="81"/>
    <s v="ОГ-5.07-62/20-(1)"/>
    <s v="20.03.2020"/>
    <s v="О деятельности ООО &quot;Биоэкопром&quot; по обращению с нефтесодержащими отходами в с. Вал"/>
    <x v="0"/>
  </r>
  <r>
    <x v="12"/>
    <s v="ОГ-5.07-159/20-(0)"/>
    <s v="17.06.2020"/>
    <s v="О предоставлении квартиры."/>
    <x v="0"/>
  </r>
  <r>
    <x v="86"/>
    <s v="ОГ-5.07-79/20-(0)"/>
    <s v="16.03.2020"/>
    <s v="Об оказании единовременной материальной помощи"/>
    <x v="0"/>
  </r>
  <r>
    <x v="17"/>
    <s v="ОГ-5.07-98/20-(0)"/>
    <s v="27.04.2020"/>
    <s v="О предварительном согласовании предоставления ЗУ для ИЖС"/>
    <x v="0"/>
  </r>
  <r>
    <x v="6"/>
    <s v="ОГ-5.07-354/20-(0)"/>
    <s v="09.12.2020"/>
    <s v="О переселении"/>
    <x v="0"/>
  </r>
  <r>
    <x v="82"/>
    <s v="ОГ-5.07-265/20-(0)"/>
    <s v="21.09.2020"/>
    <s v="О размещении стационарного торгового сооружения"/>
    <x v="0"/>
  </r>
  <r>
    <x v="17"/>
    <s v="ОГ-5.07-207/20-(0)"/>
    <s v="29.07.2020"/>
    <s v="О предварительном согласовании предоставления ЗУ для ИЖС"/>
    <x v="0"/>
  </r>
  <r>
    <x v="18"/>
    <s v="ОГ-5.07-144/20-(0)"/>
    <s v="09.06.2020"/>
    <s v="О сносе хоз. построек."/>
    <x v="0"/>
  </r>
  <r>
    <x v="49"/>
    <s v="ОГ-5.07-108/20-(0)"/>
    <s v="13.05.2020"/>
    <s v="О переносе дверного  проема"/>
    <x v="0"/>
  </r>
  <r>
    <x v="2"/>
    <s v="ОГ-5.07-13/20-(0)"/>
    <s v="21.01.2020"/>
    <s v="О продлении договора найма жилого помещения."/>
    <x v="0"/>
  </r>
  <r>
    <x v="18"/>
    <s v="ОГ-5.07-147/20-(0)"/>
    <s v="09.06.2020"/>
    <s v="О сносе хоз. построек."/>
    <x v="0"/>
  </r>
  <r>
    <x v="84"/>
    <s v="ОГ-5.07-123/20-(0)"/>
    <s v="29.05.2020"/>
    <s v="О смене электросчётчика."/>
    <x v="0"/>
  </r>
  <r>
    <x v="17"/>
    <s v="ОГ-5.07-84/20-(0)"/>
    <s v="25.03.2020"/>
    <s v="О предварительном согласовании предоставления ЗУ для ИЖС"/>
    <x v="0"/>
  </r>
  <r>
    <x v="18"/>
    <s v="ОГ-5.07-152/20-(0)"/>
    <s v="09.06.2020"/>
    <s v="О сносе хоз. построек."/>
    <x v="0"/>
  </r>
  <r>
    <x v="18"/>
    <s v="ОГ-5.07-167/20-(0)"/>
    <s v="23.06.2020"/>
    <s v="О предоставлении отсрочки до 01.09.2020 по демонтажу строения (гараж)."/>
    <x v="0"/>
  </r>
  <r>
    <x v="6"/>
    <s v="ОГ-5.07-169/20-(0)"/>
    <s v="25.06.2020"/>
    <s v="О переселении с села Катангли."/>
    <x v="0"/>
  </r>
  <r>
    <x v="87"/>
    <s v="ОГ-5.07-355/20-(0)"/>
    <s v="09.12.2020"/>
    <s v="О приватизации муниципального жилья"/>
    <x v="0"/>
  </r>
  <r>
    <x v="36"/>
    <s v="ОГ-5.07-190/20-(1)"/>
    <s v="07.10.2020"/>
    <s v="О нецелевом использовании земельного участка"/>
    <x v="0"/>
  </r>
  <r>
    <x v="38"/>
    <s v="ОГ-5.07-40/20-(2)"/>
    <s v="05.02.2020"/>
    <s v="О нарушении жилищный прав"/>
    <x v="0"/>
  </r>
  <r>
    <x v="27"/>
    <s v="ОГ-5.07-245/20-(0)"/>
    <s v="09.09.2020"/>
    <s v="О выдаче справки"/>
    <x v="0"/>
  </r>
  <r>
    <x v="24"/>
    <s v="ОГ-5.07-163/20-(0)"/>
    <s v="18.06.2020"/>
    <s v="О затоплении подвальных помещений дома № 4А по улице Октябрьской."/>
    <x v="0"/>
  </r>
  <r>
    <x v="72"/>
    <s v="ОГ-5.07-201/20-(0)"/>
    <s v="22.07.2020"/>
    <s v="О ненадлежащем содержании жилого помещения."/>
    <x v="0"/>
  </r>
  <r>
    <x v="24"/>
    <s v="ОГ-5.07-222/20-(0)"/>
    <s v="07.08.2020"/>
    <s v="О спиле дерева."/>
    <x v="0"/>
  </r>
  <r>
    <x v="83"/>
    <s v="ОГ-5.07-211/20-(1)"/>
    <s v="21.12.2020"/>
    <s v="Об освещении на улице"/>
    <x v="0"/>
  </r>
  <r>
    <x v="12"/>
    <s v="ОГ-5.07-29/20-(0)"/>
    <s v="04.02.2020"/>
    <s v="О выделении жилого помещения"/>
    <x v="0"/>
  </r>
  <r>
    <x v="24"/>
    <s v="ОГ-5.07-270/20-(0)"/>
    <s v="25.09.2020"/>
    <s v="О нанесении разметки для парковки автомобилей"/>
    <x v="0"/>
  </r>
  <r>
    <x v="60"/>
    <s v="ОГ-5.07-41/20-(4)"/>
    <s v="02.06.2020"/>
    <s v="О вентиляции и дымоудалении в квартире."/>
    <x v="0"/>
  </r>
  <r>
    <x v="12"/>
    <s v="ОГ-5.07-258/20-(0)"/>
    <s v="15.09.2020"/>
    <s v="О получении жилья."/>
    <x v="0"/>
  </r>
  <r>
    <x v="18"/>
    <s v="ОГ-5.07-150/20-(0)"/>
    <s v="09.06.2020"/>
    <s v="Об уборке гаража."/>
    <x v="0"/>
  </r>
  <r>
    <x v="6"/>
    <s v="ОГ-5.07-95/20-(0)"/>
    <s v="22.04.2020"/>
    <s v="О предоставлении жилья"/>
    <x v="0"/>
  </r>
  <r>
    <x v="27"/>
    <s v="ОГ-5.07-122/20-(1)"/>
    <s v="13.10.2020"/>
    <s v="Об ненадлежащем содержании жилого помещения"/>
    <x v="0"/>
  </r>
  <r>
    <x v="7"/>
    <s v="ОГ-5.07-5/20-(0)"/>
    <s v="10.01.2020"/>
    <s v="О переселении семей пастухов оленеводов. Об очередности граждан КМНС."/>
    <x v="0"/>
  </r>
  <r>
    <x v="36"/>
    <s v="ОГ-5.07-120/20-(0)"/>
    <s v="27.05.2020"/>
    <s v="О сносе хозяйственные построек."/>
    <x v="0"/>
  </r>
  <r>
    <x v="27"/>
    <s v="ОГ-5.07-123/20-(2)"/>
    <s v="12.08.2020"/>
    <s v="Об отзыве обращения."/>
    <x v="0"/>
  </r>
  <r>
    <x v="37"/>
    <s v="ОГ-5.07-134/20-(0)"/>
    <s v="08.06.2020"/>
    <s v="О благоустройстве дороги. Об уборки бесхозных вагончиках."/>
    <x v="0"/>
  </r>
  <r>
    <x v="24"/>
    <s v="ОГ-5.07-363/20-(1)"/>
    <s v="21.12.2020"/>
    <s v="О решении жилищного вопроса"/>
    <x v="0"/>
  </r>
  <r>
    <x v="18"/>
    <s v="ОГ-5.07-166/20-(0)"/>
    <s v="22.06.2020"/>
    <s v="О сносе хоз. построек."/>
    <x v="0"/>
  </r>
  <r>
    <x v="88"/>
    <s v="ОГ-5.07-41/20-(0)"/>
    <s v="05.02.2020"/>
    <s v="О противоправных действиях председателя КУМИ"/>
    <x v="0"/>
  </r>
  <r>
    <x v="78"/>
    <s v="ОГ-5.07-162/20-(1)"/>
    <s v="13.07.2020"/>
    <s v="О прекращении рассмотрения обращения."/>
    <x v="0"/>
  </r>
  <r>
    <x v="24"/>
    <s v="ОГ-5.07-143/20-(1)"/>
    <s v="20.10.2020"/>
    <s v="О неисправности в системе отопления"/>
    <x v="0"/>
  </r>
  <r>
    <x v="89"/>
    <s v="ОГ-5.07-115/20-(0)"/>
    <s v="22.05.2020"/>
    <s v="Об уточнении информации по изменению правил учета рыболовных сетей и их обязательной поштучной маркировки."/>
    <x v="0"/>
  </r>
  <r>
    <x v="27"/>
    <s v="ОГ-5.07-251/20-(0)"/>
    <s v="11.09.2020"/>
    <s v="О выдаче справки."/>
    <x v="0"/>
  </r>
  <r>
    <x v="3"/>
    <s v="ОГ-5.07-25/20-(0)"/>
    <s v="29.01.2020"/>
    <s v="О предоставлении документов на выданную квартиру"/>
    <x v="0"/>
  </r>
  <r>
    <x v="66"/>
    <s v="ОГ-5.07-295/20-(0)"/>
    <s v="21.10.2020"/>
    <s v="Об обеспечении работы и образования ребенка."/>
    <x v="0"/>
  </r>
  <r>
    <x v="0"/>
    <s v="ОГ-5.07-372/20-(0)"/>
    <s v="30.12.2020"/>
    <s v="О выдаче справки о признании дома аварийным"/>
    <x v="0"/>
  </r>
  <r>
    <x v="8"/>
    <s v="ОГ-5.07-269/20-(0)"/>
    <s v="24.09.2020"/>
    <s v="О теплоснабжении"/>
    <x v="0"/>
  </r>
  <r>
    <x v="90"/>
    <s v="ОГ-5.07-3/20-(0)"/>
    <s v="10.01.2020"/>
    <s v="О подводе линии электропередач к земельному участку"/>
    <x v="0"/>
  </r>
  <r>
    <x v="91"/>
    <s v="ОГ-5.07-297/20-(0)"/>
    <s v="22.10.2020"/>
    <s v="О предоставлении жилья по коммерческому найму"/>
    <x v="0"/>
  </r>
  <r>
    <x v="62"/>
    <s v="ОГ-5.07-360/20-(0)"/>
    <s v="15.12.2020"/>
    <s v="1. О запрете стоянки машин вблизи жилого дома 2. О благоустройстве парковки во дворе жилого дома"/>
    <x v="0"/>
  </r>
  <r>
    <x v="77"/>
    <s v="ОГ-5.07-87/20-(0)"/>
    <s v="31.03.2020"/>
    <s v="Об отсутствии в марте ежемесячной выплаты для врачей первичного звена."/>
    <x v="0"/>
  </r>
  <r>
    <x v="27"/>
    <s v="ОГ-5.07-229/20-(0)"/>
    <s v="17.08.2020"/>
    <s v="О выдаче справки"/>
    <x v="0"/>
  </r>
  <r>
    <x v="49"/>
    <s v="ОГ-5.07-210/20-(3)"/>
    <s v="05.11.2020"/>
    <s v="Об устранении течи в квартире"/>
    <x v="0"/>
  </r>
  <r>
    <x v="14"/>
    <s v="ОГ-5.07-70/20-(0)"/>
    <s v="10.03.2020"/>
    <s v="Об оказании помощи в капитальном ремонте дома"/>
    <x v="0"/>
  </r>
  <r>
    <x v="92"/>
    <s v="ОГ-5.07-366/20-(0)"/>
    <s v="21.12.2020"/>
    <s v="О дистанционном обучении"/>
    <x v="0"/>
  </r>
  <r>
    <x v="60"/>
    <s v="ОГ-5.07-330/20-(0)"/>
    <s v="16.11.2020"/>
    <s v="О спиле дерева"/>
    <x v="0"/>
  </r>
  <r>
    <x v="27"/>
    <s v="ОГ-5.07-181/20-(0)"/>
    <s v="08.07.2020"/>
    <s v="О переноси автобусной остановки."/>
    <x v="0"/>
  </r>
  <r>
    <x v="22"/>
    <s v="ОГ-5.07-314/20-(0)"/>
    <s v="02.11.2020"/>
    <s v="О ненадлежащем содержании муниципального жилья"/>
    <x v="0"/>
  </r>
  <r>
    <x v="22"/>
    <s v="ОГ-5.07-358/20-(0)"/>
    <s v="14.12.2020"/>
    <s v="О постоянной регистрации по месту проживания"/>
    <x v="0"/>
  </r>
  <r>
    <x v="18"/>
    <s v="ОГ-5.07-151/20-(1)"/>
    <s v="04.08.2020"/>
    <s v="О сносе хоз.построек."/>
    <x v="0"/>
  </r>
  <r>
    <x v="76"/>
    <s v="ОГ-5.07-212/20-(0)"/>
    <s v="04.08.2020"/>
    <s v="О детской площадке, прилегающей к дороге."/>
    <x v="0"/>
  </r>
  <r>
    <x v="10"/>
    <s v="ОГ-5.07-210/20-(2)"/>
    <s v="03.11.2020"/>
    <s v="О переносе ЗУ."/>
    <x v="0"/>
  </r>
  <r>
    <x v="10"/>
    <s v="ОГ-5.07-112/20-(0)"/>
    <s v="20.05.2020"/>
    <s v="Об изменении вида разрешенного использования ЗУ"/>
    <x v="0"/>
  </r>
  <r>
    <x v="28"/>
    <s v="ОГ-5.07-186/20-(0)"/>
    <s v="14.07.2020"/>
    <s v="О незаконном собственнике жилого помещения. О предоставлении жилого помещения."/>
    <x v="0"/>
  </r>
  <r>
    <x v="22"/>
    <s v="ОГ-5.07-268/20-(0)"/>
    <s v="24.09.2020"/>
    <s v="О предоставлении жилья на время ремонтных работ в муниципальном доме"/>
    <x v="0"/>
  </r>
  <r>
    <x v="11"/>
    <s v="ОГ-5.07-46/20-(0)"/>
    <s v="13.02.2020"/>
    <s v="Об оказании содействия  в предоставлении жилья по договору социального найма"/>
    <x v="0"/>
  </r>
  <r>
    <x v="93"/>
    <s v="ОГ-5.07-177/20-(0)"/>
    <s v="07.07.2020"/>
    <s v="Об обеспечении безопасности жителей села Вал от медведей."/>
    <x v="0"/>
  </r>
  <r>
    <x v="34"/>
    <s v="ОГ-5.07-69/20-(0)"/>
    <s v="04.03.2020"/>
    <s v="О решении вопроса в отловом бездомных животных."/>
    <x v="0"/>
  </r>
  <r>
    <x v="18"/>
    <s v="ОГ-5.07-142/20-(0)"/>
    <s v="09.06.2020"/>
    <s v="О сносе хоз. построек."/>
    <x v="0"/>
  </r>
  <r>
    <x v="87"/>
    <s v="ОГ-5.07-215/20-(0)"/>
    <s v="04.08.2020"/>
    <s v="Об оформлении документов на квартиру."/>
    <x v="0"/>
  </r>
  <r>
    <x v="94"/>
    <s v="ОГ-5.07-39/20-(2)"/>
    <s v="12.02.2020"/>
    <s v="О выдаче справки для участия в приватизации"/>
    <x v="0"/>
  </r>
  <r>
    <x v="43"/>
    <s v="ОГ-5.07-227/20-(0)"/>
    <s v="12.08.2020"/>
    <s v="О продлении аренды ЗУ."/>
    <x v="0"/>
  </r>
  <r>
    <x v="27"/>
    <s v="ОГ-5.07-188/20-(1)"/>
    <s v="13.10.2020"/>
    <s v="О проведении ремонта"/>
    <x v="0"/>
  </r>
  <r>
    <x v="14"/>
    <s v="ОГ-5.07-126/20-(1)"/>
    <s v="21.07.2020"/>
    <s v="О правильной обшивке дома."/>
    <x v="0"/>
  </r>
  <r>
    <x v="95"/>
    <s v="ОГ-5.07-241/20-(1)"/>
    <s v="18.11.2020"/>
    <s v="О перерасчете муниципальной пенсии"/>
    <x v="0"/>
  </r>
  <r>
    <x v="10"/>
    <s v="ОГ-5.07-192/20-(0)"/>
    <s v="21.07.2020"/>
    <s v="О предоставлении ЗУ для садоводства."/>
    <x v="0"/>
  </r>
  <r>
    <x v="71"/>
    <s v="ОГ-5.07-111/20-(0)"/>
    <s v="18.05.2020"/>
    <s v="О наличии постановлений об утверждении реестра муниципальных маршрутов регулярных перевозок"/>
    <x v="0"/>
  </r>
  <r>
    <x v="70"/>
    <s v="ОГ-5.07-324/20-(0)"/>
    <s v="06.11.2020"/>
    <s v="О перерасчете за коммунальные услуги"/>
    <x v="0"/>
  </r>
  <r>
    <x v="76"/>
    <s v="ОГ-5.07-2/20-(0)"/>
    <s v="10.01.2020"/>
    <s v="О ликвидации штыря на площади"/>
    <x v="0"/>
  </r>
  <r>
    <x v="6"/>
    <s v="ОГ-5.07-170/20-(3)"/>
    <s v="18.11.2020"/>
    <s v="О переселении из с. Катангли"/>
    <x v="0"/>
  </r>
  <r>
    <x v="27"/>
    <s v="ОГ-5.07-298/20-(0)"/>
    <s v="23.10.2020"/>
    <s v="Об организации транспортных услуг населению"/>
    <x v="0"/>
  </r>
  <r>
    <x v="6"/>
    <s v="ОГ-5.07-284/20-(0)"/>
    <s v="06.10.2020"/>
    <s v="О переселении или капитальном ремонте дома"/>
    <x v="0"/>
  </r>
  <r>
    <x v="14"/>
    <s v="ОГ-5.07-45/20-(0)"/>
    <s v="07.02.2020"/>
    <s v="О ремонте канализационных труб и труб водоснабжения"/>
    <x v="0"/>
  </r>
  <r>
    <x v="24"/>
    <s v="ОГ-5.07-153/20-(0)"/>
    <s v="11.06.2020"/>
    <s v="О спиле дерева."/>
    <x v="0"/>
  </r>
  <r>
    <x v="10"/>
    <s v="ОГ-5.07-82/20-(0)"/>
    <s v="23.03.2020"/>
    <s v="Об изменении вида разрешенного использования ЗУ"/>
    <x v="0"/>
  </r>
  <r>
    <x v="18"/>
    <s v="ОГ-5.07-156/20-(0)"/>
    <s v="15.06.2020"/>
    <s v="Об отсрочке по демонтажу строения (гараж)."/>
    <x v="0"/>
  </r>
  <r>
    <x v="6"/>
    <s v="ОГ-5.07-208/20-(0)"/>
    <s v="31.07.2020"/>
    <s v="О переселении с села Катангли."/>
    <x v="0"/>
  </r>
  <r>
    <x v="22"/>
    <s v="ОГ-5.07-370/20-(0)"/>
    <s v="30.12.2020"/>
    <s v="О предоставлении жилья"/>
    <x v="0"/>
  </r>
  <r>
    <x v="0"/>
    <s v="ОГ-5.07-263/20-(0)"/>
    <s v="21.09.2020"/>
    <s v="О предоставлении копии акта обследования дома. О повторном обследовании дома на предмет аварийности"/>
    <x v="0"/>
  </r>
  <r>
    <x v="0"/>
    <s v="ОГ-5.07-73/20-(0)"/>
    <s v="12.03.2020"/>
    <s v="Об обследовании комиссией квартиры и подвальных помещений"/>
    <x v="0"/>
  </r>
  <r>
    <x v="48"/>
    <s v="ОГ-5.07-173/20-(0)"/>
    <s v="29.06.2020"/>
    <s v="О поиске постановления."/>
    <x v="0"/>
  </r>
  <r>
    <x v="17"/>
    <s v="ОГ-5.07-281/20-(0)"/>
    <s v="05.10.2020"/>
    <s v="О предварительном согласовании предоставления ЗУ для ИЖС"/>
    <x v="0"/>
  </r>
  <r>
    <x v="83"/>
    <s v="ОГ-5.07-60/20-(0)"/>
    <s v="27.02.2020"/>
    <s v="О рассмотрении вопроса освещения двора по ул. Тымская, д. 3"/>
    <x v="0"/>
  </r>
  <r>
    <x v="14"/>
    <s v="ОГ-5.07-26/20-(0)"/>
    <s v="29.01.2020"/>
    <s v="О ремонте квартиры"/>
    <x v="0"/>
  </r>
  <r>
    <x v="24"/>
    <s v="ОГ-5.07-292/20-(0)"/>
    <s v="16.10.2020"/>
    <s v="О нарушении нормативов обеспечения населения коммунальными услугами"/>
    <x v="0"/>
  </r>
  <r>
    <x v="24"/>
    <s v="ОГ-5.07-4/20-(0)"/>
    <s v="10.01.2020"/>
    <s v="О протекании потолка"/>
    <x v="0"/>
  </r>
  <r>
    <x v="24"/>
    <s v="ОГ-5.07-6/20-(1)"/>
    <s v="28.12.2020"/>
    <s v="Об устранении аварийной ситуации теплоснабжения дома"/>
    <x v="0"/>
  </r>
  <r>
    <x v="96"/>
    <s v="ОГ-5.07-256/20-(0)"/>
    <s v="15.09.2020"/>
    <s v="О предоставлении жилья молодому специалисту."/>
    <x v="0"/>
  </r>
  <r>
    <x v="36"/>
    <s v="ОГ-5.07-142/20-(3)"/>
    <s v="13.10.2020"/>
    <s v="О предоставлении земельного участка"/>
    <x v="0"/>
  </r>
  <r>
    <x v="48"/>
    <s v="ОГ-5.07-322/20-(0)"/>
    <s v="05.11.2020"/>
    <s v="О предоставлении копии акта обследования жилого помещения"/>
    <x v="0"/>
  </r>
  <r>
    <x v="6"/>
    <s v="ОГ-5.07-216/20-(0)"/>
    <s v="04.08.2020"/>
    <s v="О выделении жилого помещения, проживает в аварийном доме."/>
    <x v="0"/>
  </r>
  <r>
    <x v="10"/>
    <s v="ОГ-5.07-129/20-(0)"/>
    <s v="03.06.2020"/>
    <s v="О незаконном захвате ЗУ"/>
    <x v="0"/>
  </r>
  <r>
    <x v="88"/>
    <s v="ОГ-5.07-334/20-(0)"/>
    <s v="17.11.2020"/>
    <s v="О получение жилья."/>
    <x v="0"/>
  </r>
  <r>
    <x v="17"/>
    <s v="ОГ-5.07-233/20-(0)"/>
    <s v="18.08.2020"/>
    <s v="Об оформлении земельного участка под ИЖС"/>
    <x v="0"/>
  </r>
  <r>
    <x v="72"/>
    <s v="ОГ-5.07-331/20-(0)"/>
    <s v="16.11.2020"/>
    <s v="О закреплении управляющей компании за многоквартирным домом"/>
    <x v="0"/>
  </r>
  <r>
    <x v="29"/>
    <s v="ОГ-5.07-225/20-(0)"/>
    <s v="12.08.2020"/>
    <s v="О подключении централизованного водоснабжения."/>
    <x v="0"/>
  </r>
  <r>
    <x v="97"/>
    <s v="ОГ-5.07-48/20-(0)"/>
    <s v="14.02.2020"/>
    <s v="Об урегулировании вопроса посещения секции плавания и занятий физкультуры"/>
    <x v="0"/>
  </r>
  <r>
    <x v="6"/>
    <s v="ОГ-5.07-135/20-(0)"/>
    <s v="09.06.2020"/>
    <s v="О переселении в муниципальную квартиру по улице Молодежной, д. 1, кв. 8, с. Вал, Ногликский район."/>
    <x v="0"/>
  </r>
  <r>
    <x v="41"/>
    <s v="ОГ-5.07-183/20-(0)"/>
    <s v="08.07.2020"/>
    <s v="О предоставлении заверенной копии устава МО &quot;Городской округ Ногликский&quot;."/>
    <x v="0"/>
  </r>
  <r>
    <x v="6"/>
    <s v="ОГ-5.07-333/20-(0)"/>
    <s v="17.11.2020"/>
    <s v="О переселении из аварийного жилья"/>
    <x v="0"/>
  </r>
  <r>
    <x v="28"/>
    <s v="ОГ-5.07-186/20-(1)"/>
    <s v="27.11.2020"/>
    <s v="О предоставлении договора мены на жилое помещение"/>
    <x v="0"/>
  </r>
  <r>
    <x v="24"/>
    <s v="ОГ-5.07-290/20-(0)"/>
    <s v="15.10.2020"/>
    <s v="О замене канализационного тройника и допуску к общедомовому канализационному стояку"/>
    <x v="0"/>
  </r>
  <r>
    <x v="10"/>
    <s v="ОГ-5.07-218/20-(0)"/>
    <s v="05.08.2020"/>
    <s v="Объяснительная по ЗУ."/>
    <x v="0"/>
  </r>
  <r>
    <x v="27"/>
    <s v="ОГ-5.07-307/20-(0)"/>
    <s v="28.10.2020"/>
    <s v="О предоставлении жилья"/>
    <x v="0"/>
  </r>
  <r>
    <x v="98"/>
    <s v="ОГ-5.07-119/20-(0)"/>
    <s v="27.05.2020"/>
    <s v="О сносе незаконного ветхого строения."/>
    <x v="0"/>
  </r>
  <r>
    <x v="94"/>
    <s v="ОГ-5.07-239/20-(0)"/>
    <s v="01.09.2020"/>
    <s v="Приватизация жилищного фонда. Деприватизация"/>
    <x v="0"/>
  </r>
  <r>
    <x v="99"/>
    <s v="ОГ-5.07-50/20-(0)"/>
    <s v="18.02.2020"/>
    <s v="О замене приборов учета индивидуального теплоснабжения"/>
    <x v="0"/>
  </r>
  <r>
    <x v="81"/>
    <s v="ОГ-5.07-15/20-(0)"/>
    <s v="22.01.2020"/>
    <s v="О несанкционированной свалке мусора"/>
    <x v="0"/>
  </r>
  <r>
    <x v="87"/>
    <s v="ОГ-5.07-47/20-(0)"/>
    <s v="14.02.2020"/>
    <s v="О предоставлении документов по приватизации квартиры и ЗУ"/>
    <x v="0"/>
  </r>
  <r>
    <x v="18"/>
    <s v="ОГ-5.07-146/20-(0)"/>
    <s v="09.06.2020"/>
    <s v="О сносе хоз. построек."/>
    <x v="0"/>
  </r>
  <r>
    <x v="100"/>
    <s v="ОГ-5.07-170/20-(1)"/>
    <s v="26.08.2020"/>
    <s v="О предоставлении копии постановления"/>
    <x v="0"/>
  </r>
  <r>
    <x v="38"/>
    <s v="ОГ-5.07-1/20-(0)"/>
    <s v="10.01.2020"/>
    <s v="О направлении ответа Шаповаловой Э.А. о закрепленном жилом помещении"/>
    <x v="0"/>
  </r>
  <r>
    <x v="101"/>
    <s v="ОГ-5.07-78/20-(0)"/>
    <s v="16.03.2020"/>
    <s v="О даче согласия на прохождение ознакомительной практики в МБОУ СОШ №1 пгт. Тымовское"/>
    <x v="0"/>
  </r>
  <r>
    <x v="0"/>
    <s v="ОГ-5.07-137/20-(0)"/>
    <s v="09.06.2020"/>
    <s v="Об обследовании дома на предмет аварийности. О включении в программу по переселению граждан из ветхого и аварийного жилья."/>
    <x v="0"/>
  </r>
  <r>
    <x v="60"/>
    <s v="ОГ-5.07-41/20-(9)"/>
    <s v="22.07.2020"/>
    <s v="О проверке вентиляции и дымоудаления управляющей организацией"/>
    <x v="0"/>
  </r>
  <r>
    <x v="102"/>
    <s v="ОГ-5.07-127/20-(0)"/>
    <s v="02.06.2020"/>
    <s v="О признании дома аварийным."/>
    <x v="0"/>
  </r>
  <r>
    <x v="48"/>
    <s v="ОГ-5.07-371/20-(0)"/>
    <s v="30.12.2020"/>
    <s v="О выдаче справки о признании дома аварийным"/>
    <x v="0"/>
  </r>
  <r>
    <x v="49"/>
    <s v="ОГ-5.07-242/20-(0)"/>
    <s v="08.09.2020"/>
    <s v="О ремонте и утеплении балкона, не закрываются двери"/>
    <x v="0"/>
  </r>
  <r>
    <x v="32"/>
    <s v="ОГ-5.07-23/20-(0)"/>
    <s v="29.01.2020"/>
    <s v="О начислении платы за отопление"/>
    <x v="0"/>
  </r>
  <r>
    <x v="103"/>
    <s v="ОГ-5.07-275/20-(0)"/>
    <s v="29.09.2020"/>
    <s v="Об информации, представленной на официальном сайте МО &quot;Городской округ Ногликский&quot;"/>
    <x v="0"/>
  </r>
  <r>
    <x v="60"/>
    <s v="ОГ-5.07-41/20-(8)"/>
    <s v="21.07.2020"/>
    <s v="О вентиляции и дымоудалении."/>
    <x v="0"/>
  </r>
  <r>
    <x v="6"/>
    <s v="ОГ-5.07-261/20-(0)"/>
    <s v="18.09.2020"/>
    <s v="О переселении из аварийного жилья"/>
    <x v="0"/>
  </r>
  <r>
    <x v="27"/>
    <s v="ОГ-5.07-246/20-(0)"/>
    <s v="09.09.2020"/>
    <s v="О выдаче разрешения."/>
    <x v="0"/>
  </r>
  <r>
    <x v="60"/>
    <s v="ОГ-5.07-41/20-(13)"/>
    <s v="01.12.2020"/>
    <s v="О вентиляции и дымоудалении."/>
    <x v="0"/>
  </r>
  <r>
    <x v="60"/>
    <s v="ОГ-5.07-100/20-(0)"/>
    <s v="28.04.2020"/>
    <s v="О бесхозяйственном содержании жилых помещений жилого дома №19"/>
    <x v="0"/>
  </r>
  <r>
    <x v="27"/>
    <s v="ОГ-5.07-185/20-(0)"/>
    <s v="09.07.2020"/>
    <s v="Коммерческое предложение"/>
    <x v="0"/>
  </r>
  <r>
    <x v="24"/>
    <s v="ОГ-5.07-73/20-(1)"/>
    <s v="17.06.2020"/>
    <s v="Об отсыпке ямы возле дома № 24 по улице Строительной"/>
    <x v="0"/>
  </r>
  <r>
    <x v="72"/>
    <s v="ОГ-5.07-142/20-(4)"/>
    <s v="16.11.2020"/>
    <s v="О выборе способа управления многоквартирным домом"/>
    <x v="0"/>
  </r>
  <r>
    <x v="6"/>
    <s v="ОГ-5.07-117/20-(0)"/>
    <s v="27.05.2020"/>
    <s v="О разрушении дома по улице Мостовой дом 1"/>
    <x v="0"/>
  </r>
  <r>
    <x v="48"/>
    <s v="ОГ-5.07-356/20-(1)"/>
    <s v="10.12.2020"/>
    <s v="О предоставлении копии акта обследования помещения, акта  приема-передачи жилого помещения, копию письменного отказа в предоставлении жилого помещения"/>
    <x v="0"/>
  </r>
  <r>
    <x v="18"/>
    <s v="ОГ-5.07-151/20-(0)"/>
    <s v="09.06.2020"/>
    <s v="О сносе хоз. построек."/>
    <x v="0"/>
  </r>
  <r>
    <x v="48"/>
    <s v="ОГ-5.07-94/20-(0)"/>
    <s v="21.04.2020"/>
    <s v="О предоставлении данных по квартире 34 в д. 3 по ул. Гагарина"/>
    <x v="0"/>
  </r>
  <r>
    <x v="6"/>
    <s v="ОГ-5.07-260/20-(0)"/>
    <s v="15.09.2020"/>
    <s v="О переселении из села Катангли."/>
    <x v="0"/>
  </r>
  <r>
    <x v="6"/>
    <s v="ОГ-5.07-259/20-(0)"/>
    <s v="15.09.2020"/>
    <s v="О переселении из села Вал."/>
    <x v="0"/>
  </r>
  <r>
    <x v="33"/>
    <s v="ОГ-5.07-88/20-(0)"/>
    <s v="02.04.2020"/>
    <s v="О замене мусорного контейнера"/>
    <x v="0"/>
  </r>
  <r>
    <x v="18"/>
    <s v="ОГ-5.07-167/20-(1)"/>
    <s v="12.08.2020"/>
    <s v="О вывозе строительных материалов._x000a_О встречи с жителями."/>
    <x v="0"/>
  </r>
  <r>
    <x v="10"/>
    <s v="ОГ-5.07-210/20-(1)"/>
    <s v="14.10.2020"/>
    <s v="О сносе хоз. построек"/>
    <x v="0"/>
  </r>
  <r>
    <x v="104"/>
    <s v="ОГ-5.07-182/20-(0)"/>
    <s v="08.07.2020"/>
    <s v="О подключении электроснабжения на дачные участки в микрорайоне 25 июня."/>
    <x v="0"/>
  </r>
  <r>
    <x v="17"/>
    <s v="ОГ-5.07-219/20-(0)"/>
    <s v="05.08.2020"/>
    <s v="О предварительном согласовании предоставления ЗУ для ИЖС."/>
    <x v="0"/>
  </r>
  <r>
    <x v="48"/>
    <s v="ОГ-5.07-263/20-(1)"/>
    <s v="18.12.2020"/>
    <s v="О предоставлении копии акта обследования жилого помещения"/>
    <x v="0"/>
  </r>
  <r>
    <x v="23"/>
    <s v="ОГ-5.07-114/20-(1)"/>
    <s v="22.05.2020"/>
    <s v="О выведении газовой трубы с участка для ИЖС."/>
    <x v="0"/>
  </r>
  <r>
    <x v="35"/>
    <s v="ОГ-5.07-337/20-(0)"/>
    <s v="30.11.2020"/>
    <s v="Об изменении вида разрешенного использования ЗУ"/>
    <x v="0"/>
  </r>
  <r>
    <x v="52"/>
    <s v="ОГ-5.07-346/20-(0)"/>
    <s v="03.12.2020"/>
    <s v="О решении жилищных вопросов"/>
    <x v="0"/>
  </r>
  <r>
    <x v="105"/>
    <s v="ОГ-5.07-197/20-(0)"/>
    <s v="21.07.2020"/>
    <s v="О собаках, которые мешают из-за лая, кидаются на людей. Гражданка Едыкина В. не реагирует на замечания. Обвиняет жильцов дома в отравлении собак."/>
    <x v="0"/>
  </r>
  <r>
    <x v="80"/>
    <s v="ОГ-5.07-310/20-(0)"/>
    <s v="28.10.2020"/>
    <s v="О ненадлежащем содержании домашних животных"/>
    <x v="0"/>
  </r>
  <r>
    <x v="48"/>
    <s v="ОГ-5.07-94/20-(1)"/>
    <s v="02.06.2020"/>
    <s v="О предоставлении документов, подтверждающих факт выделения жилой субсидии по переселению из районов Крайнего Севера (п. Ноглики) в город Орёл."/>
    <x v="0"/>
  </r>
  <r>
    <x v="106"/>
    <s v="ОГ-5.07-77/20-(0)"/>
    <s v="13.03.2020"/>
    <s v="О принятии мер к сотруднику, находившемуся на работе в нетрезвом виде"/>
    <x v="0"/>
  </r>
  <r>
    <x v="14"/>
    <s v="ОГ-5.07-188/20-(2)"/>
    <s v="10.11.2020"/>
    <s v="О проведении ремонта"/>
    <x v="0"/>
  </r>
  <r>
    <x v="14"/>
    <s v="ОГ-5.07-283/20-(0)"/>
    <s v="06.10.2020"/>
    <s v="О досрочном капитальном ремонте дома"/>
    <x v="0"/>
  </r>
  <r>
    <x v="11"/>
    <s v="ОГ-5.07-35/20-(0)"/>
    <s v="05.02.2020"/>
    <s v="О предоставлении квартиры по ДСН"/>
    <x v="0"/>
  </r>
  <r>
    <x v="19"/>
    <s v="ОГ-5.07-27/20-(0)"/>
    <s v="31.01.2020"/>
    <s v="Об изменении вида разрешенного использования ЗУ"/>
    <x v="0"/>
  </r>
  <r>
    <x v="15"/>
    <s v="ОГ-5.07-353/20-(0)"/>
    <s v="09.12.2020"/>
    <s v="О программе &quot;земский доктор&quot;"/>
    <x v="0"/>
  </r>
  <r>
    <x v="12"/>
    <s v="ОГ-5.07-213/20-(1)"/>
    <s v="06.10.2020"/>
    <s v="О выделении муниципального жилья"/>
    <x v="0"/>
  </r>
  <r>
    <x v="107"/>
    <s v="ОГ-5.07-24/20-(0)"/>
    <s v="29.01.2020"/>
    <s v="О стоимости молока"/>
    <x v="0"/>
  </r>
  <r>
    <x v="53"/>
    <s v="ОГ-5.07-40/20-(3)"/>
    <s v="24.07.2020"/>
    <s v="О невыплаченных денежных средствах."/>
    <x v="0"/>
  </r>
  <r>
    <x v="24"/>
    <s v="ОГ-5.07-305/20-(0)"/>
    <s v="27.10.2020"/>
    <s v="Об устранении причин протекания на балконе"/>
    <x v="0"/>
  </r>
  <r>
    <x v="62"/>
    <s v="ОГ-5.07-364/20-(0)"/>
    <s v="15.12.2020"/>
    <s v="О невозможности прохода и входа к квартире."/>
    <x v="0"/>
  </r>
  <r>
    <x v="35"/>
    <s v="ОГ-5.07-161/20-(0)"/>
    <s v="17.06.2020"/>
    <s v="О предварительном согласовании предоставления ЗУ для ИЖС."/>
    <x v="0"/>
  </r>
  <r>
    <x v="6"/>
    <s v="ОГ-5.07-11/20-(0)"/>
    <s v="21.01.2020"/>
    <s v="О переселении: первичное жилье с. Вал или вторичное жилье в пгт. Ноглики"/>
    <x v="0"/>
  </r>
  <r>
    <x v="108"/>
    <s v="ОГ-5.07-339/20-(0)"/>
    <s v="01.12.2020"/>
    <s v="О выдаче разрешения на продажу части собственности несовершеннолетнего"/>
    <x v="0"/>
  </r>
  <r>
    <x v="6"/>
    <s v="ОГ-5.07-53/20-(1)"/>
    <s v="20.10.2020"/>
    <s v="О выделении жилья."/>
    <x v="0"/>
  </r>
  <r>
    <x v="109"/>
    <s v="ОГ-5.07-65/20-(0)"/>
    <s v="03.03.2020"/>
    <s v="Об отсутствии специалиста по апробированию счетчиков водоучета"/>
    <x v="0"/>
  </r>
  <r>
    <x v="4"/>
    <s v="ОГ-5.07-30/20-(0)"/>
    <s v="04.02.2020"/>
    <s v="Об электрических столбах на 62 участке 15 Квартал."/>
    <x v="0"/>
  </r>
  <r>
    <x v="41"/>
    <s v="ОГ-5.07-39/20-(0)"/>
    <s v="05.02.2020"/>
    <s v="О направлении новой справки о неучастии в приватизации"/>
    <x v="0"/>
  </r>
  <r>
    <x v="6"/>
    <s v="ОГ-5.07-170/20-(0)"/>
    <s v="25.06.2020"/>
    <s v="О переселении с села Катангли."/>
    <x v="0"/>
  </r>
  <r>
    <x v="110"/>
    <s v="ОГ-5.07-349/20-(0)"/>
    <s v="07.12.2020"/>
    <s v="О предоставлении копии протокола собрания жильцов и проектной документации на реконструкцию в МКД"/>
    <x v="0"/>
  </r>
  <r>
    <x v="49"/>
    <s v="ОГ-5.07-9/20-(0)"/>
    <s v="15.01.2020"/>
    <s v="О принятии мер по устранению: несоответствия температуры воздуха в квартире СНИП, появления конденсата на потолках, стене. О сроках устранения."/>
    <x v="0"/>
  </r>
  <r>
    <x v="14"/>
    <s v="ОГ-5.07-18/20-(0)"/>
    <s v="22.01.2020"/>
    <s v="О проведении капитального ремонта дома"/>
    <x v="0"/>
  </r>
  <r>
    <x v="27"/>
    <s v="ОГ-5.07-362/20-(0)"/>
    <s v="15.12.2020"/>
    <s v="О ярмарке новогодних ёлок"/>
    <x v="0"/>
  </r>
  <r>
    <x v="27"/>
    <s v="ОГ-5.07-106/20-(0)"/>
    <s v="08.05.2020"/>
    <s v="Об оказании помощи в установке памятника"/>
    <x v="0"/>
  </r>
  <r>
    <x v="111"/>
    <s v="ОГ-5.07-214/20-(0)"/>
    <s v="04.08.2020"/>
    <s v="О нежелательных соседях, квартиру сдает сирота, постоянно шум."/>
    <x v="0"/>
  </r>
  <r>
    <x v="31"/>
    <s v="ОГ-5.07-49/20-(0)"/>
    <s v="14.02.2020"/>
    <s v="О гарантиях при производстве земляных работ"/>
    <x v="0"/>
  </r>
  <r>
    <x v="38"/>
    <s v="ОГ-5.07-96/20-(0)"/>
    <s v="22.04.2020"/>
    <s v="О предоставлении разъяснений по персональным данным"/>
    <x v="0"/>
  </r>
  <r>
    <x v="69"/>
    <s v="ОГ-5.07-326/20-(0)"/>
    <s v="09.11.2020"/>
    <s v="О выселении из жилого помещения"/>
    <x v="0"/>
  </r>
  <r>
    <x v="86"/>
    <s v="ОГ-5.07-80/20-(0)"/>
    <s v="16.03.2020"/>
    <s v="Об оказании единовременной материальной помощи"/>
    <x v="0"/>
  </r>
  <r>
    <x v="62"/>
    <s v="ОГ-5.07-359/20-(0)"/>
    <s v="15.12.2020"/>
    <s v="1. О запрете стоянки машин вблизи жилого дома 2. О благоустройстве парковки во дворе жилого дома"/>
    <x v="0"/>
  </r>
  <r>
    <x v="60"/>
    <s v="ОГ-5.07-217/20-(0)"/>
    <s v="04.08.2020"/>
    <s v="О вытяжной трубе, которая вылетела."/>
    <x v="0"/>
  </r>
  <r>
    <x v="37"/>
    <s v="ОГ-5.07-198/20-(0)"/>
    <s v="22.07.2020"/>
    <s v="Об отсыпки дороги."/>
    <x v="0"/>
  </r>
  <r>
    <x v="41"/>
    <s v="ОГ-5.07-224/20-(0)"/>
    <s v="10.08.2020"/>
    <s v="О предоставлении справки."/>
    <x v="0"/>
  </r>
  <r>
    <x v="12"/>
    <s v="ОГ-5.07-53/20-(0)"/>
    <s v="18.02.2020"/>
    <s v="О выделении жилого помещения (живет в холоде)."/>
    <x v="0"/>
  </r>
  <r>
    <x v="12"/>
    <s v="ОГ-5.07-51/20-(0)"/>
    <s v="18.02.2020"/>
    <s v="О сносе аварийного дома и выделении жилого помещения"/>
    <x v="0"/>
  </r>
  <r>
    <x v="6"/>
    <s v="ОГ-5.07-195/20-(0)"/>
    <s v="21.07.2020"/>
    <s v="О переселении с села Катангли."/>
    <x v="0"/>
  </r>
  <r>
    <x v="17"/>
    <s v="ОГ-5.07-74/20-(0)"/>
    <s v="12.03.2020"/>
    <s v="О предоставлении ЗУ бесплатно в собственность гражданам, имеющих трех и более детей"/>
    <x v="0"/>
  </r>
  <r>
    <x v="24"/>
    <s v="ОГ-5.07-312/20-(0)"/>
    <s v="30.10.2020"/>
    <s v="О строительстве колодца питьевой воды"/>
    <x v="0"/>
  </r>
  <r>
    <x v="28"/>
    <s v="ОГ-5.07-25/20-(3)"/>
    <s v="29.07.2020"/>
    <s v="О направлении ордера на квартиру и информации о ключе"/>
    <x v="0"/>
  </r>
  <r>
    <x v="72"/>
    <s v="ОГ-5.07-199/20-(0)"/>
    <s v="22.07.2020"/>
    <s v="О ненадлежащем содержании жилого помещения."/>
    <x v="0"/>
  </r>
  <r>
    <x v="18"/>
    <s v="ОГ-5.07-138/20-(0)"/>
    <s v="09.06.2020"/>
    <s v="О сносе хоз. построек."/>
    <x v="0"/>
  </r>
  <r>
    <x v="60"/>
    <s v="ОГ-5.07-41/20-(11)"/>
    <s v="03.11.2020"/>
    <s v="О вентиляции и дымоудалении."/>
    <x v="0"/>
  </r>
  <r>
    <x v="112"/>
    <s v="ОГ-5.07-17/20-(0)"/>
    <s v="22.01.2020"/>
    <s v="О нарушении земельного и градостроительного законодательства и самовольной пристройки к зданию"/>
    <x v="0"/>
  </r>
  <r>
    <x v="95"/>
    <s v="ОГ-5.07-241/20-(2)"/>
    <s v="11.12.2020"/>
    <s v="О пенсионных выплатах"/>
    <x v="0"/>
  </r>
  <r>
    <x v="81"/>
    <s v="ОГ-5.07-129/20-(1)"/>
    <s v="19.06.2020"/>
    <s v="Об уборке строительного мусора."/>
    <x v="0"/>
  </r>
  <r>
    <x v="11"/>
    <s v="ОГ-5.07-237/20-(0)"/>
    <s v="27.08.2020"/>
    <s v="О заключении договора социального найма"/>
    <x v="0"/>
  </r>
  <r>
    <x v="18"/>
    <s v="ОГ-5.07-145/20-(0)"/>
    <s v="09.06.2020"/>
    <s v="О сносе хоз. построек."/>
    <x v="0"/>
  </r>
  <r>
    <x v="40"/>
    <s v="ОГ-5.07-356/20-(0)"/>
    <s v="10.12.2020"/>
    <s v="О несогласии с предоставленным жильем"/>
    <x v="0"/>
  </r>
  <r>
    <x v="10"/>
    <s v="ОГ-5.07-10/20-(0)"/>
    <s v="15.01.2020"/>
    <s v="О предоставлении дополнительного ЗУ для ЛПХ"/>
    <x v="0"/>
  </r>
  <r>
    <x v="0"/>
    <s v="ОГ-5.07-351/20-(0)"/>
    <s v="09.12.2020"/>
    <s v="О предоставлении информации об аварийности дома и планах его обследования"/>
    <x v="0"/>
  </r>
  <r>
    <x v="17"/>
    <s v="ОГ-5.07-84/20-(1)"/>
    <s v="17.04.2020"/>
    <s v="О предварительном согласовании предоставления ЗУ для ИЖС"/>
    <x v="0"/>
  </r>
  <r>
    <x v="113"/>
    <s v="ОГ-5.07-68/20-(0)"/>
    <s v="04.03.2020"/>
    <s v="О замене венцов дома"/>
    <x v="0"/>
  </r>
  <r>
    <x v="6"/>
    <s v="ОГ-5.07-179/20-(0)"/>
    <s v="07.07.2020"/>
    <s v="О предоставлении жилого помещения (стоит в очереди)"/>
    <x v="0"/>
  </r>
  <r>
    <x v="72"/>
    <s v="ОГ-5.07-200/20-(0)"/>
    <s v="22.07.2020"/>
    <s v="О ненадлежащем содержании жилого помещения."/>
    <x v="0"/>
  </r>
  <r>
    <x v="70"/>
    <s v="ОГ-5.07-41/20-(10)"/>
    <s v="03.11.2020"/>
    <s v="О нарушениях в работе управляющей компании и законодательстве исполнительного производства"/>
    <x v="0"/>
  </r>
  <r>
    <x v="12"/>
    <s v="ОГ-5.07-319/20-(0)"/>
    <s v="03.11.2020"/>
    <s v="О предоставлении жилья."/>
    <x v="0"/>
  </r>
  <r>
    <x v="24"/>
    <s v="ОГ-5.07-303/20-(0)"/>
    <s v="26.10.2020"/>
    <s v="О засорении колодца и его расчистке"/>
    <x v="0"/>
  </r>
  <r>
    <x v="18"/>
    <s v="ОГ-5.07-148/20-(0)"/>
    <s v="09.06.2020"/>
    <s v="О сносе хоз. построек."/>
    <x v="0"/>
  </r>
  <r>
    <x v="6"/>
    <s v="ОГ-5.07-14/20-(0)"/>
    <s v="21.01.2020"/>
    <s v="О переселении из ветхого и аварийного жилья"/>
    <x v="0"/>
  </r>
  <r>
    <x v="4"/>
    <s v="ОГ-5.07-130/20-(0)"/>
    <s v="03.06.2020"/>
    <s v="О включении жилого дома в проект газификации &quot;Реконструкция систем распределения и использования газа&quot;."/>
    <x v="0"/>
  </r>
  <r>
    <x v="0"/>
    <s v="ОГ-5.07-191/20-(0)"/>
    <s v="21.07.2020"/>
    <s v="Об обследовании дома на предмет пригодности для проживания и осмотр всех квартир."/>
    <x v="0"/>
  </r>
  <r>
    <x v="27"/>
    <s v="ОГ-5.07-278/20-(0)"/>
    <s v="02.10.2020"/>
    <s v="О проведении ремонта"/>
    <x v="0"/>
  </r>
  <r>
    <x v="41"/>
    <s v="ОГ-5.07-191/20-(1)"/>
    <s v="07.08.2020"/>
    <s v="О предоставлении акта."/>
    <x v="0"/>
  </r>
  <r>
    <x v="71"/>
    <s v="ОГ-5.07-170/20-(4)"/>
    <s v="14.12.2020"/>
    <s v="О работе МУП &quot;Управляющая организация &quot;Ноглики&quot;"/>
    <x v="0"/>
  </r>
  <r>
    <x v="10"/>
    <s v="ОГ-5.07-91/20-(0)"/>
    <s v="17.04.2020"/>
    <s v="Об изменении вида разрешенного использования ЗУ"/>
    <x v="0"/>
  </r>
  <r>
    <x v="114"/>
    <s v="ОГ-5.07-3/20-(1)"/>
    <s v="11.02.2020"/>
    <s v="О проведении публичного мероприятия"/>
    <x v="0"/>
  </r>
  <r>
    <x v="14"/>
    <s v="ОГ-5.07-154/20-(0)"/>
    <s v="11.06.2020"/>
    <s v="О замене бруса возле радиатора."/>
    <x v="0"/>
  </r>
  <r>
    <x v="0"/>
    <s v="ОГ-5.07-28/20-(0)"/>
    <s v="04.02.2020"/>
    <s v="О признании жилья аварийным."/>
    <x v="0"/>
  </r>
  <r>
    <x v="17"/>
    <s v="ОГ-5.07-140/20-(1)"/>
    <s v="26.08.2020"/>
    <s v="О предварительном согласовании предоставления ЗУ для ИЖС"/>
    <x v="0"/>
  </r>
  <r>
    <x v="0"/>
    <s v="ОГ-5.07-113/20-(0)"/>
    <s v="20.05.2020"/>
    <s v="О сносе хоз.построек. Об обследовании дома на предмет аварийности."/>
    <x v="0"/>
  </r>
  <r>
    <x v="42"/>
    <s v="ОГ-5.07-293/20-(0)"/>
    <s v="19.10.2020"/>
    <s v="О нарушении СНИП по организации проведения строительства"/>
    <x v="0"/>
  </r>
  <r>
    <x v="23"/>
    <s v="ОГ-5.07-276/20-(0)"/>
    <s v="30.09.2020"/>
    <s v="О неисправности газового котла"/>
    <x v="0"/>
  </r>
  <r>
    <x v="12"/>
    <s v="ОГ-5.07-220/20-(0)"/>
    <s v="06.08.2020"/>
    <s v="О предоставлении жилого помещения."/>
    <x v="0"/>
  </r>
  <r>
    <x v="10"/>
    <s v="ОГ-5.07-85/20-(0)"/>
    <s v="30.03.2020"/>
    <s v="Об изменении разрешенного использования ЗУ"/>
    <x v="0"/>
  </r>
  <r>
    <x v="14"/>
    <s v="ОГ-5.07-6/20-(0)"/>
    <s v="15.01.2020"/>
    <s v="О проведении капитального ремонта (утепление стен фасада, установка радиатора отопления в подъезде)"/>
    <x v="0"/>
  </r>
  <r>
    <x v="6"/>
    <s v="ОГ-5.07-125/20-(0)"/>
    <s v="02.06.2020"/>
    <s v="О квартире находящейся по адресу: Квартал 8, д. 3, кв. 17, пгт. Ноглики"/>
    <x v="0"/>
  </r>
  <r>
    <x v="21"/>
    <s v="ОГ-5.07-66/20-(0)"/>
    <s v="03.03.2020"/>
    <s v="О регистрации по месту жительства"/>
    <x v="0"/>
  </r>
  <r>
    <x v="37"/>
    <s v="ОГ-5.07-267/20-(0)"/>
    <s v="23.09.2020"/>
    <s v="О размыве участка дорожного полотна сточными водами"/>
    <x v="0"/>
  </r>
  <r>
    <x v="24"/>
    <s v="ОГ-5.07-369/20-(0)"/>
    <s v="29.12.2020"/>
    <s v="Об утеплении подъезда"/>
    <x v="0"/>
  </r>
  <r>
    <x v="48"/>
    <s v="ОГ-5.07-296/20-(0)"/>
    <s v="22.10.2020"/>
    <s v="О выдачи копии ордера и справки"/>
    <x v="0"/>
  </r>
  <r>
    <x v="14"/>
    <s v="ОГ-5.07-182/20-(1)"/>
    <s v="03.11.2020"/>
    <s v="О протечке балкона. Жалоба на бездействие директора ООО &quot;Жилсервис Ноглики&quot;"/>
    <x v="0"/>
  </r>
  <r>
    <x v="115"/>
    <s v="ОГ-5.07-228/20-(0)"/>
    <s v="17.08.2020"/>
    <s v="О предоставлении выписки из постановления о награждении"/>
    <x v="0"/>
  </r>
  <r>
    <x v="38"/>
    <s v="ОГ-5.07-316/20-(0)"/>
    <s v="03.11.2020"/>
    <s v="О выделении жилого помещения сироте."/>
    <x v="0"/>
  </r>
  <r>
    <x v="35"/>
    <s v="ОГ-5.07-171/20-(0)"/>
    <s v="25.06.2020"/>
    <s v="О выделении ЗУ под ИЖС."/>
    <x v="0"/>
  </r>
  <r>
    <x v="27"/>
    <s v="ОГ-5.07-313/20-(0)"/>
    <s v="30.10.2020"/>
    <s v="О рассмотрении резюме"/>
    <x v="0"/>
  </r>
  <r>
    <x v="0"/>
    <s v="ОГ-5.07-271/20-(0)"/>
    <s v="25.09.2020"/>
    <s v="Об обследовании многоквартирного дома на предмет проведения капитального ремонта"/>
    <x v="0"/>
  </r>
  <r>
    <x v="62"/>
    <s v="ОГ-5.07-109/20-(0)"/>
    <s v="15.05.2020"/>
    <s v="О пересмотре сроков проведения капитального ремонта. Об отсыпке дорожного полотна проулка. Об обустройстве контейнерной площадки для ТБО. О ликвидации"/>
    <x v="0"/>
  </r>
  <r>
    <x v="3"/>
    <s v="ОГ-5.07-122/20-(0)"/>
    <s v="27.05.2020"/>
    <s v="О ненадлежащем содержании жилого помещения."/>
    <x v="0"/>
  </r>
  <r>
    <x v="116"/>
    <s v="ОГ-5.07-247/20-(0)"/>
    <s v="10.09.2020"/>
    <s v="Об отсутствии хлеба"/>
    <x v="0"/>
  </r>
  <r>
    <x v="24"/>
    <s v="ОГ-5.07-288/20-(0)"/>
    <s v="13.10.2020"/>
    <s v="О спиле дерева"/>
    <x v="0"/>
  </r>
  <r>
    <x v="41"/>
    <s v="ОГ-5.07-224/20-(1)"/>
    <s v="10.08.2020"/>
    <s v="О предоставлении справки."/>
    <x v="0"/>
  </r>
  <r>
    <x v="17"/>
    <s v="ОГ-5.07-244/20-(0)"/>
    <s v="09.09.2020"/>
    <s v="О предварительном согласовании предоставления ЗУ для ИЖС"/>
    <x v="0"/>
  </r>
  <r>
    <x v="33"/>
    <s v="ОГ-5.07-103/20-(0)"/>
    <s v="30.04.2020"/>
    <s v="О предоставлении формы заявки для регистрации мест накопления ТКО по Ногликскому району"/>
    <x v="0"/>
  </r>
  <r>
    <x v="117"/>
    <s v="ОГ-5.07-240/20-(1)"/>
    <s v="05.10.2020"/>
    <s v="О благодарности"/>
    <x v="0"/>
  </r>
  <r>
    <x v="17"/>
    <s v="ОГ-5.07-336/20-(0)"/>
    <s v="24.11.2020"/>
    <s v="О предварительном согласовании предоставления ЗУ для ИЖС"/>
    <x v="0"/>
  </r>
  <r>
    <x v="17"/>
    <s v="ОГ-5.07-347/20-(0)"/>
    <s v="04.12.2020"/>
    <s v="О предоставлении ЗУ"/>
    <x v="0"/>
  </r>
  <r>
    <x v="113"/>
    <s v="ОГ-5.07-83/20-(0)"/>
    <s v="25.03.2020"/>
    <s v="О неполном предоставлении услуг ООО &quot;Жилсервис&quot;"/>
    <x v="0"/>
  </r>
  <r>
    <x v="24"/>
    <s v="ОГ-5.07-252/20-(0)"/>
    <s v="14.09.2020"/>
    <s v="О спиле дерева."/>
    <x v="0"/>
  </r>
  <r>
    <x v="118"/>
    <m/>
    <m/>
    <m/>
    <x v="1"/>
  </r>
  <r>
    <x v="118"/>
    <m/>
    <m/>
    <m/>
    <x v="1"/>
  </r>
  <r>
    <x v="118"/>
    <m/>
    <m/>
    <m/>
    <x v="1"/>
  </r>
  <r>
    <x v="118"/>
    <m/>
    <m/>
    <m/>
    <x v="1"/>
  </r>
  <r>
    <x v="118"/>
    <m/>
    <m/>
    <m/>
    <x v="1"/>
  </r>
  <r>
    <x v="118"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4" indent="0" outline="1" outlineData="1" multipleFieldFilters="0" rowHeaderCaption="Тематика" colHeaderCaption="">
  <location ref="B6:E127" firstHeaderRow="1" firstDataRow="2" firstDataCol="1"/>
  <pivotFields count="5">
    <pivotField axis="axisRow" showAll="0" sortType="ascending">
      <items count="178">
        <item m="1" x="123"/>
        <item x="13"/>
        <item x="43"/>
        <item x="117"/>
        <item x="37"/>
        <item x="45"/>
        <item m="1" x="166"/>
        <item x="12"/>
        <item m="1" x="167"/>
        <item x="47"/>
        <item x="109"/>
        <item x="85"/>
        <item m="1" x="151"/>
        <item x="96"/>
        <item x="17"/>
        <item x="69"/>
        <item x="101"/>
        <item x="1"/>
        <item m="1" x="165"/>
        <item m="1" x="175"/>
        <item m="1" x="131"/>
        <item m="1" x="161"/>
        <item x="15"/>
        <item x="52"/>
        <item x="112"/>
        <item m="1" x="170"/>
        <item m="1" x="140"/>
        <item x="19"/>
        <item x="42"/>
        <item x="46"/>
        <item x="114"/>
        <item m="1" x="139"/>
        <item x="53"/>
        <item x="31"/>
        <item x="7"/>
        <item m="1" x="153"/>
        <item x="116"/>
        <item x="92"/>
        <item x="30"/>
        <item x="97"/>
        <item x="63"/>
        <item x="58"/>
        <item m="1" x="168"/>
        <item m="1" x="134"/>
        <item x="77"/>
        <item x="105"/>
        <item x="3"/>
        <item x="61"/>
        <item x="24"/>
        <item x="72"/>
        <item x="56"/>
        <item x="48"/>
        <item x="55"/>
        <item x="54"/>
        <item x="18"/>
        <item x="35"/>
        <item m="1" x="129"/>
        <item x="103"/>
        <item m="1" x="135"/>
        <item x="41"/>
        <item x="14"/>
        <item m="1" x="164"/>
        <item x="2"/>
        <item x="70"/>
        <item x="113"/>
        <item x="86"/>
        <item x="62"/>
        <item x="108"/>
        <item m="1" x="127"/>
        <item m="1" x="145"/>
        <item m="1" x="142"/>
        <item m="1" x="143"/>
        <item m="1" x="122"/>
        <item m="1" x="148"/>
        <item m="1" x="133"/>
        <item m="1" x="126"/>
        <item x="22"/>
        <item x="20"/>
        <item m="1" x="125"/>
        <item m="1" x="146"/>
        <item x="44"/>
        <item x="80"/>
        <item m="1" x="144"/>
        <item x="81"/>
        <item x="40"/>
        <item m="1" x="152"/>
        <item x="36"/>
        <item x="50"/>
        <item x="88"/>
        <item m="1" x="160"/>
        <item x="38"/>
        <item m="1" x="137"/>
        <item m="1" x="120"/>
        <item x="90"/>
        <item x="25"/>
        <item x="10"/>
        <item x="33"/>
        <item x="27"/>
        <item x="0"/>
        <item m="1" x="119"/>
        <item x="100"/>
        <item x="59"/>
        <item m="1" x="158"/>
        <item x="32"/>
        <item x="68"/>
        <item m="1" x="136"/>
        <item m="1" x="169"/>
        <item x="76"/>
        <item x="111"/>
        <item x="34"/>
        <item m="1" x="121"/>
        <item m="1" x="147"/>
        <item x="79"/>
        <item x="57"/>
        <item x="84"/>
        <item x="102"/>
        <item m="1" x="149"/>
        <item x="95"/>
        <item x="6"/>
        <item x="4"/>
        <item x="115"/>
        <item x="51"/>
        <item m="1" x="138"/>
        <item m="1" x="157"/>
        <item x="67"/>
        <item x="74"/>
        <item x="110"/>
        <item x="28"/>
        <item m="1" x="171"/>
        <item x="91"/>
        <item x="11"/>
        <item m="1" x="124"/>
        <item x="26"/>
        <item x="78"/>
        <item m="1" x="156"/>
        <item x="99"/>
        <item x="87"/>
        <item x="94"/>
        <item m="1" x="172"/>
        <item x="64"/>
        <item m="1" x="150"/>
        <item x="39"/>
        <item m="1" x="154"/>
        <item m="1" x="130"/>
        <item m="1" x="162"/>
        <item x="98"/>
        <item x="21"/>
        <item m="1" x="173"/>
        <item x="89"/>
        <item x="16"/>
        <item x="65"/>
        <item x="82"/>
        <item x="23"/>
        <item x="60"/>
        <item x="75"/>
        <item m="1" x="128"/>
        <item m="1" x="132"/>
        <item x="73"/>
        <item m="1" x="155"/>
        <item m="1" x="159"/>
        <item m="1" x="141"/>
        <item x="8"/>
        <item x="29"/>
        <item x="107"/>
        <item x="71"/>
        <item x="106"/>
        <item x="66"/>
        <item x="93"/>
        <item x="83"/>
        <item x="5"/>
        <item m="1" x="176"/>
        <item x="49"/>
        <item m="1" x="163"/>
        <item x="9"/>
        <item x="104"/>
        <item m="1" x="174"/>
        <item x="118"/>
        <item t="default"/>
      </items>
    </pivotField>
    <pivotField showAll="0" defaultSubtotal="0"/>
    <pivotField showAll="0" defaultSubtotal="0"/>
    <pivotField showAll="0" defaultSubtotal="0"/>
    <pivotField axis="axisCol" dataField="1" showAll="0" sortType="ascending" defaultSubtotal="0">
      <items count="4">
        <item m="1" x="2"/>
        <item m="1" x="3"/>
        <item x="0"/>
        <item x="1"/>
      </items>
    </pivotField>
  </pivotFields>
  <rowFields count="1">
    <field x="0"/>
  </rowFields>
  <rowItems count="120">
    <i>
      <x v="1"/>
    </i>
    <i>
      <x v="2"/>
    </i>
    <i>
      <x v="3"/>
    </i>
    <i>
      <x v="4"/>
    </i>
    <i>
      <x v="5"/>
    </i>
    <i>
      <x v="7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22"/>
    </i>
    <i>
      <x v="23"/>
    </i>
    <i>
      <x v="24"/>
    </i>
    <i>
      <x v="27"/>
    </i>
    <i>
      <x v="28"/>
    </i>
    <i>
      <x v="29"/>
    </i>
    <i>
      <x v="30"/>
    </i>
    <i>
      <x v="32"/>
    </i>
    <i>
      <x v="33"/>
    </i>
    <i>
      <x v="34"/>
    </i>
    <i>
      <x v="36"/>
    </i>
    <i>
      <x v="37"/>
    </i>
    <i>
      <x v="38"/>
    </i>
    <i>
      <x v="39"/>
    </i>
    <i>
      <x v="40"/>
    </i>
    <i>
      <x v="41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7"/>
    </i>
    <i>
      <x v="59"/>
    </i>
    <i>
      <x v="60"/>
    </i>
    <i>
      <x v="62"/>
    </i>
    <i>
      <x v="63"/>
    </i>
    <i>
      <x v="64"/>
    </i>
    <i>
      <x v="65"/>
    </i>
    <i>
      <x v="66"/>
    </i>
    <i>
      <x v="67"/>
    </i>
    <i>
      <x v="76"/>
    </i>
    <i>
      <x v="77"/>
    </i>
    <i>
      <x v="80"/>
    </i>
    <i>
      <x v="81"/>
    </i>
    <i>
      <x v="83"/>
    </i>
    <i>
      <x v="84"/>
    </i>
    <i>
      <x v="86"/>
    </i>
    <i>
      <x v="87"/>
    </i>
    <i>
      <x v="88"/>
    </i>
    <i>
      <x v="90"/>
    </i>
    <i>
      <x v="93"/>
    </i>
    <i>
      <x v="94"/>
    </i>
    <i>
      <x v="95"/>
    </i>
    <i>
      <x v="96"/>
    </i>
    <i>
      <x v="97"/>
    </i>
    <i>
      <x v="98"/>
    </i>
    <i>
      <x v="100"/>
    </i>
    <i>
      <x v="101"/>
    </i>
    <i>
      <x v="103"/>
    </i>
    <i>
      <x v="104"/>
    </i>
    <i>
      <x v="107"/>
    </i>
    <i>
      <x v="108"/>
    </i>
    <i>
      <x v="109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1"/>
    </i>
    <i>
      <x v="124"/>
    </i>
    <i>
      <x v="125"/>
    </i>
    <i>
      <x v="126"/>
    </i>
    <i>
      <x v="127"/>
    </i>
    <i>
      <x v="129"/>
    </i>
    <i>
      <x v="130"/>
    </i>
    <i>
      <x v="132"/>
    </i>
    <i>
      <x v="133"/>
    </i>
    <i>
      <x v="135"/>
    </i>
    <i>
      <x v="136"/>
    </i>
    <i>
      <x v="137"/>
    </i>
    <i>
      <x v="139"/>
    </i>
    <i>
      <x v="141"/>
    </i>
    <i>
      <x v="145"/>
    </i>
    <i>
      <x v="146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7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1"/>
    </i>
    <i>
      <x v="173"/>
    </i>
    <i>
      <x v="174"/>
    </i>
    <i>
      <x v="176"/>
    </i>
    <i t="grand">
      <x/>
    </i>
  </rowItems>
  <colFields count="1">
    <field x="4"/>
  </colFields>
  <colItems count="3">
    <i>
      <x v="2"/>
    </i>
    <i>
      <x v="3"/>
    </i>
    <i t="grand">
      <x/>
    </i>
  </colItems>
  <dataFields count="1">
    <dataField name=" " fld="4" subtotal="count" baseField="0" baseItem="0"/>
  </dataFields>
  <formats count="25">
    <format dxfId="24">
      <pivotArea collapsedLevelsAreSubtotals="1" fieldPosition="0">
        <references count="2">
          <reference field="0" count="0"/>
          <reference field="4" count="1" selected="0">
            <x v="3"/>
          </reference>
        </references>
      </pivotArea>
    </format>
    <format dxfId="23">
      <pivotArea collapsedLevelsAreSubtotals="1" fieldPosition="0">
        <references count="2">
          <reference field="0" count="0"/>
          <reference field="4" count="1" selected="0">
            <x v="3"/>
          </reference>
        </references>
      </pivotArea>
    </format>
    <format dxfId="22">
      <pivotArea field="4" grandRow="1" outline="0" collapsedLevelsAreSubtotals="1" axis="axisCol" fieldPosition="0">
        <references count="1">
          <reference field="4" count="1" selected="0">
            <x v="3"/>
          </reference>
        </references>
      </pivotArea>
    </format>
    <format dxfId="21">
      <pivotArea grandRow="1" grandCol="1" outline="0" collapsedLevelsAreSubtotals="1" fieldPosition="0"/>
    </format>
    <format dxfId="20">
      <pivotArea grandRow="1" grandCol="1" outline="0" collapsedLevelsAreSubtotals="1" fieldPosition="0"/>
    </format>
    <format dxfId="19">
      <pivotArea field="4" grandRow="1" outline="0" collapsedLevelsAreSubtotals="1" axis="axisCol" fieldPosition="0">
        <references count="1">
          <reference field="4" count="1" selected="0">
            <x v="3"/>
          </reference>
        </references>
      </pivotArea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outline="0" collapsedLevelsAreSubtotals="1" fieldPosition="0">
        <references count="1">
          <reference field="4" count="0" selected="0"/>
        </references>
      </pivotArea>
    </format>
    <format dxfId="15">
      <pivotArea dataOnly="0" labelOnly="1" fieldPosition="0">
        <references count="1">
          <reference field="0" count="0"/>
        </references>
      </pivotArea>
    </format>
    <format dxfId="14">
      <pivotArea outline="0" collapsedLevelsAreSubtotals="1" fieldPosition="0"/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0" count="0"/>
        </references>
      </pivotArea>
    </format>
    <format dxfId="11">
      <pivotArea dataOnly="0" labelOnly="1" grandRow="1" outline="0" fieldPosition="0"/>
    </format>
    <format dxfId="10">
      <pivotArea dataOnly="0" labelOnly="1" fieldPosition="0">
        <references count="1">
          <reference field="4" count="0"/>
        </references>
      </pivotArea>
    </format>
    <format dxfId="9">
      <pivotArea dataOnly="0" labelOnly="1" grandCol="1" outline="0" fieldPosition="0"/>
    </format>
    <format dxfId="8">
      <pivotArea type="all" dataOnly="0" outline="0" fieldPosition="0"/>
    </format>
    <format dxfId="7">
      <pivotArea field="0" grandCol="1" collapsedLevelsAreSubtotals="1" axis="axisRow" fieldPosition="0">
        <references count="1">
          <reference field="0" count="0"/>
        </references>
      </pivotArea>
    </format>
    <format dxfId="6">
      <pivotArea type="all" dataOnly="0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E471" totalsRowShown="0" headerRowDxfId="31" dataDxfId="30">
  <autoFilter ref="A1:E471"/>
  <tableColumns count="5">
    <tableColumn id="1" name="Тематика" dataDxfId="29"/>
    <tableColumn id="2" name="Рег №" dataDxfId="28"/>
    <tableColumn id="3" name="Дата рег" dataDxfId="27"/>
    <tableColumn id="4" name="Заголовок" dataDxfId="26"/>
    <tableColumn id="5" name="Подразделение" dataDxfId="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1"/>
  <sheetViews>
    <sheetView tabSelected="1" topLeftCell="A448" workbookViewId="0">
      <selection activeCell="A395" sqref="A395:XFD395"/>
    </sheetView>
  </sheetViews>
  <sheetFormatPr defaultRowHeight="15" x14ac:dyDescent="0.25"/>
  <cols>
    <col min="1" max="1" width="76" customWidth="1"/>
    <col min="2" max="2" width="17.5703125" bestFit="1" customWidth="1"/>
    <col min="3" max="3" width="11" bestFit="1" customWidth="1"/>
    <col min="4" max="4" width="86" customWidth="1"/>
    <col min="5" max="5" width="38" bestFit="1" customWidth="1"/>
  </cols>
  <sheetData>
    <row r="1" spans="1:5" x14ac:dyDescent="0.25">
      <c r="A1" s="11" t="s">
        <v>6</v>
      </c>
      <c r="B1" s="11" t="s">
        <v>14</v>
      </c>
      <c r="C1" s="11" t="s">
        <v>13</v>
      </c>
      <c r="D1" s="11" t="s">
        <v>15</v>
      </c>
      <c r="E1" s="11" t="s">
        <v>9</v>
      </c>
    </row>
    <row r="2" spans="1:5" x14ac:dyDescent="0.25">
      <c r="A2" s="11" t="s">
        <v>75</v>
      </c>
      <c r="B2" s="11" t="s">
        <v>76</v>
      </c>
      <c r="C2" s="11" t="s">
        <v>77</v>
      </c>
      <c r="D2" s="11" t="s">
        <v>78</v>
      </c>
      <c r="E2" s="11" t="s">
        <v>19</v>
      </c>
    </row>
    <row r="3" spans="1:5" x14ac:dyDescent="0.25">
      <c r="A3" s="11" t="s">
        <v>231</v>
      </c>
      <c r="B3" s="11" t="s">
        <v>232</v>
      </c>
      <c r="C3" s="11" t="s">
        <v>233</v>
      </c>
      <c r="D3" s="11" t="s">
        <v>234</v>
      </c>
      <c r="E3" s="11" t="s">
        <v>19</v>
      </c>
    </row>
    <row r="4" spans="1:5" x14ac:dyDescent="0.25">
      <c r="A4" s="11" t="s">
        <v>231</v>
      </c>
      <c r="B4" s="11" t="s">
        <v>474</v>
      </c>
      <c r="C4" s="11" t="s">
        <v>180</v>
      </c>
      <c r="D4" s="11" t="s">
        <v>475</v>
      </c>
      <c r="E4" s="11" t="s">
        <v>19</v>
      </c>
    </row>
    <row r="5" spans="1:5" x14ac:dyDescent="0.25">
      <c r="A5" s="11" t="s">
        <v>231</v>
      </c>
      <c r="B5" s="11" t="s">
        <v>528</v>
      </c>
      <c r="C5" s="11" t="s">
        <v>529</v>
      </c>
      <c r="D5" s="11" t="s">
        <v>530</v>
      </c>
      <c r="E5" s="11" t="s">
        <v>19</v>
      </c>
    </row>
    <row r="6" spans="1:5" x14ac:dyDescent="0.25">
      <c r="A6" s="11" t="s">
        <v>231</v>
      </c>
      <c r="B6" s="11" t="s">
        <v>613</v>
      </c>
      <c r="C6" s="11" t="s">
        <v>558</v>
      </c>
      <c r="D6" s="11" t="s">
        <v>614</v>
      </c>
      <c r="E6" s="11" t="s">
        <v>19</v>
      </c>
    </row>
    <row r="7" spans="1:5" x14ac:dyDescent="0.25">
      <c r="A7" s="11" t="s">
        <v>231</v>
      </c>
      <c r="B7" s="11" t="s">
        <v>769</v>
      </c>
      <c r="C7" s="11" t="s">
        <v>160</v>
      </c>
      <c r="D7" s="11" t="s">
        <v>770</v>
      </c>
      <c r="E7" s="11" t="s">
        <v>19</v>
      </c>
    </row>
    <row r="8" spans="1:5" x14ac:dyDescent="0.25">
      <c r="A8" s="11" t="s">
        <v>1133</v>
      </c>
      <c r="B8" s="11" t="s">
        <v>1134</v>
      </c>
      <c r="C8" s="11" t="s">
        <v>322</v>
      </c>
      <c r="D8" s="11" t="s">
        <v>1135</v>
      </c>
      <c r="E8" s="11" t="s">
        <v>19</v>
      </c>
    </row>
    <row r="9" spans="1:5" x14ac:dyDescent="0.25">
      <c r="A9" s="11" t="s">
        <v>206</v>
      </c>
      <c r="B9" s="11" t="s">
        <v>207</v>
      </c>
      <c r="C9" s="11" t="s">
        <v>34</v>
      </c>
      <c r="D9" s="11" t="s">
        <v>208</v>
      </c>
      <c r="E9" s="11" t="s">
        <v>19</v>
      </c>
    </row>
    <row r="10" spans="1:5" x14ac:dyDescent="0.25">
      <c r="A10" s="11" t="s">
        <v>206</v>
      </c>
      <c r="B10" s="11" t="s">
        <v>422</v>
      </c>
      <c r="C10" s="11" t="s">
        <v>331</v>
      </c>
      <c r="D10" s="11" t="s">
        <v>423</v>
      </c>
      <c r="E10" s="11" t="s">
        <v>19</v>
      </c>
    </row>
    <row r="11" spans="1:5" x14ac:dyDescent="0.25">
      <c r="A11" s="11" t="s">
        <v>206</v>
      </c>
      <c r="B11" s="11" t="s">
        <v>467</v>
      </c>
      <c r="C11" s="11" t="s">
        <v>149</v>
      </c>
      <c r="D11" s="11" t="s">
        <v>468</v>
      </c>
      <c r="E11" s="11" t="s">
        <v>19</v>
      </c>
    </row>
    <row r="12" spans="1:5" x14ac:dyDescent="0.25">
      <c r="A12" s="11" t="s">
        <v>206</v>
      </c>
      <c r="B12" s="11" t="s">
        <v>507</v>
      </c>
      <c r="C12" s="11" t="s">
        <v>291</v>
      </c>
      <c r="D12" s="11" t="s">
        <v>508</v>
      </c>
      <c r="E12" s="11" t="s">
        <v>19</v>
      </c>
    </row>
    <row r="13" spans="1:5" x14ac:dyDescent="0.25">
      <c r="A13" s="11" t="s">
        <v>206</v>
      </c>
      <c r="B13" s="11" t="s">
        <v>521</v>
      </c>
      <c r="C13" s="11" t="s">
        <v>73</v>
      </c>
      <c r="D13" s="11" t="s">
        <v>522</v>
      </c>
      <c r="E13" s="11" t="s">
        <v>19</v>
      </c>
    </row>
    <row r="14" spans="1:5" x14ac:dyDescent="0.25">
      <c r="A14" s="11" t="s">
        <v>206</v>
      </c>
      <c r="B14" s="11" t="s">
        <v>579</v>
      </c>
      <c r="C14" s="11" t="s">
        <v>450</v>
      </c>
      <c r="D14" s="11" t="s">
        <v>580</v>
      </c>
      <c r="E14" s="11" t="s">
        <v>19</v>
      </c>
    </row>
    <row r="15" spans="1:5" x14ac:dyDescent="0.25">
      <c r="A15" s="11" t="s">
        <v>206</v>
      </c>
      <c r="B15" s="11" t="s">
        <v>593</v>
      </c>
      <c r="C15" s="11" t="s">
        <v>84</v>
      </c>
      <c r="D15" s="11" t="s">
        <v>594</v>
      </c>
      <c r="E15" s="11" t="s">
        <v>19</v>
      </c>
    </row>
    <row r="16" spans="1:5" x14ac:dyDescent="0.25">
      <c r="A16" s="11" t="s">
        <v>206</v>
      </c>
      <c r="B16" s="11" t="s">
        <v>602</v>
      </c>
      <c r="C16" s="11" t="s">
        <v>73</v>
      </c>
      <c r="D16" s="11" t="s">
        <v>603</v>
      </c>
      <c r="E16" s="11" t="s">
        <v>19</v>
      </c>
    </row>
    <row r="17" spans="1:5" x14ac:dyDescent="0.25">
      <c r="A17" s="11" t="s">
        <v>206</v>
      </c>
      <c r="B17" s="11" t="s">
        <v>606</v>
      </c>
      <c r="C17" s="11" t="s">
        <v>136</v>
      </c>
      <c r="D17" s="11" t="s">
        <v>1147</v>
      </c>
      <c r="E17" s="11" t="s">
        <v>19</v>
      </c>
    </row>
    <row r="18" spans="1:5" x14ac:dyDescent="0.25">
      <c r="A18" s="11" t="s">
        <v>206</v>
      </c>
      <c r="B18" s="11" t="s">
        <v>687</v>
      </c>
      <c r="C18" s="11" t="s">
        <v>688</v>
      </c>
      <c r="D18" s="11" t="s">
        <v>689</v>
      </c>
      <c r="E18" s="11" t="s">
        <v>19</v>
      </c>
    </row>
    <row r="19" spans="1:5" x14ac:dyDescent="0.25">
      <c r="A19" s="11" t="s">
        <v>206</v>
      </c>
      <c r="B19" s="11" t="s">
        <v>1008</v>
      </c>
      <c r="C19" s="11" t="s">
        <v>103</v>
      </c>
      <c r="D19" s="11" t="s">
        <v>1009</v>
      </c>
      <c r="E19" s="11" t="s">
        <v>19</v>
      </c>
    </row>
    <row r="20" spans="1:5" x14ac:dyDescent="0.25">
      <c r="A20" s="11" t="s">
        <v>206</v>
      </c>
      <c r="B20" s="11" t="s">
        <v>1099</v>
      </c>
      <c r="C20" s="11" t="s">
        <v>1100</v>
      </c>
      <c r="D20" s="11" t="s">
        <v>1101</v>
      </c>
      <c r="E20" s="11" t="s">
        <v>19</v>
      </c>
    </row>
    <row r="21" spans="1:5" x14ac:dyDescent="0.25">
      <c r="A21" s="11" t="s">
        <v>244</v>
      </c>
      <c r="B21" s="11" t="s">
        <v>245</v>
      </c>
      <c r="C21" s="11" t="s">
        <v>246</v>
      </c>
      <c r="D21" s="11" t="s">
        <v>247</v>
      </c>
      <c r="E21" s="11" t="s">
        <v>19</v>
      </c>
    </row>
    <row r="22" spans="1:5" x14ac:dyDescent="0.25">
      <c r="A22" s="11" t="s">
        <v>68</v>
      </c>
      <c r="B22" s="11" t="s">
        <v>69</v>
      </c>
      <c r="C22" s="11" t="s">
        <v>70</v>
      </c>
      <c r="D22" s="11" t="s">
        <v>71</v>
      </c>
      <c r="E22" s="11" t="s">
        <v>19</v>
      </c>
    </row>
    <row r="23" spans="1:5" x14ac:dyDescent="0.25">
      <c r="A23" s="11" t="s">
        <v>68</v>
      </c>
      <c r="B23" s="11" t="s">
        <v>142</v>
      </c>
      <c r="C23" s="11" t="s">
        <v>143</v>
      </c>
      <c r="D23" s="11" t="s">
        <v>144</v>
      </c>
      <c r="E23" s="11" t="s">
        <v>19</v>
      </c>
    </row>
    <row r="24" spans="1:5" x14ac:dyDescent="0.25">
      <c r="A24" s="11" t="s">
        <v>68</v>
      </c>
      <c r="B24" s="11" t="s">
        <v>151</v>
      </c>
      <c r="C24" s="11" t="s">
        <v>77</v>
      </c>
      <c r="D24" s="11" t="s">
        <v>152</v>
      </c>
      <c r="E24" s="11" t="s">
        <v>19</v>
      </c>
    </row>
    <row r="25" spans="1:5" x14ac:dyDescent="0.25">
      <c r="A25" s="11" t="s">
        <v>68</v>
      </c>
      <c r="B25" s="11" t="s">
        <v>235</v>
      </c>
      <c r="C25" s="11" t="s">
        <v>236</v>
      </c>
      <c r="D25" s="11" t="s">
        <v>237</v>
      </c>
      <c r="E25" s="11" t="s">
        <v>19</v>
      </c>
    </row>
    <row r="26" spans="1:5" x14ac:dyDescent="0.25">
      <c r="A26" s="11" t="s">
        <v>68</v>
      </c>
      <c r="B26" s="11" t="s">
        <v>440</v>
      </c>
      <c r="C26" s="11" t="s">
        <v>433</v>
      </c>
      <c r="D26" s="11" t="s">
        <v>441</v>
      </c>
      <c r="E26" s="11" t="s">
        <v>19</v>
      </c>
    </row>
    <row r="27" spans="1:5" x14ac:dyDescent="0.25">
      <c r="A27" s="11" t="s">
        <v>68</v>
      </c>
      <c r="B27" s="11" t="s">
        <v>444</v>
      </c>
      <c r="C27" s="11" t="s">
        <v>77</v>
      </c>
      <c r="D27" s="11" t="s">
        <v>445</v>
      </c>
      <c r="E27" s="11" t="s">
        <v>19</v>
      </c>
    </row>
    <row r="28" spans="1:5" x14ac:dyDescent="0.25">
      <c r="A28" s="11" t="s">
        <v>68</v>
      </c>
      <c r="B28" s="11" t="s">
        <v>615</v>
      </c>
      <c r="C28" s="11" t="s">
        <v>170</v>
      </c>
      <c r="D28" s="11" t="s">
        <v>616</v>
      </c>
      <c r="E28" s="11" t="s">
        <v>19</v>
      </c>
    </row>
    <row r="29" spans="1:5" x14ac:dyDescent="0.25">
      <c r="A29" s="11" t="s">
        <v>68</v>
      </c>
      <c r="B29" s="11" t="s">
        <v>620</v>
      </c>
      <c r="C29" s="11" t="s">
        <v>379</v>
      </c>
      <c r="D29" s="11" t="s">
        <v>621</v>
      </c>
      <c r="E29" s="11" t="s">
        <v>19</v>
      </c>
    </row>
    <row r="30" spans="1:5" x14ac:dyDescent="0.25">
      <c r="A30" s="11" t="s">
        <v>68</v>
      </c>
      <c r="B30" s="11" t="s">
        <v>665</v>
      </c>
      <c r="C30" s="11" t="s">
        <v>30</v>
      </c>
      <c r="D30" s="11" t="s">
        <v>666</v>
      </c>
      <c r="E30" s="11" t="s">
        <v>19</v>
      </c>
    </row>
    <row r="31" spans="1:5" x14ac:dyDescent="0.25">
      <c r="A31" s="11" t="s">
        <v>68</v>
      </c>
      <c r="B31" s="11" t="s">
        <v>672</v>
      </c>
      <c r="C31" s="11" t="s">
        <v>73</v>
      </c>
      <c r="D31" s="11" t="s">
        <v>673</v>
      </c>
      <c r="E31" s="11" t="s">
        <v>19</v>
      </c>
    </row>
    <row r="32" spans="1:5" x14ac:dyDescent="0.25">
      <c r="A32" s="11" t="s">
        <v>68</v>
      </c>
      <c r="B32" s="11" t="s">
        <v>958</v>
      </c>
      <c r="C32" s="11" t="s">
        <v>264</v>
      </c>
      <c r="D32" s="11" t="s">
        <v>137</v>
      </c>
      <c r="E32" s="11" t="s">
        <v>19</v>
      </c>
    </row>
    <row r="33" spans="1:5" x14ac:dyDescent="0.25">
      <c r="A33" s="11" t="s">
        <v>68</v>
      </c>
      <c r="B33" s="11" t="s">
        <v>1013</v>
      </c>
      <c r="C33" s="11" t="s">
        <v>253</v>
      </c>
      <c r="D33" s="11" t="s">
        <v>1014</v>
      </c>
      <c r="E33" s="11" t="s">
        <v>19</v>
      </c>
    </row>
    <row r="34" spans="1:5" x14ac:dyDescent="0.25">
      <c r="A34" s="11" t="s">
        <v>68</v>
      </c>
      <c r="B34" s="11" t="s">
        <v>1015</v>
      </c>
      <c r="C34" s="11" t="s">
        <v>253</v>
      </c>
      <c r="D34" s="11" t="s">
        <v>1016</v>
      </c>
      <c r="E34" s="11" t="s">
        <v>19</v>
      </c>
    </row>
    <row r="35" spans="1:5" x14ac:dyDescent="0.25">
      <c r="A35" s="11" t="s">
        <v>68</v>
      </c>
      <c r="B35" s="11" t="s">
        <v>1056</v>
      </c>
      <c r="C35" s="11" t="s">
        <v>66</v>
      </c>
      <c r="D35" s="11" t="s">
        <v>445</v>
      </c>
      <c r="E35" s="11" t="s">
        <v>19</v>
      </c>
    </row>
    <row r="36" spans="1:5" x14ac:dyDescent="0.25">
      <c r="A36" s="11" t="s">
        <v>68</v>
      </c>
      <c r="B36" s="11" t="s">
        <v>1088</v>
      </c>
      <c r="C36" s="11" t="s">
        <v>1089</v>
      </c>
      <c r="D36" s="11" t="s">
        <v>152</v>
      </c>
      <c r="E36" s="11" t="s">
        <v>19</v>
      </c>
    </row>
    <row r="37" spans="1:5" x14ac:dyDescent="0.25">
      <c r="A37" s="11" t="s">
        <v>262</v>
      </c>
      <c r="B37" s="11" t="s">
        <v>263</v>
      </c>
      <c r="C37" s="11" t="s">
        <v>264</v>
      </c>
      <c r="D37" s="11" t="s">
        <v>265</v>
      </c>
      <c r="E37" s="11" t="s">
        <v>19</v>
      </c>
    </row>
    <row r="38" spans="1:5" ht="30" x14ac:dyDescent="0.25">
      <c r="A38" s="11" t="s">
        <v>976</v>
      </c>
      <c r="B38" s="11" t="s">
        <v>977</v>
      </c>
      <c r="C38" s="11" t="s">
        <v>26</v>
      </c>
      <c r="D38" s="11" t="s">
        <v>978</v>
      </c>
      <c r="E38" s="11" t="s">
        <v>19</v>
      </c>
    </row>
    <row r="39" spans="1:5" x14ac:dyDescent="0.25">
      <c r="A39" s="11" t="s">
        <v>608</v>
      </c>
      <c r="B39" s="11" t="s">
        <v>609</v>
      </c>
      <c r="C39" s="11" t="s">
        <v>339</v>
      </c>
      <c r="D39" s="11" t="s">
        <v>610</v>
      </c>
      <c r="E39" s="11" t="s">
        <v>19</v>
      </c>
    </row>
    <row r="40" spans="1:5" x14ac:dyDescent="0.25">
      <c r="A40" s="11" t="s">
        <v>820</v>
      </c>
      <c r="B40" s="11" t="s">
        <v>821</v>
      </c>
      <c r="C40" s="11" t="s">
        <v>73</v>
      </c>
      <c r="D40" s="11" t="s">
        <v>822</v>
      </c>
      <c r="E40" s="11" t="s">
        <v>19</v>
      </c>
    </row>
    <row r="41" spans="1:5" ht="15.75" customHeight="1" x14ac:dyDescent="0.25">
      <c r="A41" s="11" t="s">
        <v>97</v>
      </c>
      <c r="B41" s="11" t="s">
        <v>98</v>
      </c>
      <c r="C41" s="11" t="s">
        <v>99</v>
      </c>
      <c r="D41" s="11" t="s">
        <v>100</v>
      </c>
      <c r="E41" s="11" t="s">
        <v>19</v>
      </c>
    </row>
    <row r="42" spans="1:5" ht="15" customHeight="1" x14ac:dyDescent="0.25">
      <c r="A42" s="11" t="s">
        <v>97</v>
      </c>
      <c r="B42" s="11" t="s">
        <v>116</v>
      </c>
      <c r="C42" s="11" t="s">
        <v>117</v>
      </c>
      <c r="D42" s="11" t="s">
        <v>118</v>
      </c>
      <c r="E42" s="11" t="s">
        <v>19</v>
      </c>
    </row>
    <row r="43" spans="1:5" ht="16.5" customHeight="1" x14ac:dyDescent="0.25">
      <c r="A43" s="11" t="s">
        <v>97</v>
      </c>
      <c r="B43" s="11" t="s">
        <v>203</v>
      </c>
      <c r="C43" s="11" t="s">
        <v>129</v>
      </c>
      <c r="D43" s="11" t="s">
        <v>100</v>
      </c>
      <c r="E43" s="11" t="s">
        <v>19</v>
      </c>
    </row>
    <row r="44" spans="1:5" ht="16.5" customHeight="1" x14ac:dyDescent="0.25">
      <c r="A44" s="11" t="s">
        <v>97</v>
      </c>
      <c r="B44" s="11" t="s">
        <v>352</v>
      </c>
      <c r="C44" s="11" t="s">
        <v>180</v>
      </c>
      <c r="D44" s="11" t="s">
        <v>100</v>
      </c>
      <c r="E44" s="11" t="s">
        <v>19</v>
      </c>
    </row>
    <row r="45" spans="1:5" ht="16.5" customHeight="1" x14ac:dyDescent="0.25">
      <c r="A45" s="11" t="s">
        <v>97</v>
      </c>
      <c r="B45" s="11" t="s">
        <v>376</v>
      </c>
      <c r="C45" s="11" t="s">
        <v>164</v>
      </c>
      <c r="D45" s="11" t="s">
        <v>304</v>
      </c>
      <c r="E45" s="11" t="s">
        <v>19</v>
      </c>
    </row>
    <row r="46" spans="1:5" ht="16.5" customHeight="1" x14ac:dyDescent="0.25">
      <c r="A46" s="11" t="s">
        <v>97</v>
      </c>
      <c r="B46" s="11" t="s">
        <v>385</v>
      </c>
      <c r="C46" s="11" t="s">
        <v>386</v>
      </c>
      <c r="D46" s="11" t="s">
        <v>100</v>
      </c>
      <c r="E46" s="11" t="s">
        <v>19</v>
      </c>
    </row>
    <row r="47" spans="1:5" ht="16.5" customHeight="1" x14ac:dyDescent="0.25">
      <c r="A47" s="11" t="s">
        <v>97</v>
      </c>
      <c r="B47" s="11" t="s">
        <v>403</v>
      </c>
      <c r="C47" s="11" t="s">
        <v>404</v>
      </c>
      <c r="D47" s="11" t="s">
        <v>100</v>
      </c>
      <c r="E47" s="11" t="s">
        <v>19</v>
      </c>
    </row>
    <row r="48" spans="1:5" ht="17.25" customHeight="1" x14ac:dyDescent="0.25">
      <c r="A48" s="11" t="s">
        <v>97</v>
      </c>
      <c r="B48" s="11" t="s">
        <v>417</v>
      </c>
      <c r="C48" s="11" t="s">
        <v>418</v>
      </c>
      <c r="D48" s="11" t="s">
        <v>419</v>
      </c>
      <c r="E48" s="11" t="s">
        <v>19</v>
      </c>
    </row>
    <row r="49" spans="1:5" ht="14.25" customHeight="1" x14ac:dyDescent="0.25">
      <c r="A49" s="11" t="s">
        <v>97</v>
      </c>
      <c r="B49" s="11" t="s">
        <v>552</v>
      </c>
      <c r="C49" s="11" t="s">
        <v>497</v>
      </c>
      <c r="D49" s="11" t="s">
        <v>100</v>
      </c>
      <c r="E49" s="11" t="s">
        <v>19</v>
      </c>
    </row>
    <row r="50" spans="1:5" ht="15" customHeight="1" x14ac:dyDescent="0.25">
      <c r="A50" s="11" t="s">
        <v>97</v>
      </c>
      <c r="B50" s="11" t="s">
        <v>557</v>
      </c>
      <c r="C50" s="11" t="s">
        <v>558</v>
      </c>
      <c r="D50" s="11" t="s">
        <v>559</v>
      </c>
      <c r="E50" s="11" t="s">
        <v>19</v>
      </c>
    </row>
    <row r="51" spans="1:5" ht="15" customHeight="1" x14ac:dyDescent="0.25">
      <c r="A51" s="11" t="s">
        <v>97</v>
      </c>
      <c r="B51" s="11" t="s">
        <v>625</v>
      </c>
      <c r="C51" s="11" t="s">
        <v>626</v>
      </c>
      <c r="D51" s="11" t="s">
        <v>100</v>
      </c>
      <c r="E51" s="11" t="s">
        <v>19</v>
      </c>
    </row>
    <row r="52" spans="1:5" ht="15" customHeight="1" x14ac:dyDescent="0.25">
      <c r="A52" s="11" t="s">
        <v>97</v>
      </c>
      <c r="B52" s="11" t="s">
        <v>631</v>
      </c>
      <c r="C52" s="11" t="s">
        <v>95</v>
      </c>
      <c r="D52" s="11" t="s">
        <v>100</v>
      </c>
      <c r="E52" s="11" t="s">
        <v>19</v>
      </c>
    </row>
    <row r="53" spans="1:5" ht="15" customHeight="1" x14ac:dyDescent="0.25">
      <c r="A53" s="11" t="s">
        <v>97</v>
      </c>
      <c r="B53" s="11" t="s">
        <v>641</v>
      </c>
      <c r="C53" s="11" t="s">
        <v>642</v>
      </c>
      <c r="D53" s="11" t="s">
        <v>100</v>
      </c>
      <c r="E53" s="11" t="s">
        <v>19</v>
      </c>
    </row>
    <row r="54" spans="1:5" ht="17.25" customHeight="1" x14ac:dyDescent="0.25">
      <c r="A54" s="11" t="s">
        <v>97</v>
      </c>
      <c r="B54" s="11" t="s">
        <v>810</v>
      </c>
      <c r="C54" s="11" t="s">
        <v>322</v>
      </c>
      <c r="D54" s="11" t="s">
        <v>100</v>
      </c>
      <c r="E54" s="11" t="s">
        <v>19</v>
      </c>
    </row>
    <row r="55" spans="1:5" ht="17.25" customHeight="1" x14ac:dyDescent="0.25">
      <c r="A55" s="11" t="s">
        <v>97</v>
      </c>
      <c r="B55" s="11" t="s">
        <v>833</v>
      </c>
      <c r="C55" s="11" t="s">
        <v>347</v>
      </c>
      <c r="D55" s="11" t="s">
        <v>834</v>
      </c>
      <c r="E55" s="11" t="s">
        <v>19</v>
      </c>
    </row>
    <row r="56" spans="1:5" ht="17.25" customHeight="1" x14ac:dyDescent="0.25">
      <c r="A56" s="11" t="s">
        <v>97</v>
      </c>
      <c r="B56" s="11" t="s">
        <v>930</v>
      </c>
      <c r="C56" s="11" t="s">
        <v>854</v>
      </c>
      <c r="D56" s="11" t="s">
        <v>304</v>
      </c>
      <c r="E56" s="11" t="s">
        <v>19</v>
      </c>
    </row>
    <row r="57" spans="1:5" ht="15.75" customHeight="1" x14ac:dyDescent="0.25">
      <c r="A57" s="11" t="s">
        <v>97</v>
      </c>
      <c r="B57" s="11" t="s">
        <v>1018</v>
      </c>
      <c r="C57" s="11" t="s">
        <v>807</v>
      </c>
      <c r="D57" s="11" t="s">
        <v>1019</v>
      </c>
      <c r="E57" s="11" t="s">
        <v>19</v>
      </c>
    </row>
    <row r="58" spans="1:5" ht="15" customHeight="1" x14ac:dyDescent="0.25">
      <c r="A58" s="11" t="s">
        <v>97</v>
      </c>
      <c r="B58" s="11" t="s">
        <v>1046</v>
      </c>
      <c r="C58" s="11" t="s">
        <v>1047</v>
      </c>
      <c r="D58" s="11" t="s">
        <v>100</v>
      </c>
      <c r="E58" s="11" t="s">
        <v>19</v>
      </c>
    </row>
    <row r="59" spans="1:5" ht="15" customHeight="1" x14ac:dyDescent="0.25">
      <c r="A59" s="11" t="s">
        <v>97</v>
      </c>
      <c r="B59" s="11" t="s">
        <v>1080</v>
      </c>
      <c r="C59" s="11" t="s">
        <v>386</v>
      </c>
      <c r="D59" s="11" t="s">
        <v>100</v>
      </c>
      <c r="E59" s="11" t="s">
        <v>19</v>
      </c>
    </row>
    <row r="60" spans="1:5" ht="15" customHeight="1" x14ac:dyDescent="0.25">
      <c r="A60" s="11" t="s">
        <v>97</v>
      </c>
      <c r="B60" s="11" t="s">
        <v>1130</v>
      </c>
      <c r="C60" s="11" t="s">
        <v>80</v>
      </c>
      <c r="D60" s="11" t="s">
        <v>100</v>
      </c>
      <c r="E60" s="11" t="s">
        <v>19</v>
      </c>
    </row>
    <row r="61" spans="1:5" ht="15" customHeight="1" x14ac:dyDescent="0.25">
      <c r="A61" s="11" t="s">
        <v>97</v>
      </c>
      <c r="B61" s="11" t="s">
        <v>1136</v>
      </c>
      <c r="C61" s="11" t="s">
        <v>404</v>
      </c>
      <c r="D61" s="11" t="s">
        <v>100</v>
      </c>
      <c r="E61" s="11" t="s">
        <v>19</v>
      </c>
    </row>
    <row r="62" spans="1:5" ht="15" customHeight="1" x14ac:dyDescent="0.25">
      <c r="A62" s="11" t="s">
        <v>97</v>
      </c>
      <c r="B62" s="11" t="s">
        <v>1137</v>
      </c>
      <c r="C62" s="11" t="s">
        <v>361</v>
      </c>
      <c r="D62" s="11" t="s">
        <v>1138</v>
      </c>
      <c r="E62" s="11" t="s">
        <v>19</v>
      </c>
    </row>
    <row r="63" spans="1:5" x14ac:dyDescent="0.25">
      <c r="A63" s="11" t="s">
        <v>426</v>
      </c>
      <c r="B63" s="11" t="s">
        <v>427</v>
      </c>
      <c r="C63" s="11" t="s">
        <v>236</v>
      </c>
      <c r="D63" s="11" t="s">
        <v>428</v>
      </c>
      <c r="E63" s="11" t="s">
        <v>19</v>
      </c>
    </row>
    <row r="64" spans="1:5" x14ac:dyDescent="0.25">
      <c r="A64" s="11" t="s">
        <v>426</v>
      </c>
      <c r="B64" s="11" t="s">
        <v>1002</v>
      </c>
      <c r="C64" s="11" t="s">
        <v>591</v>
      </c>
      <c r="D64" s="11" t="s">
        <v>1003</v>
      </c>
      <c r="E64" s="11" t="s">
        <v>19</v>
      </c>
    </row>
    <row r="65" spans="1:5" ht="30" x14ac:dyDescent="0.25">
      <c r="A65" s="11" t="s">
        <v>874</v>
      </c>
      <c r="B65" s="11" t="s">
        <v>875</v>
      </c>
      <c r="C65" s="11" t="s">
        <v>314</v>
      </c>
      <c r="D65" s="11" t="s">
        <v>876</v>
      </c>
      <c r="E65" s="11" t="s">
        <v>19</v>
      </c>
    </row>
    <row r="66" spans="1:5" x14ac:dyDescent="0.25">
      <c r="A66" s="11" t="s">
        <v>24</v>
      </c>
      <c r="B66" s="11" t="s">
        <v>25</v>
      </c>
      <c r="C66" s="11" t="s">
        <v>26</v>
      </c>
      <c r="D66" s="11" t="s">
        <v>27</v>
      </c>
      <c r="E66" s="11" t="s">
        <v>19</v>
      </c>
    </row>
    <row r="67" spans="1:5" x14ac:dyDescent="0.25">
      <c r="A67" s="11" t="s">
        <v>86</v>
      </c>
      <c r="B67" s="11" t="s">
        <v>87</v>
      </c>
      <c r="C67" s="11" t="s">
        <v>88</v>
      </c>
      <c r="D67" s="11" t="s">
        <v>89</v>
      </c>
      <c r="E67" s="11" t="s">
        <v>19</v>
      </c>
    </row>
    <row r="68" spans="1:5" x14ac:dyDescent="0.25">
      <c r="A68" s="11" t="s">
        <v>86</v>
      </c>
      <c r="B68" s="11" t="s">
        <v>956</v>
      </c>
      <c r="C68" s="11" t="s">
        <v>295</v>
      </c>
      <c r="D68" s="11" t="s">
        <v>957</v>
      </c>
      <c r="E68" s="11" t="s">
        <v>19</v>
      </c>
    </row>
    <row r="69" spans="1:5" x14ac:dyDescent="0.25">
      <c r="A69" s="11" t="s">
        <v>293</v>
      </c>
      <c r="B69" s="11" t="s">
        <v>294</v>
      </c>
      <c r="C69" s="11" t="s">
        <v>295</v>
      </c>
      <c r="D69" s="11" t="s">
        <v>296</v>
      </c>
      <c r="E69" s="11" t="s">
        <v>19</v>
      </c>
    </row>
    <row r="70" spans="1:5" x14ac:dyDescent="0.25">
      <c r="A70" s="11" t="s">
        <v>293</v>
      </c>
      <c r="B70" s="11" t="s">
        <v>936</v>
      </c>
      <c r="C70" s="11" t="s">
        <v>937</v>
      </c>
      <c r="D70" s="11" t="s">
        <v>938</v>
      </c>
      <c r="E70" s="11" t="s">
        <v>19</v>
      </c>
    </row>
    <row r="71" spans="1:5" ht="32.25" customHeight="1" x14ac:dyDescent="0.25">
      <c r="A71" s="11" t="s">
        <v>1028</v>
      </c>
      <c r="B71" s="11" t="s">
        <v>1029</v>
      </c>
      <c r="C71" s="11" t="s">
        <v>473</v>
      </c>
      <c r="D71" s="11" t="s">
        <v>1030</v>
      </c>
      <c r="E71" s="11" t="s">
        <v>19</v>
      </c>
    </row>
    <row r="72" spans="1:5" ht="45" x14ac:dyDescent="0.25">
      <c r="A72" s="11" t="s">
        <v>105</v>
      </c>
      <c r="B72" s="11" t="s">
        <v>106</v>
      </c>
      <c r="C72" s="11" t="s">
        <v>107</v>
      </c>
      <c r="D72" s="11" t="s">
        <v>1092</v>
      </c>
      <c r="E72" s="11" t="s">
        <v>19</v>
      </c>
    </row>
    <row r="73" spans="1:5" ht="45" x14ac:dyDescent="0.25">
      <c r="A73" s="11" t="s">
        <v>105</v>
      </c>
      <c r="B73" s="11" t="s">
        <v>204</v>
      </c>
      <c r="C73" s="11" t="s">
        <v>77</v>
      </c>
      <c r="D73" s="11" t="s">
        <v>205</v>
      </c>
      <c r="E73" s="11" t="s">
        <v>19</v>
      </c>
    </row>
    <row r="74" spans="1:5" ht="45" x14ac:dyDescent="0.25">
      <c r="A74" s="11" t="s">
        <v>105</v>
      </c>
      <c r="B74" s="11" t="s">
        <v>399</v>
      </c>
      <c r="C74" s="11" t="s">
        <v>114</v>
      </c>
      <c r="D74" s="11" t="s">
        <v>400</v>
      </c>
      <c r="E74" s="11" t="s">
        <v>19</v>
      </c>
    </row>
    <row r="75" spans="1:5" ht="45" x14ac:dyDescent="0.25">
      <c r="A75" s="11" t="s">
        <v>105</v>
      </c>
      <c r="B75" s="11" t="s">
        <v>492</v>
      </c>
      <c r="C75" s="11" t="s">
        <v>371</v>
      </c>
      <c r="D75" s="11" t="s">
        <v>493</v>
      </c>
      <c r="E75" s="11" t="s">
        <v>19</v>
      </c>
    </row>
    <row r="76" spans="1:5" ht="45" x14ac:dyDescent="0.25">
      <c r="A76" s="11" t="s">
        <v>105</v>
      </c>
      <c r="B76" s="11" t="s">
        <v>954</v>
      </c>
      <c r="C76" s="11" t="s">
        <v>955</v>
      </c>
      <c r="D76" s="11" t="s">
        <v>63</v>
      </c>
      <c r="E76" s="11" t="s">
        <v>19</v>
      </c>
    </row>
    <row r="77" spans="1:5" ht="30" x14ac:dyDescent="0.25">
      <c r="A77" s="11" t="s">
        <v>225</v>
      </c>
      <c r="B77" s="11" t="s">
        <v>226</v>
      </c>
      <c r="C77" s="11" t="s">
        <v>84</v>
      </c>
      <c r="D77" s="11" t="s">
        <v>227</v>
      </c>
      <c r="E77" s="11" t="s">
        <v>19</v>
      </c>
    </row>
    <row r="78" spans="1:5" x14ac:dyDescent="0.25">
      <c r="A78" s="11" t="s">
        <v>225</v>
      </c>
      <c r="B78" s="11" t="s">
        <v>1083</v>
      </c>
      <c r="C78" s="11" t="s">
        <v>1084</v>
      </c>
      <c r="D78" s="11" t="s">
        <v>1085</v>
      </c>
      <c r="E78" s="11" t="s">
        <v>19</v>
      </c>
    </row>
    <row r="79" spans="1:5" x14ac:dyDescent="0.25">
      <c r="A79" s="11" t="s">
        <v>251</v>
      </c>
      <c r="B79" s="11" t="s">
        <v>252</v>
      </c>
      <c r="C79" s="11" t="s">
        <v>253</v>
      </c>
      <c r="D79" s="11" t="s">
        <v>254</v>
      </c>
      <c r="E79" s="11" t="s">
        <v>19</v>
      </c>
    </row>
    <row r="80" spans="1:5" x14ac:dyDescent="0.25">
      <c r="A80" s="11" t="s">
        <v>1072</v>
      </c>
      <c r="B80" s="11" t="s">
        <v>1073</v>
      </c>
      <c r="C80" s="11" t="s">
        <v>1074</v>
      </c>
      <c r="D80" s="11" t="s">
        <v>1075</v>
      </c>
      <c r="E80" s="11" t="s">
        <v>19</v>
      </c>
    </row>
    <row r="81" spans="1:5" x14ac:dyDescent="0.25">
      <c r="A81" s="11" t="s">
        <v>305</v>
      </c>
      <c r="B81" s="11" t="s">
        <v>306</v>
      </c>
      <c r="C81" s="11" t="s">
        <v>307</v>
      </c>
      <c r="D81" s="11" t="s">
        <v>308</v>
      </c>
      <c r="E81" s="11" t="s">
        <v>19</v>
      </c>
    </row>
    <row r="82" spans="1:5" x14ac:dyDescent="0.25">
      <c r="A82" s="11" t="s">
        <v>305</v>
      </c>
      <c r="B82" s="11" t="s">
        <v>402</v>
      </c>
      <c r="C82" s="11" t="s">
        <v>149</v>
      </c>
      <c r="D82" s="11" t="s">
        <v>308</v>
      </c>
      <c r="E82" s="11" t="s">
        <v>19</v>
      </c>
    </row>
    <row r="83" spans="1:5" x14ac:dyDescent="0.25">
      <c r="A83" s="11" t="s">
        <v>305</v>
      </c>
      <c r="B83" s="11" t="s">
        <v>962</v>
      </c>
      <c r="C83" s="11" t="s">
        <v>963</v>
      </c>
      <c r="D83" s="11" t="s">
        <v>308</v>
      </c>
      <c r="E83" s="11" t="s">
        <v>19</v>
      </c>
    </row>
    <row r="84" spans="1:5" ht="30" x14ac:dyDescent="0.25">
      <c r="A84" s="11" t="s">
        <v>178</v>
      </c>
      <c r="B84" s="11" t="s">
        <v>179</v>
      </c>
      <c r="C84" s="11" t="s">
        <v>180</v>
      </c>
      <c r="D84" s="11" t="s">
        <v>181</v>
      </c>
      <c r="E84" s="11" t="s">
        <v>19</v>
      </c>
    </row>
    <row r="85" spans="1:5" ht="30" x14ac:dyDescent="0.25">
      <c r="A85" s="11" t="s">
        <v>178</v>
      </c>
      <c r="B85" s="11" t="s">
        <v>998</v>
      </c>
      <c r="C85" s="11" t="s">
        <v>840</v>
      </c>
      <c r="D85" s="11" t="s">
        <v>999</v>
      </c>
      <c r="E85" s="11" t="s">
        <v>19</v>
      </c>
    </row>
    <row r="86" spans="1:5" ht="57" customHeight="1" x14ac:dyDescent="0.25">
      <c r="A86" s="11" t="s">
        <v>48</v>
      </c>
      <c r="B86" s="11" t="s">
        <v>49</v>
      </c>
      <c r="C86" s="11" t="s">
        <v>50</v>
      </c>
      <c r="D86" s="11" t="s">
        <v>51</v>
      </c>
      <c r="E86" s="11" t="s">
        <v>19</v>
      </c>
    </row>
    <row r="87" spans="1:5" ht="59.25" customHeight="1" x14ac:dyDescent="0.25">
      <c r="A87" s="11" t="s">
        <v>48</v>
      </c>
      <c r="B87" s="11" t="s">
        <v>680</v>
      </c>
      <c r="C87" s="11" t="s">
        <v>681</v>
      </c>
      <c r="D87" s="11" t="s">
        <v>682</v>
      </c>
      <c r="E87" s="11" t="s">
        <v>19</v>
      </c>
    </row>
    <row r="88" spans="1:5" x14ac:dyDescent="0.25">
      <c r="A88" s="11" t="s">
        <v>1124</v>
      </c>
      <c r="B88" s="11" t="s">
        <v>1125</v>
      </c>
      <c r="C88" s="11" t="s">
        <v>1126</v>
      </c>
      <c r="D88" s="11" t="s">
        <v>1127</v>
      </c>
      <c r="E88" s="11" t="s">
        <v>19</v>
      </c>
    </row>
    <row r="89" spans="1:5" x14ac:dyDescent="0.25">
      <c r="A89" s="11" t="s">
        <v>729</v>
      </c>
      <c r="B89" s="11" t="s">
        <v>730</v>
      </c>
      <c r="C89" s="11" t="s">
        <v>663</v>
      </c>
      <c r="D89" s="11" t="s">
        <v>731</v>
      </c>
      <c r="E89" s="11" t="s">
        <v>19</v>
      </c>
    </row>
    <row r="90" spans="1:5" ht="30" x14ac:dyDescent="0.25">
      <c r="A90" s="11" t="s">
        <v>162</v>
      </c>
      <c r="B90" s="11" t="s">
        <v>163</v>
      </c>
      <c r="C90" s="11" t="s">
        <v>164</v>
      </c>
      <c r="D90" s="11" t="s">
        <v>165</v>
      </c>
      <c r="E90" s="11" t="s">
        <v>19</v>
      </c>
    </row>
    <row r="91" spans="1:5" ht="30" x14ac:dyDescent="0.25">
      <c r="A91" s="11" t="s">
        <v>162</v>
      </c>
      <c r="B91" s="11" t="s">
        <v>494</v>
      </c>
      <c r="C91" s="11" t="s">
        <v>233</v>
      </c>
      <c r="D91" s="11" t="s">
        <v>495</v>
      </c>
      <c r="E91" s="11" t="s">
        <v>19</v>
      </c>
    </row>
    <row r="92" spans="1:5" ht="12.75" customHeight="1" x14ac:dyDescent="0.25">
      <c r="A92" s="11" t="s">
        <v>838</v>
      </c>
      <c r="B92" s="11" t="s">
        <v>839</v>
      </c>
      <c r="C92" s="11" t="s">
        <v>840</v>
      </c>
      <c r="D92" s="11" t="s">
        <v>841</v>
      </c>
      <c r="E92" s="11" t="s">
        <v>19</v>
      </c>
    </row>
    <row r="93" spans="1:5" x14ac:dyDescent="0.25">
      <c r="A93" s="11" t="s">
        <v>373</v>
      </c>
      <c r="B93" s="11" t="s">
        <v>374</v>
      </c>
      <c r="C93" s="11" t="s">
        <v>77</v>
      </c>
      <c r="D93" s="11" t="s">
        <v>375</v>
      </c>
      <c r="E93" s="11" t="s">
        <v>19</v>
      </c>
    </row>
    <row r="94" spans="1:5" x14ac:dyDescent="0.25">
      <c r="A94" s="11" t="s">
        <v>343</v>
      </c>
      <c r="B94" s="11" t="s">
        <v>344</v>
      </c>
      <c r="C94" s="11" t="s">
        <v>30</v>
      </c>
      <c r="D94" s="11" t="s">
        <v>345</v>
      </c>
      <c r="E94" s="11" t="s">
        <v>19</v>
      </c>
    </row>
    <row r="95" spans="1:5" ht="30" x14ac:dyDescent="0.25">
      <c r="A95" s="11" t="s">
        <v>543</v>
      </c>
      <c r="B95" s="11" t="s">
        <v>544</v>
      </c>
      <c r="C95" s="11" t="s">
        <v>386</v>
      </c>
      <c r="D95" s="11" t="s">
        <v>545</v>
      </c>
      <c r="E95" s="11" t="s">
        <v>19</v>
      </c>
    </row>
    <row r="96" spans="1:5" ht="30" x14ac:dyDescent="0.25">
      <c r="A96" s="11" t="s">
        <v>543</v>
      </c>
      <c r="B96" s="11" t="s">
        <v>722</v>
      </c>
      <c r="C96" s="11" t="s">
        <v>46</v>
      </c>
      <c r="D96" s="11" t="s">
        <v>723</v>
      </c>
      <c r="E96" s="11" t="s">
        <v>19</v>
      </c>
    </row>
    <row r="97" spans="1:5" ht="30" x14ac:dyDescent="0.25">
      <c r="A97" s="11" t="s">
        <v>939</v>
      </c>
      <c r="B97" s="11" t="s">
        <v>940</v>
      </c>
      <c r="C97" s="11" t="s">
        <v>84</v>
      </c>
      <c r="D97" s="11" t="s">
        <v>1146</v>
      </c>
      <c r="E97" s="11" t="s">
        <v>19</v>
      </c>
    </row>
    <row r="98" spans="1:5" x14ac:dyDescent="0.25">
      <c r="A98" s="11" t="s">
        <v>32</v>
      </c>
      <c r="B98" s="11" t="s">
        <v>33</v>
      </c>
      <c r="C98" s="11" t="s">
        <v>34</v>
      </c>
      <c r="D98" s="11" t="s">
        <v>35</v>
      </c>
      <c r="E98" s="11" t="s">
        <v>19</v>
      </c>
    </row>
    <row r="99" spans="1:5" x14ac:dyDescent="0.25">
      <c r="A99" s="11" t="s">
        <v>32</v>
      </c>
      <c r="B99" s="11" t="s">
        <v>387</v>
      </c>
      <c r="C99" s="11" t="s">
        <v>70</v>
      </c>
      <c r="D99" s="11" t="s">
        <v>1145</v>
      </c>
      <c r="E99" s="11" t="s">
        <v>19</v>
      </c>
    </row>
    <row r="100" spans="1:5" x14ac:dyDescent="0.25">
      <c r="A100" s="11" t="s">
        <v>32</v>
      </c>
      <c r="B100" s="11" t="s">
        <v>560</v>
      </c>
      <c r="C100" s="11" t="s">
        <v>561</v>
      </c>
      <c r="D100" s="11" t="s">
        <v>562</v>
      </c>
      <c r="E100" s="11" t="s">
        <v>19</v>
      </c>
    </row>
    <row r="101" spans="1:5" x14ac:dyDescent="0.25">
      <c r="A101" s="11" t="s">
        <v>32</v>
      </c>
      <c r="B101" s="11" t="s">
        <v>703</v>
      </c>
      <c r="C101" s="11" t="s">
        <v>418</v>
      </c>
      <c r="D101" s="11" t="s">
        <v>704</v>
      </c>
      <c r="E101" s="11" t="s">
        <v>19</v>
      </c>
    </row>
    <row r="102" spans="1:5" x14ac:dyDescent="0.25">
      <c r="A102" s="11" t="s">
        <v>32</v>
      </c>
      <c r="B102" s="11" t="s">
        <v>1123</v>
      </c>
      <c r="C102" s="11" t="s">
        <v>149</v>
      </c>
      <c r="D102" s="11" t="s">
        <v>471</v>
      </c>
      <c r="E102" s="11" t="s">
        <v>19</v>
      </c>
    </row>
    <row r="103" spans="1:5" x14ac:dyDescent="0.25">
      <c r="A103" s="11" t="s">
        <v>366</v>
      </c>
      <c r="B103" s="11" t="s">
        <v>367</v>
      </c>
      <c r="C103" s="11" t="s">
        <v>291</v>
      </c>
      <c r="D103" s="11" t="s">
        <v>368</v>
      </c>
      <c r="E103" s="11" t="s">
        <v>19</v>
      </c>
    </row>
    <row r="104" spans="1:5" x14ac:dyDescent="0.25">
      <c r="A104" s="11" t="s">
        <v>131</v>
      </c>
      <c r="B104" s="11" t="s">
        <v>132</v>
      </c>
      <c r="C104" s="11" t="s">
        <v>50</v>
      </c>
      <c r="D104" s="11" t="s">
        <v>133</v>
      </c>
      <c r="E104" s="11" t="s">
        <v>19</v>
      </c>
    </row>
    <row r="105" spans="1:5" x14ac:dyDescent="0.25">
      <c r="A105" s="11" t="s">
        <v>131</v>
      </c>
      <c r="B105" s="11" t="s">
        <v>266</v>
      </c>
      <c r="C105" s="11" t="s">
        <v>267</v>
      </c>
      <c r="D105" s="11" t="s">
        <v>268</v>
      </c>
      <c r="E105" s="11" t="s">
        <v>19</v>
      </c>
    </row>
    <row r="106" spans="1:5" x14ac:dyDescent="0.25">
      <c r="A106" s="11" t="s">
        <v>131</v>
      </c>
      <c r="B106" s="11" t="s">
        <v>300</v>
      </c>
      <c r="C106" s="11" t="s">
        <v>301</v>
      </c>
      <c r="D106" s="11" t="s">
        <v>302</v>
      </c>
      <c r="E106" s="11" t="s">
        <v>19</v>
      </c>
    </row>
    <row r="107" spans="1:5" x14ac:dyDescent="0.25">
      <c r="A107" s="11" t="s">
        <v>131</v>
      </c>
      <c r="B107" s="11" t="s">
        <v>482</v>
      </c>
      <c r="C107" s="11" t="s">
        <v>22</v>
      </c>
      <c r="D107" s="11" t="s">
        <v>483</v>
      </c>
      <c r="E107" s="11" t="s">
        <v>19</v>
      </c>
    </row>
    <row r="108" spans="1:5" x14ac:dyDescent="0.25">
      <c r="A108" s="11" t="s">
        <v>131</v>
      </c>
      <c r="B108" s="11" t="s">
        <v>484</v>
      </c>
      <c r="C108" s="11" t="s">
        <v>485</v>
      </c>
      <c r="D108" s="11" t="s">
        <v>486</v>
      </c>
      <c r="E108" s="11" t="s">
        <v>19</v>
      </c>
    </row>
    <row r="109" spans="1:5" x14ac:dyDescent="0.25">
      <c r="A109" s="11" t="s">
        <v>131</v>
      </c>
      <c r="B109" s="11" t="s">
        <v>487</v>
      </c>
      <c r="C109" s="11" t="s">
        <v>438</v>
      </c>
      <c r="D109" s="11" t="s">
        <v>488</v>
      </c>
      <c r="E109" s="11" t="s">
        <v>19</v>
      </c>
    </row>
    <row r="110" spans="1:5" x14ac:dyDescent="0.25">
      <c r="A110" s="11" t="s">
        <v>131</v>
      </c>
      <c r="B110" s="11" t="s">
        <v>574</v>
      </c>
      <c r="C110" s="11" t="s">
        <v>301</v>
      </c>
      <c r="D110" s="11" t="s">
        <v>575</v>
      </c>
      <c r="E110" s="11" t="s">
        <v>19</v>
      </c>
    </row>
    <row r="111" spans="1:5" x14ac:dyDescent="0.25">
      <c r="A111" s="11" t="s">
        <v>131</v>
      </c>
      <c r="B111" s="11" t="s">
        <v>598</v>
      </c>
      <c r="C111" s="11" t="s">
        <v>84</v>
      </c>
      <c r="D111" s="11" t="s">
        <v>599</v>
      </c>
      <c r="E111" s="11" t="s">
        <v>19</v>
      </c>
    </row>
    <row r="112" spans="1:5" ht="16.5" customHeight="1" x14ac:dyDescent="0.25">
      <c r="A112" s="11" t="s">
        <v>131</v>
      </c>
      <c r="B112" s="11" t="s">
        <v>611</v>
      </c>
      <c r="C112" s="11" t="s">
        <v>325</v>
      </c>
      <c r="D112" s="11" t="s">
        <v>612</v>
      </c>
      <c r="E112" s="11" t="s">
        <v>19</v>
      </c>
    </row>
    <row r="113" spans="1:5" x14ac:dyDescent="0.25">
      <c r="A113" s="11" t="s">
        <v>131</v>
      </c>
      <c r="B113" s="11" t="s">
        <v>656</v>
      </c>
      <c r="C113" s="11" t="s">
        <v>657</v>
      </c>
      <c r="D113" s="11" t="s">
        <v>658</v>
      </c>
      <c r="E113" s="11" t="s">
        <v>19</v>
      </c>
    </row>
    <row r="114" spans="1:5" x14ac:dyDescent="0.25">
      <c r="A114" s="11" t="s">
        <v>131</v>
      </c>
      <c r="B114" s="11" t="s">
        <v>660</v>
      </c>
      <c r="C114" s="11" t="s">
        <v>233</v>
      </c>
      <c r="D114" s="11" t="s">
        <v>661</v>
      </c>
      <c r="E114" s="11" t="s">
        <v>19</v>
      </c>
    </row>
    <row r="115" spans="1:5" x14ac:dyDescent="0.25">
      <c r="A115" s="11" t="s">
        <v>131</v>
      </c>
      <c r="B115" s="11" t="s">
        <v>667</v>
      </c>
      <c r="C115" s="11" t="s">
        <v>668</v>
      </c>
      <c r="D115" s="11" t="s">
        <v>669</v>
      </c>
      <c r="E115" s="11" t="s">
        <v>19</v>
      </c>
    </row>
    <row r="116" spans="1:5" x14ac:dyDescent="0.25">
      <c r="A116" s="11" t="s">
        <v>131</v>
      </c>
      <c r="B116" s="11" t="s">
        <v>690</v>
      </c>
      <c r="C116" s="11" t="s">
        <v>663</v>
      </c>
      <c r="D116" s="11" t="s">
        <v>691</v>
      </c>
      <c r="E116" s="11" t="s">
        <v>19</v>
      </c>
    </row>
    <row r="117" spans="1:5" x14ac:dyDescent="0.25">
      <c r="A117" s="11" t="s">
        <v>131</v>
      </c>
      <c r="B117" s="11" t="s">
        <v>697</v>
      </c>
      <c r="C117" s="11" t="s">
        <v>136</v>
      </c>
      <c r="D117" s="11" t="s">
        <v>698</v>
      </c>
      <c r="E117" s="11" t="s">
        <v>19</v>
      </c>
    </row>
    <row r="118" spans="1:5" x14ac:dyDescent="0.25">
      <c r="A118" s="11" t="s">
        <v>131</v>
      </c>
      <c r="B118" s="11" t="s">
        <v>795</v>
      </c>
      <c r="C118" s="11" t="s">
        <v>796</v>
      </c>
      <c r="D118" s="11" t="s">
        <v>661</v>
      </c>
      <c r="E118" s="11" t="s">
        <v>19</v>
      </c>
    </row>
    <row r="119" spans="1:5" ht="16.5" customHeight="1" x14ac:dyDescent="0.25">
      <c r="A119" s="11" t="s">
        <v>131</v>
      </c>
      <c r="B119" s="11" t="s">
        <v>815</v>
      </c>
      <c r="C119" s="11" t="s">
        <v>569</v>
      </c>
      <c r="D119" s="11" t="s">
        <v>456</v>
      </c>
      <c r="E119" s="11" t="s">
        <v>19</v>
      </c>
    </row>
    <row r="120" spans="1:5" x14ac:dyDescent="0.25">
      <c r="A120" s="11" t="s">
        <v>131</v>
      </c>
      <c r="B120" s="11" t="s">
        <v>816</v>
      </c>
      <c r="C120" s="11" t="s">
        <v>681</v>
      </c>
      <c r="D120" s="11" t="s">
        <v>817</v>
      </c>
      <c r="E120" s="11" t="s">
        <v>19</v>
      </c>
    </row>
    <row r="121" spans="1:5" x14ac:dyDescent="0.25">
      <c r="A121" s="11" t="s">
        <v>131</v>
      </c>
      <c r="B121" s="11" t="s">
        <v>818</v>
      </c>
      <c r="C121" s="11" t="s">
        <v>223</v>
      </c>
      <c r="D121" s="11" t="s">
        <v>819</v>
      </c>
      <c r="E121" s="11" t="s">
        <v>19</v>
      </c>
    </row>
    <row r="122" spans="1:5" ht="15" customHeight="1" x14ac:dyDescent="0.25">
      <c r="A122" s="11" t="s">
        <v>131</v>
      </c>
      <c r="B122" s="11" t="s">
        <v>850</v>
      </c>
      <c r="C122" s="11" t="s">
        <v>851</v>
      </c>
      <c r="D122" s="11" t="s">
        <v>852</v>
      </c>
      <c r="E122" s="11" t="s">
        <v>19</v>
      </c>
    </row>
    <row r="123" spans="1:5" x14ac:dyDescent="0.25">
      <c r="A123" s="11" t="s">
        <v>131</v>
      </c>
      <c r="B123" s="11" t="s">
        <v>904</v>
      </c>
      <c r="C123" s="11" t="s">
        <v>379</v>
      </c>
      <c r="D123" s="11" t="s">
        <v>905</v>
      </c>
      <c r="E123" s="11" t="s">
        <v>19</v>
      </c>
    </row>
    <row r="124" spans="1:5" x14ac:dyDescent="0.25">
      <c r="A124" s="11" t="s">
        <v>131</v>
      </c>
      <c r="B124" s="11" t="s">
        <v>964</v>
      </c>
      <c r="C124" s="11" t="s">
        <v>170</v>
      </c>
      <c r="D124" s="11" t="s">
        <v>965</v>
      </c>
      <c r="E124" s="11" t="s">
        <v>19</v>
      </c>
    </row>
    <row r="125" spans="1:5" x14ac:dyDescent="0.25">
      <c r="A125" s="11" t="s">
        <v>131</v>
      </c>
      <c r="B125" s="11" t="s">
        <v>1020</v>
      </c>
      <c r="C125" s="11" t="s">
        <v>1021</v>
      </c>
      <c r="D125" s="11" t="s">
        <v>1022</v>
      </c>
      <c r="E125" s="11" t="s">
        <v>19</v>
      </c>
    </row>
    <row r="126" spans="1:5" x14ac:dyDescent="0.25">
      <c r="A126" s="11" t="s">
        <v>131</v>
      </c>
      <c r="B126" s="11" t="s">
        <v>1057</v>
      </c>
      <c r="C126" s="11" t="s">
        <v>301</v>
      </c>
      <c r="D126" s="11" t="s">
        <v>1058</v>
      </c>
      <c r="E126" s="11" t="s">
        <v>19</v>
      </c>
    </row>
    <row r="127" spans="1:5" x14ac:dyDescent="0.25">
      <c r="A127" s="11" t="s">
        <v>131</v>
      </c>
      <c r="B127" s="11" t="s">
        <v>1102</v>
      </c>
      <c r="C127" s="11" t="s">
        <v>1103</v>
      </c>
      <c r="D127" s="11" t="s">
        <v>1104</v>
      </c>
      <c r="E127" s="11" t="s">
        <v>19</v>
      </c>
    </row>
    <row r="128" spans="1:5" x14ac:dyDescent="0.25">
      <c r="A128" s="11" t="s">
        <v>131</v>
      </c>
      <c r="B128" s="11" t="s">
        <v>1128</v>
      </c>
      <c r="C128" s="11" t="s">
        <v>42</v>
      </c>
      <c r="D128" s="11" t="s">
        <v>486</v>
      </c>
      <c r="E128" s="11" t="s">
        <v>19</v>
      </c>
    </row>
    <row r="129" spans="1:5" x14ac:dyDescent="0.25">
      <c r="A129" s="11" t="s">
        <v>131</v>
      </c>
      <c r="B129" s="11" t="s">
        <v>1141</v>
      </c>
      <c r="C129" s="11" t="s">
        <v>1142</v>
      </c>
      <c r="D129" s="11" t="s">
        <v>661</v>
      </c>
      <c r="E129" s="11" t="s">
        <v>19</v>
      </c>
    </row>
    <row r="130" spans="1:5" x14ac:dyDescent="0.25">
      <c r="A130" s="11" t="s">
        <v>469</v>
      </c>
      <c r="B130" s="11" t="s">
        <v>470</v>
      </c>
      <c r="C130" s="11" t="s">
        <v>103</v>
      </c>
      <c r="D130" s="11" t="s">
        <v>471</v>
      </c>
      <c r="E130" s="11" t="s">
        <v>19</v>
      </c>
    </row>
    <row r="131" spans="1:5" x14ac:dyDescent="0.25">
      <c r="A131" s="11" t="s">
        <v>469</v>
      </c>
      <c r="B131" s="11" t="s">
        <v>659</v>
      </c>
      <c r="C131" s="11" t="s">
        <v>103</v>
      </c>
      <c r="D131" s="11" t="s">
        <v>471</v>
      </c>
      <c r="E131" s="11" t="s">
        <v>19</v>
      </c>
    </row>
    <row r="132" spans="1:5" x14ac:dyDescent="0.25">
      <c r="A132" s="11" t="s">
        <v>469</v>
      </c>
      <c r="B132" s="11" t="s">
        <v>835</v>
      </c>
      <c r="C132" s="11" t="s">
        <v>733</v>
      </c>
      <c r="D132" s="11" t="s">
        <v>836</v>
      </c>
      <c r="E132" s="11" t="s">
        <v>19</v>
      </c>
    </row>
    <row r="133" spans="1:5" x14ac:dyDescent="0.25">
      <c r="A133" s="11" t="s">
        <v>469</v>
      </c>
      <c r="B133" s="11" t="s">
        <v>906</v>
      </c>
      <c r="C133" s="11" t="s">
        <v>733</v>
      </c>
      <c r="D133" s="11" t="s">
        <v>907</v>
      </c>
      <c r="E133" s="11" t="s">
        <v>19</v>
      </c>
    </row>
    <row r="134" spans="1:5" x14ac:dyDescent="0.25">
      <c r="A134" s="11" t="s">
        <v>469</v>
      </c>
      <c r="B134" s="11" t="s">
        <v>1025</v>
      </c>
      <c r="C134" s="11" t="s">
        <v>103</v>
      </c>
      <c r="D134" s="11" t="s">
        <v>471</v>
      </c>
      <c r="E134" s="11" t="s">
        <v>19</v>
      </c>
    </row>
    <row r="135" spans="1:5" x14ac:dyDescent="0.25">
      <c r="A135" s="11" t="s">
        <v>469</v>
      </c>
      <c r="B135" s="11" t="s">
        <v>1053</v>
      </c>
      <c r="C135" s="11" t="s">
        <v>103</v>
      </c>
      <c r="D135" s="11" t="s">
        <v>471</v>
      </c>
      <c r="E135" s="11" t="s">
        <v>19</v>
      </c>
    </row>
    <row r="136" spans="1:5" ht="12.75" customHeight="1" x14ac:dyDescent="0.25">
      <c r="A136" s="11" t="s">
        <v>327</v>
      </c>
      <c r="B136" s="11" t="s">
        <v>328</v>
      </c>
      <c r="C136" s="11" t="s">
        <v>26</v>
      </c>
      <c r="D136" s="11" t="s">
        <v>329</v>
      </c>
      <c r="E136" s="11" t="s">
        <v>19</v>
      </c>
    </row>
    <row r="137" spans="1:5" ht="15" customHeight="1" x14ac:dyDescent="0.25">
      <c r="A137" s="11" t="s">
        <v>269</v>
      </c>
      <c r="B137" s="11" t="s">
        <v>270</v>
      </c>
      <c r="C137" s="11" t="s">
        <v>271</v>
      </c>
      <c r="D137" s="11" t="s">
        <v>272</v>
      </c>
      <c r="E137" s="11" t="s">
        <v>19</v>
      </c>
    </row>
    <row r="138" spans="1:5" x14ac:dyDescent="0.25">
      <c r="A138" s="11" t="s">
        <v>269</v>
      </c>
      <c r="B138" s="11" t="s">
        <v>429</v>
      </c>
      <c r="C138" s="11" t="s">
        <v>430</v>
      </c>
      <c r="D138" s="11" t="s">
        <v>431</v>
      </c>
      <c r="E138" s="11" t="s">
        <v>19</v>
      </c>
    </row>
    <row r="139" spans="1:5" x14ac:dyDescent="0.25">
      <c r="A139" s="11" t="s">
        <v>269</v>
      </c>
      <c r="B139" s="11" t="s">
        <v>512</v>
      </c>
      <c r="C139" s="11" t="s">
        <v>275</v>
      </c>
      <c r="D139" s="11" t="s">
        <v>513</v>
      </c>
      <c r="E139" s="11" t="s">
        <v>19</v>
      </c>
    </row>
    <row r="140" spans="1:5" x14ac:dyDescent="0.25">
      <c r="A140" s="11" t="s">
        <v>269</v>
      </c>
      <c r="B140" s="11" t="s">
        <v>808</v>
      </c>
      <c r="C140" s="11" t="s">
        <v>92</v>
      </c>
      <c r="D140" s="11" t="s">
        <v>809</v>
      </c>
      <c r="E140" s="11" t="s">
        <v>19</v>
      </c>
    </row>
    <row r="141" spans="1:5" x14ac:dyDescent="0.25">
      <c r="A141" s="11" t="s">
        <v>269</v>
      </c>
      <c r="B141" s="11" t="s">
        <v>825</v>
      </c>
      <c r="C141" s="11" t="s">
        <v>54</v>
      </c>
      <c r="D141" s="11" t="s">
        <v>826</v>
      </c>
      <c r="E141" s="11" t="s">
        <v>19</v>
      </c>
    </row>
    <row r="142" spans="1:5" x14ac:dyDescent="0.25">
      <c r="A142" s="11" t="s">
        <v>269</v>
      </c>
      <c r="B142" s="11" t="s">
        <v>884</v>
      </c>
      <c r="C142" s="11" t="s">
        <v>709</v>
      </c>
      <c r="D142" s="11" t="s">
        <v>710</v>
      </c>
      <c r="E142" s="11" t="s">
        <v>19</v>
      </c>
    </row>
    <row r="143" spans="1:5" ht="30" x14ac:dyDescent="0.25">
      <c r="A143" s="11" t="s">
        <v>269</v>
      </c>
      <c r="B143" s="11" t="s">
        <v>910</v>
      </c>
      <c r="C143" s="11" t="s">
        <v>911</v>
      </c>
      <c r="D143" s="11" t="s">
        <v>912</v>
      </c>
      <c r="E143" s="11" t="s">
        <v>19</v>
      </c>
    </row>
    <row r="144" spans="1:5" x14ac:dyDescent="0.25">
      <c r="A144" s="11" t="s">
        <v>269</v>
      </c>
      <c r="B144" s="11" t="s">
        <v>914</v>
      </c>
      <c r="C144" s="11" t="s">
        <v>516</v>
      </c>
      <c r="D144" s="11" t="s">
        <v>915</v>
      </c>
      <c r="E144" s="11" t="s">
        <v>19</v>
      </c>
    </row>
    <row r="145" spans="1:5" x14ac:dyDescent="0.25">
      <c r="A145" s="11" t="s">
        <v>269</v>
      </c>
      <c r="B145" s="11" t="s">
        <v>931</v>
      </c>
      <c r="C145" s="11" t="s">
        <v>932</v>
      </c>
      <c r="D145" s="11" t="s">
        <v>826</v>
      </c>
      <c r="E145" s="11" t="s">
        <v>19</v>
      </c>
    </row>
    <row r="146" spans="1:5" ht="30" x14ac:dyDescent="0.25">
      <c r="A146" s="11" t="s">
        <v>269</v>
      </c>
      <c r="B146" s="11" t="s">
        <v>943</v>
      </c>
      <c r="C146" s="11" t="s">
        <v>190</v>
      </c>
      <c r="D146" s="11" t="s">
        <v>944</v>
      </c>
      <c r="E146" s="11" t="s">
        <v>19</v>
      </c>
    </row>
    <row r="147" spans="1:5" x14ac:dyDescent="0.25">
      <c r="A147" s="11" t="s">
        <v>269</v>
      </c>
      <c r="B147" s="11" t="s">
        <v>1105</v>
      </c>
      <c r="C147" s="11" t="s">
        <v>463</v>
      </c>
      <c r="D147" s="11" t="s">
        <v>1106</v>
      </c>
      <c r="E147" s="11" t="s">
        <v>19</v>
      </c>
    </row>
    <row r="148" spans="1:5" ht="16.5" customHeight="1" x14ac:dyDescent="0.25">
      <c r="A148" s="11" t="s">
        <v>320</v>
      </c>
      <c r="B148" s="11" t="s">
        <v>321</v>
      </c>
      <c r="C148" s="11" t="s">
        <v>322</v>
      </c>
      <c r="D148" s="11" t="s">
        <v>323</v>
      </c>
      <c r="E148" s="11" t="s">
        <v>19</v>
      </c>
    </row>
    <row r="149" spans="1:5" ht="14.25" customHeight="1" x14ac:dyDescent="0.25">
      <c r="A149" s="11" t="s">
        <v>312</v>
      </c>
      <c r="B149" s="11" t="s">
        <v>313</v>
      </c>
      <c r="C149" s="11" t="s">
        <v>314</v>
      </c>
      <c r="D149" s="11" t="s">
        <v>315</v>
      </c>
      <c r="E149" s="11" t="s">
        <v>19</v>
      </c>
    </row>
    <row r="150" spans="1:5" x14ac:dyDescent="0.25">
      <c r="A150" s="11" t="s">
        <v>101</v>
      </c>
      <c r="B150" s="11" t="s">
        <v>102</v>
      </c>
      <c r="C150" s="11" t="s">
        <v>103</v>
      </c>
      <c r="D150" s="11" t="s">
        <v>104</v>
      </c>
      <c r="E150" s="11" t="s">
        <v>19</v>
      </c>
    </row>
    <row r="151" spans="1:5" x14ac:dyDescent="0.25">
      <c r="A151" s="11" t="s">
        <v>101</v>
      </c>
      <c r="B151" s="11" t="s">
        <v>166</v>
      </c>
      <c r="C151" s="11" t="s">
        <v>167</v>
      </c>
      <c r="D151" s="11" t="s">
        <v>168</v>
      </c>
      <c r="E151" s="11" t="s">
        <v>19</v>
      </c>
    </row>
    <row r="152" spans="1:5" x14ac:dyDescent="0.25">
      <c r="A152" s="11" t="s">
        <v>101</v>
      </c>
      <c r="B152" s="11" t="s">
        <v>290</v>
      </c>
      <c r="C152" s="11" t="s">
        <v>291</v>
      </c>
      <c r="D152" s="11" t="s">
        <v>292</v>
      </c>
      <c r="E152" s="11" t="s">
        <v>19</v>
      </c>
    </row>
    <row r="153" spans="1:5" x14ac:dyDescent="0.25">
      <c r="A153" s="11" t="s">
        <v>101</v>
      </c>
      <c r="B153" s="11" t="s">
        <v>389</v>
      </c>
      <c r="C153" s="11" t="s">
        <v>379</v>
      </c>
      <c r="D153" s="11" t="s">
        <v>390</v>
      </c>
      <c r="E153" s="11" t="s">
        <v>19</v>
      </c>
    </row>
    <row r="154" spans="1:5" x14ac:dyDescent="0.25">
      <c r="A154" s="11" t="s">
        <v>101</v>
      </c>
      <c r="B154" s="11" t="s">
        <v>398</v>
      </c>
      <c r="C154" s="11" t="s">
        <v>167</v>
      </c>
      <c r="D154" s="11" t="s">
        <v>168</v>
      </c>
      <c r="E154" s="11" t="s">
        <v>19</v>
      </c>
    </row>
    <row r="155" spans="1:5" x14ac:dyDescent="0.25">
      <c r="A155" s="11" t="s">
        <v>101</v>
      </c>
      <c r="B155" s="11" t="s">
        <v>443</v>
      </c>
      <c r="C155" s="11" t="s">
        <v>167</v>
      </c>
      <c r="D155" s="11" t="s">
        <v>168</v>
      </c>
      <c r="E155" s="11" t="s">
        <v>19</v>
      </c>
    </row>
    <row r="156" spans="1:5" x14ac:dyDescent="0.25">
      <c r="A156" s="11" t="s">
        <v>101</v>
      </c>
      <c r="B156" s="11" t="s">
        <v>514</v>
      </c>
      <c r="C156" s="11" t="s">
        <v>167</v>
      </c>
      <c r="D156" s="11" t="s">
        <v>168</v>
      </c>
      <c r="E156" s="11" t="s">
        <v>19</v>
      </c>
    </row>
    <row r="157" spans="1:5" x14ac:dyDescent="0.25">
      <c r="A157" s="11" t="s">
        <v>101</v>
      </c>
      <c r="B157" s="11" t="s">
        <v>632</v>
      </c>
      <c r="C157" s="11" t="s">
        <v>167</v>
      </c>
      <c r="D157" s="11" t="s">
        <v>168</v>
      </c>
      <c r="E157" s="11" t="s">
        <v>19</v>
      </c>
    </row>
    <row r="158" spans="1:5" x14ac:dyDescent="0.25">
      <c r="A158" s="11" t="s">
        <v>101</v>
      </c>
      <c r="B158" s="11" t="s">
        <v>638</v>
      </c>
      <c r="C158" s="11" t="s">
        <v>167</v>
      </c>
      <c r="D158" s="11" t="s">
        <v>168</v>
      </c>
      <c r="E158" s="11" t="s">
        <v>19</v>
      </c>
    </row>
    <row r="159" spans="1:5" x14ac:dyDescent="0.25">
      <c r="A159" s="11" t="s">
        <v>101</v>
      </c>
      <c r="B159" s="11" t="s">
        <v>643</v>
      </c>
      <c r="C159" s="11" t="s">
        <v>167</v>
      </c>
      <c r="D159" s="11" t="s">
        <v>168</v>
      </c>
      <c r="E159" s="11" t="s">
        <v>19</v>
      </c>
    </row>
    <row r="160" spans="1:5" x14ac:dyDescent="0.25">
      <c r="A160" s="11" t="s">
        <v>101</v>
      </c>
      <c r="B160" s="11" t="s">
        <v>644</v>
      </c>
      <c r="C160" s="11" t="s">
        <v>298</v>
      </c>
      <c r="D160" s="11" t="s">
        <v>645</v>
      </c>
      <c r="E160" s="11" t="s">
        <v>19</v>
      </c>
    </row>
    <row r="161" spans="1:5" x14ac:dyDescent="0.25">
      <c r="A161" s="11" t="s">
        <v>101</v>
      </c>
      <c r="B161" s="11" t="s">
        <v>674</v>
      </c>
      <c r="C161" s="11" t="s">
        <v>167</v>
      </c>
      <c r="D161" s="11" t="s">
        <v>675</v>
      </c>
      <c r="E161" s="11" t="s">
        <v>19</v>
      </c>
    </row>
    <row r="162" spans="1:5" x14ac:dyDescent="0.25">
      <c r="A162" s="11" t="s">
        <v>101</v>
      </c>
      <c r="B162" s="11" t="s">
        <v>692</v>
      </c>
      <c r="C162" s="11" t="s">
        <v>510</v>
      </c>
      <c r="D162" s="11" t="s">
        <v>168</v>
      </c>
      <c r="E162" s="11" t="s">
        <v>19</v>
      </c>
    </row>
    <row r="163" spans="1:5" x14ac:dyDescent="0.25">
      <c r="A163" s="11" t="s">
        <v>101</v>
      </c>
      <c r="B163" s="11" t="s">
        <v>741</v>
      </c>
      <c r="C163" s="11" t="s">
        <v>291</v>
      </c>
      <c r="D163" s="11" t="s">
        <v>742</v>
      </c>
      <c r="E163" s="11" t="s">
        <v>19</v>
      </c>
    </row>
    <row r="164" spans="1:5" x14ac:dyDescent="0.25">
      <c r="A164" s="11" t="s">
        <v>101</v>
      </c>
      <c r="B164" s="11" t="s">
        <v>762</v>
      </c>
      <c r="C164" s="11" t="s">
        <v>167</v>
      </c>
      <c r="D164" s="11" t="s">
        <v>168</v>
      </c>
      <c r="E164" s="11" t="s">
        <v>19</v>
      </c>
    </row>
    <row r="165" spans="1:5" x14ac:dyDescent="0.25">
      <c r="A165" s="11" t="s">
        <v>101</v>
      </c>
      <c r="B165" s="11" t="s">
        <v>799</v>
      </c>
      <c r="C165" s="11" t="s">
        <v>121</v>
      </c>
      <c r="D165" s="11" t="s">
        <v>800</v>
      </c>
      <c r="E165" s="11" t="s">
        <v>19</v>
      </c>
    </row>
    <row r="166" spans="1:5" x14ac:dyDescent="0.25">
      <c r="A166" s="11" t="s">
        <v>101</v>
      </c>
      <c r="B166" s="11" t="s">
        <v>868</v>
      </c>
      <c r="C166" s="11" t="s">
        <v>167</v>
      </c>
      <c r="D166" s="11" t="s">
        <v>168</v>
      </c>
      <c r="E166" s="11" t="s">
        <v>19</v>
      </c>
    </row>
    <row r="167" spans="1:5" x14ac:dyDescent="0.25">
      <c r="A167" s="11" t="s">
        <v>101</v>
      </c>
      <c r="B167" s="11" t="s">
        <v>913</v>
      </c>
      <c r="C167" s="11" t="s">
        <v>167</v>
      </c>
      <c r="D167" s="11" t="s">
        <v>168</v>
      </c>
      <c r="E167" s="11" t="s">
        <v>19</v>
      </c>
    </row>
    <row r="168" spans="1:5" x14ac:dyDescent="0.25">
      <c r="A168" s="11" t="s">
        <v>101</v>
      </c>
      <c r="B168" s="11" t="s">
        <v>923</v>
      </c>
      <c r="C168" s="11" t="s">
        <v>160</v>
      </c>
      <c r="D168" s="11" t="s">
        <v>1148</v>
      </c>
      <c r="E168" s="11" t="s">
        <v>19</v>
      </c>
    </row>
    <row r="169" spans="1:5" x14ac:dyDescent="0.25">
      <c r="A169" s="11" t="s">
        <v>101</v>
      </c>
      <c r="B169" s="11" t="s">
        <v>1026</v>
      </c>
      <c r="C169" s="11" t="s">
        <v>167</v>
      </c>
      <c r="D169" s="11" t="s">
        <v>168</v>
      </c>
      <c r="E169" s="11" t="s">
        <v>19</v>
      </c>
    </row>
    <row r="170" spans="1:5" x14ac:dyDescent="0.25">
      <c r="A170" s="11" t="s">
        <v>101</v>
      </c>
      <c r="B170" s="11" t="s">
        <v>1039</v>
      </c>
      <c r="C170" s="11" t="s">
        <v>167</v>
      </c>
      <c r="D170" s="11" t="s">
        <v>168</v>
      </c>
      <c r="E170" s="11" t="s">
        <v>19</v>
      </c>
    </row>
    <row r="171" spans="1:5" x14ac:dyDescent="0.25">
      <c r="A171" s="11" t="s">
        <v>101</v>
      </c>
      <c r="B171" s="11" t="s">
        <v>1059</v>
      </c>
      <c r="C171" s="11" t="s">
        <v>167</v>
      </c>
      <c r="D171" s="11" t="s">
        <v>168</v>
      </c>
      <c r="E171" s="11" t="s">
        <v>19</v>
      </c>
    </row>
    <row r="172" spans="1:5" x14ac:dyDescent="0.25">
      <c r="A172" s="11" t="s">
        <v>196</v>
      </c>
      <c r="B172" s="11" t="s">
        <v>197</v>
      </c>
      <c r="C172" s="11" t="s">
        <v>77</v>
      </c>
      <c r="D172" s="11" t="s">
        <v>63</v>
      </c>
      <c r="E172" s="11" t="s">
        <v>19</v>
      </c>
    </row>
    <row r="173" spans="1:5" x14ac:dyDescent="0.25">
      <c r="A173" s="11" t="s">
        <v>196</v>
      </c>
      <c r="B173" s="11" t="s">
        <v>260</v>
      </c>
      <c r="C173" s="11" t="s">
        <v>54</v>
      </c>
      <c r="D173" s="11" t="s">
        <v>261</v>
      </c>
      <c r="E173" s="11" t="s">
        <v>19</v>
      </c>
    </row>
    <row r="174" spans="1:5" x14ac:dyDescent="0.25">
      <c r="A174" s="11" t="s">
        <v>196</v>
      </c>
      <c r="B174" s="11" t="s">
        <v>303</v>
      </c>
      <c r="C174" s="11" t="s">
        <v>167</v>
      </c>
      <c r="D174" s="11" t="s">
        <v>304</v>
      </c>
      <c r="E174" s="11" t="s">
        <v>19</v>
      </c>
    </row>
    <row r="175" spans="1:5" x14ac:dyDescent="0.25">
      <c r="A175" s="11" t="s">
        <v>196</v>
      </c>
      <c r="B175" s="11" t="s">
        <v>434</v>
      </c>
      <c r="C175" s="11" t="s">
        <v>435</v>
      </c>
      <c r="D175" s="11" t="s">
        <v>436</v>
      </c>
      <c r="E175" s="11" t="s">
        <v>19</v>
      </c>
    </row>
    <row r="176" spans="1:5" ht="30" x14ac:dyDescent="0.25">
      <c r="A176" s="11" t="s">
        <v>196</v>
      </c>
      <c r="B176" s="11" t="s">
        <v>446</v>
      </c>
      <c r="C176" s="11" t="s">
        <v>447</v>
      </c>
      <c r="D176" s="11" t="s">
        <v>1149</v>
      </c>
      <c r="E176" s="11" t="s">
        <v>19</v>
      </c>
    </row>
    <row r="177" spans="1:5" x14ac:dyDescent="0.25">
      <c r="A177" s="11" t="s">
        <v>196</v>
      </c>
      <c r="B177" s="11" t="s">
        <v>502</v>
      </c>
      <c r="C177" s="11" t="s">
        <v>503</v>
      </c>
      <c r="D177" s="11" t="s">
        <v>504</v>
      </c>
      <c r="E177" s="11" t="s">
        <v>19</v>
      </c>
    </row>
    <row r="178" spans="1:5" x14ac:dyDescent="0.25">
      <c r="A178" s="11" t="s">
        <v>196</v>
      </c>
      <c r="B178" s="11" t="s">
        <v>535</v>
      </c>
      <c r="C178" s="11" t="s">
        <v>167</v>
      </c>
      <c r="D178" s="11" t="s">
        <v>304</v>
      </c>
      <c r="E178" s="11" t="s">
        <v>19</v>
      </c>
    </row>
    <row r="179" spans="1:5" x14ac:dyDescent="0.25">
      <c r="A179" s="11" t="s">
        <v>196</v>
      </c>
      <c r="B179" s="11" t="s">
        <v>935</v>
      </c>
      <c r="C179" s="11" t="s">
        <v>129</v>
      </c>
      <c r="D179" s="11" t="s">
        <v>63</v>
      </c>
      <c r="E179" s="11" t="s">
        <v>19</v>
      </c>
    </row>
    <row r="180" spans="1:5" x14ac:dyDescent="0.25">
      <c r="A180" s="11" t="s">
        <v>196</v>
      </c>
      <c r="B180" s="11" t="s">
        <v>968</v>
      </c>
      <c r="C180" s="11" t="s">
        <v>379</v>
      </c>
      <c r="D180" s="11" t="s">
        <v>304</v>
      </c>
      <c r="E180" s="11" t="s">
        <v>19</v>
      </c>
    </row>
    <row r="181" spans="1:5" x14ac:dyDescent="0.25">
      <c r="A181" s="11" t="s">
        <v>196</v>
      </c>
      <c r="B181" s="11" t="s">
        <v>1114</v>
      </c>
      <c r="C181" s="11" t="s">
        <v>433</v>
      </c>
      <c r="D181" s="11" t="s">
        <v>1115</v>
      </c>
      <c r="E181" s="11" t="s">
        <v>19</v>
      </c>
    </row>
    <row r="182" spans="1:5" ht="45" x14ac:dyDescent="0.25">
      <c r="A182" s="11" t="s">
        <v>890</v>
      </c>
      <c r="B182" s="11" t="s">
        <v>891</v>
      </c>
      <c r="C182" s="11" t="s">
        <v>246</v>
      </c>
      <c r="D182" s="11" t="s">
        <v>892</v>
      </c>
      <c r="E182" s="11" t="s">
        <v>19</v>
      </c>
    </row>
    <row r="183" spans="1:5" ht="30" x14ac:dyDescent="0.25">
      <c r="A183" s="11" t="s">
        <v>221</v>
      </c>
      <c r="B183" s="11" t="s">
        <v>222</v>
      </c>
      <c r="C183" s="11" t="s">
        <v>223</v>
      </c>
      <c r="D183" s="11" t="s">
        <v>224</v>
      </c>
      <c r="E183" s="11" t="s">
        <v>19</v>
      </c>
    </row>
    <row r="184" spans="1:5" ht="30" x14ac:dyDescent="0.25">
      <c r="A184" s="11" t="s">
        <v>221</v>
      </c>
      <c r="B184" s="11" t="s">
        <v>844</v>
      </c>
      <c r="C184" s="11" t="s">
        <v>279</v>
      </c>
      <c r="D184" s="11" t="s">
        <v>845</v>
      </c>
      <c r="E184" s="11" t="s">
        <v>19</v>
      </c>
    </row>
    <row r="185" spans="1:5" ht="30" x14ac:dyDescent="0.25">
      <c r="A185" s="11" t="s">
        <v>221</v>
      </c>
      <c r="B185" s="11" t="s">
        <v>981</v>
      </c>
      <c r="C185" s="11" t="s">
        <v>180</v>
      </c>
      <c r="D185" s="11" t="s">
        <v>982</v>
      </c>
      <c r="E185" s="11" t="s">
        <v>19</v>
      </c>
    </row>
    <row r="186" spans="1:5" ht="30" x14ac:dyDescent="0.25">
      <c r="A186" s="11" t="s">
        <v>221</v>
      </c>
      <c r="B186" s="11" t="s">
        <v>1010</v>
      </c>
      <c r="C186" s="11" t="s">
        <v>1011</v>
      </c>
      <c r="D186" s="11" t="s">
        <v>1012</v>
      </c>
      <c r="E186" s="11" t="s">
        <v>19</v>
      </c>
    </row>
    <row r="187" spans="1:5" ht="30" x14ac:dyDescent="0.25">
      <c r="A187" s="11" t="s">
        <v>221</v>
      </c>
      <c r="B187" s="11" t="s">
        <v>1067</v>
      </c>
      <c r="C187" s="11" t="s">
        <v>233</v>
      </c>
      <c r="D187" s="11" t="s">
        <v>1068</v>
      </c>
      <c r="E187" s="11" t="s">
        <v>19</v>
      </c>
    </row>
    <row r="188" spans="1:5" ht="30" x14ac:dyDescent="0.25">
      <c r="A188" s="11" t="s">
        <v>221</v>
      </c>
      <c r="B188" s="11" t="s">
        <v>1129</v>
      </c>
      <c r="C188" s="11" t="s">
        <v>1011</v>
      </c>
      <c r="D188" s="11" t="s">
        <v>1012</v>
      </c>
      <c r="E188" s="11" t="s">
        <v>19</v>
      </c>
    </row>
    <row r="189" spans="1:5" x14ac:dyDescent="0.25">
      <c r="A189" s="11" t="s">
        <v>82</v>
      </c>
      <c r="B189" s="11" t="s">
        <v>83</v>
      </c>
      <c r="C189" s="11" t="s">
        <v>84</v>
      </c>
      <c r="D189" s="11" t="s">
        <v>85</v>
      </c>
      <c r="E189" s="11" t="s">
        <v>19</v>
      </c>
    </row>
    <row r="190" spans="1:5" x14ac:dyDescent="0.25">
      <c r="A190" s="11" t="s">
        <v>82</v>
      </c>
      <c r="B190" s="11" t="s">
        <v>228</v>
      </c>
      <c r="C190" s="11" t="s">
        <v>229</v>
      </c>
      <c r="D190" s="11" t="s">
        <v>230</v>
      </c>
      <c r="E190" s="11" t="s">
        <v>19</v>
      </c>
    </row>
    <row r="191" spans="1:5" x14ac:dyDescent="0.25">
      <c r="A191" s="11" t="s">
        <v>82</v>
      </c>
      <c r="B191" s="11" t="s">
        <v>258</v>
      </c>
      <c r="C191" s="11" t="s">
        <v>84</v>
      </c>
      <c r="D191" s="11" t="s">
        <v>259</v>
      </c>
      <c r="E191" s="11" t="s">
        <v>19</v>
      </c>
    </row>
    <row r="192" spans="1:5" x14ac:dyDescent="0.25">
      <c r="A192" s="11" t="s">
        <v>82</v>
      </c>
      <c r="B192" s="11" t="s">
        <v>281</v>
      </c>
      <c r="C192" s="11" t="s">
        <v>34</v>
      </c>
      <c r="D192" s="11" t="s">
        <v>282</v>
      </c>
      <c r="E192" s="11" t="s">
        <v>19</v>
      </c>
    </row>
    <row r="193" spans="1:5" x14ac:dyDescent="0.25">
      <c r="A193" s="11" t="s">
        <v>82</v>
      </c>
      <c r="B193" s="11" t="s">
        <v>346</v>
      </c>
      <c r="C193" s="11" t="s">
        <v>347</v>
      </c>
      <c r="D193" s="11" t="s">
        <v>348</v>
      </c>
      <c r="E193" s="11" t="s">
        <v>19</v>
      </c>
    </row>
    <row r="194" spans="1:5" x14ac:dyDescent="0.25">
      <c r="A194" s="11" t="s">
        <v>82</v>
      </c>
      <c r="B194" s="11" t="s">
        <v>391</v>
      </c>
      <c r="C194" s="11" t="s">
        <v>386</v>
      </c>
      <c r="D194" s="11" t="s">
        <v>392</v>
      </c>
      <c r="E194" s="11" t="s">
        <v>19</v>
      </c>
    </row>
    <row r="195" spans="1:5" x14ac:dyDescent="0.25">
      <c r="A195" s="11" t="s">
        <v>82</v>
      </c>
      <c r="B195" s="11" t="s">
        <v>396</v>
      </c>
      <c r="C195" s="11" t="s">
        <v>256</v>
      </c>
      <c r="D195" s="11" t="s">
        <v>397</v>
      </c>
      <c r="E195" s="11" t="s">
        <v>19</v>
      </c>
    </row>
    <row r="196" spans="1:5" x14ac:dyDescent="0.25">
      <c r="A196" s="11" t="s">
        <v>82</v>
      </c>
      <c r="B196" s="11" t="s">
        <v>442</v>
      </c>
      <c r="C196" s="11" t="s">
        <v>114</v>
      </c>
      <c r="D196" s="11" t="s">
        <v>230</v>
      </c>
      <c r="E196" s="11" t="s">
        <v>19</v>
      </c>
    </row>
    <row r="197" spans="1:5" x14ac:dyDescent="0.25">
      <c r="A197" s="11" t="s">
        <v>82</v>
      </c>
      <c r="B197" s="11" t="s">
        <v>465</v>
      </c>
      <c r="C197" s="11" t="s">
        <v>190</v>
      </c>
      <c r="D197" s="11" t="s">
        <v>466</v>
      </c>
      <c r="E197" s="11" t="s">
        <v>19</v>
      </c>
    </row>
    <row r="198" spans="1:5" x14ac:dyDescent="0.25">
      <c r="A198" s="11" t="s">
        <v>82</v>
      </c>
      <c r="B198" s="11" t="s">
        <v>472</v>
      </c>
      <c r="C198" s="11" t="s">
        <v>473</v>
      </c>
      <c r="D198" s="11" t="s">
        <v>230</v>
      </c>
      <c r="E198" s="11" t="s">
        <v>19</v>
      </c>
    </row>
    <row r="199" spans="1:5" x14ac:dyDescent="0.25">
      <c r="A199" s="11" t="s">
        <v>82</v>
      </c>
      <c r="B199" s="11" t="s">
        <v>519</v>
      </c>
      <c r="C199" s="11" t="s">
        <v>84</v>
      </c>
      <c r="D199" s="11" t="s">
        <v>520</v>
      </c>
      <c r="E199" s="11" t="s">
        <v>19</v>
      </c>
    </row>
    <row r="200" spans="1:5" x14ac:dyDescent="0.25">
      <c r="A200" s="11" t="s">
        <v>82</v>
      </c>
      <c r="B200" s="11" t="s">
        <v>600</v>
      </c>
      <c r="C200" s="11" t="s">
        <v>430</v>
      </c>
      <c r="D200" s="11" t="s">
        <v>601</v>
      </c>
      <c r="E200" s="11" t="s">
        <v>19</v>
      </c>
    </row>
    <row r="201" spans="1:5" x14ac:dyDescent="0.25">
      <c r="A201" s="11" t="s">
        <v>82</v>
      </c>
      <c r="B201" s="11" t="s">
        <v>727</v>
      </c>
      <c r="C201" s="11" t="s">
        <v>70</v>
      </c>
      <c r="D201" s="11" t="s">
        <v>728</v>
      </c>
      <c r="E201" s="11" t="s">
        <v>19</v>
      </c>
    </row>
    <row r="202" spans="1:5" x14ac:dyDescent="0.25">
      <c r="A202" s="11" t="s">
        <v>82</v>
      </c>
      <c r="B202" s="11" t="s">
        <v>772</v>
      </c>
      <c r="C202" s="11" t="s">
        <v>84</v>
      </c>
      <c r="D202" s="11" t="s">
        <v>466</v>
      </c>
      <c r="E202" s="11" t="s">
        <v>19</v>
      </c>
    </row>
    <row r="203" spans="1:5" x14ac:dyDescent="0.25">
      <c r="A203" s="11" t="s">
        <v>82</v>
      </c>
      <c r="B203" s="11" t="s">
        <v>793</v>
      </c>
      <c r="C203" s="11" t="s">
        <v>194</v>
      </c>
      <c r="D203" s="11" t="s">
        <v>794</v>
      </c>
      <c r="E203" s="11" t="s">
        <v>19</v>
      </c>
    </row>
    <row r="204" spans="1:5" x14ac:dyDescent="0.25">
      <c r="A204" s="11" t="s">
        <v>82</v>
      </c>
      <c r="B204" s="11" t="s">
        <v>813</v>
      </c>
      <c r="C204" s="11" t="s">
        <v>418</v>
      </c>
      <c r="D204" s="11" t="s">
        <v>814</v>
      </c>
      <c r="E204" s="11" t="s">
        <v>19</v>
      </c>
    </row>
    <row r="205" spans="1:5" x14ac:dyDescent="0.25">
      <c r="A205" s="11" t="s">
        <v>82</v>
      </c>
      <c r="B205" s="11" t="s">
        <v>948</v>
      </c>
      <c r="C205" s="11" t="s">
        <v>949</v>
      </c>
      <c r="D205" s="11" t="s">
        <v>409</v>
      </c>
      <c r="E205" s="11" t="s">
        <v>19</v>
      </c>
    </row>
    <row r="206" spans="1:5" x14ac:dyDescent="0.25">
      <c r="A206" s="11" t="s">
        <v>82</v>
      </c>
      <c r="B206" s="11" t="s">
        <v>950</v>
      </c>
      <c r="C206" s="11" t="s">
        <v>264</v>
      </c>
      <c r="D206" s="11" t="s">
        <v>951</v>
      </c>
      <c r="E206" s="11" t="s">
        <v>19</v>
      </c>
    </row>
    <row r="207" spans="1:5" x14ac:dyDescent="0.25">
      <c r="A207" s="11" t="s">
        <v>82</v>
      </c>
      <c r="B207" s="11" t="s">
        <v>989</v>
      </c>
      <c r="C207" s="11" t="s">
        <v>473</v>
      </c>
      <c r="D207" s="11" t="s">
        <v>990</v>
      </c>
      <c r="E207" s="11" t="s">
        <v>19</v>
      </c>
    </row>
    <row r="208" spans="1:5" x14ac:dyDescent="0.25">
      <c r="A208" s="11" t="s">
        <v>82</v>
      </c>
      <c r="B208" s="11" t="s">
        <v>1076</v>
      </c>
      <c r="C208" s="11" t="s">
        <v>796</v>
      </c>
      <c r="D208" s="11" t="s">
        <v>1077</v>
      </c>
      <c r="E208" s="11" t="s">
        <v>19</v>
      </c>
    </row>
    <row r="209" spans="1:5" ht="30" x14ac:dyDescent="0.25">
      <c r="A209" s="11" t="s">
        <v>82</v>
      </c>
      <c r="B209" s="11" t="s">
        <v>1093</v>
      </c>
      <c r="C209" s="11" t="s">
        <v>114</v>
      </c>
      <c r="D209" s="11" t="s">
        <v>1094</v>
      </c>
      <c r="E209" s="11" t="s">
        <v>19</v>
      </c>
    </row>
    <row r="210" spans="1:5" x14ac:dyDescent="0.25">
      <c r="A210" s="11" t="s">
        <v>82</v>
      </c>
      <c r="B210" s="11" t="s">
        <v>1107</v>
      </c>
      <c r="C210" s="11" t="s">
        <v>66</v>
      </c>
      <c r="D210" s="11" t="s">
        <v>1108</v>
      </c>
      <c r="E210" s="11" t="s">
        <v>19</v>
      </c>
    </row>
    <row r="211" spans="1:5" x14ac:dyDescent="0.25">
      <c r="A211" s="11" t="s">
        <v>28</v>
      </c>
      <c r="B211" s="11" t="s">
        <v>29</v>
      </c>
      <c r="C211" s="11" t="s">
        <v>30</v>
      </c>
      <c r="D211" s="11" t="s">
        <v>31</v>
      </c>
      <c r="E211" s="11" t="s">
        <v>19</v>
      </c>
    </row>
    <row r="212" spans="1:5" x14ac:dyDescent="0.25">
      <c r="A212" s="11" t="s">
        <v>28</v>
      </c>
      <c r="B212" s="11" t="s">
        <v>457</v>
      </c>
      <c r="C212" s="11" t="s">
        <v>30</v>
      </c>
      <c r="D212" s="11" t="s">
        <v>31</v>
      </c>
      <c r="E212" s="11" t="s">
        <v>19</v>
      </c>
    </row>
    <row r="213" spans="1:5" x14ac:dyDescent="0.25">
      <c r="A213" s="11" t="s">
        <v>28</v>
      </c>
      <c r="B213" s="11" t="s">
        <v>551</v>
      </c>
      <c r="C213" s="11" t="s">
        <v>253</v>
      </c>
      <c r="D213" s="11" t="s">
        <v>31</v>
      </c>
      <c r="E213" s="11" t="s">
        <v>19</v>
      </c>
    </row>
    <row r="214" spans="1:5" x14ac:dyDescent="0.25">
      <c r="A214" s="11" t="s">
        <v>28</v>
      </c>
      <c r="B214" s="11" t="s">
        <v>581</v>
      </c>
      <c r="C214" s="11" t="s">
        <v>582</v>
      </c>
      <c r="D214" s="11" t="s">
        <v>583</v>
      </c>
      <c r="E214" s="11" t="s">
        <v>19</v>
      </c>
    </row>
    <row r="215" spans="1:5" x14ac:dyDescent="0.25">
      <c r="A215" s="11" t="s">
        <v>28</v>
      </c>
      <c r="B215" s="11" t="s">
        <v>636</v>
      </c>
      <c r="C215" s="11" t="s">
        <v>582</v>
      </c>
      <c r="D215" s="11" t="s">
        <v>637</v>
      </c>
      <c r="E215" s="11" t="s">
        <v>19</v>
      </c>
    </row>
    <row r="216" spans="1:5" ht="15" customHeight="1" x14ac:dyDescent="0.25">
      <c r="A216" s="11" t="s">
        <v>454</v>
      </c>
      <c r="B216" s="11" t="s">
        <v>455</v>
      </c>
      <c r="C216" s="11" t="s">
        <v>415</v>
      </c>
      <c r="D216" s="11" t="s">
        <v>456</v>
      </c>
      <c r="E216" s="11" t="s">
        <v>19</v>
      </c>
    </row>
    <row r="217" spans="1:5" x14ac:dyDescent="0.25">
      <c r="A217" s="11" t="s">
        <v>454</v>
      </c>
      <c r="B217" s="11" t="s">
        <v>462</v>
      </c>
      <c r="C217" s="11" t="s">
        <v>463</v>
      </c>
      <c r="D217" s="11" t="s">
        <v>464</v>
      </c>
      <c r="E217" s="11" t="s">
        <v>19</v>
      </c>
    </row>
    <row r="218" spans="1:5" x14ac:dyDescent="0.25">
      <c r="A218" s="11" t="s">
        <v>454</v>
      </c>
      <c r="B218" s="11" t="s">
        <v>781</v>
      </c>
      <c r="C218" s="11" t="s">
        <v>782</v>
      </c>
      <c r="D218" s="11" t="s">
        <v>783</v>
      </c>
      <c r="E218" s="11" t="s">
        <v>19</v>
      </c>
    </row>
    <row r="219" spans="1:5" ht="30" x14ac:dyDescent="0.25">
      <c r="A219" s="11" t="s">
        <v>454</v>
      </c>
      <c r="B219" s="11" t="s">
        <v>1054</v>
      </c>
      <c r="C219" s="11" t="s">
        <v>66</v>
      </c>
      <c r="D219" s="11" t="s">
        <v>1055</v>
      </c>
      <c r="E219" s="11" t="s">
        <v>19</v>
      </c>
    </row>
    <row r="220" spans="1:5" x14ac:dyDescent="0.25">
      <c r="A220" s="11" t="s">
        <v>1048</v>
      </c>
      <c r="B220" s="11" t="s">
        <v>1049</v>
      </c>
      <c r="C220" s="11" t="s">
        <v>760</v>
      </c>
      <c r="D220" s="11" t="s">
        <v>1050</v>
      </c>
      <c r="E220" s="11" t="s">
        <v>19</v>
      </c>
    </row>
    <row r="221" spans="1:5" x14ac:dyDescent="0.25">
      <c r="A221" s="11" t="s">
        <v>1048</v>
      </c>
      <c r="B221" s="11" t="s">
        <v>1139</v>
      </c>
      <c r="C221" s="11" t="s">
        <v>642</v>
      </c>
      <c r="D221" s="11" t="s">
        <v>1140</v>
      </c>
      <c r="E221" s="11" t="s">
        <v>19</v>
      </c>
    </row>
    <row r="222" spans="1:5" x14ac:dyDescent="0.25">
      <c r="A222" s="11" t="s">
        <v>622</v>
      </c>
      <c r="B222" s="11" t="s">
        <v>623</v>
      </c>
      <c r="C222" s="11" t="s">
        <v>314</v>
      </c>
      <c r="D222" s="11" t="s">
        <v>624</v>
      </c>
      <c r="E222" s="11" t="s">
        <v>19</v>
      </c>
    </row>
    <row r="223" spans="1:5" x14ac:dyDescent="0.25">
      <c r="A223" s="11" t="s">
        <v>622</v>
      </c>
      <c r="B223" s="11" t="s">
        <v>1004</v>
      </c>
      <c r="C223" s="11" t="s">
        <v>314</v>
      </c>
      <c r="D223" s="11" t="s">
        <v>624</v>
      </c>
      <c r="E223" s="11" t="s">
        <v>19</v>
      </c>
    </row>
    <row r="224" spans="1:5" x14ac:dyDescent="0.25">
      <c r="A224" s="11" t="s">
        <v>369</v>
      </c>
      <c r="B224" s="11" t="s">
        <v>370</v>
      </c>
      <c r="C224" s="11" t="s">
        <v>371</v>
      </c>
      <c r="D224" s="11" t="s">
        <v>372</v>
      </c>
      <c r="E224" s="11" t="s">
        <v>19</v>
      </c>
    </row>
    <row r="225" spans="1:5" ht="30" x14ac:dyDescent="0.25">
      <c r="A225" s="11" t="s">
        <v>369</v>
      </c>
      <c r="B225" s="11" t="s">
        <v>720</v>
      </c>
      <c r="C225" s="11" t="s">
        <v>236</v>
      </c>
      <c r="D225" s="11" t="s">
        <v>721</v>
      </c>
      <c r="E225" s="11" t="s">
        <v>19</v>
      </c>
    </row>
    <row r="226" spans="1:5" x14ac:dyDescent="0.25">
      <c r="A226" s="11" t="s">
        <v>369</v>
      </c>
      <c r="B226" s="11" t="s">
        <v>966</v>
      </c>
      <c r="C226" s="11" t="s">
        <v>236</v>
      </c>
      <c r="D226" s="11" t="s">
        <v>967</v>
      </c>
      <c r="E226" s="11" t="s">
        <v>19</v>
      </c>
    </row>
    <row r="227" spans="1:5" ht="30" x14ac:dyDescent="0.25">
      <c r="A227" s="11" t="s">
        <v>369</v>
      </c>
      <c r="B227" s="11" t="s">
        <v>1005</v>
      </c>
      <c r="C227" s="11" t="s">
        <v>236</v>
      </c>
      <c r="D227" s="11" t="s">
        <v>721</v>
      </c>
      <c r="E227" s="11" t="s">
        <v>19</v>
      </c>
    </row>
    <row r="228" spans="1:5" ht="30" x14ac:dyDescent="0.25">
      <c r="A228" s="11" t="s">
        <v>369</v>
      </c>
      <c r="B228" s="11" t="s">
        <v>1120</v>
      </c>
      <c r="C228" s="11" t="s">
        <v>1121</v>
      </c>
      <c r="D228" s="11" t="s">
        <v>1122</v>
      </c>
      <c r="E228" s="11" t="s">
        <v>19</v>
      </c>
    </row>
    <row r="229" spans="1:5" x14ac:dyDescent="0.25">
      <c r="A229" s="11" t="s">
        <v>971</v>
      </c>
      <c r="B229" s="11" t="s">
        <v>972</v>
      </c>
      <c r="C229" s="11" t="s">
        <v>77</v>
      </c>
      <c r="D229" s="11" t="s">
        <v>973</v>
      </c>
      <c r="E229" s="11" t="s">
        <v>19</v>
      </c>
    </row>
    <row r="230" spans="1:5" x14ac:dyDescent="0.25">
      <c r="A230" s="11" t="s">
        <v>123</v>
      </c>
      <c r="B230" s="11" t="s">
        <v>124</v>
      </c>
      <c r="C230" s="11" t="s">
        <v>125</v>
      </c>
      <c r="D230" s="11" t="s">
        <v>126</v>
      </c>
      <c r="E230" s="11" t="s">
        <v>19</v>
      </c>
    </row>
    <row r="231" spans="1:5" x14ac:dyDescent="0.25">
      <c r="A231" s="11" t="s">
        <v>123</v>
      </c>
      <c r="B231" s="11" t="s">
        <v>736</v>
      </c>
      <c r="C231" s="11" t="s">
        <v>737</v>
      </c>
      <c r="D231" s="11" t="s">
        <v>738</v>
      </c>
      <c r="E231" s="11" t="s">
        <v>19</v>
      </c>
    </row>
    <row r="232" spans="1:5" x14ac:dyDescent="0.25">
      <c r="A232" s="11" t="s">
        <v>123</v>
      </c>
      <c r="B232" s="11" t="s">
        <v>739</v>
      </c>
      <c r="C232" s="11" t="s">
        <v>485</v>
      </c>
      <c r="D232" s="11" t="s">
        <v>740</v>
      </c>
      <c r="E232" s="11" t="s">
        <v>19</v>
      </c>
    </row>
    <row r="233" spans="1:5" ht="17.25" customHeight="1" x14ac:dyDescent="0.25">
      <c r="A233" s="11" t="s">
        <v>123</v>
      </c>
      <c r="B233" s="11" t="s">
        <v>752</v>
      </c>
      <c r="C233" s="11" t="s">
        <v>712</v>
      </c>
      <c r="D233" s="11" t="s">
        <v>753</v>
      </c>
      <c r="E233" s="11" t="s">
        <v>19</v>
      </c>
    </row>
    <row r="234" spans="1:5" x14ac:dyDescent="0.25">
      <c r="A234" s="11" t="s">
        <v>123</v>
      </c>
      <c r="B234" s="11" t="s">
        <v>803</v>
      </c>
      <c r="C234" s="11" t="s">
        <v>709</v>
      </c>
      <c r="D234" s="11" t="s">
        <v>35</v>
      </c>
      <c r="E234" s="11" t="s">
        <v>19</v>
      </c>
    </row>
    <row r="235" spans="1:5" ht="30" x14ac:dyDescent="0.25">
      <c r="A235" s="11" t="s">
        <v>109</v>
      </c>
      <c r="B235" s="11" t="s">
        <v>110</v>
      </c>
      <c r="C235" s="11" t="s">
        <v>111</v>
      </c>
      <c r="D235" s="11" t="s">
        <v>112</v>
      </c>
      <c r="E235" s="11" t="s">
        <v>19</v>
      </c>
    </row>
    <row r="236" spans="1:5" ht="31.5" customHeight="1" x14ac:dyDescent="0.25">
      <c r="A236" s="11" t="s">
        <v>241</v>
      </c>
      <c r="B236" s="11" t="s">
        <v>242</v>
      </c>
      <c r="C236" s="11" t="s">
        <v>236</v>
      </c>
      <c r="D236" s="11" t="s">
        <v>243</v>
      </c>
      <c r="E236" s="11" t="s">
        <v>19</v>
      </c>
    </row>
    <row r="237" spans="1:5" x14ac:dyDescent="0.25">
      <c r="A237" s="11" t="s">
        <v>567</v>
      </c>
      <c r="B237" s="11" t="s">
        <v>568</v>
      </c>
      <c r="C237" s="11" t="s">
        <v>569</v>
      </c>
      <c r="D237" s="11" t="s">
        <v>570</v>
      </c>
      <c r="E237" s="11" t="s">
        <v>19</v>
      </c>
    </row>
    <row r="238" spans="1:5" x14ac:dyDescent="0.25">
      <c r="A238" s="11" t="s">
        <v>567</v>
      </c>
      <c r="B238" s="11" t="s">
        <v>942</v>
      </c>
      <c r="C238" s="11" t="s">
        <v>415</v>
      </c>
      <c r="D238" s="11" t="s">
        <v>570</v>
      </c>
      <c r="E238" s="11" t="s">
        <v>19</v>
      </c>
    </row>
    <row r="239" spans="1:5" x14ac:dyDescent="0.25">
      <c r="A239" s="11" t="s">
        <v>576</v>
      </c>
      <c r="B239" s="11" t="s">
        <v>577</v>
      </c>
      <c r="C239" s="11" t="s">
        <v>572</v>
      </c>
      <c r="D239" s="11" t="s">
        <v>578</v>
      </c>
      <c r="E239" s="11" t="s">
        <v>19</v>
      </c>
    </row>
    <row r="240" spans="1:5" ht="14.25" customHeight="1" x14ac:dyDescent="0.25">
      <c r="A240" s="11" t="s">
        <v>576</v>
      </c>
      <c r="B240" s="11" t="s">
        <v>617</v>
      </c>
      <c r="C240" s="11" t="s">
        <v>618</v>
      </c>
      <c r="D240" s="11" t="s">
        <v>619</v>
      </c>
      <c r="E240" s="11" t="s">
        <v>19</v>
      </c>
    </row>
    <row r="241" spans="1:5" x14ac:dyDescent="0.25">
      <c r="A241" s="11" t="s">
        <v>576</v>
      </c>
      <c r="B241" s="11" t="s">
        <v>864</v>
      </c>
      <c r="C241" s="11" t="s">
        <v>473</v>
      </c>
      <c r="D241" s="11" t="s">
        <v>865</v>
      </c>
      <c r="E241" s="11" t="s">
        <v>19</v>
      </c>
    </row>
    <row r="242" spans="1:5" x14ac:dyDescent="0.25">
      <c r="A242" s="11" t="s">
        <v>576</v>
      </c>
      <c r="B242" s="11" t="s">
        <v>1034</v>
      </c>
      <c r="C242" s="11" t="s">
        <v>447</v>
      </c>
      <c r="D242" s="11" t="s">
        <v>1035</v>
      </c>
      <c r="E242" s="11" t="s">
        <v>19</v>
      </c>
    </row>
    <row r="243" spans="1:5" ht="30" customHeight="1" x14ac:dyDescent="0.25">
      <c r="A243" s="11" t="s">
        <v>218</v>
      </c>
      <c r="B243" s="11" t="s">
        <v>219</v>
      </c>
      <c r="C243" s="11" t="s">
        <v>220</v>
      </c>
      <c r="D243" s="11" t="s">
        <v>35</v>
      </c>
      <c r="E243" s="11" t="s">
        <v>19</v>
      </c>
    </row>
    <row r="244" spans="1:5" ht="31.5" customHeight="1" x14ac:dyDescent="0.25">
      <c r="A244" s="11" t="s">
        <v>218</v>
      </c>
      <c r="B244" s="11" t="s">
        <v>1040</v>
      </c>
      <c r="C244" s="11" t="s">
        <v>911</v>
      </c>
      <c r="D244" s="11" t="s">
        <v>1041</v>
      </c>
      <c r="E244" s="11" t="s">
        <v>19</v>
      </c>
    </row>
    <row r="245" spans="1:5" x14ac:dyDescent="0.25">
      <c r="A245" s="11" t="s">
        <v>200</v>
      </c>
      <c r="B245" s="11" t="s">
        <v>201</v>
      </c>
      <c r="C245" s="11" t="s">
        <v>143</v>
      </c>
      <c r="D245" s="11" t="s">
        <v>202</v>
      </c>
      <c r="E245" s="11" t="s">
        <v>19</v>
      </c>
    </row>
    <row r="246" spans="1:5" x14ac:dyDescent="0.25">
      <c r="A246" s="11" t="s">
        <v>200</v>
      </c>
      <c r="B246" s="11" t="s">
        <v>452</v>
      </c>
      <c r="C246" s="11" t="s">
        <v>58</v>
      </c>
      <c r="D246" s="11" t="s">
        <v>453</v>
      </c>
      <c r="E246" s="11" t="s">
        <v>19</v>
      </c>
    </row>
    <row r="247" spans="1:5" x14ac:dyDescent="0.25">
      <c r="A247" s="11" t="s">
        <v>200</v>
      </c>
      <c r="B247" s="11" t="s">
        <v>478</v>
      </c>
      <c r="C247" s="11" t="s">
        <v>84</v>
      </c>
      <c r="D247" s="11" t="s">
        <v>479</v>
      </c>
      <c r="E247" s="11" t="s">
        <v>19</v>
      </c>
    </row>
    <row r="248" spans="1:5" x14ac:dyDescent="0.25">
      <c r="A248" s="11" t="s">
        <v>200</v>
      </c>
      <c r="B248" s="11" t="s">
        <v>531</v>
      </c>
      <c r="C248" s="11" t="s">
        <v>433</v>
      </c>
      <c r="D248" s="11" t="s">
        <v>532</v>
      </c>
      <c r="E248" s="11" t="s">
        <v>19</v>
      </c>
    </row>
    <row r="249" spans="1:5" x14ac:dyDescent="0.25">
      <c r="A249" s="11" t="s">
        <v>200</v>
      </c>
      <c r="B249" s="11" t="s">
        <v>571</v>
      </c>
      <c r="C249" s="11" t="s">
        <v>572</v>
      </c>
      <c r="D249" s="11" t="s">
        <v>573</v>
      </c>
      <c r="E249" s="11" t="s">
        <v>19</v>
      </c>
    </row>
    <row r="250" spans="1:5" x14ac:dyDescent="0.25">
      <c r="A250" s="11" t="s">
        <v>200</v>
      </c>
      <c r="B250" s="11" t="s">
        <v>651</v>
      </c>
      <c r="C250" s="11" t="s">
        <v>325</v>
      </c>
      <c r="D250" s="11" t="s">
        <v>652</v>
      </c>
      <c r="E250" s="11" t="s">
        <v>19</v>
      </c>
    </row>
    <row r="251" spans="1:5" x14ac:dyDescent="0.25">
      <c r="A251" s="11" t="s">
        <v>200</v>
      </c>
      <c r="B251" s="11" t="s">
        <v>683</v>
      </c>
      <c r="C251" s="11" t="s">
        <v>149</v>
      </c>
      <c r="D251" s="11" t="s">
        <v>684</v>
      </c>
      <c r="E251" s="11" t="s">
        <v>19</v>
      </c>
    </row>
    <row r="252" spans="1:5" x14ac:dyDescent="0.25">
      <c r="A252" s="11" t="s">
        <v>200</v>
      </c>
      <c r="B252" s="11" t="s">
        <v>823</v>
      </c>
      <c r="C252" s="11" t="s">
        <v>42</v>
      </c>
      <c r="D252" s="11" t="s">
        <v>824</v>
      </c>
      <c r="E252" s="11" t="s">
        <v>19</v>
      </c>
    </row>
    <row r="253" spans="1:5" ht="30.75" customHeight="1" x14ac:dyDescent="0.25">
      <c r="A253" s="11" t="s">
        <v>277</v>
      </c>
      <c r="B253" s="11" t="s">
        <v>278</v>
      </c>
      <c r="C253" s="11" t="s">
        <v>279</v>
      </c>
      <c r="D253" s="11" t="s">
        <v>280</v>
      </c>
      <c r="E253" s="11" t="s">
        <v>19</v>
      </c>
    </row>
    <row r="254" spans="1:5" ht="32.25" customHeight="1" x14ac:dyDescent="0.25">
      <c r="A254" s="11" t="s">
        <v>693</v>
      </c>
      <c r="B254" s="11" t="s">
        <v>694</v>
      </c>
      <c r="C254" s="11" t="s">
        <v>180</v>
      </c>
      <c r="D254" s="11" t="s">
        <v>695</v>
      </c>
      <c r="E254" s="11" t="s">
        <v>19</v>
      </c>
    </row>
    <row r="255" spans="1:5" ht="28.5" customHeight="1" x14ac:dyDescent="0.25">
      <c r="A255" s="11" t="s">
        <v>693</v>
      </c>
      <c r="B255" s="11" t="s">
        <v>831</v>
      </c>
      <c r="C255" s="11" t="s">
        <v>438</v>
      </c>
      <c r="D255" s="11" t="s">
        <v>832</v>
      </c>
      <c r="E255" s="11" t="s">
        <v>19</v>
      </c>
    </row>
    <row r="256" spans="1:5" ht="12.75" customHeight="1" x14ac:dyDescent="0.25">
      <c r="A256" s="11" t="s">
        <v>209</v>
      </c>
      <c r="B256" s="11" t="s">
        <v>210</v>
      </c>
      <c r="C256" s="11" t="s">
        <v>180</v>
      </c>
      <c r="D256" s="11" t="s">
        <v>211</v>
      </c>
      <c r="E256" s="11" t="s">
        <v>19</v>
      </c>
    </row>
    <row r="257" spans="1:5" ht="13.5" customHeight="1" x14ac:dyDescent="0.25">
      <c r="A257" s="11" t="s">
        <v>209</v>
      </c>
      <c r="B257" s="11" t="s">
        <v>449</v>
      </c>
      <c r="C257" s="11" t="s">
        <v>450</v>
      </c>
      <c r="D257" s="11" t="s">
        <v>451</v>
      </c>
      <c r="E257" s="11" t="s">
        <v>19</v>
      </c>
    </row>
    <row r="258" spans="1:5" ht="15" customHeight="1" x14ac:dyDescent="0.25">
      <c r="A258" s="11" t="s">
        <v>209</v>
      </c>
      <c r="B258" s="11" t="s">
        <v>518</v>
      </c>
      <c r="C258" s="11" t="s">
        <v>180</v>
      </c>
      <c r="D258" s="11" t="s">
        <v>211</v>
      </c>
      <c r="E258" s="11" t="s">
        <v>19</v>
      </c>
    </row>
    <row r="259" spans="1:5" ht="15.75" customHeight="1" x14ac:dyDescent="0.25">
      <c r="A259" s="11" t="s">
        <v>209</v>
      </c>
      <c r="B259" s="11" t="s">
        <v>653</v>
      </c>
      <c r="C259" s="11" t="s">
        <v>180</v>
      </c>
      <c r="D259" s="11" t="s">
        <v>654</v>
      </c>
      <c r="E259" s="11" t="s">
        <v>19</v>
      </c>
    </row>
    <row r="260" spans="1:5" ht="15.75" customHeight="1" x14ac:dyDescent="0.25">
      <c r="A260" s="11" t="s">
        <v>209</v>
      </c>
      <c r="B260" s="11" t="s">
        <v>872</v>
      </c>
      <c r="C260" s="11" t="s">
        <v>681</v>
      </c>
      <c r="D260" s="11" t="s">
        <v>1143</v>
      </c>
      <c r="E260" s="11" t="s">
        <v>19</v>
      </c>
    </row>
    <row r="261" spans="1:5" ht="12.75" customHeight="1" x14ac:dyDescent="0.25">
      <c r="A261" s="11" t="s">
        <v>209</v>
      </c>
      <c r="B261" s="11" t="s">
        <v>1000</v>
      </c>
      <c r="C261" s="11" t="s">
        <v>677</v>
      </c>
      <c r="D261" s="11" t="s">
        <v>1001</v>
      </c>
      <c r="E261" s="11" t="s">
        <v>19</v>
      </c>
    </row>
    <row r="262" spans="1:5" ht="15.75" customHeight="1" x14ac:dyDescent="0.25">
      <c r="A262" s="11" t="s">
        <v>209</v>
      </c>
      <c r="B262" s="11" t="s">
        <v>1112</v>
      </c>
      <c r="C262" s="11" t="s">
        <v>66</v>
      </c>
      <c r="D262" s="11" t="s">
        <v>1113</v>
      </c>
      <c r="E262" s="11" t="s">
        <v>19</v>
      </c>
    </row>
    <row r="263" spans="1:5" ht="30" x14ac:dyDescent="0.25">
      <c r="A263" s="11" t="s">
        <v>714</v>
      </c>
      <c r="B263" s="11" t="s">
        <v>715</v>
      </c>
      <c r="C263" s="11" t="s">
        <v>681</v>
      </c>
      <c r="D263" s="11" t="s">
        <v>716</v>
      </c>
      <c r="E263" s="11" t="s">
        <v>19</v>
      </c>
    </row>
    <row r="264" spans="1:5" ht="30" x14ac:dyDescent="0.25">
      <c r="A264" s="11" t="s">
        <v>134</v>
      </c>
      <c r="B264" s="11" t="s">
        <v>135</v>
      </c>
      <c r="C264" s="11" t="s">
        <v>136</v>
      </c>
      <c r="D264" s="11" t="s">
        <v>137</v>
      </c>
      <c r="E264" s="11" t="s">
        <v>19</v>
      </c>
    </row>
    <row r="265" spans="1:5" ht="30" x14ac:dyDescent="0.25">
      <c r="A265" s="11" t="s">
        <v>134</v>
      </c>
      <c r="B265" s="11" t="s">
        <v>153</v>
      </c>
      <c r="C265" s="11" t="s">
        <v>73</v>
      </c>
      <c r="D265" s="11" t="s">
        <v>154</v>
      </c>
      <c r="E265" s="11" t="s">
        <v>19</v>
      </c>
    </row>
    <row r="266" spans="1:5" ht="30" x14ac:dyDescent="0.25">
      <c r="A266" s="11" t="s">
        <v>60</v>
      </c>
      <c r="B266" s="11" t="s">
        <v>61</v>
      </c>
      <c r="C266" s="11" t="s">
        <v>62</v>
      </c>
      <c r="D266" s="11" t="s">
        <v>63</v>
      </c>
      <c r="E266" s="11" t="s">
        <v>19</v>
      </c>
    </row>
    <row r="267" spans="1:5" ht="30" x14ac:dyDescent="0.25">
      <c r="A267" s="11" t="s">
        <v>60</v>
      </c>
      <c r="B267" s="11" t="s">
        <v>189</v>
      </c>
      <c r="C267" s="11" t="s">
        <v>190</v>
      </c>
      <c r="D267" s="11" t="s">
        <v>191</v>
      </c>
      <c r="E267" s="11" t="s">
        <v>19</v>
      </c>
    </row>
    <row r="268" spans="1:5" ht="30" x14ac:dyDescent="0.25">
      <c r="A268" s="11" t="s">
        <v>60</v>
      </c>
      <c r="B268" s="11" t="s">
        <v>515</v>
      </c>
      <c r="C268" s="11" t="s">
        <v>516</v>
      </c>
      <c r="D268" s="11" t="s">
        <v>517</v>
      </c>
      <c r="E268" s="11" t="s">
        <v>19</v>
      </c>
    </row>
    <row r="269" spans="1:5" ht="30" x14ac:dyDescent="0.25">
      <c r="A269" s="11" t="s">
        <v>60</v>
      </c>
      <c r="B269" s="11" t="s">
        <v>745</v>
      </c>
      <c r="C269" s="11" t="s">
        <v>66</v>
      </c>
      <c r="D269" s="11" t="s">
        <v>746</v>
      </c>
      <c r="E269" s="11" t="s">
        <v>19</v>
      </c>
    </row>
    <row r="270" spans="1:5" ht="30" x14ac:dyDescent="0.25">
      <c r="A270" s="11" t="s">
        <v>60</v>
      </c>
      <c r="B270" s="11" t="s">
        <v>747</v>
      </c>
      <c r="C270" s="11" t="s">
        <v>748</v>
      </c>
      <c r="D270" s="11" t="s">
        <v>63</v>
      </c>
      <c r="E270" s="11" t="s">
        <v>19</v>
      </c>
    </row>
    <row r="271" spans="1:5" ht="30" x14ac:dyDescent="0.25">
      <c r="A271" s="11" t="s">
        <v>60</v>
      </c>
      <c r="B271" s="11" t="s">
        <v>777</v>
      </c>
      <c r="C271" s="11" t="s">
        <v>84</v>
      </c>
      <c r="D271" s="11" t="s">
        <v>778</v>
      </c>
      <c r="E271" s="11" t="s">
        <v>19</v>
      </c>
    </row>
    <row r="272" spans="1:5" ht="30" x14ac:dyDescent="0.25">
      <c r="A272" s="11" t="s">
        <v>60</v>
      </c>
      <c r="B272" s="11" t="s">
        <v>797</v>
      </c>
      <c r="C272" s="11" t="s">
        <v>798</v>
      </c>
      <c r="D272" s="11" t="s">
        <v>63</v>
      </c>
      <c r="E272" s="11" t="s">
        <v>19</v>
      </c>
    </row>
    <row r="273" spans="1:5" ht="30" x14ac:dyDescent="0.25">
      <c r="A273" s="11" t="s">
        <v>60</v>
      </c>
      <c r="B273" s="11" t="s">
        <v>829</v>
      </c>
      <c r="C273" s="11" t="s">
        <v>435</v>
      </c>
      <c r="D273" s="11" t="s">
        <v>830</v>
      </c>
      <c r="E273" s="11" t="s">
        <v>19</v>
      </c>
    </row>
    <row r="274" spans="1:5" ht="30" x14ac:dyDescent="0.25">
      <c r="A274" s="11" t="s">
        <v>60</v>
      </c>
      <c r="B274" s="11" t="s">
        <v>853</v>
      </c>
      <c r="C274" s="11" t="s">
        <v>854</v>
      </c>
      <c r="D274" s="11" t="s">
        <v>855</v>
      </c>
      <c r="E274" s="11" t="s">
        <v>19</v>
      </c>
    </row>
    <row r="275" spans="1:5" ht="30" x14ac:dyDescent="0.25">
      <c r="A275" s="11" t="s">
        <v>60</v>
      </c>
      <c r="B275" s="11" t="s">
        <v>925</v>
      </c>
      <c r="C275" s="11" t="s">
        <v>926</v>
      </c>
      <c r="D275" s="11" t="s">
        <v>453</v>
      </c>
      <c r="E275" s="11" t="s">
        <v>19</v>
      </c>
    </row>
    <row r="276" spans="1:5" ht="30" x14ac:dyDescent="0.25">
      <c r="A276" s="11" t="s">
        <v>60</v>
      </c>
      <c r="B276" s="11" t="s">
        <v>1042</v>
      </c>
      <c r="C276" s="11" t="s">
        <v>114</v>
      </c>
      <c r="D276" s="11" t="s">
        <v>1043</v>
      </c>
      <c r="E276" s="11" t="s">
        <v>19</v>
      </c>
    </row>
    <row r="277" spans="1:5" ht="30" x14ac:dyDescent="0.25">
      <c r="A277" s="11" t="s">
        <v>60</v>
      </c>
      <c r="B277" s="11" t="s">
        <v>1071</v>
      </c>
      <c r="C277" s="11" t="s">
        <v>1047</v>
      </c>
      <c r="D277" s="11" t="s">
        <v>63</v>
      </c>
      <c r="E277" s="11" t="s">
        <v>19</v>
      </c>
    </row>
    <row r="278" spans="1:5" ht="30" x14ac:dyDescent="0.25">
      <c r="A278" s="11" t="s">
        <v>60</v>
      </c>
      <c r="B278" s="11" t="s">
        <v>1090</v>
      </c>
      <c r="C278" s="11" t="s">
        <v>1091</v>
      </c>
      <c r="D278" s="11" t="s">
        <v>1092</v>
      </c>
      <c r="E278" s="11" t="s">
        <v>19</v>
      </c>
    </row>
    <row r="279" spans="1:5" x14ac:dyDescent="0.25">
      <c r="A279" s="11" t="s">
        <v>185</v>
      </c>
      <c r="B279" s="11" t="s">
        <v>186</v>
      </c>
      <c r="C279" s="11" t="s">
        <v>187</v>
      </c>
      <c r="D279" s="11" t="s">
        <v>188</v>
      </c>
      <c r="E279" s="11" t="s">
        <v>19</v>
      </c>
    </row>
    <row r="280" spans="1:5" x14ac:dyDescent="0.25">
      <c r="A280" s="11" t="s">
        <v>185</v>
      </c>
      <c r="B280" s="11" t="s">
        <v>420</v>
      </c>
      <c r="C280" s="11" t="s">
        <v>421</v>
      </c>
      <c r="D280" s="11" t="s">
        <v>188</v>
      </c>
      <c r="E280" s="11" t="s">
        <v>19</v>
      </c>
    </row>
    <row r="281" spans="1:5" x14ac:dyDescent="0.25">
      <c r="A281" s="11" t="s">
        <v>185</v>
      </c>
      <c r="B281" s="11" t="s">
        <v>920</v>
      </c>
      <c r="C281" s="11" t="s">
        <v>921</v>
      </c>
      <c r="D281" s="11" t="s">
        <v>922</v>
      </c>
      <c r="E281" s="11" t="s">
        <v>19</v>
      </c>
    </row>
    <row r="282" spans="1:5" ht="30" x14ac:dyDescent="0.25">
      <c r="A282" s="11" t="s">
        <v>185</v>
      </c>
      <c r="B282" s="11" t="s">
        <v>1131</v>
      </c>
      <c r="C282" s="11" t="s">
        <v>34</v>
      </c>
      <c r="D282" s="11" t="s">
        <v>1132</v>
      </c>
      <c r="E282" s="11" t="s">
        <v>19</v>
      </c>
    </row>
    <row r="283" spans="1:5" x14ac:dyDescent="0.25">
      <c r="A283" s="11" t="s">
        <v>145</v>
      </c>
      <c r="B283" s="11" t="s">
        <v>146</v>
      </c>
      <c r="C283" s="11" t="s">
        <v>66</v>
      </c>
      <c r="D283" s="11" t="s">
        <v>147</v>
      </c>
      <c r="E283" s="11" t="s">
        <v>19</v>
      </c>
    </row>
    <row r="284" spans="1:5" x14ac:dyDescent="0.25">
      <c r="A284" s="11" t="s">
        <v>145</v>
      </c>
      <c r="B284" s="11" t="s">
        <v>175</v>
      </c>
      <c r="C284" s="11" t="s">
        <v>176</v>
      </c>
      <c r="D284" s="11" t="s">
        <v>177</v>
      </c>
      <c r="E284" s="11" t="s">
        <v>19</v>
      </c>
    </row>
    <row r="285" spans="1:5" x14ac:dyDescent="0.25">
      <c r="A285" s="11" t="s">
        <v>145</v>
      </c>
      <c r="B285" s="11" t="s">
        <v>238</v>
      </c>
      <c r="C285" s="11" t="s">
        <v>239</v>
      </c>
      <c r="D285" s="11" t="s">
        <v>240</v>
      </c>
      <c r="E285" s="11" t="s">
        <v>19</v>
      </c>
    </row>
    <row r="286" spans="1:5" x14ac:dyDescent="0.25">
      <c r="A286" s="11" t="s">
        <v>145</v>
      </c>
      <c r="B286" s="11" t="s">
        <v>297</v>
      </c>
      <c r="C286" s="11" t="s">
        <v>298</v>
      </c>
      <c r="D286" s="11" t="s">
        <v>299</v>
      </c>
      <c r="E286" s="11" t="s">
        <v>19</v>
      </c>
    </row>
    <row r="287" spans="1:5" x14ac:dyDescent="0.25">
      <c r="A287" s="11" t="s">
        <v>145</v>
      </c>
      <c r="B287" s="11" t="s">
        <v>363</v>
      </c>
      <c r="C287" s="11" t="s">
        <v>364</v>
      </c>
      <c r="D287" s="11" t="s">
        <v>365</v>
      </c>
      <c r="E287" s="11" t="s">
        <v>19</v>
      </c>
    </row>
    <row r="288" spans="1:5" x14ac:dyDescent="0.25">
      <c r="A288" s="11" t="s">
        <v>145</v>
      </c>
      <c r="B288" s="11" t="s">
        <v>408</v>
      </c>
      <c r="C288" s="11" t="s">
        <v>42</v>
      </c>
      <c r="D288" s="11" t="s">
        <v>409</v>
      </c>
      <c r="E288" s="11" t="s">
        <v>19</v>
      </c>
    </row>
    <row r="289" spans="1:5" x14ac:dyDescent="0.25">
      <c r="A289" s="11" t="s">
        <v>145</v>
      </c>
      <c r="B289" s="11" t="s">
        <v>546</v>
      </c>
      <c r="C289" s="11" t="s">
        <v>77</v>
      </c>
      <c r="D289" s="11" t="s">
        <v>547</v>
      </c>
      <c r="E289" s="11" t="s">
        <v>19</v>
      </c>
    </row>
    <row r="290" spans="1:5" x14ac:dyDescent="0.25">
      <c r="A290" s="11" t="s">
        <v>145</v>
      </c>
      <c r="B290" s="11" t="s">
        <v>655</v>
      </c>
      <c r="C290" s="11" t="s">
        <v>80</v>
      </c>
      <c r="D290" s="11" t="s">
        <v>141</v>
      </c>
      <c r="E290" s="11" t="s">
        <v>19</v>
      </c>
    </row>
    <row r="291" spans="1:5" x14ac:dyDescent="0.25">
      <c r="A291" s="11" t="s">
        <v>145</v>
      </c>
      <c r="B291" s="11" t="s">
        <v>678</v>
      </c>
      <c r="C291" s="11" t="s">
        <v>42</v>
      </c>
      <c r="D291" s="11" t="s">
        <v>679</v>
      </c>
      <c r="E291" s="11" t="s">
        <v>19</v>
      </c>
    </row>
    <row r="292" spans="1:5" x14ac:dyDescent="0.25">
      <c r="A292" s="11" t="s">
        <v>145</v>
      </c>
      <c r="B292" s="11" t="s">
        <v>685</v>
      </c>
      <c r="C292" s="11" t="s">
        <v>160</v>
      </c>
      <c r="D292" s="11" t="s">
        <v>686</v>
      </c>
      <c r="E292" s="11" t="s">
        <v>19</v>
      </c>
    </row>
    <row r="293" spans="1:5" x14ac:dyDescent="0.25">
      <c r="A293" s="11" t="s">
        <v>145</v>
      </c>
      <c r="B293" s="11" t="s">
        <v>702</v>
      </c>
      <c r="C293" s="11" t="s">
        <v>364</v>
      </c>
      <c r="D293" s="11" t="s">
        <v>365</v>
      </c>
      <c r="E293" s="11" t="s">
        <v>19</v>
      </c>
    </row>
    <row r="294" spans="1:5" x14ac:dyDescent="0.25">
      <c r="A294" s="11" t="s">
        <v>145</v>
      </c>
      <c r="B294" s="11" t="s">
        <v>724</v>
      </c>
      <c r="C294" s="11" t="s">
        <v>558</v>
      </c>
      <c r="D294" s="11" t="s">
        <v>141</v>
      </c>
      <c r="E294" s="11" t="s">
        <v>19</v>
      </c>
    </row>
    <row r="295" spans="1:5" x14ac:dyDescent="0.25">
      <c r="A295" s="11" t="s">
        <v>145</v>
      </c>
      <c r="B295" s="11" t="s">
        <v>734</v>
      </c>
      <c r="C295" s="11" t="s">
        <v>279</v>
      </c>
      <c r="D295" s="11" t="s">
        <v>735</v>
      </c>
      <c r="E295" s="11" t="s">
        <v>19</v>
      </c>
    </row>
    <row r="296" spans="1:5" x14ac:dyDescent="0.25">
      <c r="A296" s="11" t="s">
        <v>145</v>
      </c>
      <c r="B296" s="11" t="s">
        <v>771</v>
      </c>
      <c r="C296" s="11" t="s">
        <v>42</v>
      </c>
      <c r="D296" s="11" t="s">
        <v>409</v>
      </c>
      <c r="E296" s="11" t="s">
        <v>19</v>
      </c>
    </row>
    <row r="297" spans="1:5" x14ac:dyDescent="0.25">
      <c r="A297" s="11" t="s">
        <v>145</v>
      </c>
      <c r="B297" s="11" t="s">
        <v>788</v>
      </c>
      <c r="C297" s="11" t="s">
        <v>789</v>
      </c>
      <c r="D297" s="11" t="s">
        <v>790</v>
      </c>
      <c r="E297" s="11" t="s">
        <v>19</v>
      </c>
    </row>
    <row r="298" spans="1:5" x14ac:dyDescent="0.25">
      <c r="A298" s="11" t="s">
        <v>145</v>
      </c>
      <c r="B298" s="11" t="s">
        <v>856</v>
      </c>
      <c r="C298" s="11" t="s">
        <v>415</v>
      </c>
      <c r="D298" s="11" t="s">
        <v>35</v>
      </c>
      <c r="E298" s="11" t="s">
        <v>19</v>
      </c>
    </row>
    <row r="299" spans="1:5" x14ac:dyDescent="0.25">
      <c r="A299" s="11" t="s">
        <v>145</v>
      </c>
      <c r="B299" s="11" t="s">
        <v>896</v>
      </c>
      <c r="C299" s="11" t="s">
        <v>80</v>
      </c>
      <c r="D299" s="11" t="s">
        <v>897</v>
      </c>
      <c r="E299" s="11" t="s">
        <v>19</v>
      </c>
    </row>
    <row r="300" spans="1:5" x14ac:dyDescent="0.25">
      <c r="A300" s="11" t="s">
        <v>145</v>
      </c>
      <c r="B300" s="11" t="s">
        <v>901</v>
      </c>
      <c r="C300" s="11" t="s">
        <v>902</v>
      </c>
      <c r="D300" s="11" t="s">
        <v>903</v>
      </c>
      <c r="E300" s="11" t="s">
        <v>19</v>
      </c>
    </row>
    <row r="301" spans="1:5" x14ac:dyDescent="0.25">
      <c r="A301" s="11" t="s">
        <v>145</v>
      </c>
      <c r="B301" s="11" t="s">
        <v>991</v>
      </c>
      <c r="C301" s="11" t="s">
        <v>236</v>
      </c>
      <c r="D301" s="11" t="s">
        <v>992</v>
      </c>
      <c r="E301" s="11" t="s">
        <v>19</v>
      </c>
    </row>
    <row r="302" spans="1:5" x14ac:dyDescent="0.25">
      <c r="A302" s="11" t="s">
        <v>145</v>
      </c>
      <c r="B302" s="11" t="s">
        <v>993</v>
      </c>
      <c r="C302" s="11" t="s">
        <v>256</v>
      </c>
      <c r="D302" s="11" t="s">
        <v>994</v>
      </c>
      <c r="E302" s="11" t="s">
        <v>19</v>
      </c>
    </row>
    <row r="303" spans="1:5" x14ac:dyDescent="0.25">
      <c r="A303" s="11" t="s">
        <v>145</v>
      </c>
      <c r="B303" s="11" t="s">
        <v>1066</v>
      </c>
      <c r="C303" s="11" t="s">
        <v>176</v>
      </c>
      <c r="D303" s="11" t="s">
        <v>409</v>
      </c>
      <c r="E303" s="11" t="s">
        <v>19</v>
      </c>
    </row>
    <row r="304" spans="1:5" x14ac:dyDescent="0.25">
      <c r="A304" s="11" t="s">
        <v>145</v>
      </c>
      <c r="B304" s="11" t="s">
        <v>1116</v>
      </c>
      <c r="C304" s="11" t="s">
        <v>1021</v>
      </c>
      <c r="D304" s="11" t="s">
        <v>1117</v>
      </c>
      <c r="E304" s="11" t="s">
        <v>19</v>
      </c>
    </row>
    <row r="305" spans="1:5" ht="30" x14ac:dyDescent="0.25">
      <c r="A305" s="11" t="s">
        <v>20</v>
      </c>
      <c r="B305" s="11" t="s">
        <v>21</v>
      </c>
      <c r="C305" s="11" t="s">
        <v>22</v>
      </c>
      <c r="D305" s="11" t="s">
        <v>23</v>
      </c>
      <c r="E305" s="11" t="s">
        <v>19</v>
      </c>
    </row>
    <row r="306" spans="1:5" ht="30" x14ac:dyDescent="0.25">
      <c r="A306" s="11" t="s">
        <v>20</v>
      </c>
      <c r="B306" s="11" t="s">
        <v>94</v>
      </c>
      <c r="C306" s="11" t="s">
        <v>95</v>
      </c>
      <c r="D306" s="11" t="s">
        <v>96</v>
      </c>
      <c r="E306" s="11" t="s">
        <v>19</v>
      </c>
    </row>
    <row r="307" spans="1:5" ht="30" x14ac:dyDescent="0.25">
      <c r="A307" s="11" t="s">
        <v>20</v>
      </c>
      <c r="B307" s="11" t="s">
        <v>148</v>
      </c>
      <c r="C307" s="11" t="s">
        <v>149</v>
      </c>
      <c r="D307" s="11" t="s">
        <v>150</v>
      </c>
      <c r="E307" s="11" t="s">
        <v>19</v>
      </c>
    </row>
    <row r="308" spans="1:5" ht="30" x14ac:dyDescent="0.25">
      <c r="A308" s="11" t="s">
        <v>20</v>
      </c>
      <c r="B308" s="11" t="s">
        <v>172</v>
      </c>
      <c r="C308" s="11" t="s">
        <v>173</v>
      </c>
      <c r="D308" s="11" t="s">
        <v>174</v>
      </c>
      <c r="E308" s="11" t="s">
        <v>19</v>
      </c>
    </row>
    <row r="309" spans="1:5" ht="30" x14ac:dyDescent="0.25">
      <c r="A309" s="11" t="s">
        <v>20</v>
      </c>
      <c r="B309" s="11" t="s">
        <v>198</v>
      </c>
      <c r="C309" s="11" t="s">
        <v>176</v>
      </c>
      <c r="D309" s="11" t="s">
        <v>199</v>
      </c>
      <c r="E309" s="11" t="s">
        <v>19</v>
      </c>
    </row>
    <row r="310" spans="1:5" ht="30" x14ac:dyDescent="0.25">
      <c r="A310" s="11" t="s">
        <v>20</v>
      </c>
      <c r="B310" s="11" t="s">
        <v>287</v>
      </c>
      <c r="C310" s="11" t="s">
        <v>288</v>
      </c>
      <c r="D310" s="11" t="s">
        <v>289</v>
      </c>
      <c r="E310" s="11" t="s">
        <v>19</v>
      </c>
    </row>
    <row r="311" spans="1:5" ht="30" x14ac:dyDescent="0.25">
      <c r="A311" s="11" t="s">
        <v>20</v>
      </c>
      <c r="B311" s="11" t="s">
        <v>476</v>
      </c>
      <c r="C311" s="11" t="s">
        <v>62</v>
      </c>
      <c r="D311" s="11" t="s">
        <v>477</v>
      </c>
      <c r="E311" s="11" t="s">
        <v>19</v>
      </c>
    </row>
    <row r="312" spans="1:5" ht="30" x14ac:dyDescent="0.25">
      <c r="A312" s="11" t="s">
        <v>20</v>
      </c>
      <c r="B312" s="11" t="s">
        <v>509</v>
      </c>
      <c r="C312" s="11" t="s">
        <v>510</v>
      </c>
      <c r="D312" s="11" t="s">
        <v>511</v>
      </c>
      <c r="E312" s="11" t="s">
        <v>19</v>
      </c>
    </row>
    <row r="313" spans="1:5" ht="30" x14ac:dyDescent="0.25">
      <c r="A313" s="11" t="s">
        <v>20</v>
      </c>
      <c r="B313" s="11" t="s">
        <v>708</v>
      </c>
      <c r="C313" s="11" t="s">
        <v>709</v>
      </c>
      <c r="D313" s="11" t="s">
        <v>710</v>
      </c>
      <c r="E313" s="11" t="s">
        <v>19</v>
      </c>
    </row>
    <row r="314" spans="1:5" ht="30" x14ac:dyDescent="0.25">
      <c r="A314" s="11" t="s">
        <v>20</v>
      </c>
      <c r="B314" s="11" t="s">
        <v>804</v>
      </c>
      <c r="C314" s="11" t="s">
        <v>187</v>
      </c>
      <c r="D314" s="11" t="s">
        <v>805</v>
      </c>
      <c r="E314" s="11" t="s">
        <v>19</v>
      </c>
    </row>
    <row r="315" spans="1:5" ht="30" x14ac:dyDescent="0.25">
      <c r="A315" s="11" t="s">
        <v>20</v>
      </c>
      <c r="B315" s="11" t="s">
        <v>806</v>
      </c>
      <c r="C315" s="11" t="s">
        <v>807</v>
      </c>
      <c r="D315" s="11" t="s">
        <v>477</v>
      </c>
      <c r="E315" s="11" t="s">
        <v>19</v>
      </c>
    </row>
    <row r="316" spans="1:5" ht="30" x14ac:dyDescent="0.25">
      <c r="A316" s="11" t="s">
        <v>20</v>
      </c>
      <c r="B316" s="11" t="s">
        <v>877</v>
      </c>
      <c r="C316" s="11" t="s">
        <v>167</v>
      </c>
      <c r="D316" s="11" t="s">
        <v>878</v>
      </c>
      <c r="E316" s="11" t="s">
        <v>19</v>
      </c>
    </row>
    <row r="317" spans="1:5" ht="30" x14ac:dyDescent="0.25">
      <c r="A317" s="11" t="s">
        <v>20</v>
      </c>
      <c r="B317" s="11" t="s">
        <v>1044</v>
      </c>
      <c r="C317" s="11" t="s">
        <v>295</v>
      </c>
      <c r="D317" s="11" t="s">
        <v>1045</v>
      </c>
      <c r="E317" s="11" t="s">
        <v>19</v>
      </c>
    </row>
    <row r="318" spans="1:5" ht="30" x14ac:dyDescent="0.25">
      <c r="A318" s="11" t="s">
        <v>20</v>
      </c>
      <c r="B318" s="11" t="s">
        <v>1064</v>
      </c>
      <c r="C318" s="11" t="s">
        <v>84</v>
      </c>
      <c r="D318" s="11" t="s">
        <v>1065</v>
      </c>
      <c r="E318" s="11" t="s">
        <v>19</v>
      </c>
    </row>
    <row r="319" spans="1:5" ht="30" x14ac:dyDescent="0.25">
      <c r="A319" s="11" t="s">
        <v>20</v>
      </c>
      <c r="B319" s="11" t="s">
        <v>1078</v>
      </c>
      <c r="C319" s="11" t="s">
        <v>30</v>
      </c>
      <c r="D319" s="11" t="s">
        <v>1079</v>
      </c>
      <c r="E319" s="11" t="s">
        <v>19</v>
      </c>
    </row>
    <row r="320" spans="1:5" ht="30" x14ac:dyDescent="0.25">
      <c r="A320" s="11" t="s">
        <v>20</v>
      </c>
      <c r="B320" s="11" t="s">
        <v>1081</v>
      </c>
      <c r="C320" s="11" t="s">
        <v>748</v>
      </c>
      <c r="D320" s="11" t="s">
        <v>1082</v>
      </c>
      <c r="E320" s="11" t="s">
        <v>19</v>
      </c>
    </row>
    <row r="321" spans="1:5" ht="30" x14ac:dyDescent="0.25">
      <c r="A321" s="11" t="s">
        <v>20</v>
      </c>
      <c r="B321" s="11" t="s">
        <v>1118</v>
      </c>
      <c r="C321" s="11" t="s">
        <v>668</v>
      </c>
      <c r="D321" s="11" t="s">
        <v>1119</v>
      </c>
      <c r="E321" s="11" t="s">
        <v>19</v>
      </c>
    </row>
    <row r="322" spans="1:5" ht="30" x14ac:dyDescent="0.25">
      <c r="A322" s="11" t="s">
        <v>869</v>
      </c>
      <c r="B322" s="11" t="s">
        <v>870</v>
      </c>
      <c r="C322" s="11" t="s">
        <v>386</v>
      </c>
      <c r="D322" s="11" t="s">
        <v>871</v>
      </c>
      <c r="E322" s="11" t="s">
        <v>19</v>
      </c>
    </row>
    <row r="323" spans="1:5" x14ac:dyDescent="0.25">
      <c r="A323" s="11" t="s">
        <v>355</v>
      </c>
      <c r="B323" s="11" t="s">
        <v>356</v>
      </c>
      <c r="C323" s="11" t="s">
        <v>357</v>
      </c>
      <c r="D323" s="11" t="s">
        <v>358</v>
      </c>
      <c r="E323" s="11" t="s">
        <v>19</v>
      </c>
    </row>
    <row r="324" spans="1:5" ht="30" x14ac:dyDescent="0.25">
      <c r="A324" s="11" t="s">
        <v>182</v>
      </c>
      <c r="B324" s="11" t="s">
        <v>183</v>
      </c>
      <c r="C324" s="11" t="s">
        <v>38</v>
      </c>
      <c r="D324" s="11" t="s">
        <v>184</v>
      </c>
      <c r="E324" s="11" t="s">
        <v>19</v>
      </c>
    </row>
    <row r="325" spans="1:5" ht="30" x14ac:dyDescent="0.25">
      <c r="A325" s="11" t="s">
        <v>182</v>
      </c>
      <c r="B325" s="11" t="s">
        <v>414</v>
      </c>
      <c r="C325" s="11" t="s">
        <v>415</v>
      </c>
      <c r="D325" s="11" t="s">
        <v>416</v>
      </c>
      <c r="E325" s="11" t="s">
        <v>19</v>
      </c>
    </row>
    <row r="326" spans="1:5" ht="30" x14ac:dyDescent="0.25">
      <c r="A326" s="11" t="s">
        <v>182</v>
      </c>
      <c r="B326" s="11" t="s">
        <v>480</v>
      </c>
      <c r="C326" s="11" t="s">
        <v>66</v>
      </c>
      <c r="D326" s="11" t="s">
        <v>481</v>
      </c>
      <c r="E326" s="11" t="s">
        <v>19</v>
      </c>
    </row>
    <row r="327" spans="1:5" ht="30" x14ac:dyDescent="0.25">
      <c r="A327" s="11" t="s">
        <v>182</v>
      </c>
      <c r="B327" s="11" t="s">
        <v>505</v>
      </c>
      <c r="C327" s="11" t="s">
        <v>229</v>
      </c>
      <c r="D327" s="11" t="s">
        <v>506</v>
      </c>
      <c r="E327" s="11" t="s">
        <v>19</v>
      </c>
    </row>
    <row r="328" spans="1:5" ht="30" x14ac:dyDescent="0.25">
      <c r="A328" s="11" t="s">
        <v>182</v>
      </c>
      <c r="B328" s="11" t="s">
        <v>888</v>
      </c>
      <c r="C328" s="11" t="s">
        <v>418</v>
      </c>
      <c r="D328" s="11" t="s">
        <v>889</v>
      </c>
      <c r="E328" s="11" t="s">
        <v>19</v>
      </c>
    </row>
    <row r="329" spans="1:5" x14ac:dyDescent="0.25">
      <c r="A329" s="11" t="s">
        <v>410</v>
      </c>
      <c r="B329" s="11" t="s">
        <v>411</v>
      </c>
      <c r="C329" s="11" t="s">
        <v>412</v>
      </c>
      <c r="D329" s="11" t="s">
        <v>413</v>
      </c>
      <c r="E329" s="11" t="s">
        <v>19</v>
      </c>
    </row>
    <row r="330" spans="1:5" ht="30" x14ac:dyDescent="0.25">
      <c r="A330" s="11" t="s">
        <v>536</v>
      </c>
      <c r="B330" s="11" t="s">
        <v>537</v>
      </c>
      <c r="C330" s="11" t="s">
        <v>538</v>
      </c>
      <c r="D330" s="11" t="s">
        <v>539</v>
      </c>
      <c r="E330" s="11" t="s">
        <v>19</v>
      </c>
    </row>
    <row r="331" spans="1:5" ht="30" x14ac:dyDescent="0.25">
      <c r="A331" s="11" t="s">
        <v>536</v>
      </c>
      <c r="B331" s="11" t="s">
        <v>743</v>
      </c>
      <c r="C331" s="11" t="s">
        <v>291</v>
      </c>
      <c r="D331" s="11" t="s">
        <v>744</v>
      </c>
      <c r="E331" s="11" t="s">
        <v>19</v>
      </c>
    </row>
    <row r="332" spans="1:5" ht="30" x14ac:dyDescent="0.25">
      <c r="A332" s="11" t="s">
        <v>536</v>
      </c>
      <c r="B332" s="11" t="s">
        <v>784</v>
      </c>
      <c r="C332" s="11" t="s">
        <v>681</v>
      </c>
      <c r="D332" s="11" t="s">
        <v>785</v>
      </c>
      <c r="E332" s="11" t="s">
        <v>19</v>
      </c>
    </row>
    <row r="333" spans="1:5" x14ac:dyDescent="0.25">
      <c r="A333" s="11" t="s">
        <v>995</v>
      </c>
      <c r="B333" s="11" t="s">
        <v>996</v>
      </c>
      <c r="C333" s="11" t="s">
        <v>291</v>
      </c>
      <c r="D333" s="11" t="s">
        <v>997</v>
      </c>
      <c r="E333" s="11" t="s">
        <v>19</v>
      </c>
    </row>
    <row r="334" spans="1:5" x14ac:dyDescent="0.25">
      <c r="A334" s="11" t="s">
        <v>192</v>
      </c>
      <c r="B334" s="11" t="s">
        <v>193</v>
      </c>
      <c r="C334" s="11" t="s">
        <v>194</v>
      </c>
      <c r="D334" s="11" t="s">
        <v>195</v>
      </c>
      <c r="E334" s="11" t="s">
        <v>19</v>
      </c>
    </row>
    <row r="335" spans="1:5" x14ac:dyDescent="0.25">
      <c r="A335" s="11" t="s">
        <v>192</v>
      </c>
      <c r="B335" s="11" t="s">
        <v>341</v>
      </c>
      <c r="C335" s="11" t="s">
        <v>194</v>
      </c>
      <c r="D335" s="11" t="s">
        <v>342</v>
      </c>
      <c r="E335" s="11" t="s">
        <v>19</v>
      </c>
    </row>
    <row r="336" spans="1:5" x14ac:dyDescent="0.25">
      <c r="A336" s="11" t="s">
        <v>192</v>
      </c>
      <c r="B336" s="11" t="s">
        <v>424</v>
      </c>
      <c r="C336" s="11" t="s">
        <v>180</v>
      </c>
      <c r="D336" s="11" t="s">
        <v>425</v>
      </c>
      <c r="E336" s="11" t="s">
        <v>19</v>
      </c>
    </row>
    <row r="337" spans="1:5" x14ac:dyDescent="0.25">
      <c r="A337" s="11" t="s">
        <v>192</v>
      </c>
      <c r="B337" s="11" t="s">
        <v>759</v>
      </c>
      <c r="C337" s="11" t="s">
        <v>760</v>
      </c>
      <c r="D337" s="11" t="s">
        <v>761</v>
      </c>
      <c r="E337" s="11" t="s">
        <v>19</v>
      </c>
    </row>
    <row r="338" spans="1:5" x14ac:dyDescent="0.25">
      <c r="A338" s="11" t="s">
        <v>563</v>
      </c>
      <c r="B338" s="11" t="s">
        <v>564</v>
      </c>
      <c r="C338" s="11" t="s">
        <v>565</v>
      </c>
      <c r="D338" s="11" t="s">
        <v>566</v>
      </c>
      <c r="E338" s="11" t="s">
        <v>19</v>
      </c>
    </row>
    <row r="339" spans="1:5" x14ac:dyDescent="0.25">
      <c r="A339" s="11" t="s">
        <v>335</v>
      </c>
      <c r="B339" s="11" t="s">
        <v>336</v>
      </c>
      <c r="C339" s="11" t="s">
        <v>54</v>
      </c>
      <c r="D339" s="11" t="s">
        <v>337</v>
      </c>
      <c r="E339" s="11" t="s">
        <v>19</v>
      </c>
    </row>
    <row r="340" spans="1:5" x14ac:dyDescent="0.25">
      <c r="A340" s="11" t="s">
        <v>335</v>
      </c>
      <c r="B340" s="11" t="s">
        <v>353</v>
      </c>
      <c r="C340" s="11" t="s">
        <v>223</v>
      </c>
      <c r="D340" s="11" t="s">
        <v>354</v>
      </c>
      <c r="E340" s="11" t="s">
        <v>19</v>
      </c>
    </row>
    <row r="341" spans="1:5" x14ac:dyDescent="0.25">
      <c r="A341" s="11" t="s">
        <v>335</v>
      </c>
      <c r="B341" s="11" t="s">
        <v>540</v>
      </c>
      <c r="C341" s="11" t="s">
        <v>54</v>
      </c>
      <c r="D341" s="11" t="s">
        <v>337</v>
      </c>
      <c r="E341" s="11" t="s">
        <v>19</v>
      </c>
    </row>
    <row r="342" spans="1:5" ht="30" x14ac:dyDescent="0.25">
      <c r="A342" s="11" t="s">
        <v>335</v>
      </c>
      <c r="B342" s="11" t="s">
        <v>548</v>
      </c>
      <c r="C342" s="11" t="s">
        <v>549</v>
      </c>
      <c r="D342" s="11" t="s">
        <v>1144</v>
      </c>
      <c r="E342" s="11" t="s">
        <v>19</v>
      </c>
    </row>
    <row r="343" spans="1:5" x14ac:dyDescent="0.25">
      <c r="A343" s="11" t="s">
        <v>595</v>
      </c>
      <c r="B343" s="11" t="s">
        <v>596</v>
      </c>
      <c r="C343" s="11" t="s">
        <v>510</v>
      </c>
      <c r="D343" s="11" t="s">
        <v>597</v>
      </c>
      <c r="E343" s="11" t="s">
        <v>19</v>
      </c>
    </row>
    <row r="344" spans="1:5" x14ac:dyDescent="0.25">
      <c r="A344" s="11" t="s">
        <v>595</v>
      </c>
      <c r="B344" s="11" t="s">
        <v>639</v>
      </c>
      <c r="C344" s="11" t="s">
        <v>640</v>
      </c>
      <c r="D344" s="11" t="s">
        <v>597</v>
      </c>
      <c r="E344" s="11" t="s">
        <v>19</v>
      </c>
    </row>
    <row r="345" spans="1:5" x14ac:dyDescent="0.25">
      <c r="A345" s="11" t="s">
        <v>881</v>
      </c>
      <c r="B345" s="11" t="s">
        <v>882</v>
      </c>
      <c r="C345" s="11" t="s">
        <v>190</v>
      </c>
      <c r="D345" s="11" t="s">
        <v>883</v>
      </c>
      <c r="E345" s="11" t="s">
        <v>19</v>
      </c>
    </row>
    <row r="346" spans="1:5" x14ac:dyDescent="0.25">
      <c r="A346" s="11" t="s">
        <v>773</v>
      </c>
      <c r="B346" s="11" t="s">
        <v>774</v>
      </c>
      <c r="C346" s="11" t="s">
        <v>775</v>
      </c>
      <c r="D346" s="11" t="s">
        <v>776</v>
      </c>
      <c r="E346" s="11" t="s">
        <v>19</v>
      </c>
    </row>
    <row r="347" spans="1:5" x14ac:dyDescent="0.25">
      <c r="A347" s="11" t="s">
        <v>773</v>
      </c>
      <c r="B347" s="11" t="s">
        <v>1031</v>
      </c>
      <c r="C347" s="11" t="s">
        <v>1032</v>
      </c>
      <c r="D347" s="11" t="s">
        <v>1033</v>
      </c>
      <c r="E347" s="11" t="s">
        <v>19</v>
      </c>
    </row>
    <row r="348" spans="1:5" ht="30" x14ac:dyDescent="0.25">
      <c r="A348" s="11" t="s">
        <v>44</v>
      </c>
      <c r="B348" s="11" t="s">
        <v>45</v>
      </c>
      <c r="C348" s="11" t="s">
        <v>46</v>
      </c>
      <c r="D348" s="11" t="s">
        <v>47</v>
      </c>
      <c r="E348" s="11" t="s">
        <v>19</v>
      </c>
    </row>
    <row r="349" spans="1:5" ht="30" x14ac:dyDescent="0.25">
      <c r="A349" s="11" t="s">
        <v>44</v>
      </c>
      <c r="B349" s="11" t="s">
        <v>72</v>
      </c>
      <c r="C349" s="11" t="s">
        <v>73</v>
      </c>
      <c r="D349" s="11" t="s">
        <v>74</v>
      </c>
      <c r="E349" s="11" t="s">
        <v>19</v>
      </c>
    </row>
    <row r="350" spans="1:5" ht="30" x14ac:dyDescent="0.25">
      <c r="A350" s="11" t="s">
        <v>44</v>
      </c>
      <c r="B350" s="11" t="s">
        <v>248</v>
      </c>
      <c r="C350" s="11" t="s">
        <v>249</v>
      </c>
      <c r="D350" s="11" t="s">
        <v>1152</v>
      </c>
      <c r="E350" s="11" t="s">
        <v>19</v>
      </c>
    </row>
    <row r="351" spans="1:5" ht="30" x14ac:dyDescent="0.25">
      <c r="A351" s="11" t="s">
        <v>44</v>
      </c>
      <c r="B351" s="11" t="s">
        <v>255</v>
      </c>
      <c r="C351" s="11" t="s">
        <v>256</v>
      </c>
      <c r="D351" s="11" t="s">
        <v>257</v>
      </c>
      <c r="E351" s="11" t="s">
        <v>19</v>
      </c>
    </row>
    <row r="352" spans="1:5" ht="30" x14ac:dyDescent="0.25">
      <c r="A352" s="11" t="s">
        <v>44</v>
      </c>
      <c r="B352" s="11" t="s">
        <v>309</v>
      </c>
      <c r="C352" s="11" t="s">
        <v>310</v>
      </c>
      <c r="D352" s="11" t="s">
        <v>311</v>
      </c>
      <c r="E352" s="11" t="s">
        <v>19</v>
      </c>
    </row>
    <row r="353" spans="1:5" ht="30" x14ac:dyDescent="0.25">
      <c r="A353" s="11" t="s">
        <v>44</v>
      </c>
      <c r="B353" s="11" t="s">
        <v>316</v>
      </c>
      <c r="C353" s="11" t="s">
        <v>143</v>
      </c>
      <c r="D353" s="11" t="s">
        <v>317</v>
      </c>
      <c r="E353" s="11" t="s">
        <v>19</v>
      </c>
    </row>
    <row r="354" spans="1:5" ht="30" x14ac:dyDescent="0.25">
      <c r="A354" s="11" t="s">
        <v>44</v>
      </c>
      <c r="B354" s="11" t="s">
        <v>333</v>
      </c>
      <c r="C354" s="11" t="s">
        <v>214</v>
      </c>
      <c r="D354" s="11" t="s">
        <v>334</v>
      </c>
      <c r="E354" s="11" t="s">
        <v>19</v>
      </c>
    </row>
    <row r="355" spans="1:5" ht="30" x14ac:dyDescent="0.25">
      <c r="A355" s="11" t="s">
        <v>44</v>
      </c>
      <c r="B355" s="11" t="s">
        <v>401</v>
      </c>
      <c r="C355" s="11" t="s">
        <v>77</v>
      </c>
      <c r="D355" s="11" t="s">
        <v>311</v>
      </c>
      <c r="E355" s="11" t="s">
        <v>19</v>
      </c>
    </row>
    <row r="356" spans="1:5" ht="30" x14ac:dyDescent="0.25">
      <c r="A356" s="11" t="s">
        <v>44</v>
      </c>
      <c r="B356" s="11" t="s">
        <v>523</v>
      </c>
      <c r="C356" s="11" t="s">
        <v>291</v>
      </c>
      <c r="D356" s="11" t="s">
        <v>524</v>
      </c>
      <c r="E356" s="11" t="s">
        <v>19</v>
      </c>
    </row>
    <row r="357" spans="1:5" ht="30" x14ac:dyDescent="0.25">
      <c r="A357" s="11" t="s">
        <v>44</v>
      </c>
      <c r="B357" s="11" t="s">
        <v>627</v>
      </c>
      <c r="C357" s="11" t="s">
        <v>295</v>
      </c>
      <c r="D357" s="11" t="s">
        <v>628</v>
      </c>
      <c r="E357" s="11" t="s">
        <v>19</v>
      </c>
    </row>
    <row r="358" spans="1:5" ht="30" x14ac:dyDescent="0.25">
      <c r="A358" s="11" t="s">
        <v>44</v>
      </c>
      <c r="B358" s="11" t="s">
        <v>646</v>
      </c>
      <c r="C358" s="11" t="s">
        <v>433</v>
      </c>
      <c r="D358" s="11" t="s">
        <v>647</v>
      </c>
      <c r="E358" s="11" t="s">
        <v>19</v>
      </c>
    </row>
    <row r="359" spans="1:5" ht="30" x14ac:dyDescent="0.25">
      <c r="A359" s="11" t="s">
        <v>44</v>
      </c>
      <c r="B359" s="11" t="s">
        <v>676</v>
      </c>
      <c r="C359" s="11" t="s">
        <v>677</v>
      </c>
      <c r="D359" s="11" t="s">
        <v>35</v>
      </c>
      <c r="E359" s="11" t="s">
        <v>19</v>
      </c>
    </row>
    <row r="360" spans="1:5" ht="30" x14ac:dyDescent="0.25">
      <c r="A360" s="11" t="s">
        <v>44</v>
      </c>
      <c r="B360" s="11" t="s">
        <v>786</v>
      </c>
      <c r="C360" s="11" t="s">
        <v>775</v>
      </c>
      <c r="D360" s="11" t="s">
        <v>787</v>
      </c>
      <c r="E360" s="11" t="s">
        <v>19</v>
      </c>
    </row>
    <row r="361" spans="1:5" ht="30" x14ac:dyDescent="0.25">
      <c r="A361" s="11" t="s">
        <v>44</v>
      </c>
      <c r="B361" s="11" t="s">
        <v>791</v>
      </c>
      <c r="C361" s="11" t="s">
        <v>264</v>
      </c>
      <c r="D361" s="11" t="s">
        <v>792</v>
      </c>
      <c r="E361" s="11" t="s">
        <v>19</v>
      </c>
    </row>
    <row r="362" spans="1:5" ht="30" x14ac:dyDescent="0.25">
      <c r="A362" s="11" t="s">
        <v>44</v>
      </c>
      <c r="B362" s="11" t="s">
        <v>801</v>
      </c>
      <c r="C362" s="11" t="s">
        <v>802</v>
      </c>
      <c r="D362" s="11" t="s">
        <v>647</v>
      </c>
      <c r="E362" s="11" t="s">
        <v>19</v>
      </c>
    </row>
    <row r="363" spans="1:5" ht="30" x14ac:dyDescent="0.25">
      <c r="A363" s="11" t="s">
        <v>44</v>
      </c>
      <c r="B363" s="11" t="s">
        <v>827</v>
      </c>
      <c r="C363" s="11" t="s">
        <v>291</v>
      </c>
      <c r="D363" s="11" t="s">
        <v>828</v>
      </c>
      <c r="E363" s="11" t="s">
        <v>19</v>
      </c>
    </row>
    <row r="364" spans="1:5" ht="30" x14ac:dyDescent="0.25">
      <c r="A364" s="11" t="s">
        <v>44</v>
      </c>
      <c r="B364" s="11" t="s">
        <v>842</v>
      </c>
      <c r="C364" s="11" t="s">
        <v>167</v>
      </c>
      <c r="D364" s="11" t="s">
        <v>1151</v>
      </c>
      <c r="E364" s="11" t="s">
        <v>19</v>
      </c>
    </row>
    <row r="365" spans="1:5" ht="30" x14ac:dyDescent="0.25">
      <c r="A365" s="11" t="s">
        <v>44</v>
      </c>
      <c r="B365" s="11" t="s">
        <v>846</v>
      </c>
      <c r="C365" s="11" t="s">
        <v>438</v>
      </c>
      <c r="D365" s="11" t="s">
        <v>311</v>
      </c>
      <c r="E365" s="11" t="s">
        <v>19</v>
      </c>
    </row>
    <row r="366" spans="1:5" ht="30" x14ac:dyDescent="0.25">
      <c r="A366" s="11" t="s">
        <v>44</v>
      </c>
      <c r="B366" s="11" t="s">
        <v>895</v>
      </c>
      <c r="C366" s="11" t="s">
        <v>58</v>
      </c>
      <c r="D366" s="11" t="s">
        <v>311</v>
      </c>
      <c r="E366" s="11" t="s">
        <v>19</v>
      </c>
    </row>
    <row r="367" spans="1:5" ht="30" x14ac:dyDescent="0.25">
      <c r="A367" s="11" t="s">
        <v>44</v>
      </c>
      <c r="B367" s="11" t="s">
        <v>908</v>
      </c>
      <c r="C367" s="11" t="s">
        <v>149</v>
      </c>
      <c r="D367" s="11" t="s">
        <v>909</v>
      </c>
      <c r="E367" s="11" t="s">
        <v>19</v>
      </c>
    </row>
    <row r="368" spans="1:5" ht="30" x14ac:dyDescent="0.25">
      <c r="A368" s="11" t="s">
        <v>44</v>
      </c>
      <c r="B368" s="11" t="s">
        <v>916</v>
      </c>
      <c r="C368" s="11" t="s">
        <v>73</v>
      </c>
      <c r="D368" s="11" t="s">
        <v>917</v>
      </c>
      <c r="E368" s="11" t="s">
        <v>19</v>
      </c>
    </row>
    <row r="369" spans="1:5" ht="30" x14ac:dyDescent="0.25">
      <c r="A369" s="11" t="s">
        <v>44</v>
      </c>
      <c r="B369" s="11" t="s">
        <v>918</v>
      </c>
      <c r="C369" s="11" t="s">
        <v>73</v>
      </c>
      <c r="D369" s="11" t="s">
        <v>919</v>
      </c>
      <c r="E369" s="11" t="s">
        <v>19</v>
      </c>
    </row>
    <row r="370" spans="1:5" ht="30" x14ac:dyDescent="0.25">
      <c r="A370" s="11" t="s">
        <v>44</v>
      </c>
      <c r="B370" s="11" t="s">
        <v>969</v>
      </c>
      <c r="C370" s="11" t="s">
        <v>582</v>
      </c>
      <c r="D370" s="11" t="s">
        <v>970</v>
      </c>
      <c r="E370" s="11" t="s">
        <v>19</v>
      </c>
    </row>
    <row r="371" spans="1:5" ht="30" x14ac:dyDescent="0.25">
      <c r="A371" s="11" t="s">
        <v>44</v>
      </c>
      <c r="B371" s="11" t="s">
        <v>974</v>
      </c>
      <c r="C371" s="11" t="s">
        <v>136</v>
      </c>
      <c r="D371" s="11" t="s">
        <v>975</v>
      </c>
      <c r="E371" s="11" t="s">
        <v>19</v>
      </c>
    </row>
    <row r="372" spans="1:5" ht="30" x14ac:dyDescent="0.25">
      <c r="A372" s="11" t="s">
        <v>44</v>
      </c>
      <c r="B372" s="11" t="s">
        <v>983</v>
      </c>
      <c r="C372" s="11" t="s">
        <v>433</v>
      </c>
      <c r="D372" s="11" t="s">
        <v>647</v>
      </c>
      <c r="E372" s="11" t="s">
        <v>19</v>
      </c>
    </row>
    <row r="373" spans="1:5" ht="30" x14ac:dyDescent="0.25">
      <c r="A373" s="11" t="s">
        <v>44</v>
      </c>
      <c r="B373" s="11" t="s">
        <v>1017</v>
      </c>
      <c r="C373" s="11" t="s">
        <v>84</v>
      </c>
      <c r="D373" s="11" t="s">
        <v>647</v>
      </c>
      <c r="E373" s="11" t="s">
        <v>19</v>
      </c>
    </row>
    <row r="374" spans="1:5" ht="30" x14ac:dyDescent="0.25">
      <c r="A374" s="11" t="s">
        <v>44</v>
      </c>
      <c r="B374" s="11" t="s">
        <v>1051</v>
      </c>
      <c r="C374" s="11" t="s">
        <v>143</v>
      </c>
      <c r="D374" s="11" t="s">
        <v>1052</v>
      </c>
      <c r="E374" s="11" t="s">
        <v>19</v>
      </c>
    </row>
    <row r="375" spans="1:5" ht="30" x14ac:dyDescent="0.25">
      <c r="A375" s="11" t="s">
        <v>44</v>
      </c>
      <c r="B375" s="11" t="s">
        <v>1060</v>
      </c>
      <c r="C375" s="11" t="s">
        <v>582</v>
      </c>
      <c r="D375" s="11" t="s">
        <v>1061</v>
      </c>
      <c r="E375" s="11" t="s">
        <v>19</v>
      </c>
    </row>
    <row r="376" spans="1:5" ht="30" x14ac:dyDescent="0.25">
      <c r="A376" s="11" t="s">
        <v>44</v>
      </c>
      <c r="B376" s="11" t="s">
        <v>1095</v>
      </c>
      <c r="C376" s="11" t="s">
        <v>190</v>
      </c>
      <c r="D376" s="11" t="s">
        <v>1150</v>
      </c>
      <c r="E376" s="11" t="s">
        <v>19</v>
      </c>
    </row>
    <row r="377" spans="1:5" ht="30" x14ac:dyDescent="0.25">
      <c r="A377" s="11" t="s">
        <v>36</v>
      </c>
      <c r="B377" s="11" t="s">
        <v>37</v>
      </c>
      <c r="C377" s="11" t="s">
        <v>38</v>
      </c>
      <c r="D377" s="11" t="s">
        <v>39</v>
      </c>
      <c r="E377" s="11" t="s">
        <v>19</v>
      </c>
    </row>
    <row r="378" spans="1:5" ht="30" x14ac:dyDescent="0.25">
      <c r="A378" s="11" t="s">
        <v>36</v>
      </c>
      <c r="B378" s="11" t="s">
        <v>79</v>
      </c>
      <c r="C378" s="11" t="s">
        <v>80</v>
      </c>
      <c r="D378" s="11" t="s">
        <v>81</v>
      </c>
      <c r="E378" s="11" t="s">
        <v>19</v>
      </c>
    </row>
    <row r="379" spans="1:5" ht="30" x14ac:dyDescent="0.25">
      <c r="A379" s="11" t="s">
        <v>36</v>
      </c>
      <c r="B379" s="11" t="s">
        <v>437</v>
      </c>
      <c r="C379" s="11" t="s">
        <v>438</v>
      </c>
      <c r="D379" s="11" t="s">
        <v>439</v>
      </c>
      <c r="E379" s="11" t="s">
        <v>19</v>
      </c>
    </row>
    <row r="380" spans="1:5" ht="30" x14ac:dyDescent="0.25">
      <c r="A380" s="11" t="s">
        <v>36</v>
      </c>
      <c r="B380" s="11" t="s">
        <v>584</v>
      </c>
      <c r="C380" s="11" t="s">
        <v>73</v>
      </c>
      <c r="D380" s="11" t="s">
        <v>585</v>
      </c>
      <c r="E380" s="11" t="s">
        <v>19</v>
      </c>
    </row>
    <row r="381" spans="1:5" ht="30" x14ac:dyDescent="0.25">
      <c r="A381" s="11" t="s">
        <v>36</v>
      </c>
      <c r="B381" s="11" t="s">
        <v>979</v>
      </c>
      <c r="C381" s="11" t="s">
        <v>30</v>
      </c>
      <c r="D381" s="11" t="s">
        <v>980</v>
      </c>
      <c r="E381" s="11" t="s">
        <v>19</v>
      </c>
    </row>
    <row r="382" spans="1:5" ht="30" x14ac:dyDescent="0.25">
      <c r="A382" s="11" t="s">
        <v>36</v>
      </c>
      <c r="B382" s="11" t="s">
        <v>1062</v>
      </c>
      <c r="C382" s="11" t="s">
        <v>435</v>
      </c>
      <c r="D382" s="11" t="s">
        <v>1063</v>
      </c>
      <c r="E382" s="11" t="s">
        <v>19</v>
      </c>
    </row>
    <row r="383" spans="1:5" x14ac:dyDescent="0.25">
      <c r="A383" s="11" t="s">
        <v>1109</v>
      </c>
      <c r="B383" s="11" t="s">
        <v>1110</v>
      </c>
      <c r="C383" s="11" t="s">
        <v>558</v>
      </c>
      <c r="D383" s="11" t="s">
        <v>1111</v>
      </c>
      <c r="E383" s="11" t="s">
        <v>19</v>
      </c>
    </row>
    <row r="384" spans="1:5" ht="45" x14ac:dyDescent="0.25">
      <c r="A384" s="11" t="s">
        <v>283</v>
      </c>
      <c r="B384" s="11" t="s">
        <v>284</v>
      </c>
      <c r="C384" s="11" t="s">
        <v>285</v>
      </c>
      <c r="D384" s="11" t="s">
        <v>286</v>
      </c>
      <c r="E384" s="11" t="s">
        <v>19</v>
      </c>
    </row>
    <row r="385" spans="1:5" ht="30" x14ac:dyDescent="0.25">
      <c r="A385" s="11" t="s">
        <v>405</v>
      </c>
      <c r="B385" s="11" t="s">
        <v>406</v>
      </c>
      <c r="C385" s="11" t="s">
        <v>26</v>
      </c>
      <c r="D385" s="11" t="s">
        <v>407</v>
      </c>
      <c r="E385" s="11" t="s">
        <v>19</v>
      </c>
    </row>
    <row r="386" spans="1:5" x14ac:dyDescent="0.25">
      <c r="A386" s="11" t="s">
        <v>499</v>
      </c>
      <c r="B386" s="11" t="s">
        <v>500</v>
      </c>
      <c r="C386" s="11" t="s">
        <v>418</v>
      </c>
      <c r="D386" s="11" t="s">
        <v>501</v>
      </c>
      <c r="E386" s="11" t="s">
        <v>19</v>
      </c>
    </row>
    <row r="387" spans="1:5" ht="30" x14ac:dyDescent="0.25">
      <c r="A387" s="11" t="s">
        <v>984</v>
      </c>
      <c r="B387" s="11" t="s">
        <v>985</v>
      </c>
      <c r="C387" s="11" t="s">
        <v>371</v>
      </c>
      <c r="D387" s="11" t="s">
        <v>986</v>
      </c>
      <c r="E387" s="11" t="s">
        <v>19</v>
      </c>
    </row>
    <row r="388" spans="1:5" ht="30" x14ac:dyDescent="0.25">
      <c r="A388" s="11" t="s">
        <v>155</v>
      </c>
      <c r="B388" s="11" t="s">
        <v>156</v>
      </c>
      <c r="C388" s="11" t="s">
        <v>95</v>
      </c>
      <c r="D388" s="11" t="s">
        <v>157</v>
      </c>
      <c r="E388" s="11" t="s">
        <v>19</v>
      </c>
    </row>
    <row r="389" spans="1:5" ht="30" x14ac:dyDescent="0.25">
      <c r="A389" s="11" t="s">
        <v>155</v>
      </c>
      <c r="B389" s="11" t="s">
        <v>749</v>
      </c>
      <c r="C389" s="11" t="s">
        <v>750</v>
      </c>
      <c r="D389" s="11" t="s">
        <v>751</v>
      </c>
      <c r="E389" s="11" t="s">
        <v>19</v>
      </c>
    </row>
    <row r="390" spans="1:5" ht="30" x14ac:dyDescent="0.25">
      <c r="A390" s="11" t="s">
        <v>155</v>
      </c>
      <c r="B390" s="11" t="s">
        <v>847</v>
      </c>
      <c r="C390" s="11" t="s">
        <v>848</v>
      </c>
      <c r="D390" s="11" t="s">
        <v>849</v>
      </c>
      <c r="E390" s="11" t="s">
        <v>19</v>
      </c>
    </row>
    <row r="391" spans="1:5" ht="30" x14ac:dyDescent="0.25">
      <c r="A391" s="11" t="s">
        <v>155</v>
      </c>
      <c r="B391" s="11" t="s">
        <v>1023</v>
      </c>
      <c r="C391" s="11" t="s">
        <v>95</v>
      </c>
      <c r="D391" s="11" t="s">
        <v>1024</v>
      </c>
      <c r="E391" s="11" t="s">
        <v>19</v>
      </c>
    </row>
    <row r="392" spans="1:5" x14ac:dyDescent="0.25">
      <c r="A392" s="11" t="s">
        <v>717</v>
      </c>
      <c r="B392" s="11" t="s">
        <v>718</v>
      </c>
      <c r="C392" s="11" t="s">
        <v>463</v>
      </c>
      <c r="D392" s="11" t="s">
        <v>719</v>
      </c>
      <c r="E392" s="11" t="s">
        <v>19</v>
      </c>
    </row>
    <row r="393" spans="1:5" x14ac:dyDescent="0.25">
      <c r="A393" s="11" t="s">
        <v>64</v>
      </c>
      <c r="B393" s="11" t="s">
        <v>65</v>
      </c>
      <c r="C393" s="11" t="s">
        <v>66</v>
      </c>
      <c r="D393" s="11" t="s">
        <v>67</v>
      </c>
      <c r="E393" s="11" t="s">
        <v>19</v>
      </c>
    </row>
    <row r="394" spans="1:5" x14ac:dyDescent="0.25">
      <c r="A394" s="11" t="s">
        <v>64</v>
      </c>
      <c r="B394" s="11" t="s">
        <v>113</v>
      </c>
      <c r="C394" s="11" t="s">
        <v>114</v>
      </c>
      <c r="D394" s="11" t="s">
        <v>115</v>
      </c>
      <c r="E394" s="11" t="s">
        <v>19</v>
      </c>
    </row>
    <row r="395" spans="1:5" x14ac:dyDescent="0.25">
      <c r="A395" s="11" t="s">
        <v>64</v>
      </c>
      <c r="B395" s="11" t="s">
        <v>754</v>
      </c>
      <c r="C395" s="11" t="s">
        <v>271</v>
      </c>
      <c r="D395" s="11" t="s">
        <v>755</v>
      </c>
      <c r="E395" s="11" t="s">
        <v>19</v>
      </c>
    </row>
    <row r="396" spans="1:5" x14ac:dyDescent="0.25">
      <c r="A396" s="11" t="s">
        <v>64</v>
      </c>
      <c r="B396" s="11" t="s">
        <v>952</v>
      </c>
      <c r="C396" s="11" t="s">
        <v>180</v>
      </c>
      <c r="D396" s="11" t="s">
        <v>953</v>
      </c>
      <c r="E396" s="11" t="s">
        <v>19</v>
      </c>
    </row>
    <row r="397" spans="1:5" x14ac:dyDescent="0.25">
      <c r="A397" s="11" t="s">
        <v>64</v>
      </c>
      <c r="B397" s="11" t="s">
        <v>1036</v>
      </c>
      <c r="C397" s="11" t="s">
        <v>1037</v>
      </c>
      <c r="D397" s="11" t="s">
        <v>1038</v>
      </c>
      <c r="E397" s="11" t="s">
        <v>19</v>
      </c>
    </row>
    <row r="398" spans="1:5" x14ac:dyDescent="0.25">
      <c r="A398" s="11" t="s">
        <v>138</v>
      </c>
      <c r="B398" s="11" t="s">
        <v>139</v>
      </c>
      <c r="C398" s="11" t="s">
        <v>140</v>
      </c>
      <c r="D398" s="11" t="s">
        <v>141</v>
      </c>
      <c r="E398" s="11" t="s">
        <v>19</v>
      </c>
    </row>
    <row r="399" spans="1:5" x14ac:dyDescent="0.25">
      <c r="A399" s="11" t="s">
        <v>553</v>
      </c>
      <c r="B399" s="11" t="s">
        <v>554</v>
      </c>
      <c r="C399" s="11" t="s">
        <v>555</v>
      </c>
      <c r="D399" s="11" t="s">
        <v>556</v>
      </c>
      <c r="E399" s="11" t="s">
        <v>19</v>
      </c>
    </row>
    <row r="400" spans="1:5" x14ac:dyDescent="0.25">
      <c r="A400" s="11" t="s">
        <v>553</v>
      </c>
      <c r="B400" s="11" t="s">
        <v>696</v>
      </c>
      <c r="C400" s="11" t="s">
        <v>555</v>
      </c>
      <c r="D400" s="11" t="s">
        <v>556</v>
      </c>
      <c r="E400" s="11" t="s">
        <v>19</v>
      </c>
    </row>
    <row r="401" spans="1:5" ht="30" x14ac:dyDescent="0.25">
      <c r="A401" s="11" t="s">
        <v>861</v>
      </c>
      <c r="B401" s="11" t="s">
        <v>862</v>
      </c>
      <c r="C401" s="11" t="s">
        <v>253</v>
      </c>
      <c r="D401" s="11" t="s">
        <v>863</v>
      </c>
      <c r="E401" s="11" t="s">
        <v>19</v>
      </c>
    </row>
    <row r="402" spans="1:5" x14ac:dyDescent="0.25">
      <c r="A402" s="11" t="s">
        <v>648</v>
      </c>
      <c r="B402" s="11" t="s">
        <v>649</v>
      </c>
      <c r="C402" s="11" t="s">
        <v>295</v>
      </c>
      <c r="D402" s="11" t="s">
        <v>650</v>
      </c>
      <c r="E402" s="11" t="s">
        <v>19</v>
      </c>
    </row>
    <row r="403" spans="1:5" x14ac:dyDescent="0.25">
      <c r="A403" s="11" t="s">
        <v>648</v>
      </c>
      <c r="B403" s="11" t="s">
        <v>763</v>
      </c>
      <c r="C403" s="11" t="s">
        <v>291</v>
      </c>
      <c r="D403" s="11" t="s">
        <v>764</v>
      </c>
      <c r="E403" s="11" t="s">
        <v>19</v>
      </c>
    </row>
    <row r="404" spans="1:5" x14ac:dyDescent="0.25">
      <c r="A404" s="11" t="s">
        <v>648</v>
      </c>
      <c r="B404" s="11" t="s">
        <v>866</v>
      </c>
      <c r="C404" s="11" t="s">
        <v>840</v>
      </c>
      <c r="D404" s="11" t="s">
        <v>867</v>
      </c>
      <c r="E404" s="11" t="s">
        <v>19</v>
      </c>
    </row>
    <row r="405" spans="1:5" x14ac:dyDescent="0.25">
      <c r="A405" s="11" t="s">
        <v>765</v>
      </c>
      <c r="B405" s="11" t="s">
        <v>766</v>
      </c>
      <c r="C405" s="11" t="s">
        <v>767</v>
      </c>
      <c r="D405" s="11" t="s">
        <v>768</v>
      </c>
      <c r="E405" s="11" t="s">
        <v>19</v>
      </c>
    </row>
    <row r="406" spans="1:5" x14ac:dyDescent="0.25">
      <c r="A406" s="11" t="s">
        <v>765</v>
      </c>
      <c r="B406" s="11" t="s">
        <v>860</v>
      </c>
      <c r="C406" s="11" t="s">
        <v>310</v>
      </c>
      <c r="D406" s="11" t="s">
        <v>765</v>
      </c>
      <c r="E406" s="11" t="s">
        <v>19</v>
      </c>
    </row>
    <row r="407" spans="1:5" x14ac:dyDescent="0.25">
      <c r="A407" s="11" t="s">
        <v>377</v>
      </c>
      <c r="B407" s="11" t="s">
        <v>378</v>
      </c>
      <c r="C407" s="11" t="s">
        <v>379</v>
      </c>
      <c r="D407" s="11" t="s">
        <v>380</v>
      </c>
      <c r="E407" s="11" t="s">
        <v>19</v>
      </c>
    </row>
    <row r="408" spans="1:5" ht="30" x14ac:dyDescent="0.25">
      <c r="A408" s="11" t="s">
        <v>212</v>
      </c>
      <c r="B408" s="11" t="s">
        <v>213</v>
      </c>
      <c r="C408" s="11" t="s">
        <v>214</v>
      </c>
      <c r="D408" s="11" t="s">
        <v>215</v>
      </c>
      <c r="E408" s="11" t="s">
        <v>19</v>
      </c>
    </row>
    <row r="409" spans="1:5" ht="30" x14ac:dyDescent="0.25">
      <c r="A409" s="11" t="s">
        <v>857</v>
      </c>
      <c r="B409" s="11" t="s">
        <v>858</v>
      </c>
      <c r="C409" s="11" t="s">
        <v>149</v>
      </c>
      <c r="D409" s="11" t="s">
        <v>859</v>
      </c>
      <c r="E409" s="11" t="s">
        <v>19</v>
      </c>
    </row>
    <row r="410" spans="1:5" x14ac:dyDescent="0.25">
      <c r="A410" s="11" t="s">
        <v>119</v>
      </c>
      <c r="B410" s="11" t="s">
        <v>120</v>
      </c>
      <c r="C410" s="11" t="s">
        <v>121</v>
      </c>
      <c r="D410" s="11" t="s">
        <v>122</v>
      </c>
      <c r="E410" s="11" t="s">
        <v>19</v>
      </c>
    </row>
    <row r="411" spans="1:5" x14ac:dyDescent="0.25">
      <c r="A411" s="11" t="s">
        <v>119</v>
      </c>
      <c r="B411" s="11" t="s">
        <v>1097</v>
      </c>
      <c r="C411" s="11" t="s">
        <v>26</v>
      </c>
      <c r="D411" s="11" t="s">
        <v>1098</v>
      </c>
      <c r="E411" s="11" t="s">
        <v>19</v>
      </c>
    </row>
    <row r="412" spans="1:5" ht="30" x14ac:dyDescent="0.25">
      <c r="A412" s="11" t="s">
        <v>699</v>
      </c>
      <c r="B412" s="11" t="s">
        <v>700</v>
      </c>
      <c r="C412" s="11" t="s">
        <v>572</v>
      </c>
      <c r="D412" s="11" t="s">
        <v>701</v>
      </c>
      <c r="E412" s="11" t="s">
        <v>19</v>
      </c>
    </row>
    <row r="413" spans="1:5" x14ac:dyDescent="0.25">
      <c r="A413" s="11" t="s">
        <v>90</v>
      </c>
      <c r="B413" s="11" t="s">
        <v>91</v>
      </c>
      <c r="C413" s="11" t="s">
        <v>92</v>
      </c>
      <c r="D413" s="11" t="s">
        <v>93</v>
      </c>
      <c r="E413" s="11" t="s">
        <v>19</v>
      </c>
    </row>
    <row r="414" spans="1:5" x14ac:dyDescent="0.25">
      <c r="A414" s="11" t="s">
        <v>90</v>
      </c>
      <c r="B414" s="11" t="s">
        <v>432</v>
      </c>
      <c r="C414" s="11" t="s">
        <v>433</v>
      </c>
      <c r="D414" s="11" t="s">
        <v>93</v>
      </c>
      <c r="E414" s="11" t="s">
        <v>19</v>
      </c>
    </row>
    <row r="415" spans="1:5" x14ac:dyDescent="0.25">
      <c r="A415" s="11" t="s">
        <v>381</v>
      </c>
      <c r="B415" s="11" t="s">
        <v>382</v>
      </c>
      <c r="C415" s="11" t="s">
        <v>383</v>
      </c>
      <c r="D415" s="11" t="s">
        <v>384</v>
      </c>
      <c r="E415" s="11" t="s">
        <v>19</v>
      </c>
    </row>
    <row r="416" spans="1:5" x14ac:dyDescent="0.25">
      <c r="A416" s="11" t="s">
        <v>586</v>
      </c>
      <c r="B416" s="11" t="s">
        <v>587</v>
      </c>
      <c r="C416" s="11" t="s">
        <v>187</v>
      </c>
      <c r="D416" s="11" t="s">
        <v>588</v>
      </c>
      <c r="E416" s="11" t="s">
        <v>19</v>
      </c>
    </row>
    <row r="417" spans="1:5" x14ac:dyDescent="0.25">
      <c r="A417" s="11" t="s">
        <v>586</v>
      </c>
      <c r="B417" s="11" t="s">
        <v>629</v>
      </c>
      <c r="C417" s="11" t="s">
        <v>187</v>
      </c>
      <c r="D417" s="11" t="s">
        <v>630</v>
      </c>
      <c r="E417" s="11" t="s">
        <v>19</v>
      </c>
    </row>
    <row r="418" spans="1:5" x14ac:dyDescent="0.25">
      <c r="A418" s="11" t="s">
        <v>127</v>
      </c>
      <c r="B418" s="11" t="s">
        <v>128</v>
      </c>
      <c r="C418" s="11" t="s">
        <v>129</v>
      </c>
      <c r="D418" s="11" t="s">
        <v>130</v>
      </c>
      <c r="E418" s="11" t="s">
        <v>19</v>
      </c>
    </row>
    <row r="419" spans="1:5" x14ac:dyDescent="0.25">
      <c r="A419" s="11" t="s">
        <v>127</v>
      </c>
      <c r="B419" s="11" t="s">
        <v>169</v>
      </c>
      <c r="C419" s="11" t="s">
        <v>170</v>
      </c>
      <c r="D419" s="11" t="s">
        <v>171</v>
      </c>
      <c r="E419" s="11" t="s">
        <v>19</v>
      </c>
    </row>
    <row r="420" spans="1:5" x14ac:dyDescent="0.25">
      <c r="A420" s="11" t="s">
        <v>127</v>
      </c>
      <c r="B420" s="11" t="s">
        <v>496</v>
      </c>
      <c r="C420" s="11" t="s">
        <v>497</v>
      </c>
      <c r="D420" s="11" t="s">
        <v>498</v>
      </c>
      <c r="E420" s="11" t="s">
        <v>19</v>
      </c>
    </row>
    <row r="421" spans="1:5" x14ac:dyDescent="0.25">
      <c r="A421" s="11" t="s">
        <v>127</v>
      </c>
      <c r="B421" s="11" t="s">
        <v>533</v>
      </c>
      <c r="C421" s="11" t="s">
        <v>173</v>
      </c>
      <c r="D421" s="11" t="s">
        <v>534</v>
      </c>
      <c r="E421" s="11" t="s">
        <v>19</v>
      </c>
    </row>
    <row r="422" spans="1:5" x14ac:dyDescent="0.25">
      <c r="A422" s="11" t="s">
        <v>127</v>
      </c>
      <c r="B422" s="11" t="s">
        <v>933</v>
      </c>
      <c r="C422" s="11" t="s">
        <v>572</v>
      </c>
      <c r="D422" s="11" t="s">
        <v>934</v>
      </c>
      <c r="E422" s="11" t="s">
        <v>19</v>
      </c>
    </row>
    <row r="423" spans="1:5" x14ac:dyDescent="0.25">
      <c r="A423" s="11" t="s">
        <v>127</v>
      </c>
      <c r="B423" s="11" t="s">
        <v>1086</v>
      </c>
      <c r="C423" s="11" t="s">
        <v>267</v>
      </c>
      <c r="D423" s="11" t="s">
        <v>1087</v>
      </c>
      <c r="E423" s="11" t="s">
        <v>19</v>
      </c>
    </row>
    <row r="424" spans="1:5" ht="45" x14ac:dyDescent="0.25">
      <c r="A424" s="11" t="s">
        <v>359</v>
      </c>
      <c r="B424" s="11" t="s">
        <v>360</v>
      </c>
      <c r="C424" s="11" t="s">
        <v>361</v>
      </c>
      <c r="D424" s="11" t="s">
        <v>362</v>
      </c>
      <c r="E424" s="11" t="s">
        <v>19</v>
      </c>
    </row>
    <row r="425" spans="1:5" ht="45" x14ac:dyDescent="0.25">
      <c r="A425" s="11" t="s">
        <v>359</v>
      </c>
      <c r="B425" s="11" t="s">
        <v>604</v>
      </c>
      <c r="C425" s="11" t="s">
        <v>140</v>
      </c>
      <c r="D425" s="11" t="s">
        <v>605</v>
      </c>
      <c r="E425" s="11" t="s">
        <v>19</v>
      </c>
    </row>
    <row r="426" spans="1:5" ht="45" x14ac:dyDescent="0.25">
      <c r="A426" s="11" t="s">
        <v>359</v>
      </c>
      <c r="B426" s="11" t="s">
        <v>670</v>
      </c>
      <c r="C426" s="11" t="s">
        <v>190</v>
      </c>
      <c r="D426" s="11" t="s">
        <v>671</v>
      </c>
      <c r="E426" s="11" t="s">
        <v>19</v>
      </c>
    </row>
    <row r="427" spans="1:5" ht="45" x14ac:dyDescent="0.25">
      <c r="A427" s="11" t="s">
        <v>359</v>
      </c>
      <c r="B427" s="11" t="s">
        <v>732</v>
      </c>
      <c r="C427" s="11" t="s">
        <v>733</v>
      </c>
      <c r="D427" s="11" t="s">
        <v>486</v>
      </c>
      <c r="E427" s="11" t="s">
        <v>19</v>
      </c>
    </row>
    <row r="428" spans="1:5" ht="45" x14ac:dyDescent="0.25">
      <c r="A428" s="11" t="s">
        <v>359</v>
      </c>
      <c r="B428" s="11" t="s">
        <v>879</v>
      </c>
      <c r="C428" s="11" t="s">
        <v>103</v>
      </c>
      <c r="D428" s="11" t="s">
        <v>880</v>
      </c>
      <c r="E428" s="11" t="s">
        <v>19</v>
      </c>
    </row>
    <row r="429" spans="1:5" ht="45" x14ac:dyDescent="0.25">
      <c r="A429" s="11" t="s">
        <v>359</v>
      </c>
      <c r="B429" s="11" t="s">
        <v>893</v>
      </c>
      <c r="C429" s="11" t="s">
        <v>84</v>
      </c>
      <c r="D429" s="11" t="s">
        <v>894</v>
      </c>
      <c r="E429" s="11" t="s">
        <v>19</v>
      </c>
    </row>
    <row r="430" spans="1:5" ht="45" x14ac:dyDescent="0.25">
      <c r="A430" s="11" t="s">
        <v>359</v>
      </c>
      <c r="B430" s="11" t="s">
        <v>898</v>
      </c>
      <c r="C430" s="11" t="s">
        <v>77</v>
      </c>
      <c r="D430" s="11" t="s">
        <v>894</v>
      </c>
      <c r="E430" s="11" t="s">
        <v>19</v>
      </c>
    </row>
    <row r="431" spans="1:5" ht="45" x14ac:dyDescent="0.25">
      <c r="A431" s="11" t="s">
        <v>359</v>
      </c>
      <c r="B431" s="11" t="s">
        <v>899</v>
      </c>
      <c r="C431" s="11" t="s">
        <v>339</v>
      </c>
      <c r="D431" s="11" t="s">
        <v>900</v>
      </c>
      <c r="E431" s="11" t="s">
        <v>19</v>
      </c>
    </row>
    <row r="432" spans="1:5" ht="45" x14ac:dyDescent="0.25">
      <c r="A432" s="11" t="s">
        <v>359</v>
      </c>
      <c r="B432" s="11" t="s">
        <v>1006</v>
      </c>
      <c r="C432" s="11" t="s">
        <v>291</v>
      </c>
      <c r="D432" s="11" t="s">
        <v>1007</v>
      </c>
      <c r="E432" s="11" t="s">
        <v>19</v>
      </c>
    </row>
    <row r="433" spans="1:5" ht="45" x14ac:dyDescent="0.25">
      <c r="A433" s="11" t="s">
        <v>359</v>
      </c>
      <c r="B433" s="11" t="s">
        <v>1027</v>
      </c>
      <c r="C433" s="11" t="s">
        <v>66</v>
      </c>
      <c r="D433" s="11" t="s">
        <v>894</v>
      </c>
      <c r="E433" s="11" t="s">
        <v>19</v>
      </c>
    </row>
    <row r="434" spans="1:5" ht="60" x14ac:dyDescent="0.25">
      <c r="A434" s="11" t="s">
        <v>525</v>
      </c>
      <c r="B434" s="11" t="s">
        <v>526</v>
      </c>
      <c r="C434" s="11" t="s">
        <v>50</v>
      </c>
      <c r="D434" s="11" t="s">
        <v>527</v>
      </c>
      <c r="E434" s="11" t="s">
        <v>19</v>
      </c>
    </row>
    <row r="435" spans="1:5" x14ac:dyDescent="0.25">
      <c r="A435" s="11" t="s">
        <v>489</v>
      </c>
      <c r="B435" s="11" t="s">
        <v>490</v>
      </c>
      <c r="C435" s="11" t="s">
        <v>285</v>
      </c>
      <c r="D435" s="11" t="s">
        <v>491</v>
      </c>
      <c r="E435" s="11" t="s">
        <v>19</v>
      </c>
    </row>
    <row r="436" spans="1:5" x14ac:dyDescent="0.25">
      <c r="A436" s="11" t="s">
        <v>52</v>
      </c>
      <c r="B436" s="11" t="s">
        <v>53</v>
      </c>
      <c r="C436" s="11" t="s">
        <v>54</v>
      </c>
      <c r="D436" s="11" t="s">
        <v>55</v>
      </c>
      <c r="E436" s="11" t="s">
        <v>19</v>
      </c>
    </row>
    <row r="437" spans="1:5" x14ac:dyDescent="0.25">
      <c r="A437" s="11" t="s">
        <v>52</v>
      </c>
      <c r="B437" s="11" t="s">
        <v>711</v>
      </c>
      <c r="C437" s="11" t="s">
        <v>712</v>
      </c>
      <c r="D437" s="11" t="s">
        <v>713</v>
      </c>
      <c r="E437" s="11" t="s">
        <v>19</v>
      </c>
    </row>
    <row r="438" spans="1:5" ht="30" x14ac:dyDescent="0.25">
      <c r="A438" s="11" t="s">
        <v>158</v>
      </c>
      <c r="B438" s="11" t="s">
        <v>159</v>
      </c>
      <c r="C438" s="11" t="s">
        <v>160</v>
      </c>
      <c r="D438" s="11" t="s">
        <v>161</v>
      </c>
      <c r="E438" s="11" t="s">
        <v>19</v>
      </c>
    </row>
    <row r="439" spans="1:5" ht="30" x14ac:dyDescent="0.25">
      <c r="A439" s="11" t="s">
        <v>158</v>
      </c>
      <c r="B439" s="11" t="s">
        <v>837</v>
      </c>
      <c r="C439" s="11" t="s">
        <v>160</v>
      </c>
      <c r="D439" s="11" t="s">
        <v>161</v>
      </c>
      <c r="E439" s="11" t="s">
        <v>19</v>
      </c>
    </row>
    <row r="440" spans="1:5" x14ac:dyDescent="0.25">
      <c r="A440" s="11" t="s">
        <v>959</v>
      </c>
      <c r="B440" s="11" t="s">
        <v>960</v>
      </c>
      <c r="C440" s="11" t="s">
        <v>418</v>
      </c>
      <c r="D440" s="11" t="s">
        <v>961</v>
      </c>
      <c r="E440" s="11" t="s">
        <v>19</v>
      </c>
    </row>
    <row r="441" spans="1:5" x14ac:dyDescent="0.25">
      <c r="A441" s="11" t="s">
        <v>458</v>
      </c>
      <c r="B441" s="11" t="s">
        <v>459</v>
      </c>
      <c r="C441" s="11" t="s">
        <v>460</v>
      </c>
      <c r="D441" s="11" t="s">
        <v>461</v>
      </c>
      <c r="E441" s="11" t="s">
        <v>19</v>
      </c>
    </row>
    <row r="442" spans="1:5" ht="30" x14ac:dyDescent="0.25">
      <c r="A442" s="11" t="s">
        <v>458</v>
      </c>
      <c r="B442" s="11" t="s">
        <v>779</v>
      </c>
      <c r="C442" s="11" t="s">
        <v>412</v>
      </c>
      <c r="D442" s="11" t="s">
        <v>780</v>
      </c>
      <c r="E442" s="11" t="s">
        <v>19</v>
      </c>
    </row>
    <row r="443" spans="1:5" x14ac:dyDescent="0.25">
      <c r="A443" s="11" t="s">
        <v>458</v>
      </c>
      <c r="B443" s="11" t="s">
        <v>1069</v>
      </c>
      <c r="C443" s="11" t="s">
        <v>485</v>
      </c>
      <c r="D443" s="11" t="s">
        <v>1070</v>
      </c>
      <c r="E443" s="11" t="s">
        <v>19</v>
      </c>
    </row>
    <row r="444" spans="1:5" x14ac:dyDescent="0.25">
      <c r="A444" s="11" t="s">
        <v>945</v>
      </c>
      <c r="B444" s="11" t="s">
        <v>946</v>
      </c>
      <c r="C444" s="11" t="s">
        <v>62</v>
      </c>
      <c r="D444" s="11" t="s">
        <v>947</v>
      </c>
      <c r="E444" s="11" t="s">
        <v>19</v>
      </c>
    </row>
    <row r="445" spans="1:5" ht="30" x14ac:dyDescent="0.25">
      <c r="A445" s="11" t="s">
        <v>393</v>
      </c>
      <c r="B445" s="11" t="s">
        <v>394</v>
      </c>
      <c r="C445" s="11" t="s">
        <v>253</v>
      </c>
      <c r="D445" s="11" t="s">
        <v>395</v>
      </c>
      <c r="E445" s="11" t="s">
        <v>19</v>
      </c>
    </row>
    <row r="446" spans="1:5" ht="30" x14ac:dyDescent="0.25">
      <c r="A446" s="11" t="s">
        <v>393</v>
      </c>
      <c r="B446" s="11" t="s">
        <v>705</v>
      </c>
      <c r="C446" s="11" t="s">
        <v>706</v>
      </c>
      <c r="D446" s="11" t="s">
        <v>707</v>
      </c>
      <c r="E446" s="11" t="s">
        <v>19</v>
      </c>
    </row>
    <row r="447" spans="1:5" x14ac:dyDescent="0.25">
      <c r="A447" s="11" t="s">
        <v>756</v>
      </c>
      <c r="B447" s="11" t="s">
        <v>757</v>
      </c>
      <c r="C447" s="11" t="s">
        <v>143</v>
      </c>
      <c r="D447" s="11" t="s">
        <v>758</v>
      </c>
      <c r="E447" s="11" t="s">
        <v>19</v>
      </c>
    </row>
    <row r="448" spans="1:5" x14ac:dyDescent="0.25">
      <c r="A448" s="11" t="s">
        <v>589</v>
      </c>
      <c r="B448" s="11" t="s">
        <v>590</v>
      </c>
      <c r="C448" s="11" t="s">
        <v>591</v>
      </c>
      <c r="D448" s="11" t="s">
        <v>592</v>
      </c>
      <c r="E448" s="11" t="s">
        <v>19</v>
      </c>
    </row>
    <row r="449" spans="1:5" x14ac:dyDescent="0.25">
      <c r="A449" s="11" t="s">
        <v>589</v>
      </c>
      <c r="B449" s="11" t="s">
        <v>662</v>
      </c>
      <c r="C449" s="11" t="s">
        <v>663</v>
      </c>
      <c r="D449" s="11" t="s">
        <v>664</v>
      </c>
      <c r="E449" s="11" t="s">
        <v>19</v>
      </c>
    </row>
    <row r="450" spans="1:5" x14ac:dyDescent="0.25">
      <c r="A450" s="11" t="s">
        <v>589</v>
      </c>
      <c r="B450" s="11" t="s">
        <v>811</v>
      </c>
      <c r="C450" s="11" t="s">
        <v>99</v>
      </c>
      <c r="D450" s="11" t="s">
        <v>812</v>
      </c>
      <c r="E450" s="11" t="s">
        <v>19</v>
      </c>
    </row>
    <row r="451" spans="1:5" ht="45" x14ac:dyDescent="0.25">
      <c r="A451" s="11" t="s">
        <v>40</v>
      </c>
      <c r="B451" s="11" t="s">
        <v>41</v>
      </c>
      <c r="C451" s="11" t="s">
        <v>42</v>
      </c>
      <c r="D451" s="11" t="s">
        <v>43</v>
      </c>
      <c r="E451" s="11" t="s">
        <v>19</v>
      </c>
    </row>
    <row r="452" spans="1:5" ht="45" x14ac:dyDescent="0.25">
      <c r="A452" s="11" t="s">
        <v>40</v>
      </c>
      <c r="B452" s="11" t="s">
        <v>216</v>
      </c>
      <c r="C452" s="11" t="s">
        <v>26</v>
      </c>
      <c r="D452" s="11" t="s">
        <v>217</v>
      </c>
      <c r="E452" s="11" t="s">
        <v>19</v>
      </c>
    </row>
    <row r="453" spans="1:5" ht="30" x14ac:dyDescent="0.25">
      <c r="A453" s="11" t="s">
        <v>273</v>
      </c>
      <c r="B453" s="11" t="s">
        <v>274</v>
      </c>
      <c r="C453" s="11" t="s">
        <v>275</v>
      </c>
      <c r="D453" s="11" t="s">
        <v>276</v>
      </c>
      <c r="E453" s="11" t="s">
        <v>19</v>
      </c>
    </row>
    <row r="454" spans="1:5" x14ac:dyDescent="0.25">
      <c r="A454" s="11" t="s">
        <v>273</v>
      </c>
      <c r="B454" s="11" t="s">
        <v>318</v>
      </c>
      <c r="C454" s="11" t="s">
        <v>121</v>
      </c>
      <c r="D454" s="11" t="s">
        <v>319</v>
      </c>
      <c r="E454" s="11" t="s">
        <v>19</v>
      </c>
    </row>
    <row r="455" spans="1:5" x14ac:dyDescent="0.25">
      <c r="A455" s="11" t="s">
        <v>273</v>
      </c>
      <c r="B455" s="11" t="s">
        <v>324</v>
      </c>
      <c r="C455" s="11" t="s">
        <v>325</v>
      </c>
      <c r="D455" s="11" t="s">
        <v>326</v>
      </c>
      <c r="E455" s="11" t="s">
        <v>19</v>
      </c>
    </row>
    <row r="456" spans="1:5" x14ac:dyDescent="0.25">
      <c r="A456" s="11" t="s">
        <v>273</v>
      </c>
      <c r="B456" s="11" t="s">
        <v>330</v>
      </c>
      <c r="C456" s="11" t="s">
        <v>331</v>
      </c>
      <c r="D456" s="11" t="s">
        <v>332</v>
      </c>
      <c r="E456" s="11" t="s">
        <v>19</v>
      </c>
    </row>
    <row r="457" spans="1:5" ht="30" x14ac:dyDescent="0.25">
      <c r="A457" s="11" t="s">
        <v>273</v>
      </c>
      <c r="B457" s="11" t="s">
        <v>338</v>
      </c>
      <c r="C457" s="11" t="s">
        <v>339</v>
      </c>
      <c r="D457" s="11" t="s">
        <v>340</v>
      </c>
      <c r="E457" s="11" t="s">
        <v>19</v>
      </c>
    </row>
    <row r="458" spans="1:5" x14ac:dyDescent="0.25">
      <c r="A458" s="11" t="s">
        <v>273</v>
      </c>
      <c r="B458" s="11" t="s">
        <v>349</v>
      </c>
      <c r="C458" s="11" t="s">
        <v>350</v>
      </c>
      <c r="D458" s="11" t="s">
        <v>351</v>
      </c>
      <c r="E458" s="11" t="s">
        <v>19</v>
      </c>
    </row>
    <row r="459" spans="1:5" x14ac:dyDescent="0.25">
      <c r="A459" s="11" t="s">
        <v>273</v>
      </c>
      <c r="B459" s="11" t="s">
        <v>541</v>
      </c>
      <c r="C459" s="11" t="s">
        <v>236</v>
      </c>
      <c r="D459" s="11" t="s">
        <v>542</v>
      </c>
      <c r="E459" s="11" t="s">
        <v>19</v>
      </c>
    </row>
    <row r="460" spans="1:5" x14ac:dyDescent="0.25">
      <c r="A460" s="11" t="s">
        <v>273</v>
      </c>
      <c r="B460" s="11" t="s">
        <v>633</v>
      </c>
      <c r="C460" s="11" t="s">
        <v>634</v>
      </c>
      <c r="D460" s="11" t="s">
        <v>635</v>
      </c>
      <c r="E460" s="11" t="s">
        <v>19</v>
      </c>
    </row>
    <row r="461" spans="1:5" x14ac:dyDescent="0.25">
      <c r="A461" s="11" t="s">
        <v>273</v>
      </c>
      <c r="B461" s="11" t="s">
        <v>725</v>
      </c>
      <c r="C461" s="11" t="s">
        <v>54</v>
      </c>
      <c r="D461" s="11" t="s">
        <v>726</v>
      </c>
      <c r="E461" s="11" t="s">
        <v>19</v>
      </c>
    </row>
    <row r="462" spans="1:5" x14ac:dyDescent="0.25">
      <c r="A462" s="11" t="s">
        <v>273</v>
      </c>
      <c r="B462" s="11" t="s">
        <v>885</v>
      </c>
      <c r="C462" s="11" t="s">
        <v>886</v>
      </c>
      <c r="D462" s="11" t="s">
        <v>887</v>
      </c>
      <c r="E462" s="11" t="s">
        <v>19</v>
      </c>
    </row>
    <row r="463" spans="1:5" ht="30" x14ac:dyDescent="0.25">
      <c r="A463" s="11" t="s">
        <v>273</v>
      </c>
      <c r="B463" s="11" t="s">
        <v>987</v>
      </c>
      <c r="C463" s="11" t="s">
        <v>114</v>
      </c>
      <c r="D463" s="11" t="s">
        <v>988</v>
      </c>
      <c r="E463" s="11" t="s">
        <v>19</v>
      </c>
    </row>
    <row r="464" spans="1:5" ht="30" x14ac:dyDescent="0.25">
      <c r="A464" s="11" t="s">
        <v>56</v>
      </c>
      <c r="B464" s="11" t="s">
        <v>57</v>
      </c>
      <c r="C464" s="11" t="s">
        <v>58</v>
      </c>
      <c r="D464" s="11" t="s">
        <v>59</v>
      </c>
      <c r="E464" s="11" t="s">
        <v>19</v>
      </c>
    </row>
    <row r="465" spans="1:5" x14ac:dyDescent="0.25">
      <c r="A465" s="11" t="s">
        <v>927</v>
      </c>
      <c r="B465" s="11" t="s">
        <v>928</v>
      </c>
      <c r="C465" s="11" t="s">
        <v>279</v>
      </c>
      <c r="D465" s="11" t="s">
        <v>929</v>
      </c>
      <c r="E465" s="11" t="s">
        <v>19</v>
      </c>
    </row>
    <row r="466" spans="1:5" x14ac:dyDescent="0.25">
      <c r="A466" s="11"/>
      <c r="B466" s="11"/>
      <c r="C466" s="11"/>
      <c r="D466" s="11"/>
      <c r="E466" s="11"/>
    </row>
    <row r="467" spans="1:5" x14ac:dyDescent="0.25">
      <c r="A467" s="11"/>
      <c r="B467" s="11"/>
      <c r="C467" s="11"/>
      <c r="D467" s="11"/>
      <c r="E467" s="11"/>
    </row>
    <row r="468" spans="1:5" x14ac:dyDescent="0.25">
      <c r="A468" s="11"/>
      <c r="B468" s="11"/>
      <c r="C468" s="11"/>
      <c r="D468" s="11"/>
      <c r="E468" s="11"/>
    </row>
    <row r="469" spans="1:5" x14ac:dyDescent="0.25">
      <c r="A469" s="11"/>
      <c r="B469" s="11"/>
      <c r="C469" s="11"/>
      <c r="D469" s="11"/>
      <c r="E469" s="11"/>
    </row>
    <row r="470" spans="1:5" x14ac:dyDescent="0.25">
      <c r="A470" s="11"/>
      <c r="B470" s="11"/>
      <c r="C470" s="11"/>
      <c r="D470" s="11"/>
      <c r="E470" s="11"/>
    </row>
    <row r="471" spans="1:5" x14ac:dyDescent="0.25">
      <c r="A471" s="11"/>
      <c r="B471" s="11"/>
      <c r="C471" s="11"/>
      <c r="D471" s="11"/>
      <c r="E471" s="11"/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7"/>
  <sheetViews>
    <sheetView topLeftCell="A121" workbookViewId="0">
      <selection activeCell="G17" sqref="G17"/>
    </sheetView>
  </sheetViews>
  <sheetFormatPr defaultRowHeight="15" x14ac:dyDescent="0.25"/>
  <cols>
    <col min="1" max="1" width="2.5703125" customWidth="1"/>
    <col min="2" max="2" width="57" customWidth="1"/>
    <col min="3" max="3" width="38.5703125" customWidth="1"/>
    <col min="4" max="4" width="7.42578125" customWidth="1"/>
    <col min="5" max="5" width="11.28515625" hidden="1" customWidth="1"/>
    <col min="6" max="7" width="15.140625" bestFit="1" customWidth="1"/>
    <col min="8" max="10" width="14.140625" bestFit="1" customWidth="1"/>
    <col min="11" max="13" width="15.140625" bestFit="1" customWidth="1"/>
    <col min="14" max="15" width="14.140625" bestFit="1" customWidth="1"/>
    <col min="16" max="16" width="15.140625" bestFit="1" customWidth="1"/>
    <col min="17" max="221" width="14.140625" bestFit="1" customWidth="1"/>
    <col min="222" max="222" width="7.42578125" customWidth="1"/>
    <col min="223" max="223" width="11.85546875" bestFit="1" customWidth="1"/>
  </cols>
  <sheetData>
    <row r="1" spans="2:12" x14ac:dyDescent="0.25">
      <c r="B1" s="13" t="s">
        <v>11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x14ac:dyDescent="0.25"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 x14ac:dyDescent="0.25">
      <c r="B3" s="14" t="str">
        <f>CONCATENATE("с ", BeginRegDate, " по ", EndRegDate)</f>
        <v>с 01.01.2020 по 31.12.2020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2:12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2:12" x14ac:dyDescent="0.25">
      <c r="B5" s="12" t="str">
        <f>CONCATENATE("на дату: ", ReportDate)</f>
        <v>на дату: 21.01.2021 14:46:45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12" x14ac:dyDescent="0.25">
      <c r="B6" s="6" t="s">
        <v>10</v>
      </c>
      <c r="C6" s="6" t="s">
        <v>5</v>
      </c>
      <c r="D6" s="7"/>
      <c r="E6" s="7"/>
    </row>
    <row r="7" spans="2:12" x14ac:dyDescent="0.25">
      <c r="B7" s="6" t="s">
        <v>6</v>
      </c>
      <c r="C7" s="7" t="s">
        <v>19</v>
      </c>
      <c r="D7" s="7" t="s">
        <v>7</v>
      </c>
      <c r="E7" s="7" t="s">
        <v>8</v>
      </c>
    </row>
    <row r="8" spans="2:12" x14ac:dyDescent="0.25">
      <c r="B8" s="9" t="s">
        <v>75</v>
      </c>
      <c r="C8" s="8">
        <v>1</v>
      </c>
      <c r="D8" s="8"/>
      <c r="E8" s="8">
        <v>1</v>
      </c>
    </row>
    <row r="9" spans="2:12" x14ac:dyDescent="0.25">
      <c r="B9" s="9" t="s">
        <v>231</v>
      </c>
      <c r="C9" s="8">
        <v>5</v>
      </c>
      <c r="D9" s="8"/>
      <c r="E9" s="8">
        <v>5</v>
      </c>
    </row>
    <row r="10" spans="2:12" ht="30" x14ac:dyDescent="0.25">
      <c r="B10" s="9" t="s">
        <v>1133</v>
      </c>
      <c r="C10" s="8">
        <v>1</v>
      </c>
      <c r="D10" s="8"/>
      <c r="E10" s="8">
        <v>1</v>
      </c>
    </row>
    <row r="11" spans="2:12" ht="30" x14ac:dyDescent="0.25">
      <c r="B11" s="9" t="s">
        <v>206</v>
      </c>
      <c r="C11" s="8">
        <v>12</v>
      </c>
      <c r="D11" s="8"/>
      <c r="E11" s="8">
        <v>12</v>
      </c>
    </row>
    <row r="12" spans="2:12" ht="30" x14ac:dyDescent="0.25">
      <c r="B12" s="9" t="s">
        <v>244</v>
      </c>
      <c r="C12" s="8">
        <v>1</v>
      </c>
      <c r="D12" s="8"/>
      <c r="E12" s="8">
        <v>1</v>
      </c>
    </row>
    <row r="13" spans="2:12" x14ac:dyDescent="0.25">
      <c r="B13" s="9" t="s">
        <v>68</v>
      </c>
      <c r="C13" s="8">
        <v>15</v>
      </c>
      <c r="D13" s="8"/>
      <c r="E13" s="8">
        <v>15</v>
      </c>
    </row>
    <row r="14" spans="2:12" x14ac:dyDescent="0.25">
      <c r="B14" s="9" t="s">
        <v>262</v>
      </c>
      <c r="C14" s="8">
        <v>1</v>
      </c>
      <c r="D14" s="8"/>
      <c r="E14" s="8">
        <v>1</v>
      </c>
    </row>
    <row r="15" spans="2:12" ht="45" x14ac:dyDescent="0.25">
      <c r="B15" s="9" t="s">
        <v>976</v>
      </c>
      <c r="C15" s="8">
        <v>1</v>
      </c>
      <c r="D15" s="8"/>
      <c r="E15" s="8">
        <v>1</v>
      </c>
    </row>
    <row r="16" spans="2:12" x14ac:dyDescent="0.25">
      <c r="B16" s="9" t="s">
        <v>608</v>
      </c>
      <c r="C16" s="8">
        <v>1</v>
      </c>
      <c r="D16" s="8"/>
      <c r="E16" s="8">
        <v>1</v>
      </c>
    </row>
    <row r="17" spans="2:5" x14ac:dyDescent="0.25">
      <c r="B17" s="9" t="s">
        <v>820</v>
      </c>
      <c r="C17" s="8">
        <v>1</v>
      </c>
      <c r="D17" s="8"/>
      <c r="E17" s="8">
        <v>1</v>
      </c>
    </row>
    <row r="18" spans="2:5" ht="30" x14ac:dyDescent="0.25">
      <c r="B18" s="9" t="s">
        <v>97</v>
      </c>
      <c r="C18" s="8">
        <v>22</v>
      </c>
      <c r="D18" s="8"/>
      <c r="E18" s="8">
        <v>22</v>
      </c>
    </row>
    <row r="19" spans="2:5" x14ac:dyDescent="0.25">
      <c r="B19" s="9" t="s">
        <v>426</v>
      </c>
      <c r="C19" s="8">
        <v>2</v>
      </c>
      <c r="D19" s="8"/>
      <c r="E19" s="8">
        <v>2</v>
      </c>
    </row>
    <row r="20" spans="2:5" x14ac:dyDescent="0.25">
      <c r="B20" s="9" t="s">
        <v>874</v>
      </c>
      <c r="C20" s="8">
        <v>1</v>
      </c>
      <c r="D20" s="8"/>
      <c r="E20" s="8">
        <v>1</v>
      </c>
    </row>
    <row r="21" spans="2:5" x14ac:dyDescent="0.25">
      <c r="B21" s="9" t="s">
        <v>24</v>
      </c>
      <c r="C21" s="8">
        <v>1</v>
      </c>
      <c r="D21" s="8"/>
      <c r="E21" s="8">
        <v>1</v>
      </c>
    </row>
    <row r="22" spans="2:5" x14ac:dyDescent="0.25">
      <c r="B22" s="9" t="s">
        <v>86</v>
      </c>
      <c r="C22" s="8">
        <v>2</v>
      </c>
      <c r="D22" s="8"/>
      <c r="E22" s="8">
        <v>2</v>
      </c>
    </row>
    <row r="23" spans="2:5" x14ac:dyDescent="0.25">
      <c r="B23" s="9" t="s">
        <v>293</v>
      </c>
      <c r="C23" s="8">
        <v>2</v>
      </c>
      <c r="D23" s="8"/>
      <c r="E23" s="8">
        <v>2</v>
      </c>
    </row>
    <row r="24" spans="2:5" ht="45" x14ac:dyDescent="0.25">
      <c r="B24" s="9" t="s">
        <v>1028</v>
      </c>
      <c r="C24" s="8">
        <v>1</v>
      </c>
      <c r="D24" s="8"/>
      <c r="E24" s="8">
        <v>1</v>
      </c>
    </row>
    <row r="25" spans="2:5" ht="60" x14ac:dyDescent="0.25">
      <c r="B25" s="9" t="s">
        <v>105</v>
      </c>
      <c r="C25" s="8">
        <v>5</v>
      </c>
      <c r="D25" s="8"/>
      <c r="E25" s="8">
        <v>5</v>
      </c>
    </row>
    <row r="26" spans="2:5" x14ac:dyDescent="0.25">
      <c r="B26" s="9" t="s">
        <v>225</v>
      </c>
      <c r="C26" s="8">
        <v>2</v>
      </c>
      <c r="D26" s="8"/>
      <c r="E26" s="8">
        <v>2</v>
      </c>
    </row>
    <row r="27" spans="2:5" x14ac:dyDescent="0.25">
      <c r="B27" s="9" t="s">
        <v>251</v>
      </c>
      <c r="C27" s="8">
        <v>1</v>
      </c>
      <c r="D27" s="8"/>
      <c r="E27" s="8">
        <v>1</v>
      </c>
    </row>
    <row r="28" spans="2:5" ht="30" x14ac:dyDescent="0.25">
      <c r="B28" s="9" t="s">
        <v>1072</v>
      </c>
      <c r="C28" s="8">
        <v>1</v>
      </c>
      <c r="D28" s="8"/>
      <c r="E28" s="8">
        <v>1</v>
      </c>
    </row>
    <row r="29" spans="2:5" x14ac:dyDescent="0.25">
      <c r="B29" s="9" t="s">
        <v>305</v>
      </c>
      <c r="C29" s="8">
        <v>3</v>
      </c>
      <c r="D29" s="8"/>
      <c r="E29" s="8">
        <v>3</v>
      </c>
    </row>
    <row r="30" spans="2:5" ht="30" x14ac:dyDescent="0.25">
      <c r="B30" s="9" t="s">
        <v>178</v>
      </c>
      <c r="C30" s="8">
        <v>2</v>
      </c>
      <c r="D30" s="8"/>
      <c r="E30" s="8">
        <v>2</v>
      </c>
    </row>
    <row r="31" spans="2:5" ht="75" x14ac:dyDescent="0.25">
      <c r="B31" s="9" t="s">
        <v>48</v>
      </c>
      <c r="C31" s="8">
        <v>2</v>
      </c>
      <c r="D31" s="8"/>
      <c r="E31" s="8">
        <v>2</v>
      </c>
    </row>
    <row r="32" spans="2:5" ht="30" x14ac:dyDescent="0.25">
      <c r="B32" s="9" t="s">
        <v>1124</v>
      </c>
      <c r="C32" s="8">
        <v>1</v>
      </c>
      <c r="D32" s="8"/>
      <c r="E32" s="8">
        <v>1</v>
      </c>
    </row>
    <row r="33" spans="2:5" x14ac:dyDescent="0.25">
      <c r="B33" s="9" t="s">
        <v>729</v>
      </c>
      <c r="C33" s="8">
        <v>1</v>
      </c>
      <c r="D33" s="8"/>
      <c r="E33" s="8">
        <v>1</v>
      </c>
    </row>
    <row r="34" spans="2:5" ht="30" x14ac:dyDescent="0.25">
      <c r="B34" s="9" t="s">
        <v>162</v>
      </c>
      <c r="C34" s="8">
        <v>2</v>
      </c>
      <c r="D34" s="8"/>
      <c r="E34" s="8">
        <v>2</v>
      </c>
    </row>
    <row r="35" spans="2:5" x14ac:dyDescent="0.25">
      <c r="B35" s="9" t="s">
        <v>838</v>
      </c>
      <c r="C35" s="8">
        <v>1</v>
      </c>
      <c r="D35" s="8"/>
      <c r="E35" s="8">
        <v>1</v>
      </c>
    </row>
    <row r="36" spans="2:5" x14ac:dyDescent="0.25">
      <c r="B36" s="9" t="s">
        <v>373</v>
      </c>
      <c r="C36" s="8">
        <v>1</v>
      </c>
      <c r="D36" s="8"/>
      <c r="E36" s="8">
        <v>1</v>
      </c>
    </row>
    <row r="37" spans="2:5" x14ac:dyDescent="0.25">
      <c r="B37" s="9" t="s">
        <v>343</v>
      </c>
      <c r="C37" s="8">
        <v>1</v>
      </c>
      <c r="D37" s="8"/>
      <c r="E37" s="8">
        <v>1</v>
      </c>
    </row>
    <row r="38" spans="2:5" ht="30" x14ac:dyDescent="0.25">
      <c r="B38" s="9" t="s">
        <v>543</v>
      </c>
      <c r="C38" s="8">
        <v>2</v>
      </c>
      <c r="D38" s="8"/>
      <c r="E38" s="8">
        <v>2</v>
      </c>
    </row>
    <row r="39" spans="2:5" x14ac:dyDescent="0.25">
      <c r="B39" s="9" t="s">
        <v>939</v>
      </c>
      <c r="C39" s="8">
        <v>1</v>
      </c>
      <c r="D39" s="8"/>
      <c r="E39" s="8">
        <v>1</v>
      </c>
    </row>
    <row r="40" spans="2:5" x14ac:dyDescent="0.25">
      <c r="B40" s="9" t="s">
        <v>32</v>
      </c>
      <c r="C40" s="8">
        <v>5</v>
      </c>
      <c r="D40" s="8"/>
      <c r="E40" s="8">
        <v>5</v>
      </c>
    </row>
    <row r="41" spans="2:5" x14ac:dyDescent="0.25">
      <c r="B41" s="9" t="s">
        <v>366</v>
      </c>
      <c r="C41" s="8">
        <v>1</v>
      </c>
      <c r="D41" s="8"/>
      <c r="E41" s="8">
        <v>1</v>
      </c>
    </row>
    <row r="42" spans="2:5" x14ac:dyDescent="0.25">
      <c r="B42" s="9" t="s">
        <v>131</v>
      </c>
      <c r="C42" s="8">
        <v>26</v>
      </c>
      <c r="D42" s="8"/>
      <c r="E42" s="8">
        <v>26</v>
      </c>
    </row>
    <row r="43" spans="2:5" x14ac:dyDescent="0.25">
      <c r="B43" s="9" t="s">
        <v>469</v>
      </c>
      <c r="C43" s="8">
        <v>6</v>
      </c>
      <c r="D43" s="8"/>
      <c r="E43" s="8">
        <v>6</v>
      </c>
    </row>
    <row r="44" spans="2:5" ht="30" x14ac:dyDescent="0.25">
      <c r="B44" s="9" t="s">
        <v>327</v>
      </c>
      <c r="C44" s="8">
        <v>1</v>
      </c>
      <c r="D44" s="8"/>
      <c r="E44" s="8">
        <v>1</v>
      </c>
    </row>
    <row r="45" spans="2:5" x14ac:dyDescent="0.25">
      <c r="B45" s="9" t="s">
        <v>269</v>
      </c>
      <c r="C45" s="8">
        <v>11</v>
      </c>
      <c r="D45" s="8"/>
      <c r="E45" s="8">
        <v>11</v>
      </c>
    </row>
    <row r="46" spans="2:5" x14ac:dyDescent="0.25">
      <c r="B46" s="9" t="s">
        <v>320</v>
      </c>
      <c r="C46" s="8">
        <v>1</v>
      </c>
      <c r="D46" s="8"/>
      <c r="E46" s="8">
        <v>1</v>
      </c>
    </row>
    <row r="47" spans="2:5" x14ac:dyDescent="0.25">
      <c r="B47" s="9" t="s">
        <v>312</v>
      </c>
      <c r="C47" s="8">
        <v>1</v>
      </c>
      <c r="D47" s="8"/>
      <c r="E47" s="8">
        <v>1</v>
      </c>
    </row>
    <row r="48" spans="2:5" ht="30" x14ac:dyDescent="0.25">
      <c r="B48" s="9" t="s">
        <v>101</v>
      </c>
      <c r="C48" s="8">
        <v>22</v>
      </c>
      <c r="D48" s="8"/>
      <c r="E48" s="8">
        <v>22</v>
      </c>
    </row>
    <row r="49" spans="2:5" x14ac:dyDescent="0.25">
      <c r="B49" s="9" t="s">
        <v>196</v>
      </c>
      <c r="C49" s="8">
        <v>10</v>
      </c>
      <c r="D49" s="8"/>
      <c r="E49" s="8">
        <v>10</v>
      </c>
    </row>
    <row r="50" spans="2:5" ht="60" x14ac:dyDescent="0.25">
      <c r="B50" s="9" t="s">
        <v>890</v>
      </c>
      <c r="C50" s="8">
        <v>1</v>
      </c>
      <c r="D50" s="8"/>
      <c r="E50" s="8">
        <v>1</v>
      </c>
    </row>
    <row r="51" spans="2:5" ht="30" x14ac:dyDescent="0.25">
      <c r="B51" s="9" t="s">
        <v>221</v>
      </c>
      <c r="C51" s="8">
        <v>6</v>
      </c>
      <c r="D51" s="8"/>
      <c r="E51" s="8">
        <v>6</v>
      </c>
    </row>
    <row r="52" spans="2:5" x14ac:dyDescent="0.25">
      <c r="B52" s="9" t="s">
        <v>82</v>
      </c>
      <c r="C52" s="8">
        <v>22</v>
      </c>
      <c r="D52" s="8"/>
      <c r="E52" s="8">
        <v>22</v>
      </c>
    </row>
    <row r="53" spans="2:5" x14ac:dyDescent="0.25">
      <c r="B53" s="9" t="s">
        <v>28</v>
      </c>
      <c r="C53" s="8">
        <v>5</v>
      </c>
      <c r="D53" s="8"/>
      <c r="E53" s="8">
        <v>5</v>
      </c>
    </row>
    <row r="54" spans="2:5" ht="30" x14ac:dyDescent="0.25">
      <c r="B54" s="9" t="s">
        <v>454</v>
      </c>
      <c r="C54" s="8">
        <v>4</v>
      </c>
      <c r="D54" s="8"/>
      <c r="E54" s="8">
        <v>4</v>
      </c>
    </row>
    <row r="55" spans="2:5" x14ac:dyDescent="0.25">
      <c r="B55" s="9" t="s">
        <v>1048</v>
      </c>
      <c r="C55" s="8">
        <v>2</v>
      </c>
      <c r="D55" s="8"/>
      <c r="E55" s="8">
        <v>2</v>
      </c>
    </row>
    <row r="56" spans="2:5" x14ac:dyDescent="0.25">
      <c r="B56" s="9" t="s">
        <v>622</v>
      </c>
      <c r="C56" s="8">
        <v>2</v>
      </c>
      <c r="D56" s="8"/>
      <c r="E56" s="8">
        <v>2</v>
      </c>
    </row>
    <row r="57" spans="2:5" x14ac:dyDescent="0.25">
      <c r="B57" s="9" t="s">
        <v>369</v>
      </c>
      <c r="C57" s="8">
        <v>5</v>
      </c>
      <c r="D57" s="8"/>
      <c r="E57" s="8">
        <v>5</v>
      </c>
    </row>
    <row r="58" spans="2:5" x14ac:dyDescent="0.25">
      <c r="B58" s="9" t="s">
        <v>971</v>
      </c>
      <c r="C58" s="8">
        <v>1</v>
      </c>
      <c r="D58" s="8"/>
      <c r="E58" s="8">
        <v>1</v>
      </c>
    </row>
    <row r="59" spans="2:5" x14ac:dyDescent="0.25">
      <c r="B59" s="9" t="s">
        <v>123</v>
      </c>
      <c r="C59" s="8">
        <v>5</v>
      </c>
      <c r="D59" s="8"/>
      <c r="E59" s="8">
        <v>5</v>
      </c>
    </row>
    <row r="60" spans="2:5" ht="30" x14ac:dyDescent="0.25">
      <c r="B60" s="9" t="s">
        <v>109</v>
      </c>
      <c r="C60" s="8">
        <v>1</v>
      </c>
      <c r="D60" s="8"/>
      <c r="E60" s="8">
        <v>1</v>
      </c>
    </row>
    <row r="61" spans="2:5" ht="45" x14ac:dyDescent="0.25">
      <c r="B61" s="9" t="s">
        <v>241</v>
      </c>
      <c r="C61" s="8">
        <v>1</v>
      </c>
      <c r="D61" s="8"/>
      <c r="E61" s="8">
        <v>1</v>
      </c>
    </row>
    <row r="62" spans="2:5" x14ac:dyDescent="0.25">
      <c r="B62" s="9" t="s">
        <v>567</v>
      </c>
      <c r="C62" s="8">
        <v>2</v>
      </c>
      <c r="D62" s="8"/>
      <c r="E62" s="8">
        <v>2</v>
      </c>
    </row>
    <row r="63" spans="2:5" x14ac:dyDescent="0.25">
      <c r="B63" s="9" t="s">
        <v>576</v>
      </c>
      <c r="C63" s="8">
        <v>4</v>
      </c>
      <c r="D63" s="8"/>
      <c r="E63" s="8">
        <v>4</v>
      </c>
    </row>
    <row r="64" spans="2:5" ht="30" x14ac:dyDescent="0.25">
      <c r="B64" s="9" t="s">
        <v>218</v>
      </c>
      <c r="C64" s="8">
        <v>2</v>
      </c>
      <c r="D64" s="8"/>
      <c r="E64" s="8">
        <v>2</v>
      </c>
    </row>
    <row r="65" spans="2:5" x14ac:dyDescent="0.25">
      <c r="B65" s="9" t="s">
        <v>200</v>
      </c>
      <c r="C65" s="8">
        <v>8</v>
      </c>
      <c r="D65" s="8"/>
      <c r="E65" s="8">
        <v>8</v>
      </c>
    </row>
    <row r="66" spans="2:5" ht="30" x14ac:dyDescent="0.25">
      <c r="B66" s="9" t="s">
        <v>277</v>
      </c>
      <c r="C66" s="8">
        <v>1</v>
      </c>
      <c r="D66" s="8"/>
      <c r="E66" s="8">
        <v>1</v>
      </c>
    </row>
    <row r="67" spans="2:5" ht="45" x14ac:dyDescent="0.25">
      <c r="B67" s="9" t="s">
        <v>693</v>
      </c>
      <c r="C67" s="8">
        <v>2</v>
      </c>
      <c r="D67" s="8"/>
      <c r="E67" s="8">
        <v>2</v>
      </c>
    </row>
    <row r="68" spans="2:5" ht="30" x14ac:dyDescent="0.25">
      <c r="B68" s="9" t="s">
        <v>209</v>
      </c>
      <c r="C68" s="8">
        <v>7</v>
      </c>
      <c r="D68" s="8"/>
      <c r="E68" s="8">
        <v>7</v>
      </c>
    </row>
    <row r="69" spans="2:5" ht="30" x14ac:dyDescent="0.25">
      <c r="B69" s="9" t="s">
        <v>714</v>
      </c>
      <c r="C69" s="8">
        <v>1</v>
      </c>
      <c r="D69" s="8"/>
      <c r="E69" s="8">
        <v>1</v>
      </c>
    </row>
    <row r="70" spans="2:5" ht="30" x14ac:dyDescent="0.25">
      <c r="B70" s="9" t="s">
        <v>134</v>
      </c>
      <c r="C70" s="8">
        <v>2</v>
      </c>
      <c r="D70" s="8"/>
      <c r="E70" s="8">
        <v>2</v>
      </c>
    </row>
    <row r="71" spans="2:5" ht="45" x14ac:dyDescent="0.25">
      <c r="B71" s="9" t="s">
        <v>60</v>
      </c>
      <c r="C71" s="8">
        <v>13</v>
      </c>
      <c r="D71" s="8"/>
      <c r="E71" s="8">
        <v>13</v>
      </c>
    </row>
    <row r="72" spans="2:5" x14ac:dyDescent="0.25">
      <c r="B72" s="9" t="s">
        <v>185</v>
      </c>
      <c r="C72" s="8">
        <v>4</v>
      </c>
      <c r="D72" s="8"/>
      <c r="E72" s="8">
        <v>4</v>
      </c>
    </row>
    <row r="73" spans="2:5" x14ac:dyDescent="0.25">
      <c r="B73" s="9" t="s">
        <v>145</v>
      </c>
      <c r="C73" s="8">
        <v>22</v>
      </c>
      <c r="D73" s="8"/>
      <c r="E73" s="8">
        <v>22</v>
      </c>
    </row>
    <row r="74" spans="2:5" ht="30" x14ac:dyDescent="0.25">
      <c r="B74" s="9" t="s">
        <v>20</v>
      </c>
      <c r="C74" s="8">
        <v>17</v>
      </c>
      <c r="D74" s="8"/>
      <c r="E74" s="8">
        <v>17</v>
      </c>
    </row>
    <row r="75" spans="2:5" ht="30" x14ac:dyDescent="0.25">
      <c r="B75" s="9" t="s">
        <v>869</v>
      </c>
      <c r="C75" s="8">
        <v>1</v>
      </c>
      <c r="D75" s="8"/>
      <c r="E75" s="8">
        <v>1</v>
      </c>
    </row>
    <row r="76" spans="2:5" x14ac:dyDescent="0.25">
      <c r="B76" s="9" t="s">
        <v>355</v>
      </c>
      <c r="C76" s="8">
        <v>1</v>
      </c>
      <c r="D76" s="8"/>
      <c r="E76" s="8">
        <v>1</v>
      </c>
    </row>
    <row r="77" spans="2:5" ht="30" x14ac:dyDescent="0.25">
      <c r="B77" s="9" t="s">
        <v>182</v>
      </c>
      <c r="C77" s="8">
        <v>5</v>
      </c>
      <c r="D77" s="8"/>
      <c r="E77" s="8">
        <v>5</v>
      </c>
    </row>
    <row r="78" spans="2:5" ht="30" x14ac:dyDescent="0.25">
      <c r="B78" s="9" t="s">
        <v>410</v>
      </c>
      <c r="C78" s="8">
        <v>1</v>
      </c>
      <c r="D78" s="8"/>
      <c r="E78" s="8">
        <v>1</v>
      </c>
    </row>
    <row r="79" spans="2:5" ht="30" x14ac:dyDescent="0.25">
      <c r="B79" s="9" t="s">
        <v>536</v>
      </c>
      <c r="C79" s="8">
        <v>3</v>
      </c>
      <c r="D79" s="8"/>
      <c r="E79" s="8">
        <v>3</v>
      </c>
    </row>
    <row r="80" spans="2:5" x14ac:dyDescent="0.25">
      <c r="B80" s="9" t="s">
        <v>995</v>
      </c>
      <c r="C80" s="8">
        <v>1</v>
      </c>
      <c r="D80" s="8"/>
      <c r="E80" s="8">
        <v>1</v>
      </c>
    </row>
    <row r="81" spans="2:5" x14ac:dyDescent="0.25">
      <c r="B81" s="9" t="s">
        <v>192</v>
      </c>
      <c r="C81" s="8">
        <v>4</v>
      </c>
      <c r="D81" s="8"/>
      <c r="E81" s="8">
        <v>4</v>
      </c>
    </row>
    <row r="82" spans="2:5" x14ac:dyDescent="0.25">
      <c r="B82" s="9" t="s">
        <v>563</v>
      </c>
      <c r="C82" s="8">
        <v>1</v>
      </c>
      <c r="D82" s="8"/>
      <c r="E82" s="8">
        <v>1</v>
      </c>
    </row>
    <row r="83" spans="2:5" x14ac:dyDescent="0.25">
      <c r="B83" s="9" t="s">
        <v>335</v>
      </c>
      <c r="C83" s="8">
        <v>4</v>
      </c>
      <c r="D83" s="8"/>
      <c r="E83" s="8">
        <v>4</v>
      </c>
    </row>
    <row r="84" spans="2:5" x14ac:dyDescent="0.25">
      <c r="B84" s="9" t="s">
        <v>595</v>
      </c>
      <c r="C84" s="8">
        <v>2</v>
      </c>
      <c r="D84" s="8"/>
      <c r="E84" s="8">
        <v>2</v>
      </c>
    </row>
    <row r="85" spans="2:5" x14ac:dyDescent="0.25">
      <c r="B85" s="9" t="s">
        <v>881</v>
      </c>
      <c r="C85" s="8">
        <v>1</v>
      </c>
      <c r="D85" s="8"/>
      <c r="E85" s="8">
        <v>1</v>
      </c>
    </row>
    <row r="86" spans="2:5" x14ac:dyDescent="0.25">
      <c r="B86" s="9" t="s">
        <v>773</v>
      </c>
      <c r="C86" s="8">
        <v>2</v>
      </c>
      <c r="D86" s="8"/>
      <c r="E86" s="8">
        <v>2</v>
      </c>
    </row>
    <row r="87" spans="2:5" ht="45" x14ac:dyDescent="0.25">
      <c r="B87" s="9" t="s">
        <v>44</v>
      </c>
      <c r="C87" s="8">
        <v>29</v>
      </c>
      <c r="D87" s="8"/>
      <c r="E87" s="8">
        <v>29</v>
      </c>
    </row>
    <row r="88" spans="2:5" ht="45" x14ac:dyDescent="0.25">
      <c r="B88" s="9" t="s">
        <v>36</v>
      </c>
      <c r="C88" s="8">
        <v>6</v>
      </c>
      <c r="D88" s="8"/>
      <c r="E88" s="8">
        <v>6</v>
      </c>
    </row>
    <row r="89" spans="2:5" x14ac:dyDescent="0.25">
      <c r="B89" s="9" t="s">
        <v>1109</v>
      </c>
      <c r="C89" s="8">
        <v>1</v>
      </c>
      <c r="D89" s="8"/>
      <c r="E89" s="8">
        <v>1</v>
      </c>
    </row>
    <row r="90" spans="2:5" ht="45" x14ac:dyDescent="0.25">
      <c r="B90" s="9" t="s">
        <v>283</v>
      </c>
      <c r="C90" s="8">
        <v>1</v>
      </c>
      <c r="D90" s="8"/>
      <c r="E90" s="8">
        <v>1</v>
      </c>
    </row>
    <row r="91" spans="2:5" ht="45" x14ac:dyDescent="0.25">
      <c r="B91" s="9" t="s">
        <v>405</v>
      </c>
      <c r="C91" s="8">
        <v>1</v>
      </c>
      <c r="D91" s="8"/>
      <c r="E91" s="8">
        <v>1</v>
      </c>
    </row>
    <row r="92" spans="2:5" x14ac:dyDescent="0.25">
      <c r="B92" s="9" t="s">
        <v>499</v>
      </c>
      <c r="C92" s="8">
        <v>1</v>
      </c>
      <c r="D92" s="8"/>
      <c r="E92" s="8">
        <v>1</v>
      </c>
    </row>
    <row r="93" spans="2:5" ht="45" x14ac:dyDescent="0.25">
      <c r="B93" s="9" t="s">
        <v>984</v>
      </c>
      <c r="C93" s="8">
        <v>1</v>
      </c>
      <c r="D93" s="8"/>
      <c r="E93" s="8">
        <v>1</v>
      </c>
    </row>
    <row r="94" spans="2:5" ht="30" x14ac:dyDescent="0.25">
      <c r="B94" s="9" t="s">
        <v>155</v>
      </c>
      <c r="C94" s="8">
        <v>4</v>
      </c>
      <c r="D94" s="8"/>
      <c r="E94" s="8">
        <v>4</v>
      </c>
    </row>
    <row r="95" spans="2:5" ht="30" x14ac:dyDescent="0.25">
      <c r="B95" s="9" t="s">
        <v>717</v>
      </c>
      <c r="C95" s="8">
        <v>1</v>
      </c>
      <c r="D95" s="8"/>
      <c r="E95" s="8">
        <v>1</v>
      </c>
    </row>
    <row r="96" spans="2:5" ht="30" x14ac:dyDescent="0.25">
      <c r="B96" s="9" t="s">
        <v>64</v>
      </c>
      <c r="C96" s="8">
        <v>5</v>
      </c>
      <c r="D96" s="8"/>
      <c r="E96" s="8">
        <v>5</v>
      </c>
    </row>
    <row r="97" spans="2:5" ht="30" x14ac:dyDescent="0.25">
      <c r="B97" s="9" t="s">
        <v>138</v>
      </c>
      <c r="C97" s="8">
        <v>1</v>
      </c>
      <c r="D97" s="8"/>
      <c r="E97" s="8">
        <v>1</v>
      </c>
    </row>
    <row r="98" spans="2:5" x14ac:dyDescent="0.25">
      <c r="B98" s="9" t="s">
        <v>553</v>
      </c>
      <c r="C98" s="8">
        <v>2</v>
      </c>
      <c r="D98" s="8"/>
      <c r="E98" s="8">
        <v>2</v>
      </c>
    </row>
    <row r="99" spans="2:5" ht="30" x14ac:dyDescent="0.25">
      <c r="B99" s="9" t="s">
        <v>861</v>
      </c>
      <c r="C99" s="8">
        <v>1</v>
      </c>
      <c r="D99" s="8"/>
      <c r="E99" s="8">
        <v>1</v>
      </c>
    </row>
    <row r="100" spans="2:5" ht="30" x14ac:dyDescent="0.25">
      <c r="B100" s="9" t="s">
        <v>648</v>
      </c>
      <c r="C100" s="8">
        <v>3</v>
      </c>
      <c r="D100" s="8"/>
      <c r="E100" s="8">
        <v>3</v>
      </c>
    </row>
    <row r="101" spans="2:5" x14ac:dyDescent="0.25">
      <c r="B101" s="9" t="s">
        <v>765</v>
      </c>
      <c r="C101" s="8">
        <v>2</v>
      </c>
      <c r="D101" s="8"/>
      <c r="E101" s="8">
        <v>2</v>
      </c>
    </row>
    <row r="102" spans="2:5" x14ac:dyDescent="0.25">
      <c r="B102" s="9" t="s">
        <v>377</v>
      </c>
      <c r="C102" s="8">
        <v>1</v>
      </c>
      <c r="D102" s="8"/>
      <c r="E102" s="8">
        <v>1</v>
      </c>
    </row>
    <row r="103" spans="2:5" ht="30" x14ac:dyDescent="0.25">
      <c r="B103" s="9" t="s">
        <v>212</v>
      </c>
      <c r="C103" s="8">
        <v>1</v>
      </c>
      <c r="D103" s="8"/>
      <c r="E103" s="8">
        <v>1</v>
      </c>
    </row>
    <row r="104" spans="2:5" ht="30" x14ac:dyDescent="0.25">
      <c r="B104" s="9" t="s">
        <v>857</v>
      </c>
      <c r="C104" s="8">
        <v>1</v>
      </c>
      <c r="D104" s="8"/>
      <c r="E104" s="8">
        <v>1</v>
      </c>
    </row>
    <row r="105" spans="2:5" x14ac:dyDescent="0.25">
      <c r="B105" s="9" t="s">
        <v>119</v>
      </c>
      <c r="C105" s="8">
        <v>2</v>
      </c>
      <c r="D105" s="8"/>
      <c r="E105" s="8">
        <v>2</v>
      </c>
    </row>
    <row r="106" spans="2:5" ht="30" x14ac:dyDescent="0.25">
      <c r="B106" s="9" t="s">
        <v>699</v>
      </c>
      <c r="C106" s="8">
        <v>1</v>
      </c>
      <c r="D106" s="8"/>
      <c r="E106" s="8">
        <v>1</v>
      </c>
    </row>
    <row r="107" spans="2:5" x14ac:dyDescent="0.25">
      <c r="B107" s="9" t="s">
        <v>90</v>
      </c>
      <c r="C107" s="8">
        <v>2</v>
      </c>
      <c r="D107" s="8"/>
      <c r="E107" s="8">
        <v>2</v>
      </c>
    </row>
    <row r="108" spans="2:5" x14ac:dyDescent="0.25">
      <c r="B108" s="9" t="s">
        <v>381</v>
      </c>
      <c r="C108" s="8">
        <v>1</v>
      </c>
      <c r="D108" s="8"/>
      <c r="E108" s="8">
        <v>1</v>
      </c>
    </row>
    <row r="109" spans="2:5" x14ac:dyDescent="0.25">
      <c r="B109" s="9" t="s">
        <v>586</v>
      </c>
      <c r="C109" s="8">
        <v>2</v>
      </c>
      <c r="D109" s="8"/>
      <c r="E109" s="8">
        <v>2</v>
      </c>
    </row>
    <row r="110" spans="2:5" x14ac:dyDescent="0.25">
      <c r="B110" s="9" t="s">
        <v>127</v>
      </c>
      <c r="C110" s="8">
        <v>6</v>
      </c>
      <c r="D110" s="8"/>
      <c r="E110" s="8">
        <v>6</v>
      </c>
    </row>
    <row r="111" spans="2:5" ht="60" x14ac:dyDescent="0.25">
      <c r="B111" s="9" t="s">
        <v>359</v>
      </c>
      <c r="C111" s="8">
        <v>10</v>
      </c>
      <c r="D111" s="8"/>
      <c r="E111" s="8">
        <v>10</v>
      </c>
    </row>
    <row r="112" spans="2:5" ht="75" x14ac:dyDescent="0.25">
      <c r="B112" s="9" t="s">
        <v>525</v>
      </c>
      <c r="C112" s="8">
        <v>1</v>
      </c>
      <c r="D112" s="8"/>
      <c r="E112" s="8">
        <v>1</v>
      </c>
    </row>
    <row r="113" spans="2:5" x14ac:dyDescent="0.25">
      <c r="B113" s="9" t="s">
        <v>489</v>
      </c>
      <c r="C113" s="8">
        <v>1</v>
      </c>
      <c r="D113" s="8"/>
      <c r="E113" s="8">
        <v>1</v>
      </c>
    </row>
    <row r="114" spans="2:5" x14ac:dyDescent="0.25">
      <c r="B114" s="9" t="s">
        <v>52</v>
      </c>
      <c r="C114" s="8">
        <v>2</v>
      </c>
      <c r="D114" s="8"/>
      <c r="E114" s="8">
        <v>2</v>
      </c>
    </row>
    <row r="115" spans="2:5" ht="30" x14ac:dyDescent="0.25">
      <c r="B115" s="9" t="s">
        <v>158</v>
      </c>
      <c r="C115" s="8">
        <v>2</v>
      </c>
      <c r="D115" s="8"/>
      <c r="E115" s="8">
        <v>2</v>
      </c>
    </row>
    <row r="116" spans="2:5" x14ac:dyDescent="0.25">
      <c r="B116" s="9" t="s">
        <v>959</v>
      </c>
      <c r="C116" s="8">
        <v>1</v>
      </c>
      <c r="D116" s="8"/>
      <c r="E116" s="8">
        <v>1</v>
      </c>
    </row>
    <row r="117" spans="2:5" ht="30" x14ac:dyDescent="0.25">
      <c r="B117" s="9" t="s">
        <v>458</v>
      </c>
      <c r="C117" s="8">
        <v>3</v>
      </c>
      <c r="D117" s="8"/>
      <c r="E117" s="8">
        <v>3</v>
      </c>
    </row>
    <row r="118" spans="2:5" x14ac:dyDescent="0.25">
      <c r="B118" s="9" t="s">
        <v>945</v>
      </c>
      <c r="C118" s="8">
        <v>1</v>
      </c>
      <c r="D118" s="8"/>
      <c r="E118" s="8">
        <v>1</v>
      </c>
    </row>
    <row r="119" spans="2:5" ht="45" x14ac:dyDescent="0.25">
      <c r="B119" s="9" t="s">
        <v>393</v>
      </c>
      <c r="C119" s="8">
        <v>2</v>
      </c>
      <c r="D119" s="8"/>
      <c r="E119" s="8">
        <v>2</v>
      </c>
    </row>
    <row r="120" spans="2:5" x14ac:dyDescent="0.25">
      <c r="B120" s="9" t="s">
        <v>756</v>
      </c>
      <c r="C120" s="8">
        <v>1</v>
      </c>
      <c r="D120" s="8"/>
      <c r="E120" s="8">
        <v>1</v>
      </c>
    </row>
    <row r="121" spans="2:5" x14ac:dyDescent="0.25">
      <c r="B121" s="9" t="s">
        <v>589</v>
      </c>
      <c r="C121" s="8">
        <v>3</v>
      </c>
      <c r="D121" s="8"/>
      <c r="E121" s="8">
        <v>3</v>
      </c>
    </row>
    <row r="122" spans="2:5" ht="60" x14ac:dyDescent="0.25">
      <c r="B122" s="9" t="s">
        <v>40</v>
      </c>
      <c r="C122" s="8">
        <v>2</v>
      </c>
      <c r="D122" s="8"/>
      <c r="E122" s="8">
        <v>2</v>
      </c>
    </row>
    <row r="123" spans="2:5" x14ac:dyDescent="0.25">
      <c r="B123" s="9" t="s">
        <v>273</v>
      </c>
      <c r="C123" s="8">
        <v>11</v>
      </c>
      <c r="D123" s="8"/>
      <c r="E123" s="8">
        <v>11</v>
      </c>
    </row>
    <row r="124" spans="2:5" ht="30" x14ac:dyDescent="0.25">
      <c r="B124" s="9" t="s">
        <v>56</v>
      </c>
      <c r="C124" s="8">
        <v>1</v>
      </c>
      <c r="D124" s="8"/>
      <c r="E124" s="8">
        <v>1</v>
      </c>
    </row>
    <row r="125" spans="2:5" x14ac:dyDescent="0.25">
      <c r="B125" s="9" t="s">
        <v>927</v>
      </c>
      <c r="C125" s="8">
        <v>1</v>
      </c>
      <c r="D125" s="8"/>
      <c r="E125" s="8">
        <v>1</v>
      </c>
    </row>
    <row r="126" spans="2:5" x14ac:dyDescent="0.25">
      <c r="B126" s="9" t="s">
        <v>7</v>
      </c>
      <c r="C126" s="8"/>
      <c r="D126" s="8"/>
      <c r="E126" s="8"/>
    </row>
    <row r="127" spans="2:5" x14ac:dyDescent="0.25">
      <c r="B127" s="8" t="s">
        <v>8</v>
      </c>
      <c r="C127" s="8">
        <v>464</v>
      </c>
      <c r="D127" s="8"/>
      <c r="E127" s="8">
        <v>464</v>
      </c>
    </row>
  </sheetData>
  <mergeCells count="5">
    <mergeCell ref="B5:L5"/>
    <mergeCell ref="B4:K4"/>
    <mergeCell ref="B1:L1"/>
    <mergeCell ref="B2:L2"/>
    <mergeCell ref="B3:L3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0"/>
  <sheetViews>
    <sheetView workbookViewId="0">
      <selection activeCell="A3" sqref="A3"/>
    </sheetView>
  </sheetViews>
  <sheetFormatPr defaultRowHeight="15" x14ac:dyDescent="0.25"/>
  <cols>
    <col min="1" max="1" width="48.42578125" customWidth="1"/>
    <col min="2" max="3" width="23.140625" customWidth="1"/>
    <col min="6" max="6" width="23" customWidth="1"/>
    <col min="10" max="10" width="12.140625" customWidth="1"/>
  </cols>
  <sheetData>
    <row r="1" spans="1:15" ht="26.25" customHeight="1" x14ac:dyDescent="0.25">
      <c r="A1" s="5" t="s">
        <v>0</v>
      </c>
      <c r="B1" s="5" t="s">
        <v>6</v>
      </c>
      <c r="C1" s="5" t="s">
        <v>14</v>
      </c>
      <c r="D1" s="5" t="s">
        <v>13</v>
      </c>
      <c r="E1" s="5" t="s">
        <v>15</v>
      </c>
      <c r="F1" s="5" t="s">
        <v>9</v>
      </c>
      <c r="G1" s="5" t="s">
        <v>1</v>
      </c>
      <c r="J1" s="2" t="s">
        <v>2</v>
      </c>
      <c r="K1" s="3" t="s">
        <v>16</v>
      </c>
      <c r="L1" s="1" t="s">
        <v>3</v>
      </c>
      <c r="M1" s="1" t="s">
        <v>17</v>
      </c>
      <c r="N1" s="1" t="s">
        <v>4</v>
      </c>
      <c r="O1" s="1" t="s">
        <v>18</v>
      </c>
    </row>
    <row r="2" spans="1:15" x14ac:dyDescent="0.25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tr">
        <f t="shared" ref="F2:F465" si="0">IF(ISERROR(FIND("Входящие документы ", A2))=FALSE,SUBSTITUTE(A2,"Входящие документы ",""), SUBSTITUTE(A2,"ОГ Губернатору, в Правительство, в аппарат Губернатора и Правительства","Аппарат"))</f>
        <v>Обращения граждан МО Ногликский ГО</v>
      </c>
      <c r="G2" s="10" t="str">
        <f>HYPERLINK("https://sed.admsakhalin.ru/Docs/Citizen/_layouts/15/eos/edbtransfer.ashx?SiteId=84ddafa0031f409e9b1dd96f91351621&amp;WebId=b44a2e8f6bd940ffb8577ce52c7585e0&amp;ListId=fd8a59b5757749e6848a491ebc731a91&amp;ItemId=27631&amp;ItemGuid=9dffc6ed50cf4ac5a09c00caa9f4b2db&amp;Data=24","https://sed.admsakhalin.ru/Docs/Citizen/_layouts/15/eos/edbtransfer.ashx?SiteId=84ddafa0031f409e9b1dd96f91351621&amp;WebId=b44a2e8f6bd940ffb8577ce52c7585e0&amp;ListId=fd8a59b5757749e6848a491ebc731a91&amp;ItemId=27631&amp;ItemGuid=9dffc6ed50cf4ac5a09c00caa9f4b2db&amp;Data=24")</f>
        <v>https://sed.admsakhalin.ru/Docs/Citizen/_layouts/15/eos/edbtransfer.ashx?SiteId=84ddafa0031f409e9b1dd96f91351621&amp;WebId=b44a2e8f6bd940ffb8577ce52c7585e0&amp;ListId=fd8a59b5757749e6848a491ebc731a91&amp;ItemId=27631&amp;ItemGuid=9dffc6ed50cf4ac5a09c00caa9f4b2db&amp;Data=24</v>
      </c>
    </row>
    <row r="3" spans="1:15" x14ac:dyDescent="0.25">
      <c r="A3" t="s">
        <v>19</v>
      </c>
      <c r="B3" t="s">
        <v>24</v>
      </c>
      <c r="C3" t="s">
        <v>25</v>
      </c>
      <c r="D3" t="s">
        <v>26</v>
      </c>
      <c r="E3" t="s">
        <v>27</v>
      </c>
      <c r="F3" t="str">
        <f t="shared" si="0"/>
        <v>Обращения граждан МО Ногликский ГО</v>
      </c>
      <c r="G3" s="10" t="str">
        <f>HYPERLINK("https://sed.admsakhalin.ru/Docs/Citizen/_layouts/15/eos/edbtransfer.ashx?SiteId=84ddafa0031f409e9b1dd96f91351621&amp;WebId=b44a2e8f6bd940ffb8577ce52c7585e0&amp;ListId=fd8a59b5757749e6848a491ebc731a91&amp;ItemId=16476&amp;ItemGuid=58378549ddef4773a5bc01a5fd3bc6be&amp;Data=24","https://sed.admsakhalin.ru/Docs/Citizen/_layouts/15/eos/edbtransfer.ashx?SiteId=84ddafa0031f409e9b1dd96f91351621&amp;WebId=b44a2e8f6bd940ffb8577ce52c7585e0&amp;ListId=fd8a59b5757749e6848a491ebc731a91&amp;ItemId=16476&amp;ItemGuid=58378549ddef4773a5bc01a5fd3bc6be&amp;Data=24")</f>
        <v>https://sed.admsakhalin.ru/Docs/Citizen/_layouts/15/eos/edbtransfer.ashx?SiteId=84ddafa0031f409e9b1dd96f91351621&amp;WebId=b44a2e8f6bd940ffb8577ce52c7585e0&amp;ListId=fd8a59b5757749e6848a491ebc731a91&amp;ItemId=16476&amp;ItemGuid=58378549ddef4773a5bc01a5fd3bc6be&amp;Data=24</v>
      </c>
    </row>
    <row r="4" spans="1:15" x14ac:dyDescent="0.25">
      <c r="A4" t="s">
        <v>19</v>
      </c>
      <c r="B4" t="s">
        <v>28</v>
      </c>
      <c r="C4" t="s">
        <v>29</v>
      </c>
      <c r="D4" t="s">
        <v>30</v>
      </c>
      <c r="E4" t="s">
        <v>31</v>
      </c>
      <c r="F4" t="str">
        <f t="shared" si="0"/>
        <v>Обращения граждан МО Ногликский ГО</v>
      </c>
      <c r="G4" s="10" t="str">
        <f>HYPERLINK("https://sed.admsakhalin.ru/Docs/Citizen/_layouts/15/eos/edbtransfer.ashx?SiteId=84ddafa0031f409e9b1dd96f91351621&amp;WebId=b44a2e8f6bd940ffb8577ce52c7585e0&amp;ListId=fd8a59b5757749e6848a491ebc731a91&amp;ItemId=15497&amp;ItemGuid=f7ebf06d5fdf45fc865101ce91569ea8&amp;Data=24","https://sed.admsakhalin.ru/Docs/Citizen/_layouts/15/eos/edbtransfer.ashx?SiteId=84ddafa0031f409e9b1dd96f91351621&amp;WebId=b44a2e8f6bd940ffb8577ce52c7585e0&amp;ListId=fd8a59b5757749e6848a491ebc731a91&amp;ItemId=15497&amp;ItemGuid=f7ebf06d5fdf45fc865101ce91569ea8&amp;Data=24")</f>
        <v>https://sed.admsakhalin.ru/Docs/Citizen/_layouts/15/eos/edbtransfer.ashx?SiteId=84ddafa0031f409e9b1dd96f91351621&amp;WebId=b44a2e8f6bd940ffb8577ce52c7585e0&amp;ListId=fd8a59b5757749e6848a491ebc731a91&amp;ItemId=15497&amp;ItemGuid=f7ebf06d5fdf45fc865101ce91569ea8&amp;Data=24</v>
      </c>
    </row>
    <row r="5" spans="1:15" x14ac:dyDescent="0.25">
      <c r="A5" t="s">
        <v>19</v>
      </c>
      <c r="B5" t="s">
        <v>32</v>
      </c>
      <c r="C5" t="s">
        <v>33</v>
      </c>
      <c r="D5" t="s">
        <v>34</v>
      </c>
      <c r="E5" t="s">
        <v>35</v>
      </c>
      <c r="F5" t="str">
        <f t="shared" si="0"/>
        <v>Обращения граждан МО Ногликский ГО</v>
      </c>
      <c r="G5" s="10" t="str">
        <f>HYPERLINK("https://sed.admsakhalin.ru/Docs/Citizen/_layouts/15/eos/edbtransfer.ashx?SiteId=84ddafa0031f409e9b1dd96f91351621&amp;WebId=b44a2e8f6bd940ffb8577ce52c7585e0&amp;ListId=fd8a59b5757749e6848a491ebc731a91&amp;ItemId=18437&amp;ItemGuid=1e3683f73f414a61821f0200277ee74c&amp;Data=24","https://sed.admsakhalin.ru/Docs/Citizen/_layouts/15/eos/edbtransfer.ashx?SiteId=84ddafa0031f409e9b1dd96f91351621&amp;WebId=b44a2e8f6bd940ffb8577ce52c7585e0&amp;ListId=fd8a59b5757749e6848a491ebc731a91&amp;ItemId=18437&amp;ItemGuid=1e3683f73f414a61821f0200277ee74c&amp;Data=24")</f>
        <v>https://sed.admsakhalin.ru/Docs/Citizen/_layouts/15/eos/edbtransfer.ashx?SiteId=84ddafa0031f409e9b1dd96f91351621&amp;WebId=b44a2e8f6bd940ffb8577ce52c7585e0&amp;ListId=fd8a59b5757749e6848a491ebc731a91&amp;ItemId=18437&amp;ItemGuid=1e3683f73f414a61821f0200277ee74c&amp;Data=24</v>
      </c>
    </row>
    <row r="6" spans="1:15" x14ac:dyDescent="0.25">
      <c r="A6" t="s">
        <v>19</v>
      </c>
      <c r="B6" t="s">
        <v>36</v>
      </c>
      <c r="C6" t="s">
        <v>37</v>
      </c>
      <c r="D6" t="s">
        <v>38</v>
      </c>
      <c r="E6" t="s">
        <v>39</v>
      </c>
      <c r="F6" t="str">
        <f t="shared" si="0"/>
        <v>Обращения граждан МО Ногликский ГО</v>
      </c>
      <c r="G6" s="10" t="str">
        <f>HYPERLINK("https://sed.admsakhalin.ru/Docs/Citizen/_layouts/15/eos/edbtransfer.ashx?SiteId=84ddafa0031f409e9b1dd96f91351621&amp;WebId=b44a2e8f6bd940ffb8577ce52c7585e0&amp;ListId=fd8a59b5757749e6848a491ebc731a91&amp;ItemId=19783&amp;ItemGuid=10b80e780dbc4ae0b4ff02de93ed0ddc&amp;Data=24","https://sed.admsakhalin.ru/Docs/Citizen/_layouts/15/eos/edbtransfer.ashx?SiteId=84ddafa0031f409e9b1dd96f91351621&amp;WebId=b44a2e8f6bd940ffb8577ce52c7585e0&amp;ListId=fd8a59b5757749e6848a491ebc731a91&amp;ItemId=19783&amp;ItemGuid=10b80e780dbc4ae0b4ff02de93ed0ddc&amp;Data=24")</f>
        <v>https://sed.admsakhalin.ru/Docs/Citizen/_layouts/15/eos/edbtransfer.ashx?SiteId=84ddafa0031f409e9b1dd96f91351621&amp;WebId=b44a2e8f6bd940ffb8577ce52c7585e0&amp;ListId=fd8a59b5757749e6848a491ebc731a91&amp;ItemId=19783&amp;ItemGuid=10b80e780dbc4ae0b4ff02de93ed0ddc&amp;Data=24</v>
      </c>
    </row>
    <row r="7" spans="1:15" x14ac:dyDescent="0.25">
      <c r="A7" t="s">
        <v>19</v>
      </c>
      <c r="B7" t="s">
        <v>40</v>
      </c>
      <c r="C7" t="s">
        <v>41</v>
      </c>
      <c r="D7" t="s">
        <v>42</v>
      </c>
      <c r="E7" t="s">
        <v>43</v>
      </c>
      <c r="F7" t="str">
        <f t="shared" si="0"/>
        <v>Обращения граждан МО Ногликский ГО</v>
      </c>
      <c r="G7" s="10" t="str">
        <f>HYPERLINK("https://sed.admsakhalin.ru/Docs/Citizen/_layouts/15/eos/edbtransfer.ashx?SiteId=84ddafa0031f409e9b1dd96f91351621&amp;WebId=b44a2e8f6bd940ffb8577ce52c7585e0&amp;ListId=fd8a59b5757749e6848a491ebc731a91&amp;ItemId=24743&amp;ItemGuid=7473f3c8d9f74f80881903f2d599cb3b&amp;Data=24","https://sed.admsakhalin.ru/Docs/Citizen/_layouts/15/eos/edbtransfer.ashx?SiteId=84ddafa0031f409e9b1dd96f91351621&amp;WebId=b44a2e8f6bd940ffb8577ce52c7585e0&amp;ListId=fd8a59b5757749e6848a491ebc731a91&amp;ItemId=24743&amp;ItemGuid=7473f3c8d9f74f80881903f2d599cb3b&amp;Data=24")</f>
        <v>https://sed.admsakhalin.ru/Docs/Citizen/_layouts/15/eos/edbtransfer.ashx?SiteId=84ddafa0031f409e9b1dd96f91351621&amp;WebId=b44a2e8f6bd940ffb8577ce52c7585e0&amp;ListId=fd8a59b5757749e6848a491ebc731a91&amp;ItemId=24743&amp;ItemGuid=7473f3c8d9f74f80881903f2d599cb3b&amp;Data=24</v>
      </c>
    </row>
    <row r="8" spans="1:15" x14ac:dyDescent="0.25">
      <c r="A8" t="s">
        <v>19</v>
      </c>
      <c r="B8" t="s">
        <v>44</v>
      </c>
      <c r="C8" t="s">
        <v>45</v>
      </c>
      <c r="D8" t="s">
        <v>46</v>
      </c>
      <c r="E8" t="s">
        <v>47</v>
      </c>
      <c r="F8" t="str">
        <f t="shared" si="0"/>
        <v>Обращения граждан МО Ногликский ГО</v>
      </c>
      <c r="G8" s="10" t="str">
        <f>HYPERLINK("https://sed.admsakhalin.ru/Docs/Citizen/_layouts/15/eos/edbtransfer.ashx?SiteId=84ddafa0031f409e9b1dd96f91351621&amp;WebId=b44a2e8f6bd940ffb8577ce52c7585e0&amp;ListId=fd8a59b5757749e6848a491ebc731a91&amp;ItemId=17399&amp;ItemGuid=d6c393e9b663477b835c042ac2ce11f3&amp;Data=24","https://sed.admsakhalin.ru/Docs/Citizen/_layouts/15/eos/edbtransfer.ashx?SiteId=84ddafa0031f409e9b1dd96f91351621&amp;WebId=b44a2e8f6bd940ffb8577ce52c7585e0&amp;ListId=fd8a59b5757749e6848a491ebc731a91&amp;ItemId=17399&amp;ItemGuid=d6c393e9b663477b835c042ac2ce11f3&amp;Data=24")</f>
        <v>https://sed.admsakhalin.ru/Docs/Citizen/_layouts/15/eos/edbtransfer.ashx?SiteId=84ddafa0031f409e9b1dd96f91351621&amp;WebId=b44a2e8f6bd940ffb8577ce52c7585e0&amp;ListId=fd8a59b5757749e6848a491ebc731a91&amp;ItemId=17399&amp;ItemGuid=d6c393e9b663477b835c042ac2ce11f3&amp;Data=24</v>
      </c>
    </row>
    <row r="9" spans="1:15" x14ac:dyDescent="0.25">
      <c r="A9" t="s">
        <v>19</v>
      </c>
      <c r="B9" t="s">
        <v>48</v>
      </c>
      <c r="C9" t="s">
        <v>49</v>
      </c>
      <c r="D9" t="s">
        <v>50</v>
      </c>
      <c r="E9" t="s">
        <v>51</v>
      </c>
      <c r="F9" t="str">
        <f t="shared" si="0"/>
        <v>Обращения граждан МО Ногликский ГО</v>
      </c>
      <c r="G9" s="10" t="str">
        <f>HYPERLINK("https://sed.admsakhalin.ru/Docs/Citizen/_layouts/15/eos/edbtransfer.ashx?SiteId=84ddafa0031f409e9b1dd96f91351621&amp;WebId=b44a2e8f6bd940ffb8577ce52c7585e0&amp;ListId=fd8a59b5757749e6848a491ebc731a91&amp;ItemId=16224&amp;ItemGuid=c4268776d6764afe9010051896eadbb5&amp;Data=24","https://sed.admsakhalin.ru/Docs/Citizen/_layouts/15/eos/edbtransfer.ashx?SiteId=84ddafa0031f409e9b1dd96f91351621&amp;WebId=b44a2e8f6bd940ffb8577ce52c7585e0&amp;ListId=fd8a59b5757749e6848a491ebc731a91&amp;ItemId=16224&amp;ItemGuid=c4268776d6764afe9010051896eadbb5&amp;Data=24")</f>
        <v>https://sed.admsakhalin.ru/Docs/Citizen/_layouts/15/eos/edbtransfer.ashx?SiteId=84ddafa0031f409e9b1dd96f91351621&amp;WebId=b44a2e8f6bd940ffb8577ce52c7585e0&amp;ListId=fd8a59b5757749e6848a491ebc731a91&amp;ItemId=16224&amp;ItemGuid=c4268776d6764afe9010051896eadbb5&amp;Data=24</v>
      </c>
    </row>
    <row r="10" spans="1:15" x14ac:dyDescent="0.25">
      <c r="A10" t="s">
        <v>19</v>
      </c>
      <c r="B10" t="s">
        <v>52</v>
      </c>
      <c r="C10" t="s">
        <v>53</v>
      </c>
      <c r="D10" t="s">
        <v>54</v>
      </c>
      <c r="E10" t="s">
        <v>55</v>
      </c>
      <c r="F10" t="str">
        <f t="shared" si="0"/>
        <v>Обращения граждан МО Ногликский ГО</v>
      </c>
      <c r="G10" s="10" t="str">
        <f>HYPERLINK("https://sed.admsakhalin.ru/Docs/Citizen/_layouts/15/eos/edbtransfer.ashx?SiteId=84ddafa0031f409e9b1dd96f91351621&amp;WebId=b44a2e8f6bd940ffb8577ce52c7585e0&amp;ListId=fd8a59b5757749e6848a491ebc731a91&amp;ItemId=25689&amp;ItemGuid=77e80310366a4dfcaed205237781aed4&amp;Data=24","https://sed.admsakhalin.ru/Docs/Citizen/_layouts/15/eos/edbtransfer.ashx?SiteId=84ddafa0031f409e9b1dd96f91351621&amp;WebId=b44a2e8f6bd940ffb8577ce52c7585e0&amp;ListId=fd8a59b5757749e6848a491ebc731a91&amp;ItemId=25689&amp;ItemGuid=77e80310366a4dfcaed205237781aed4&amp;Data=24")</f>
        <v>https://sed.admsakhalin.ru/Docs/Citizen/_layouts/15/eos/edbtransfer.ashx?SiteId=84ddafa0031f409e9b1dd96f91351621&amp;WebId=b44a2e8f6bd940ffb8577ce52c7585e0&amp;ListId=fd8a59b5757749e6848a491ebc731a91&amp;ItemId=25689&amp;ItemGuid=77e80310366a4dfcaed205237781aed4&amp;Data=24</v>
      </c>
    </row>
    <row r="11" spans="1:15" x14ac:dyDescent="0.25">
      <c r="A11" t="s">
        <v>19</v>
      </c>
      <c r="B11" t="s">
        <v>56</v>
      </c>
      <c r="C11" t="s">
        <v>57</v>
      </c>
      <c r="D11" t="s">
        <v>58</v>
      </c>
      <c r="E11" t="s">
        <v>59</v>
      </c>
      <c r="F11" t="str">
        <f t="shared" si="0"/>
        <v>Обращения граждан МО Ногликский ГО</v>
      </c>
      <c r="G11" s="10" t="str">
        <f>HYPERLINK("https://sed.admsakhalin.ru/Docs/Citizen/_layouts/15/eos/edbtransfer.ashx?SiteId=84ddafa0031f409e9b1dd96f91351621&amp;WebId=b44a2e8f6bd940ffb8577ce52c7585e0&amp;ListId=fd8a59b5757749e6848a491ebc731a91&amp;ItemId=23884&amp;ItemGuid=948d345e1b9c4f4eb5d5055c7666324f&amp;Data=24","https://sed.admsakhalin.ru/Docs/Citizen/_layouts/15/eos/edbtransfer.ashx?SiteId=84ddafa0031f409e9b1dd96f91351621&amp;WebId=b44a2e8f6bd940ffb8577ce52c7585e0&amp;ListId=fd8a59b5757749e6848a491ebc731a91&amp;ItemId=23884&amp;ItemGuid=948d345e1b9c4f4eb5d5055c7666324f&amp;Data=24")</f>
        <v>https://sed.admsakhalin.ru/Docs/Citizen/_layouts/15/eos/edbtransfer.ashx?SiteId=84ddafa0031f409e9b1dd96f91351621&amp;WebId=b44a2e8f6bd940ffb8577ce52c7585e0&amp;ListId=fd8a59b5757749e6848a491ebc731a91&amp;ItemId=23884&amp;ItemGuid=948d345e1b9c4f4eb5d5055c7666324f&amp;Data=24</v>
      </c>
    </row>
    <row r="12" spans="1:15" x14ac:dyDescent="0.25">
      <c r="A12" t="s">
        <v>19</v>
      </c>
      <c r="B12" t="s">
        <v>60</v>
      </c>
      <c r="C12" t="s">
        <v>61</v>
      </c>
      <c r="D12" t="s">
        <v>62</v>
      </c>
      <c r="E12" t="s">
        <v>63</v>
      </c>
      <c r="F12" t="str">
        <f t="shared" si="0"/>
        <v>Обращения граждан МО Ногликский ГО</v>
      </c>
      <c r="G12" s="10" t="str">
        <f>HYPERLINK("https://sed.admsakhalin.ru/Docs/Citizen/_layouts/15/eos/edbtransfer.ashx?SiteId=84ddafa0031f409e9b1dd96f91351621&amp;WebId=b44a2e8f6bd940ffb8577ce52c7585e0&amp;ListId=fd8a59b5757749e6848a491ebc731a91&amp;ItemId=16791&amp;ItemGuid=66fa302fa59d43c7a659056186345cd3&amp;Data=24","https://sed.admsakhalin.ru/Docs/Citizen/_layouts/15/eos/edbtransfer.ashx?SiteId=84ddafa0031f409e9b1dd96f91351621&amp;WebId=b44a2e8f6bd940ffb8577ce52c7585e0&amp;ListId=fd8a59b5757749e6848a491ebc731a91&amp;ItemId=16791&amp;ItemGuid=66fa302fa59d43c7a659056186345cd3&amp;Data=24")</f>
        <v>https://sed.admsakhalin.ru/Docs/Citizen/_layouts/15/eos/edbtransfer.ashx?SiteId=84ddafa0031f409e9b1dd96f91351621&amp;WebId=b44a2e8f6bd940ffb8577ce52c7585e0&amp;ListId=fd8a59b5757749e6848a491ebc731a91&amp;ItemId=16791&amp;ItemGuid=66fa302fa59d43c7a659056186345cd3&amp;Data=24</v>
      </c>
    </row>
    <row r="13" spans="1:15" x14ac:dyDescent="0.25">
      <c r="A13" t="s">
        <v>19</v>
      </c>
      <c r="B13" t="s">
        <v>64</v>
      </c>
      <c r="C13" t="s">
        <v>65</v>
      </c>
      <c r="D13" t="s">
        <v>66</v>
      </c>
      <c r="E13" t="s">
        <v>67</v>
      </c>
      <c r="F13" t="str">
        <f t="shared" si="0"/>
        <v>Обращения граждан МО Ногликский ГО</v>
      </c>
      <c r="G13" s="10" t="str">
        <f>HYPERLINK("https://sed.admsakhalin.ru/Docs/Citizen/_layouts/15/eos/edbtransfer.ashx?SiteId=84ddafa0031f409e9b1dd96f91351621&amp;WebId=b44a2e8f6bd940ffb8577ce52c7585e0&amp;ListId=fd8a59b5757749e6848a491ebc731a91&amp;ItemId=25623&amp;ItemGuid=afd2f59d89f147e6a0450571d0e79f46&amp;Data=24","https://sed.admsakhalin.ru/Docs/Citizen/_layouts/15/eos/edbtransfer.ashx?SiteId=84ddafa0031f409e9b1dd96f91351621&amp;WebId=b44a2e8f6bd940ffb8577ce52c7585e0&amp;ListId=fd8a59b5757749e6848a491ebc731a91&amp;ItemId=25623&amp;ItemGuid=afd2f59d89f147e6a0450571d0e79f46&amp;Data=24")</f>
        <v>https://sed.admsakhalin.ru/Docs/Citizen/_layouts/15/eos/edbtransfer.ashx?SiteId=84ddafa0031f409e9b1dd96f91351621&amp;WebId=b44a2e8f6bd940ffb8577ce52c7585e0&amp;ListId=fd8a59b5757749e6848a491ebc731a91&amp;ItemId=25623&amp;ItemGuid=afd2f59d89f147e6a0450571d0e79f46&amp;Data=24</v>
      </c>
    </row>
    <row r="14" spans="1:15" x14ac:dyDescent="0.25">
      <c r="A14" t="s">
        <v>19</v>
      </c>
      <c r="B14" t="s">
        <v>68</v>
      </c>
      <c r="C14" t="s">
        <v>69</v>
      </c>
      <c r="D14" t="s">
        <v>70</v>
      </c>
      <c r="E14" t="s">
        <v>71</v>
      </c>
      <c r="F14" t="str">
        <f t="shared" si="0"/>
        <v>Обращения граждан МО Ногликский ГО</v>
      </c>
      <c r="G14" s="10" t="str">
        <f>HYPERLINK("https://sed.admsakhalin.ru/Docs/Citizen/_layouts/15/eos/edbtransfer.ashx?SiteId=84ddafa0031f409e9b1dd96f91351621&amp;WebId=b44a2e8f6bd940ffb8577ce52c7585e0&amp;ListId=fd8a59b5757749e6848a491ebc731a91&amp;ItemId=16632&amp;ItemGuid=7da0466a1d9943729fc60622fc906e5e&amp;Data=24","https://sed.admsakhalin.ru/Docs/Citizen/_layouts/15/eos/edbtransfer.ashx?SiteId=84ddafa0031f409e9b1dd96f91351621&amp;WebId=b44a2e8f6bd940ffb8577ce52c7585e0&amp;ListId=fd8a59b5757749e6848a491ebc731a91&amp;ItemId=16632&amp;ItemGuid=7da0466a1d9943729fc60622fc906e5e&amp;Data=24")</f>
        <v>https://sed.admsakhalin.ru/Docs/Citizen/_layouts/15/eos/edbtransfer.ashx?SiteId=84ddafa0031f409e9b1dd96f91351621&amp;WebId=b44a2e8f6bd940ffb8577ce52c7585e0&amp;ListId=fd8a59b5757749e6848a491ebc731a91&amp;ItemId=16632&amp;ItemGuid=7da0466a1d9943729fc60622fc906e5e&amp;Data=24</v>
      </c>
    </row>
    <row r="15" spans="1:15" x14ac:dyDescent="0.25">
      <c r="A15" t="s">
        <v>19</v>
      </c>
      <c r="B15" t="s">
        <v>44</v>
      </c>
      <c r="C15" t="s">
        <v>72</v>
      </c>
      <c r="D15" t="s">
        <v>73</v>
      </c>
      <c r="E15" t="s">
        <v>74</v>
      </c>
      <c r="F15" t="str">
        <f t="shared" si="0"/>
        <v>Обращения граждан МО Ногликский ГО</v>
      </c>
      <c r="G15" s="10" t="str">
        <f>HYPERLINK("https://sed.admsakhalin.ru/Docs/Citizen/_layouts/15/eos/edbtransfer.ashx?SiteId=84ddafa0031f409e9b1dd96f91351621&amp;WebId=b44a2e8f6bd940ffb8577ce52c7585e0&amp;ListId=fd8a59b5757749e6848a491ebc731a91&amp;ItemId=23698&amp;ItemGuid=21e1819305ff4cca84cd08851f5094c7&amp;Data=24","https://sed.admsakhalin.ru/Docs/Citizen/_layouts/15/eos/edbtransfer.ashx?SiteId=84ddafa0031f409e9b1dd96f91351621&amp;WebId=b44a2e8f6bd940ffb8577ce52c7585e0&amp;ListId=fd8a59b5757749e6848a491ebc731a91&amp;ItemId=23698&amp;ItemGuid=21e1819305ff4cca84cd08851f5094c7&amp;Data=24")</f>
        <v>https://sed.admsakhalin.ru/Docs/Citizen/_layouts/15/eos/edbtransfer.ashx?SiteId=84ddafa0031f409e9b1dd96f91351621&amp;WebId=b44a2e8f6bd940ffb8577ce52c7585e0&amp;ListId=fd8a59b5757749e6848a491ebc731a91&amp;ItemId=23698&amp;ItemGuid=21e1819305ff4cca84cd08851f5094c7&amp;Data=24</v>
      </c>
    </row>
    <row r="16" spans="1:15" x14ac:dyDescent="0.25">
      <c r="A16" t="s">
        <v>19</v>
      </c>
      <c r="B16" t="s">
        <v>75</v>
      </c>
      <c r="C16" t="s">
        <v>76</v>
      </c>
      <c r="D16" t="s">
        <v>77</v>
      </c>
      <c r="E16" t="s">
        <v>78</v>
      </c>
      <c r="F16" t="str">
        <f t="shared" si="0"/>
        <v>Обращения граждан МО Ногликский ГО</v>
      </c>
      <c r="G16" s="10" t="str">
        <f>HYPERLINK("https://sed.admsakhalin.ru/Docs/Citizen/_layouts/15/eos/edbtransfer.ashx?SiteId=84ddafa0031f409e9b1dd96f91351621&amp;WebId=b44a2e8f6bd940ffb8577ce52c7585e0&amp;ListId=fd8a59b5757749e6848a491ebc731a91&amp;ItemId=26636&amp;ItemGuid=d25b89b148fd4f99bc9f08d1299e9082&amp;Data=24","https://sed.admsakhalin.ru/Docs/Citizen/_layouts/15/eos/edbtransfer.ashx?SiteId=84ddafa0031f409e9b1dd96f91351621&amp;WebId=b44a2e8f6bd940ffb8577ce52c7585e0&amp;ListId=fd8a59b5757749e6848a491ebc731a91&amp;ItemId=26636&amp;ItemGuid=d25b89b148fd4f99bc9f08d1299e9082&amp;Data=24")</f>
        <v>https://sed.admsakhalin.ru/Docs/Citizen/_layouts/15/eos/edbtransfer.ashx?SiteId=84ddafa0031f409e9b1dd96f91351621&amp;WebId=b44a2e8f6bd940ffb8577ce52c7585e0&amp;ListId=fd8a59b5757749e6848a491ebc731a91&amp;ItemId=26636&amp;ItemGuid=d25b89b148fd4f99bc9f08d1299e9082&amp;Data=24</v>
      </c>
    </row>
    <row r="17" spans="1:7" x14ac:dyDescent="0.25">
      <c r="A17" t="s">
        <v>19</v>
      </c>
      <c r="B17" t="s">
        <v>36</v>
      </c>
      <c r="C17" t="s">
        <v>79</v>
      </c>
      <c r="D17" t="s">
        <v>80</v>
      </c>
      <c r="E17" t="s">
        <v>81</v>
      </c>
      <c r="F17" t="str">
        <f t="shared" si="0"/>
        <v>Обращения граждан МО Ногликский ГО</v>
      </c>
      <c r="G17" s="10" t="str">
        <f>HYPERLINK("https://sed.admsakhalin.ru/Docs/Citizen/_layouts/15/eos/edbtransfer.ashx?SiteId=84ddafa0031f409e9b1dd96f91351621&amp;WebId=b44a2e8f6bd940ffb8577ce52c7585e0&amp;ListId=fd8a59b5757749e6848a491ebc731a91&amp;ItemId=23525&amp;ItemGuid=5649480e3d8e4bcc9eb10939d57d3c9b&amp;Data=24","https://sed.admsakhalin.ru/Docs/Citizen/_layouts/15/eos/edbtransfer.ashx?SiteId=84ddafa0031f409e9b1dd96f91351621&amp;WebId=b44a2e8f6bd940ffb8577ce52c7585e0&amp;ListId=fd8a59b5757749e6848a491ebc731a91&amp;ItemId=23525&amp;ItemGuid=5649480e3d8e4bcc9eb10939d57d3c9b&amp;Data=24")</f>
        <v>https://sed.admsakhalin.ru/Docs/Citizen/_layouts/15/eos/edbtransfer.ashx?SiteId=84ddafa0031f409e9b1dd96f91351621&amp;WebId=b44a2e8f6bd940ffb8577ce52c7585e0&amp;ListId=fd8a59b5757749e6848a491ebc731a91&amp;ItemId=23525&amp;ItemGuid=5649480e3d8e4bcc9eb10939d57d3c9b&amp;Data=24</v>
      </c>
    </row>
    <row r="18" spans="1:7" x14ac:dyDescent="0.25">
      <c r="A18" t="s">
        <v>19</v>
      </c>
      <c r="B18" t="s">
        <v>82</v>
      </c>
      <c r="C18" t="s">
        <v>83</v>
      </c>
      <c r="D18" t="s">
        <v>84</v>
      </c>
      <c r="E18" t="s">
        <v>85</v>
      </c>
      <c r="F18" t="str">
        <f t="shared" si="0"/>
        <v>Обращения граждан МО Ногликский ГО</v>
      </c>
      <c r="G18" s="10" t="str">
        <f>HYPERLINK("https://sed.admsakhalin.ru/Docs/Citizen/_layouts/15/eos/edbtransfer.ashx?SiteId=84ddafa0031f409e9b1dd96f91351621&amp;WebId=b44a2e8f6bd940ffb8577ce52c7585e0&amp;ListId=fd8a59b5757749e6848a491ebc731a91&amp;ItemId=21676&amp;ItemGuid=30ace35a3ecc4dfdb840097d58f4d0e6&amp;Data=24","https://sed.admsakhalin.ru/Docs/Citizen/_layouts/15/eos/edbtransfer.ashx?SiteId=84ddafa0031f409e9b1dd96f91351621&amp;WebId=b44a2e8f6bd940ffb8577ce52c7585e0&amp;ListId=fd8a59b5757749e6848a491ebc731a91&amp;ItemId=21676&amp;ItemGuid=30ace35a3ecc4dfdb840097d58f4d0e6&amp;Data=24")</f>
        <v>https://sed.admsakhalin.ru/Docs/Citizen/_layouts/15/eos/edbtransfer.ashx?SiteId=84ddafa0031f409e9b1dd96f91351621&amp;WebId=b44a2e8f6bd940ffb8577ce52c7585e0&amp;ListId=fd8a59b5757749e6848a491ebc731a91&amp;ItemId=21676&amp;ItemGuid=30ace35a3ecc4dfdb840097d58f4d0e6&amp;Data=24</v>
      </c>
    </row>
    <row r="19" spans="1:7" x14ac:dyDescent="0.25">
      <c r="A19" t="s">
        <v>19</v>
      </c>
      <c r="B19" t="s">
        <v>86</v>
      </c>
      <c r="C19" t="s">
        <v>87</v>
      </c>
      <c r="D19" t="s">
        <v>88</v>
      </c>
      <c r="E19" t="s">
        <v>89</v>
      </c>
      <c r="F19" t="str">
        <f t="shared" si="0"/>
        <v>Обращения граждан МО Ногликский ГО</v>
      </c>
      <c r="G19" s="10" t="str">
        <f>HYPERLINK("https://sed.admsakhalin.ru/Docs/Citizen/_layouts/15/eos/edbtransfer.ashx?SiteId=84ddafa0031f409e9b1dd96f91351621&amp;WebId=b44a2e8f6bd940ffb8577ce52c7585e0&amp;ListId=fd8a59b5757749e6848a491ebc731a91&amp;ItemId=17714&amp;ItemGuid=65a2beb46c4c4427a2f80a6c4e17af16&amp;Data=24","https://sed.admsakhalin.ru/Docs/Citizen/_layouts/15/eos/edbtransfer.ashx?SiteId=84ddafa0031f409e9b1dd96f91351621&amp;WebId=b44a2e8f6bd940ffb8577ce52c7585e0&amp;ListId=fd8a59b5757749e6848a491ebc731a91&amp;ItemId=17714&amp;ItemGuid=65a2beb46c4c4427a2f80a6c4e17af16&amp;Data=24")</f>
        <v>https://sed.admsakhalin.ru/Docs/Citizen/_layouts/15/eos/edbtransfer.ashx?SiteId=84ddafa0031f409e9b1dd96f91351621&amp;WebId=b44a2e8f6bd940ffb8577ce52c7585e0&amp;ListId=fd8a59b5757749e6848a491ebc731a91&amp;ItemId=17714&amp;ItemGuid=65a2beb46c4c4427a2f80a6c4e17af16&amp;Data=24</v>
      </c>
    </row>
    <row r="20" spans="1:7" x14ac:dyDescent="0.25">
      <c r="A20" t="s">
        <v>19</v>
      </c>
      <c r="B20" t="s">
        <v>90</v>
      </c>
      <c r="C20" t="s">
        <v>91</v>
      </c>
      <c r="D20" t="s">
        <v>92</v>
      </c>
      <c r="E20" t="s">
        <v>93</v>
      </c>
      <c r="F20" t="str">
        <f t="shared" si="0"/>
        <v>Обращения граждан МО Ногликский ГО</v>
      </c>
      <c r="G20" s="10" t="str">
        <f>HYPERLINK("https://sed.admsakhalin.ru/Docs/Citizen/_layouts/15/eos/edbtransfer.ashx?SiteId=84ddafa0031f409e9b1dd96f91351621&amp;WebId=b44a2e8f6bd940ffb8577ce52c7585e0&amp;ListId=fd8a59b5757749e6848a491ebc731a91&amp;ItemId=20750&amp;ItemGuid=f6503005e7d645e1ae1e0a9584daa201&amp;Data=24","https://sed.admsakhalin.ru/Docs/Citizen/_layouts/15/eos/edbtransfer.ashx?SiteId=84ddafa0031f409e9b1dd96f91351621&amp;WebId=b44a2e8f6bd940ffb8577ce52c7585e0&amp;ListId=fd8a59b5757749e6848a491ebc731a91&amp;ItemId=20750&amp;ItemGuid=f6503005e7d645e1ae1e0a9584daa201&amp;Data=24")</f>
        <v>https://sed.admsakhalin.ru/Docs/Citizen/_layouts/15/eos/edbtransfer.ashx?SiteId=84ddafa0031f409e9b1dd96f91351621&amp;WebId=b44a2e8f6bd940ffb8577ce52c7585e0&amp;ListId=fd8a59b5757749e6848a491ebc731a91&amp;ItemId=20750&amp;ItemGuid=f6503005e7d645e1ae1e0a9584daa201&amp;Data=24</v>
      </c>
    </row>
    <row r="21" spans="1:7" x14ac:dyDescent="0.25">
      <c r="A21" t="s">
        <v>19</v>
      </c>
      <c r="B21" t="s">
        <v>20</v>
      </c>
      <c r="C21" t="s">
        <v>94</v>
      </c>
      <c r="D21" t="s">
        <v>95</v>
      </c>
      <c r="E21" t="s">
        <v>96</v>
      </c>
      <c r="F21" t="str">
        <f t="shared" si="0"/>
        <v>Обращения граждан МО Ногликский ГО</v>
      </c>
      <c r="G21" s="10" t="str">
        <f>HYPERLINK("https://sed.admsakhalin.ru/Docs/Citizen/_layouts/15/eos/edbtransfer.ashx?SiteId=84ddafa0031f409e9b1dd96f91351621&amp;WebId=b44a2e8f6bd940ffb8577ce52c7585e0&amp;ListId=fd8a59b5757749e6848a491ebc731a91&amp;ItemId=21977&amp;ItemGuid=f68b82373d174c6ebd1c0d7aa22da929&amp;Data=24","https://sed.admsakhalin.ru/Docs/Citizen/_layouts/15/eos/edbtransfer.ashx?SiteId=84ddafa0031f409e9b1dd96f91351621&amp;WebId=b44a2e8f6bd940ffb8577ce52c7585e0&amp;ListId=fd8a59b5757749e6848a491ebc731a91&amp;ItemId=21977&amp;ItemGuid=f68b82373d174c6ebd1c0d7aa22da929&amp;Data=24")</f>
        <v>https://sed.admsakhalin.ru/Docs/Citizen/_layouts/15/eos/edbtransfer.ashx?SiteId=84ddafa0031f409e9b1dd96f91351621&amp;WebId=b44a2e8f6bd940ffb8577ce52c7585e0&amp;ListId=fd8a59b5757749e6848a491ebc731a91&amp;ItemId=21977&amp;ItemGuid=f68b82373d174c6ebd1c0d7aa22da929&amp;Data=24</v>
      </c>
    </row>
    <row r="22" spans="1:7" x14ac:dyDescent="0.25">
      <c r="A22" t="s">
        <v>19</v>
      </c>
      <c r="B22" t="s">
        <v>97</v>
      </c>
      <c r="C22" t="s">
        <v>98</v>
      </c>
      <c r="D22" t="s">
        <v>99</v>
      </c>
      <c r="E22" t="s">
        <v>100</v>
      </c>
      <c r="F22" t="str">
        <f t="shared" si="0"/>
        <v>Обращения граждан МО Ногликский ГО</v>
      </c>
      <c r="G22" s="10" t="str">
        <f>HYPERLINK("https://sed.admsakhalin.ru/Docs/Citizen/_layouts/15/eos/edbtransfer.ashx?SiteId=84ddafa0031f409e9b1dd96f91351621&amp;WebId=b44a2e8f6bd940ffb8577ce52c7585e0&amp;ListId=fd8a59b5757749e6848a491ebc731a91&amp;ItemId=16304&amp;ItemGuid=98cb21092c894adab02f0df08a27d0b5&amp;Data=24","https://sed.admsakhalin.ru/Docs/Citizen/_layouts/15/eos/edbtransfer.ashx?SiteId=84ddafa0031f409e9b1dd96f91351621&amp;WebId=b44a2e8f6bd940ffb8577ce52c7585e0&amp;ListId=fd8a59b5757749e6848a491ebc731a91&amp;ItemId=16304&amp;ItemGuid=98cb21092c894adab02f0df08a27d0b5&amp;Data=24")</f>
        <v>https://sed.admsakhalin.ru/Docs/Citizen/_layouts/15/eos/edbtransfer.ashx?SiteId=84ddafa0031f409e9b1dd96f91351621&amp;WebId=b44a2e8f6bd940ffb8577ce52c7585e0&amp;ListId=fd8a59b5757749e6848a491ebc731a91&amp;ItemId=16304&amp;ItemGuid=98cb21092c894adab02f0df08a27d0b5&amp;Data=24</v>
      </c>
    </row>
    <row r="23" spans="1:7" x14ac:dyDescent="0.25">
      <c r="A23" t="s">
        <v>19</v>
      </c>
      <c r="B23" t="s">
        <v>101</v>
      </c>
      <c r="C23" t="s">
        <v>102</v>
      </c>
      <c r="D23" t="s">
        <v>103</v>
      </c>
      <c r="E23" t="s">
        <v>104</v>
      </c>
      <c r="F23" t="str">
        <f t="shared" si="0"/>
        <v>Обращения граждан МО Ногликский ГО</v>
      </c>
      <c r="G23" s="10" t="str">
        <f>HYPERLINK("https://sed.admsakhalin.ru/Docs/Citizen/_layouts/15/eos/edbtransfer.ashx?SiteId=84ddafa0031f409e9b1dd96f91351621&amp;WebId=b44a2e8f6bd940ffb8577ce52c7585e0&amp;ListId=fd8a59b5757749e6848a491ebc731a91&amp;ItemId=21717&amp;ItemGuid=36ef5b48d47747878a030e38a9939810&amp;Data=24","https://sed.admsakhalin.ru/Docs/Citizen/_layouts/15/eos/edbtransfer.ashx?SiteId=84ddafa0031f409e9b1dd96f91351621&amp;WebId=b44a2e8f6bd940ffb8577ce52c7585e0&amp;ListId=fd8a59b5757749e6848a491ebc731a91&amp;ItemId=21717&amp;ItemGuid=36ef5b48d47747878a030e38a9939810&amp;Data=24")</f>
        <v>https://sed.admsakhalin.ru/Docs/Citizen/_layouts/15/eos/edbtransfer.ashx?SiteId=84ddafa0031f409e9b1dd96f91351621&amp;WebId=b44a2e8f6bd940ffb8577ce52c7585e0&amp;ListId=fd8a59b5757749e6848a491ebc731a91&amp;ItemId=21717&amp;ItemGuid=36ef5b48d47747878a030e38a9939810&amp;Data=24</v>
      </c>
    </row>
    <row r="24" spans="1:7" x14ac:dyDescent="0.25">
      <c r="A24" t="s">
        <v>19</v>
      </c>
      <c r="B24" t="s">
        <v>105</v>
      </c>
      <c r="C24" t="s">
        <v>106</v>
      </c>
      <c r="D24" t="s">
        <v>107</v>
      </c>
      <c r="E24" t="s">
        <v>108</v>
      </c>
      <c r="F24" t="str">
        <f t="shared" si="0"/>
        <v>Обращения граждан МО Ногликский ГО</v>
      </c>
      <c r="G24" s="10" t="str">
        <f>HYPERLINK("https://sed.admsakhalin.ru/Docs/Citizen/_layouts/15/eos/edbtransfer.ashx?SiteId=84ddafa0031f409e9b1dd96f91351621&amp;WebId=b44a2e8f6bd940ffb8577ce52c7585e0&amp;ListId=fd8a59b5757749e6848a491ebc731a91&amp;ItemId=15614&amp;ItemGuid=0cc708b0573a4537a0af0ef337a33db2&amp;Data=24","https://sed.admsakhalin.ru/Docs/Citizen/_layouts/15/eos/edbtransfer.ashx?SiteId=84ddafa0031f409e9b1dd96f91351621&amp;WebId=b44a2e8f6bd940ffb8577ce52c7585e0&amp;ListId=fd8a59b5757749e6848a491ebc731a91&amp;ItemId=15614&amp;ItemGuid=0cc708b0573a4537a0af0ef337a33db2&amp;Data=24")</f>
        <v>https://sed.admsakhalin.ru/Docs/Citizen/_layouts/15/eos/edbtransfer.ashx?SiteId=84ddafa0031f409e9b1dd96f91351621&amp;WebId=b44a2e8f6bd940ffb8577ce52c7585e0&amp;ListId=fd8a59b5757749e6848a491ebc731a91&amp;ItemId=15614&amp;ItemGuid=0cc708b0573a4537a0af0ef337a33db2&amp;Data=24</v>
      </c>
    </row>
    <row r="25" spans="1:7" x14ac:dyDescent="0.25">
      <c r="A25" t="s">
        <v>19</v>
      </c>
      <c r="B25" t="s">
        <v>109</v>
      </c>
      <c r="C25" t="s">
        <v>110</v>
      </c>
      <c r="D25" t="s">
        <v>111</v>
      </c>
      <c r="E25" t="s">
        <v>112</v>
      </c>
      <c r="F25" t="str">
        <f t="shared" si="0"/>
        <v>Обращения граждан МО Ногликский ГО</v>
      </c>
      <c r="G25" s="10" t="str">
        <f>HYPERLINK("https://sed.admsakhalin.ru/Docs/Citizen/_layouts/15/eos/edbtransfer.ashx?SiteId=84ddafa0031f409e9b1dd96f91351621&amp;WebId=b44a2e8f6bd940ffb8577ce52c7585e0&amp;ListId=fd8a59b5757749e6848a491ebc731a91&amp;ItemId=23315&amp;ItemGuid=58458bdd4ac245cca5670f7bc9fc14ca&amp;Data=24","https://sed.admsakhalin.ru/Docs/Citizen/_layouts/15/eos/edbtransfer.ashx?SiteId=84ddafa0031f409e9b1dd96f91351621&amp;WebId=b44a2e8f6bd940ffb8577ce52c7585e0&amp;ListId=fd8a59b5757749e6848a491ebc731a91&amp;ItemId=23315&amp;ItemGuid=58458bdd4ac245cca5670f7bc9fc14ca&amp;Data=24")</f>
        <v>https://sed.admsakhalin.ru/Docs/Citizen/_layouts/15/eos/edbtransfer.ashx?SiteId=84ddafa0031f409e9b1dd96f91351621&amp;WebId=b44a2e8f6bd940ffb8577ce52c7585e0&amp;ListId=fd8a59b5757749e6848a491ebc731a91&amp;ItemId=23315&amp;ItemGuid=58458bdd4ac245cca5670f7bc9fc14ca&amp;Data=24</v>
      </c>
    </row>
    <row r="26" spans="1:7" x14ac:dyDescent="0.25">
      <c r="A26" t="s">
        <v>19</v>
      </c>
      <c r="B26" t="s">
        <v>64</v>
      </c>
      <c r="C26" t="s">
        <v>113</v>
      </c>
      <c r="D26" t="s">
        <v>114</v>
      </c>
      <c r="E26" t="s">
        <v>115</v>
      </c>
      <c r="F26" t="str">
        <f t="shared" si="0"/>
        <v>Обращения граждан МО Ногликский ГО</v>
      </c>
      <c r="G26" s="10" t="str">
        <f>HYPERLINK("https://sed.admsakhalin.ru/Docs/Citizen/_layouts/15/eos/edbtransfer.ashx?SiteId=84ddafa0031f409e9b1dd96f91351621&amp;WebId=b44a2e8f6bd940ffb8577ce52c7585e0&amp;ListId=fd8a59b5757749e6848a491ebc731a91&amp;ItemId=14769&amp;ItemGuid=41229d8b6c714ed1be281029e1ec23fe&amp;Data=24","https://sed.admsakhalin.ru/Docs/Citizen/_layouts/15/eos/edbtransfer.ashx?SiteId=84ddafa0031f409e9b1dd96f91351621&amp;WebId=b44a2e8f6bd940ffb8577ce52c7585e0&amp;ListId=fd8a59b5757749e6848a491ebc731a91&amp;ItemId=14769&amp;ItemGuid=41229d8b6c714ed1be281029e1ec23fe&amp;Data=24")</f>
        <v>https://sed.admsakhalin.ru/Docs/Citizen/_layouts/15/eos/edbtransfer.ashx?SiteId=84ddafa0031f409e9b1dd96f91351621&amp;WebId=b44a2e8f6bd940ffb8577ce52c7585e0&amp;ListId=fd8a59b5757749e6848a491ebc731a91&amp;ItemId=14769&amp;ItemGuid=41229d8b6c714ed1be281029e1ec23fe&amp;Data=24</v>
      </c>
    </row>
    <row r="27" spans="1:7" x14ac:dyDescent="0.25">
      <c r="A27" t="s">
        <v>19</v>
      </c>
      <c r="B27" t="s">
        <v>97</v>
      </c>
      <c r="C27" t="s">
        <v>116</v>
      </c>
      <c r="D27" t="s">
        <v>117</v>
      </c>
      <c r="E27" t="s">
        <v>118</v>
      </c>
      <c r="F27" t="str">
        <f t="shared" si="0"/>
        <v>Обращения граждан МО Ногликский ГО</v>
      </c>
      <c r="G27" s="10" t="str">
        <f>HYPERLINK("https://sed.admsakhalin.ru/Docs/Citizen/_layouts/15/eos/edbtransfer.ashx?SiteId=84ddafa0031f409e9b1dd96f91351621&amp;WebId=b44a2e8f6bd940ffb8577ce52c7585e0&amp;ListId=fd8a59b5757749e6848a491ebc731a91&amp;ItemId=22115&amp;ItemGuid=419b97d8dfff42b5b12f103bf3d056be&amp;Data=24","https://sed.admsakhalin.ru/Docs/Citizen/_layouts/15/eos/edbtransfer.ashx?SiteId=84ddafa0031f409e9b1dd96f91351621&amp;WebId=b44a2e8f6bd940ffb8577ce52c7585e0&amp;ListId=fd8a59b5757749e6848a491ebc731a91&amp;ItemId=22115&amp;ItemGuid=419b97d8dfff42b5b12f103bf3d056be&amp;Data=24")</f>
        <v>https://sed.admsakhalin.ru/Docs/Citizen/_layouts/15/eos/edbtransfer.ashx?SiteId=84ddafa0031f409e9b1dd96f91351621&amp;WebId=b44a2e8f6bd940ffb8577ce52c7585e0&amp;ListId=fd8a59b5757749e6848a491ebc731a91&amp;ItemId=22115&amp;ItemGuid=419b97d8dfff42b5b12f103bf3d056be&amp;Data=24</v>
      </c>
    </row>
    <row r="28" spans="1:7" x14ac:dyDescent="0.25">
      <c r="A28" t="s">
        <v>19</v>
      </c>
      <c r="B28" t="s">
        <v>119</v>
      </c>
      <c r="C28" t="s">
        <v>120</v>
      </c>
      <c r="D28" t="s">
        <v>121</v>
      </c>
      <c r="E28" t="s">
        <v>122</v>
      </c>
      <c r="F28" t="str">
        <f t="shared" si="0"/>
        <v>Обращения граждан МО Ногликский ГО</v>
      </c>
      <c r="G28" s="10" t="str">
        <f>HYPERLINK("https://sed.admsakhalin.ru/Docs/Citizen/_layouts/15/eos/edbtransfer.ashx?SiteId=84ddafa0031f409e9b1dd96f91351621&amp;WebId=b44a2e8f6bd940ffb8577ce52c7585e0&amp;ListId=fd8a59b5757749e6848a491ebc731a91&amp;ItemId=20230&amp;ItemGuid=288909e64e2e4752840b1081da7f098f&amp;Data=24","https://sed.admsakhalin.ru/Docs/Citizen/_layouts/15/eos/edbtransfer.ashx?SiteId=84ddafa0031f409e9b1dd96f91351621&amp;WebId=b44a2e8f6bd940ffb8577ce52c7585e0&amp;ListId=fd8a59b5757749e6848a491ebc731a91&amp;ItemId=20230&amp;ItemGuid=288909e64e2e4752840b1081da7f098f&amp;Data=24")</f>
        <v>https://sed.admsakhalin.ru/Docs/Citizen/_layouts/15/eos/edbtransfer.ashx?SiteId=84ddafa0031f409e9b1dd96f91351621&amp;WebId=b44a2e8f6bd940ffb8577ce52c7585e0&amp;ListId=fd8a59b5757749e6848a491ebc731a91&amp;ItemId=20230&amp;ItemGuid=288909e64e2e4752840b1081da7f098f&amp;Data=24</v>
      </c>
    </row>
    <row r="29" spans="1:7" x14ac:dyDescent="0.25">
      <c r="A29" t="s">
        <v>19</v>
      </c>
      <c r="B29" t="s">
        <v>123</v>
      </c>
      <c r="C29" t="s">
        <v>124</v>
      </c>
      <c r="D29" t="s">
        <v>125</v>
      </c>
      <c r="E29" t="s">
        <v>126</v>
      </c>
      <c r="F29" t="str">
        <f t="shared" si="0"/>
        <v>Обращения граждан МО Ногликский ГО</v>
      </c>
      <c r="G29" s="10" t="str">
        <f>HYPERLINK("https://sed.admsakhalin.ru/Docs/Citizen/_layouts/15/eos/edbtransfer.ashx?SiteId=84ddafa0031f409e9b1dd96f91351621&amp;WebId=b44a2e8f6bd940ffb8577ce52c7585e0&amp;ListId=fd8a59b5757749e6848a491ebc731a91&amp;ItemId=27597&amp;ItemGuid=1f78988c417b46ea8d2611b4a98c1516&amp;Data=24","https://sed.admsakhalin.ru/Docs/Citizen/_layouts/15/eos/edbtransfer.ashx?SiteId=84ddafa0031f409e9b1dd96f91351621&amp;WebId=b44a2e8f6bd940ffb8577ce52c7585e0&amp;ListId=fd8a59b5757749e6848a491ebc731a91&amp;ItemId=27597&amp;ItemGuid=1f78988c417b46ea8d2611b4a98c1516&amp;Data=24")</f>
        <v>https://sed.admsakhalin.ru/Docs/Citizen/_layouts/15/eos/edbtransfer.ashx?SiteId=84ddafa0031f409e9b1dd96f91351621&amp;WebId=b44a2e8f6bd940ffb8577ce52c7585e0&amp;ListId=fd8a59b5757749e6848a491ebc731a91&amp;ItemId=27597&amp;ItemGuid=1f78988c417b46ea8d2611b4a98c1516&amp;Data=24</v>
      </c>
    </row>
    <row r="30" spans="1:7" x14ac:dyDescent="0.25">
      <c r="A30" t="s">
        <v>19</v>
      </c>
      <c r="B30" t="s">
        <v>127</v>
      </c>
      <c r="C30" t="s">
        <v>128</v>
      </c>
      <c r="D30" t="s">
        <v>129</v>
      </c>
      <c r="E30" t="s">
        <v>130</v>
      </c>
      <c r="F30" t="str">
        <f t="shared" si="0"/>
        <v>Обращения граждан МО Ногликский ГО</v>
      </c>
      <c r="G30" s="10" t="str">
        <f>HYPERLINK("https://sed.admsakhalin.ru/Docs/Citizen/_layouts/15/eos/edbtransfer.ashx?SiteId=84ddafa0031f409e9b1dd96f91351621&amp;WebId=b44a2e8f6bd940ffb8577ce52c7585e0&amp;ListId=fd8a59b5757749e6848a491ebc731a91&amp;ItemId=26549&amp;ItemGuid=e455d78a6f2b4cc6a4ea11b94046b3cc&amp;Data=24","https://sed.admsakhalin.ru/Docs/Citizen/_layouts/15/eos/edbtransfer.ashx?SiteId=84ddafa0031f409e9b1dd96f91351621&amp;WebId=b44a2e8f6bd940ffb8577ce52c7585e0&amp;ListId=fd8a59b5757749e6848a491ebc731a91&amp;ItemId=26549&amp;ItemGuid=e455d78a6f2b4cc6a4ea11b94046b3cc&amp;Data=24")</f>
        <v>https://sed.admsakhalin.ru/Docs/Citizen/_layouts/15/eos/edbtransfer.ashx?SiteId=84ddafa0031f409e9b1dd96f91351621&amp;WebId=b44a2e8f6bd940ffb8577ce52c7585e0&amp;ListId=fd8a59b5757749e6848a491ebc731a91&amp;ItemId=26549&amp;ItemGuid=e455d78a6f2b4cc6a4ea11b94046b3cc&amp;Data=24</v>
      </c>
    </row>
    <row r="31" spans="1:7" x14ac:dyDescent="0.25">
      <c r="A31" t="s">
        <v>19</v>
      </c>
      <c r="B31" t="s">
        <v>131</v>
      </c>
      <c r="C31" t="s">
        <v>132</v>
      </c>
      <c r="D31" t="s">
        <v>50</v>
      </c>
      <c r="E31" t="s">
        <v>133</v>
      </c>
      <c r="F31" t="str">
        <f t="shared" si="0"/>
        <v>Обращения граждан МО Ногликский ГО</v>
      </c>
      <c r="G31" s="10" t="str">
        <f>HYPERLINK("https://sed.admsakhalin.ru/Docs/Citizen/_layouts/15/eos/edbtransfer.ashx?SiteId=84ddafa0031f409e9b1dd96f91351621&amp;WebId=b44a2e8f6bd940ffb8577ce52c7585e0&amp;ListId=fd8a59b5757749e6848a491ebc731a91&amp;ItemId=16223&amp;ItemGuid=1f7ac43e3da740cc835012ca2378a454&amp;Data=24","https://sed.admsakhalin.ru/Docs/Citizen/_layouts/15/eos/edbtransfer.ashx?SiteId=84ddafa0031f409e9b1dd96f91351621&amp;WebId=b44a2e8f6bd940ffb8577ce52c7585e0&amp;ListId=fd8a59b5757749e6848a491ebc731a91&amp;ItemId=16223&amp;ItemGuid=1f7ac43e3da740cc835012ca2378a454&amp;Data=24")</f>
        <v>https://sed.admsakhalin.ru/Docs/Citizen/_layouts/15/eos/edbtransfer.ashx?SiteId=84ddafa0031f409e9b1dd96f91351621&amp;WebId=b44a2e8f6bd940ffb8577ce52c7585e0&amp;ListId=fd8a59b5757749e6848a491ebc731a91&amp;ItemId=16223&amp;ItemGuid=1f7ac43e3da740cc835012ca2378a454&amp;Data=24</v>
      </c>
    </row>
    <row r="32" spans="1:7" x14ac:dyDescent="0.25">
      <c r="A32" t="s">
        <v>19</v>
      </c>
      <c r="B32" t="s">
        <v>134</v>
      </c>
      <c r="C32" t="s">
        <v>135</v>
      </c>
      <c r="D32" t="s">
        <v>136</v>
      </c>
      <c r="E32" t="s">
        <v>137</v>
      </c>
      <c r="F32" t="str">
        <f t="shared" si="0"/>
        <v>Обращения граждан МО Ногликский ГО</v>
      </c>
      <c r="G32" s="10" t="str">
        <f>HYPERLINK("https://sed.admsakhalin.ru/Docs/Citizen/_layouts/15/eos/edbtransfer.ashx?SiteId=84ddafa0031f409e9b1dd96f91351621&amp;WebId=b44a2e8f6bd940ffb8577ce52c7585e0&amp;ListId=fd8a59b5757749e6848a491ebc731a91&amp;ItemId=25000&amp;ItemGuid=1a04cf1d1b2f4ba6a8621314189d3607&amp;Data=24","https://sed.admsakhalin.ru/Docs/Citizen/_layouts/15/eos/edbtransfer.ashx?SiteId=84ddafa0031f409e9b1dd96f91351621&amp;WebId=b44a2e8f6bd940ffb8577ce52c7585e0&amp;ListId=fd8a59b5757749e6848a491ebc731a91&amp;ItemId=25000&amp;ItemGuid=1a04cf1d1b2f4ba6a8621314189d3607&amp;Data=24")</f>
        <v>https://sed.admsakhalin.ru/Docs/Citizen/_layouts/15/eos/edbtransfer.ashx?SiteId=84ddafa0031f409e9b1dd96f91351621&amp;WebId=b44a2e8f6bd940ffb8577ce52c7585e0&amp;ListId=fd8a59b5757749e6848a491ebc731a91&amp;ItemId=25000&amp;ItemGuid=1a04cf1d1b2f4ba6a8621314189d3607&amp;Data=24</v>
      </c>
    </row>
    <row r="33" spans="1:7" x14ac:dyDescent="0.25">
      <c r="A33" t="s">
        <v>19</v>
      </c>
      <c r="B33" t="s">
        <v>138</v>
      </c>
      <c r="C33" t="s">
        <v>139</v>
      </c>
      <c r="D33" t="s">
        <v>140</v>
      </c>
      <c r="E33" t="s">
        <v>141</v>
      </c>
      <c r="F33" t="str">
        <f t="shared" si="0"/>
        <v>Обращения граждан МО Ногликский ГО</v>
      </c>
      <c r="G33" s="10" t="str">
        <f>HYPERLINK("https://sed.admsakhalin.ru/Docs/Citizen/_layouts/15/eos/edbtransfer.ashx?SiteId=84ddafa0031f409e9b1dd96f91351621&amp;WebId=b44a2e8f6bd940ffb8577ce52c7585e0&amp;ListId=fd8a59b5757749e6848a491ebc731a91&amp;ItemId=25926&amp;ItemGuid=fb1e536168854475844613d867b21263&amp;Data=24","https://sed.admsakhalin.ru/Docs/Citizen/_layouts/15/eos/edbtransfer.ashx?SiteId=84ddafa0031f409e9b1dd96f91351621&amp;WebId=b44a2e8f6bd940ffb8577ce52c7585e0&amp;ListId=fd8a59b5757749e6848a491ebc731a91&amp;ItemId=25926&amp;ItemGuid=fb1e536168854475844613d867b21263&amp;Data=24")</f>
        <v>https://sed.admsakhalin.ru/Docs/Citizen/_layouts/15/eos/edbtransfer.ashx?SiteId=84ddafa0031f409e9b1dd96f91351621&amp;WebId=b44a2e8f6bd940ffb8577ce52c7585e0&amp;ListId=fd8a59b5757749e6848a491ebc731a91&amp;ItemId=25926&amp;ItemGuid=fb1e536168854475844613d867b21263&amp;Data=24</v>
      </c>
    </row>
    <row r="34" spans="1:7" x14ac:dyDescent="0.25">
      <c r="A34" t="s">
        <v>19</v>
      </c>
      <c r="B34" t="s">
        <v>68</v>
      </c>
      <c r="C34" t="s">
        <v>142</v>
      </c>
      <c r="D34" t="s">
        <v>143</v>
      </c>
      <c r="E34" t="s">
        <v>144</v>
      </c>
      <c r="F34" t="str">
        <f t="shared" si="0"/>
        <v>Обращения граждан МО Ногликский ГО</v>
      </c>
      <c r="G34" s="10" t="str">
        <f>HYPERLINK("https://sed.admsakhalin.ru/Docs/Citizen/_layouts/15/eos/edbtransfer.ashx?SiteId=84ddafa0031f409e9b1dd96f91351621&amp;WebId=b44a2e8f6bd940ffb8577ce52c7585e0&amp;ListId=fd8a59b5757749e6848a491ebc731a91&amp;ItemId=21084&amp;ItemGuid=6b6ee5dea99d4445adc9147a06f7914d&amp;Data=24","https://sed.admsakhalin.ru/Docs/Citizen/_layouts/15/eos/edbtransfer.ashx?SiteId=84ddafa0031f409e9b1dd96f91351621&amp;WebId=b44a2e8f6bd940ffb8577ce52c7585e0&amp;ListId=fd8a59b5757749e6848a491ebc731a91&amp;ItemId=21084&amp;ItemGuid=6b6ee5dea99d4445adc9147a06f7914d&amp;Data=24")</f>
        <v>https://sed.admsakhalin.ru/Docs/Citizen/_layouts/15/eos/edbtransfer.ashx?SiteId=84ddafa0031f409e9b1dd96f91351621&amp;WebId=b44a2e8f6bd940ffb8577ce52c7585e0&amp;ListId=fd8a59b5757749e6848a491ebc731a91&amp;ItemId=21084&amp;ItemGuid=6b6ee5dea99d4445adc9147a06f7914d&amp;Data=24</v>
      </c>
    </row>
    <row r="35" spans="1:7" x14ac:dyDescent="0.25">
      <c r="A35" t="s">
        <v>19</v>
      </c>
      <c r="B35" t="s">
        <v>145</v>
      </c>
      <c r="C35" t="s">
        <v>146</v>
      </c>
      <c r="D35" t="s">
        <v>66</v>
      </c>
      <c r="E35" t="s">
        <v>147</v>
      </c>
      <c r="F35" t="str">
        <f t="shared" si="0"/>
        <v>Обращения граждан МО Ногликский ГО</v>
      </c>
      <c r="G35" s="10" t="str">
        <f>HYPERLINK("https://sed.admsakhalin.ru/Docs/Citizen/_layouts/15/eos/edbtransfer.ashx?SiteId=84ddafa0031f409e9b1dd96f91351621&amp;WebId=b44a2e8f6bd940ffb8577ce52c7585e0&amp;ListId=fd8a59b5757749e6848a491ebc731a91&amp;ItemId=25615&amp;ItemGuid=4016bfea06ce4be999a114b65b539714&amp;Data=24","https://sed.admsakhalin.ru/Docs/Citizen/_layouts/15/eos/edbtransfer.ashx?SiteId=84ddafa0031f409e9b1dd96f91351621&amp;WebId=b44a2e8f6bd940ffb8577ce52c7585e0&amp;ListId=fd8a59b5757749e6848a491ebc731a91&amp;ItemId=25615&amp;ItemGuid=4016bfea06ce4be999a114b65b539714&amp;Data=24")</f>
        <v>https://sed.admsakhalin.ru/Docs/Citizen/_layouts/15/eos/edbtransfer.ashx?SiteId=84ddafa0031f409e9b1dd96f91351621&amp;WebId=b44a2e8f6bd940ffb8577ce52c7585e0&amp;ListId=fd8a59b5757749e6848a491ebc731a91&amp;ItemId=25615&amp;ItemGuid=4016bfea06ce4be999a114b65b539714&amp;Data=24</v>
      </c>
    </row>
    <row r="36" spans="1:7" x14ac:dyDescent="0.25">
      <c r="A36" t="s">
        <v>19</v>
      </c>
      <c r="B36" t="s">
        <v>20</v>
      </c>
      <c r="C36" t="s">
        <v>148</v>
      </c>
      <c r="D36" t="s">
        <v>149</v>
      </c>
      <c r="E36" t="s">
        <v>150</v>
      </c>
      <c r="F36" t="str">
        <f t="shared" si="0"/>
        <v>Обращения граждан МО Ногликский ГО</v>
      </c>
      <c r="G36" s="10" t="str">
        <f>HYPERLINK("https://sed.admsakhalin.ru/Docs/Citizen/_layouts/15/eos/edbtransfer.ashx?SiteId=84ddafa0031f409e9b1dd96f91351621&amp;WebId=b44a2e8f6bd940ffb8577ce52c7585e0&amp;ListId=fd8a59b5757749e6848a491ebc731a91&amp;ItemId=19398&amp;ItemGuid=21e97624d84649cd8a7614ea25254fbc&amp;Data=24","https://sed.admsakhalin.ru/Docs/Citizen/_layouts/15/eos/edbtransfer.ashx?SiteId=84ddafa0031f409e9b1dd96f91351621&amp;WebId=b44a2e8f6bd940ffb8577ce52c7585e0&amp;ListId=fd8a59b5757749e6848a491ebc731a91&amp;ItemId=19398&amp;ItemGuid=21e97624d84649cd8a7614ea25254fbc&amp;Data=24")</f>
        <v>https://sed.admsakhalin.ru/Docs/Citizen/_layouts/15/eos/edbtransfer.ashx?SiteId=84ddafa0031f409e9b1dd96f91351621&amp;WebId=b44a2e8f6bd940ffb8577ce52c7585e0&amp;ListId=fd8a59b5757749e6848a491ebc731a91&amp;ItemId=19398&amp;ItemGuid=21e97624d84649cd8a7614ea25254fbc&amp;Data=24</v>
      </c>
    </row>
    <row r="37" spans="1:7" x14ac:dyDescent="0.25">
      <c r="A37" t="s">
        <v>19</v>
      </c>
      <c r="B37" t="s">
        <v>68</v>
      </c>
      <c r="C37" t="s">
        <v>151</v>
      </c>
      <c r="D37" t="s">
        <v>77</v>
      </c>
      <c r="E37" t="s">
        <v>152</v>
      </c>
      <c r="F37" t="str">
        <f t="shared" si="0"/>
        <v>Обращения граждан МО Ногликский ГО</v>
      </c>
      <c r="G37" s="10" t="str">
        <f>HYPERLINK("https://sed.admsakhalin.ru/Docs/Citizen/_layouts/15/eos/edbtransfer.ashx?SiteId=84ddafa0031f409e9b1dd96f91351621&amp;WebId=b44a2e8f6bd940ffb8577ce52c7585e0&amp;ListId=fd8a59b5757749e6848a491ebc731a91&amp;ItemId=26639&amp;ItemGuid=bc31b89bba2e43ccaded15468b43dcf3&amp;Data=24","https://sed.admsakhalin.ru/Docs/Citizen/_layouts/15/eos/edbtransfer.ashx?SiteId=84ddafa0031f409e9b1dd96f91351621&amp;WebId=b44a2e8f6bd940ffb8577ce52c7585e0&amp;ListId=fd8a59b5757749e6848a491ebc731a91&amp;ItemId=26639&amp;ItemGuid=bc31b89bba2e43ccaded15468b43dcf3&amp;Data=24")</f>
        <v>https://sed.admsakhalin.ru/Docs/Citizen/_layouts/15/eos/edbtransfer.ashx?SiteId=84ddafa0031f409e9b1dd96f91351621&amp;WebId=b44a2e8f6bd940ffb8577ce52c7585e0&amp;ListId=fd8a59b5757749e6848a491ebc731a91&amp;ItemId=26639&amp;ItemGuid=bc31b89bba2e43ccaded15468b43dcf3&amp;Data=24</v>
      </c>
    </row>
    <row r="38" spans="1:7" x14ac:dyDescent="0.25">
      <c r="A38" t="s">
        <v>19</v>
      </c>
      <c r="B38" t="s">
        <v>134</v>
      </c>
      <c r="C38" t="s">
        <v>153</v>
      </c>
      <c r="D38" t="s">
        <v>73</v>
      </c>
      <c r="E38" t="s">
        <v>154</v>
      </c>
      <c r="F38" t="str">
        <f t="shared" si="0"/>
        <v>Обращения граждан МО Ногликский ГО</v>
      </c>
      <c r="G38" s="10" t="str">
        <f>HYPERLINK("https://sed.admsakhalin.ru/Docs/Citizen/_layouts/15/eos/edbtransfer.ashx?SiteId=84ddafa0031f409e9b1dd96f91351621&amp;WebId=b44a2e8f6bd940ffb8577ce52c7585e0&amp;ListId=fd8a59b5757749e6848a491ebc731a91&amp;ItemId=23704&amp;ItemGuid=9224d27a5bea4a5eba46157900c54ea5&amp;Data=24","https://sed.admsakhalin.ru/Docs/Citizen/_layouts/15/eos/edbtransfer.ashx?SiteId=84ddafa0031f409e9b1dd96f91351621&amp;WebId=b44a2e8f6bd940ffb8577ce52c7585e0&amp;ListId=fd8a59b5757749e6848a491ebc731a91&amp;ItemId=23704&amp;ItemGuid=9224d27a5bea4a5eba46157900c54ea5&amp;Data=24")</f>
        <v>https://sed.admsakhalin.ru/Docs/Citizen/_layouts/15/eos/edbtransfer.ashx?SiteId=84ddafa0031f409e9b1dd96f91351621&amp;WebId=b44a2e8f6bd940ffb8577ce52c7585e0&amp;ListId=fd8a59b5757749e6848a491ebc731a91&amp;ItemId=23704&amp;ItemGuid=9224d27a5bea4a5eba46157900c54ea5&amp;Data=24</v>
      </c>
    </row>
    <row r="39" spans="1:7" x14ac:dyDescent="0.25">
      <c r="A39" t="s">
        <v>19</v>
      </c>
      <c r="B39" t="s">
        <v>155</v>
      </c>
      <c r="C39" t="s">
        <v>156</v>
      </c>
      <c r="D39" t="s">
        <v>95</v>
      </c>
      <c r="E39" t="s">
        <v>157</v>
      </c>
      <c r="F39" t="str">
        <f t="shared" si="0"/>
        <v>Обращения граждан МО Ногликский ГО</v>
      </c>
      <c r="G39" s="10" t="str">
        <f>HYPERLINK("https://sed.admsakhalin.ru/Docs/Citizen/_layouts/15/eos/edbtransfer.ashx?SiteId=84ddafa0031f409e9b1dd96f91351621&amp;WebId=b44a2e8f6bd940ffb8577ce52c7585e0&amp;ListId=fd8a59b5757749e6848a491ebc731a91&amp;ItemId=21981&amp;ItemGuid=88ac21fee5db4f3c970015b8c7d98124&amp;Data=24","https://sed.admsakhalin.ru/Docs/Citizen/_layouts/15/eos/edbtransfer.ashx?SiteId=84ddafa0031f409e9b1dd96f91351621&amp;WebId=b44a2e8f6bd940ffb8577ce52c7585e0&amp;ListId=fd8a59b5757749e6848a491ebc731a91&amp;ItemId=21981&amp;ItemGuid=88ac21fee5db4f3c970015b8c7d98124&amp;Data=24")</f>
        <v>https://sed.admsakhalin.ru/Docs/Citizen/_layouts/15/eos/edbtransfer.ashx?SiteId=84ddafa0031f409e9b1dd96f91351621&amp;WebId=b44a2e8f6bd940ffb8577ce52c7585e0&amp;ListId=fd8a59b5757749e6848a491ebc731a91&amp;ItemId=21981&amp;ItemGuid=88ac21fee5db4f3c970015b8c7d98124&amp;Data=24</v>
      </c>
    </row>
    <row r="40" spans="1:7" x14ac:dyDescent="0.25">
      <c r="A40" t="s">
        <v>19</v>
      </c>
      <c r="B40" t="s">
        <v>158</v>
      </c>
      <c r="C40" t="s">
        <v>159</v>
      </c>
      <c r="D40" t="s">
        <v>160</v>
      </c>
      <c r="E40" t="s">
        <v>161</v>
      </c>
      <c r="F40" t="str">
        <f t="shared" si="0"/>
        <v>Обращения граждан МО Ногликский ГО</v>
      </c>
      <c r="G40" s="10" t="str">
        <f>HYPERLINK("https://sed.admsakhalin.ru/Docs/Citizen/_layouts/15/eos/edbtransfer.ashx?SiteId=84ddafa0031f409e9b1dd96f91351621&amp;WebId=b44a2e8f6bd940ffb8577ce52c7585e0&amp;ListId=fd8a59b5757749e6848a491ebc731a91&amp;ItemId=22455&amp;ItemGuid=46741edb0ecb47bea7d816b8bf7e235e&amp;Data=24","https://sed.admsakhalin.ru/Docs/Citizen/_layouts/15/eos/edbtransfer.ashx?SiteId=84ddafa0031f409e9b1dd96f91351621&amp;WebId=b44a2e8f6bd940ffb8577ce52c7585e0&amp;ListId=fd8a59b5757749e6848a491ebc731a91&amp;ItemId=22455&amp;ItemGuid=46741edb0ecb47bea7d816b8bf7e235e&amp;Data=24")</f>
        <v>https://sed.admsakhalin.ru/Docs/Citizen/_layouts/15/eos/edbtransfer.ashx?SiteId=84ddafa0031f409e9b1dd96f91351621&amp;WebId=b44a2e8f6bd940ffb8577ce52c7585e0&amp;ListId=fd8a59b5757749e6848a491ebc731a91&amp;ItemId=22455&amp;ItemGuid=46741edb0ecb47bea7d816b8bf7e235e&amp;Data=24</v>
      </c>
    </row>
    <row r="41" spans="1:7" x14ac:dyDescent="0.25">
      <c r="A41" t="s">
        <v>19</v>
      </c>
      <c r="B41" t="s">
        <v>162</v>
      </c>
      <c r="C41" t="s">
        <v>163</v>
      </c>
      <c r="D41" t="s">
        <v>164</v>
      </c>
      <c r="E41" t="s">
        <v>165</v>
      </c>
      <c r="F41" t="str">
        <f t="shared" si="0"/>
        <v>Обращения граждан МО Ногликский ГО</v>
      </c>
      <c r="G41" s="10" t="str">
        <f>HYPERLINK("https://sed.admsakhalin.ru/Docs/Citizen/_layouts/15/eos/edbtransfer.ashx?SiteId=84ddafa0031f409e9b1dd96f91351621&amp;WebId=b44a2e8f6bd940ffb8577ce52c7585e0&amp;ListId=fd8a59b5757749e6848a491ebc731a91&amp;ItemId=22395&amp;ItemGuid=0b2390fa20d14dc08a89172ccfb20383&amp;Data=24","https://sed.admsakhalin.ru/Docs/Citizen/_layouts/15/eos/edbtransfer.ashx?SiteId=84ddafa0031f409e9b1dd96f91351621&amp;WebId=b44a2e8f6bd940ffb8577ce52c7585e0&amp;ListId=fd8a59b5757749e6848a491ebc731a91&amp;ItemId=22395&amp;ItemGuid=0b2390fa20d14dc08a89172ccfb20383&amp;Data=24")</f>
        <v>https://sed.admsakhalin.ru/Docs/Citizen/_layouts/15/eos/edbtransfer.ashx?SiteId=84ddafa0031f409e9b1dd96f91351621&amp;WebId=b44a2e8f6bd940ffb8577ce52c7585e0&amp;ListId=fd8a59b5757749e6848a491ebc731a91&amp;ItemId=22395&amp;ItemGuid=0b2390fa20d14dc08a89172ccfb20383&amp;Data=24</v>
      </c>
    </row>
    <row r="42" spans="1:7" x14ac:dyDescent="0.25">
      <c r="A42" t="s">
        <v>19</v>
      </c>
      <c r="B42" t="s">
        <v>101</v>
      </c>
      <c r="C42" t="s">
        <v>166</v>
      </c>
      <c r="D42" t="s">
        <v>167</v>
      </c>
      <c r="E42" t="s">
        <v>168</v>
      </c>
      <c r="F42" t="str">
        <f t="shared" si="0"/>
        <v>Обращения граждан МО Ногликский ГО</v>
      </c>
      <c r="G42" s="10" t="str">
        <f>HYPERLINK("https://sed.admsakhalin.ru/Docs/Citizen/_layouts/15/eos/edbtransfer.ashx?SiteId=84ddafa0031f409e9b1dd96f91351621&amp;WebId=b44a2e8f6bd940ffb8577ce52c7585e0&amp;ListId=fd8a59b5757749e6848a491ebc731a91&amp;ItemId=20002&amp;ItemGuid=35188237cbd34f2f8dbd17cc512eecd2&amp;Data=24","https://sed.admsakhalin.ru/Docs/Citizen/_layouts/15/eos/edbtransfer.ashx?SiteId=84ddafa0031f409e9b1dd96f91351621&amp;WebId=b44a2e8f6bd940ffb8577ce52c7585e0&amp;ListId=fd8a59b5757749e6848a491ebc731a91&amp;ItemId=20002&amp;ItemGuid=35188237cbd34f2f8dbd17cc512eecd2&amp;Data=24")</f>
        <v>https://sed.admsakhalin.ru/Docs/Citizen/_layouts/15/eos/edbtransfer.ashx?SiteId=84ddafa0031f409e9b1dd96f91351621&amp;WebId=b44a2e8f6bd940ffb8577ce52c7585e0&amp;ListId=fd8a59b5757749e6848a491ebc731a91&amp;ItemId=20002&amp;ItemGuid=35188237cbd34f2f8dbd17cc512eecd2&amp;Data=24</v>
      </c>
    </row>
    <row r="43" spans="1:7" x14ac:dyDescent="0.25">
      <c r="A43" t="s">
        <v>19</v>
      </c>
      <c r="B43" t="s">
        <v>127</v>
      </c>
      <c r="C43" t="s">
        <v>169</v>
      </c>
      <c r="D43" t="s">
        <v>170</v>
      </c>
      <c r="E43" t="s">
        <v>171</v>
      </c>
      <c r="F43" t="str">
        <f t="shared" si="0"/>
        <v>Обращения граждан МО Ногликский ГО</v>
      </c>
      <c r="G43" s="10" t="str">
        <f>HYPERLINK("https://sed.admsakhalin.ru/Docs/Citizen/_layouts/15/eos/edbtransfer.ashx?SiteId=84ddafa0031f409e9b1dd96f91351621&amp;WebId=b44a2e8f6bd940ffb8577ce52c7585e0&amp;ListId=fd8a59b5757749e6848a491ebc731a91&amp;ItemId=25235&amp;ItemGuid=bdeab3f7b9474e49ab09185bea51d4c4&amp;Data=24","https://sed.admsakhalin.ru/Docs/Citizen/_layouts/15/eos/edbtransfer.ashx?SiteId=84ddafa0031f409e9b1dd96f91351621&amp;WebId=b44a2e8f6bd940ffb8577ce52c7585e0&amp;ListId=fd8a59b5757749e6848a491ebc731a91&amp;ItemId=25235&amp;ItemGuid=bdeab3f7b9474e49ab09185bea51d4c4&amp;Data=24")</f>
        <v>https://sed.admsakhalin.ru/Docs/Citizen/_layouts/15/eos/edbtransfer.ashx?SiteId=84ddafa0031f409e9b1dd96f91351621&amp;WebId=b44a2e8f6bd940ffb8577ce52c7585e0&amp;ListId=fd8a59b5757749e6848a491ebc731a91&amp;ItemId=25235&amp;ItemGuid=bdeab3f7b9474e49ab09185bea51d4c4&amp;Data=24</v>
      </c>
    </row>
    <row r="44" spans="1:7" x14ac:dyDescent="0.25">
      <c r="A44" t="s">
        <v>19</v>
      </c>
      <c r="B44" t="s">
        <v>20</v>
      </c>
      <c r="C44" t="s">
        <v>172</v>
      </c>
      <c r="D44" t="s">
        <v>173</v>
      </c>
      <c r="E44" t="s">
        <v>174</v>
      </c>
      <c r="F44" t="str">
        <f t="shared" si="0"/>
        <v>Обращения граждан МО Ногликский ГО</v>
      </c>
      <c r="G44" s="10" t="str">
        <f>HYPERLINK("https://sed.admsakhalin.ru/Docs/Citizen/_layouts/15/eos/edbtransfer.ashx?SiteId=84ddafa0031f409e9b1dd96f91351621&amp;WebId=b44a2e8f6bd940ffb8577ce52c7585e0&amp;ListId=fd8a59b5757749e6848a491ebc731a91&amp;ItemId=27235&amp;ItemGuid=c880af82b4a64c279b1c19e205576115&amp;Data=24","https://sed.admsakhalin.ru/Docs/Citizen/_layouts/15/eos/edbtransfer.ashx?SiteId=84ddafa0031f409e9b1dd96f91351621&amp;WebId=b44a2e8f6bd940ffb8577ce52c7585e0&amp;ListId=fd8a59b5757749e6848a491ebc731a91&amp;ItemId=27235&amp;ItemGuid=c880af82b4a64c279b1c19e205576115&amp;Data=24")</f>
        <v>https://sed.admsakhalin.ru/Docs/Citizen/_layouts/15/eos/edbtransfer.ashx?SiteId=84ddafa0031f409e9b1dd96f91351621&amp;WebId=b44a2e8f6bd940ffb8577ce52c7585e0&amp;ListId=fd8a59b5757749e6848a491ebc731a91&amp;ItemId=27235&amp;ItemGuid=c880af82b4a64c279b1c19e205576115&amp;Data=24</v>
      </c>
    </row>
    <row r="45" spans="1:7" x14ac:dyDescent="0.25">
      <c r="A45" t="s">
        <v>19</v>
      </c>
      <c r="B45" t="s">
        <v>145</v>
      </c>
      <c r="C45" t="s">
        <v>175</v>
      </c>
      <c r="D45" t="s">
        <v>176</v>
      </c>
      <c r="E45" t="s">
        <v>177</v>
      </c>
      <c r="F45" t="str">
        <f t="shared" si="0"/>
        <v>Обращения граждан МО Ногликский ГО</v>
      </c>
      <c r="G45" s="10" t="str">
        <f>HYPERLINK("https://sed.admsakhalin.ru/Docs/Citizen/_layouts/15/eos/edbtransfer.ashx?SiteId=84ddafa0031f409e9b1dd96f91351621&amp;WebId=b44a2e8f6bd940ffb8577ce52c7585e0&amp;ListId=fd8a59b5757749e6848a491ebc731a91&amp;ItemId=24356&amp;ItemGuid=6f079dc6e70c442eb5741a5aef40ea3f&amp;Data=24","https://sed.admsakhalin.ru/Docs/Citizen/_layouts/15/eos/edbtransfer.ashx?SiteId=84ddafa0031f409e9b1dd96f91351621&amp;WebId=b44a2e8f6bd940ffb8577ce52c7585e0&amp;ListId=fd8a59b5757749e6848a491ebc731a91&amp;ItemId=24356&amp;ItemGuid=6f079dc6e70c442eb5741a5aef40ea3f&amp;Data=24")</f>
        <v>https://sed.admsakhalin.ru/Docs/Citizen/_layouts/15/eos/edbtransfer.ashx?SiteId=84ddafa0031f409e9b1dd96f91351621&amp;WebId=b44a2e8f6bd940ffb8577ce52c7585e0&amp;ListId=fd8a59b5757749e6848a491ebc731a91&amp;ItemId=24356&amp;ItemGuid=6f079dc6e70c442eb5741a5aef40ea3f&amp;Data=24</v>
      </c>
    </row>
    <row r="46" spans="1:7" x14ac:dyDescent="0.25">
      <c r="A46" t="s">
        <v>19</v>
      </c>
      <c r="B46" t="s">
        <v>178</v>
      </c>
      <c r="C46" t="s">
        <v>179</v>
      </c>
      <c r="D46" t="s">
        <v>180</v>
      </c>
      <c r="E46" t="s">
        <v>181</v>
      </c>
      <c r="F46" t="str">
        <f t="shared" si="0"/>
        <v>Обращения граждан МО Ногликский ГО</v>
      </c>
      <c r="G46" s="10" t="str">
        <f>HYPERLINK("https://sed.admsakhalin.ru/Docs/Citizen/_layouts/15/eos/edbtransfer.ashx?SiteId=84ddafa0031f409e9b1dd96f91351621&amp;WebId=b44a2e8f6bd940ffb8577ce52c7585e0&amp;ListId=fd8a59b5757749e6848a491ebc731a91&amp;ItemId=15551&amp;ItemGuid=8a391de778614df4b28a1b5e7f6f2d9b&amp;Data=24","https://sed.admsakhalin.ru/Docs/Citizen/_layouts/15/eos/edbtransfer.ashx?SiteId=84ddafa0031f409e9b1dd96f91351621&amp;WebId=b44a2e8f6bd940ffb8577ce52c7585e0&amp;ListId=fd8a59b5757749e6848a491ebc731a91&amp;ItemId=15551&amp;ItemGuid=8a391de778614df4b28a1b5e7f6f2d9b&amp;Data=24")</f>
        <v>https://sed.admsakhalin.ru/Docs/Citizen/_layouts/15/eos/edbtransfer.ashx?SiteId=84ddafa0031f409e9b1dd96f91351621&amp;WebId=b44a2e8f6bd940ffb8577ce52c7585e0&amp;ListId=fd8a59b5757749e6848a491ebc731a91&amp;ItemId=15551&amp;ItemGuid=8a391de778614df4b28a1b5e7f6f2d9b&amp;Data=24</v>
      </c>
    </row>
    <row r="47" spans="1:7" x14ac:dyDescent="0.25">
      <c r="A47" t="s">
        <v>19</v>
      </c>
      <c r="B47" t="s">
        <v>182</v>
      </c>
      <c r="C47" t="s">
        <v>183</v>
      </c>
      <c r="D47" t="s">
        <v>38</v>
      </c>
      <c r="E47" t="s">
        <v>184</v>
      </c>
      <c r="F47" t="str">
        <f t="shared" si="0"/>
        <v>Обращения граждан МО Ногликский ГО</v>
      </c>
      <c r="G47" s="10" t="str">
        <f>HYPERLINK("https://sed.admsakhalin.ru/Docs/Citizen/_layouts/15/eos/edbtransfer.ashx?SiteId=84ddafa0031f409e9b1dd96f91351621&amp;WebId=b44a2e8f6bd940ffb8577ce52c7585e0&amp;ListId=fd8a59b5757749e6848a491ebc731a91&amp;ItemId=19778&amp;ItemGuid=3376f5982c6b48f2815e1bcd15fc6069&amp;Data=24","https://sed.admsakhalin.ru/Docs/Citizen/_layouts/15/eos/edbtransfer.ashx?SiteId=84ddafa0031f409e9b1dd96f91351621&amp;WebId=b44a2e8f6bd940ffb8577ce52c7585e0&amp;ListId=fd8a59b5757749e6848a491ebc731a91&amp;ItemId=19778&amp;ItemGuid=3376f5982c6b48f2815e1bcd15fc6069&amp;Data=24")</f>
        <v>https://sed.admsakhalin.ru/Docs/Citizen/_layouts/15/eos/edbtransfer.ashx?SiteId=84ddafa0031f409e9b1dd96f91351621&amp;WebId=b44a2e8f6bd940ffb8577ce52c7585e0&amp;ListId=fd8a59b5757749e6848a491ebc731a91&amp;ItemId=19778&amp;ItemGuid=3376f5982c6b48f2815e1bcd15fc6069&amp;Data=24</v>
      </c>
    </row>
    <row r="48" spans="1:7" x14ac:dyDescent="0.25">
      <c r="A48" t="s">
        <v>19</v>
      </c>
      <c r="B48" t="s">
        <v>185</v>
      </c>
      <c r="C48" t="s">
        <v>186</v>
      </c>
      <c r="D48" t="s">
        <v>187</v>
      </c>
      <c r="E48" t="s">
        <v>188</v>
      </c>
      <c r="F48" t="str">
        <f t="shared" si="0"/>
        <v>Обращения граждан МО Ногликский ГО</v>
      </c>
      <c r="G48" s="10" t="str">
        <f>HYPERLINK("https://sed.admsakhalin.ru/Docs/Citizen/_layouts/15/eos/edbtransfer.ashx?SiteId=84ddafa0031f409e9b1dd96f91351621&amp;WebId=b44a2e8f6bd940ffb8577ce52c7585e0&amp;ListId=fd8a59b5757749e6848a491ebc731a91&amp;ItemId=23886&amp;ItemGuid=77bc4e722ede4640a2731cb192a1fb38&amp;Data=24","https://sed.admsakhalin.ru/Docs/Citizen/_layouts/15/eos/edbtransfer.ashx?SiteId=84ddafa0031f409e9b1dd96f91351621&amp;WebId=b44a2e8f6bd940ffb8577ce52c7585e0&amp;ListId=fd8a59b5757749e6848a491ebc731a91&amp;ItemId=23886&amp;ItemGuid=77bc4e722ede4640a2731cb192a1fb38&amp;Data=24")</f>
        <v>https://sed.admsakhalin.ru/Docs/Citizen/_layouts/15/eos/edbtransfer.ashx?SiteId=84ddafa0031f409e9b1dd96f91351621&amp;WebId=b44a2e8f6bd940ffb8577ce52c7585e0&amp;ListId=fd8a59b5757749e6848a491ebc731a91&amp;ItemId=23886&amp;ItemGuid=77bc4e722ede4640a2731cb192a1fb38&amp;Data=24</v>
      </c>
    </row>
    <row r="49" spans="1:7" x14ac:dyDescent="0.25">
      <c r="A49" t="s">
        <v>19</v>
      </c>
      <c r="B49" t="s">
        <v>60</v>
      </c>
      <c r="C49" t="s">
        <v>189</v>
      </c>
      <c r="D49" t="s">
        <v>190</v>
      </c>
      <c r="E49" t="s">
        <v>191</v>
      </c>
      <c r="F49" t="str">
        <f t="shared" si="0"/>
        <v>Обращения граждан МО Ногликский ГО</v>
      </c>
      <c r="G49" s="10" t="str">
        <f>HYPERLINK("https://sed.admsakhalin.ru/Docs/Citizen/_layouts/15/eos/edbtransfer.ashx?SiteId=84ddafa0031f409e9b1dd96f91351621&amp;WebId=b44a2e8f6bd940ffb8577ce52c7585e0&amp;ListId=fd8a59b5757749e6848a491ebc731a91&amp;ItemId=19687&amp;ItemGuid=a7324164f32d495995521cbea713f507&amp;Data=24","https://sed.admsakhalin.ru/Docs/Citizen/_layouts/15/eos/edbtransfer.ashx?SiteId=84ddafa0031f409e9b1dd96f91351621&amp;WebId=b44a2e8f6bd940ffb8577ce52c7585e0&amp;ListId=fd8a59b5757749e6848a491ebc731a91&amp;ItemId=19687&amp;ItemGuid=a7324164f32d495995521cbea713f507&amp;Data=24")</f>
        <v>https://sed.admsakhalin.ru/Docs/Citizen/_layouts/15/eos/edbtransfer.ashx?SiteId=84ddafa0031f409e9b1dd96f91351621&amp;WebId=b44a2e8f6bd940ffb8577ce52c7585e0&amp;ListId=fd8a59b5757749e6848a491ebc731a91&amp;ItemId=19687&amp;ItemGuid=a7324164f32d495995521cbea713f507&amp;Data=24</v>
      </c>
    </row>
    <row r="50" spans="1:7" x14ac:dyDescent="0.25">
      <c r="A50" t="s">
        <v>19</v>
      </c>
      <c r="B50" t="s">
        <v>192</v>
      </c>
      <c r="C50" t="s">
        <v>193</v>
      </c>
      <c r="D50" t="s">
        <v>194</v>
      </c>
      <c r="E50" t="s">
        <v>195</v>
      </c>
      <c r="F50" t="str">
        <f t="shared" si="0"/>
        <v>Обращения граждан МО Ногликский ГО</v>
      </c>
      <c r="G50" s="10" t="str">
        <f>HYPERLINK("https://sed.admsakhalin.ru/Docs/Citizen/_layouts/15/eos/edbtransfer.ashx?SiteId=84ddafa0031f409e9b1dd96f91351621&amp;WebId=b44a2e8f6bd940ffb8577ce52c7585e0&amp;ListId=fd8a59b5757749e6848a491ebc731a91&amp;ItemId=15692&amp;ItemGuid=2c76a106c13647aebfdf1cec152f334e&amp;Data=24","https://sed.admsakhalin.ru/Docs/Citizen/_layouts/15/eos/edbtransfer.ashx?SiteId=84ddafa0031f409e9b1dd96f91351621&amp;WebId=b44a2e8f6bd940ffb8577ce52c7585e0&amp;ListId=fd8a59b5757749e6848a491ebc731a91&amp;ItemId=15692&amp;ItemGuid=2c76a106c13647aebfdf1cec152f334e&amp;Data=24")</f>
        <v>https://sed.admsakhalin.ru/Docs/Citizen/_layouts/15/eos/edbtransfer.ashx?SiteId=84ddafa0031f409e9b1dd96f91351621&amp;WebId=b44a2e8f6bd940ffb8577ce52c7585e0&amp;ListId=fd8a59b5757749e6848a491ebc731a91&amp;ItemId=15692&amp;ItemGuid=2c76a106c13647aebfdf1cec152f334e&amp;Data=24</v>
      </c>
    </row>
    <row r="51" spans="1:7" x14ac:dyDescent="0.25">
      <c r="A51" t="s">
        <v>19</v>
      </c>
      <c r="B51" t="s">
        <v>196</v>
      </c>
      <c r="C51" t="s">
        <v>197</v>
      </c>
      <c r="D51" t="s">
        <v>77</v>
      </c>
      <c r="E51" t="s">
        <v>63</v>
      </c>
      <c r="F51" t="str">
        <f t="shared" si="0"/>
        <v>Обращения граждан МО Ногликский ГО</v>
      </c>
      <c r="G51" s="10" t="str">
        <f>HYPERLINK("https://sed.admsakhalin.ru/Docs/Citizen/_layouts/15/eos/edbtransfer.ashx?SiteId=84ddafa0031f409e9b1dd96f91351621&amp;WebId=b44a2e8f6bd940ffb8577ce52c7585e0&amp;ListId=fd8a59b5757749e6848a491ebc731a91&amp;ItemId=26624&amp;ItemGuid=6c6c1c2ce48b476f8ac61d99b28b5d07&amp;Data=24","https://sed.admsakhalin.ru/Docs/Citizen/_layouts/15/eos/edbtransfer.ashx?SiteId=84ddafa0031f409e9b1dd96f91351621&amp;WebId=b44a2e8f6bd940ffb8577ce52c7585e0&amp;ListId=fd8a59b5757749e6848a491ebc731a91&amp;ItemId=26624&amp;ItemGuid=6c6c1c2ce48b476f8ac61d99b28b5d07&amp;Data=24")</f>
        <v>https://sed.admsakhalin.ru/Docs/Citizen/_layouts/15/eos/edbtransfer.ashx?SiteId=84ddafa0031f409e9b1dd96f91351621&amp;WebId=b44a2e8f6bd940ffb8577ce52c7585e0&amp;ListId=fd8a59b5757749e6848a491ebc731a91&amp;ItemId=26624&amp;ItemGuid=6c6c1c2ce48b476f8ac61d99b28b5d07&amp;Data=24</v>
      </c>
    </row>
    <row r="52" spans="1:7" x14ac:dyDescent="0.25">
      <c r="A52" t="s">
        <v>19</v>
      </c>
      <c r="B52" t="s">
        <v>20</v>
      </c>
      <c r="C52" t="s">
        <v>198</v>
      </c>
      <c r="D52" t="s">
        <v>176</v>
      </c>
      <c r="E52" t="s">
        <v>199</v>
      </c>
      <c r="F52" t="str">
        <f t="shared" si="0"/>
        <v>Обращения граждан МО Ногликский ГО</v>
      </c>
      <c r="G52" s="10" t="str">
        <f>HYPERLINK("https://sed.admsakhalin.ru/Docs/Citizen/_layouts/15/eos/edbtransfer.ashx?SiteId=84ddafa0031f409e9b1dd96f91351621&amp;WebId=b44a2e8f6bd940ffb8577ce52c7585e0&amp;ListId=fd8a59b5757749e6848a491ebc731a91&amp;ItemId=24344&amp;ItemGuid=38b98d1fca294e3dbdd21ea603b4e32b&amp;Data=24","https://sed.admsakhalin.ru/Docs/Citizen/_layouts/15/eos/edbtransfer.ashx?SiteId=84ddafa0031f409e9b1dd96f91351621&amp;WebId=b44a2e8f6bd940ffb8577ce52c7585e0&amp;ListId=fd8a59b5757749e6848a491ebc731a91&amp;ItemId=24344&amp;ItemGuid=38b98d1fca294e3dbdd21ea603b4e32b&amp;Data=24")</f>
        <v>https://sed.admsakhalin.ru/Docs/Citizen/_layouts/15/eos/edbtransfer.ashx?SiteId=84ddafa0031f409e9b1dd96f91351621&amp;WebId=b44a2e8f6bd940ffb8577ce52c7585e0&amp;ListId=fd8a59b5757749e6848a491ebc731a91&amp;ItemId=24344&amp;ItemGuid=38b98d1fca294e3dbdd21ea603b4e32b&amp;Data=24</v>
      </c>
    </row>
    <row r="53" spans="1:7" x14ac:dyDescent="0.25">
      <c r="A53" t="s">
        <v>19</v>
      </c>
      <c r="B53" t="s">
        <v>200</v>
      </c>
      <c r="C53" t="s">
        <v>201</v>
      </c>
      <c r="D53" t="s">
        <v>143</v>
      </c>
      <c r="E53" t="s">
        <v>202</v>
      </c>
      <c r="F53" t="str">
        <f t="shared" si="0"/>
        <v>Обращения граждан МО Ногликский ГО</v>
      </c>
      <c r="G53" s="10" t="str">
        <f>HYPERLINK("https://sed.admsakhalin.ru/Docs/Citizen/_layouts/15/eos/edbtransfer.ashx?SiteId=84ddafa0031f409e9b1dd96f91351621&amp;WebId=b44a2e8f6bd940ffb8577ce52c7585e0&amp;ListId=fd8a59b5757749e6848a491ebc731a91&amp;ItemId=21092&amp;ItemGuid=e119d43c382a448184311f1ea1c3caa2&amp;Data=24","https://sed.admsakhalin.ru/Docs/Citizen/_layouts/15/eos/edbtransfer.ashx?SiteId=84ddafa0031f409e9b1dd96f91351621&amp;WebId=b44a2e8f6bd940ffb8577ce52c7585e0&amp;ListId=fd8a59b5757749e6848a491ebc731a91&amp;ItemId=21092&amp;ItemGuid=e119d43c382a448184311f1ea1c3caa2&amp;Data=24")</f>
        <v>https://sed.admsakhalin.ru/Docs/Citizen/_layouts/15/eos/edbtransfer.ashx?SiteId=84ddafa0031f409e9b1dd96f91351621&amp;WebId=b44a2e8f6bd940ffb8577ce52c7585e0&amp;ListId=fd8a59b5757749e6848a491ebc731a91&amp;ItemId=21092&amp;ItemGuid=e119d43c382a448184311f1ea1c3caa2&amp;Data=24</v>
      </c>
    </row>
    <row r="54" spans="1:7" x14ac:dyDescent="0.25">
      <c r="A54" t="s">
        <v>19</v>
      </c>
      <c r="B54" t="s">
        <v>97</v>
      </c>
      <c r="C54" t="s">
        <v>203</v>
      </c>
      <c r="D54" t="s">
        <v>129</v>
      </c>
      <c r="E54" t="s">
        <v>100</v>
      </c>
      <c r="F54" t="str">
        <f t="shared" si="0"/>
        <v>Обращения граждан МО Ногликский ГО</v>
      </c>
      <c r="G54" s="10" t="str">
        <f>HYPERLINK("https://sed.admsakhalin.ru/Docs/Citizen/_layouts/15/eos/edbtransfer.ashx?SiteId=84ddafa0031f409e9b1dd96f91351621&amp;WebId=b44a2e8f6bd940ffb8577ce52c7585e0&amp;ListId=fd8a59b5757749e6848a491ebc731a91&amp;ItemId=26540&amp;ItemGuid=cc8d09fda9f0417fb1961f7a27d86a8a&amp;Data=24","https://sed.admsakhalin.ru/Docs/Citizen/_layouts/15/eos/edbtransfer.ashx?SiteId=84ddafa0031f409e9b1dd96f91351621&amp;WebId=b44a2e8f6bd940ffb8577ce52c7585e0&amp;ListId=fd8a59b5757749e6848a491ebc731a91&amp;ItemId=26540&amp;ItemGuid=cc8d09fda9f0417fb1961f7a27d86a8a&amp;Data=24")</f>
        <v>https://sed.admsakhalin.ru/Docs/Citizen/_layouts/15/eos/edbtransfer.ashx?SiteId=84ddafa0031f409e9b1dd96f91351621&amp;WebId=b44a2e8f6bd940ffb8577ce52c7585e0&amp;ListId=fd8a59b5757749e6848a491ebc731a91&amp;ItemId=26540&amp;ItemGuid=cc8d09fda9f0417fb1961f7a27d86a8a&amp;Data=24</v>
      </c>
    </row>
    <row r="55" spans="1:7" x14ac:dyDescent="0.25">
      <c r="A55" t="s">
        <v>19</v>
      </c>
      <c r="B55" t="s">
        <v>105</v>
      </c>
      <c r="C55" t="s">
        <v>204</v>
      </c>
      <c r="D55" t="s">
        <v>77</v>
      </c>
      <c r="E55" t="s">
        <v>205</v>
      </c>
      <c r="F55" t="str">
        <f t="shared" si="0"/>
        <v>Обращения граждан МО Ногликский ГО</v>
      </c>
      <c r="G55" s="10" t="str">
        <f>HYPERLINK("https://sed.admsakhalin.ru/Docs/Citizen/_layouts/15/eos/edbtransfer.ashx?SiteId=84ddafa0031f409e9b1dd96f91351621&amp;WebId=b44a2e8f6bd940ffb8577ce52c7585e0&amp;ListId=fd8a59b5757749e6848a491ebc731a91&amp;ItemId=26621&amp;ItemGuid=4526d633f43e486ba3831fa8946807fa&amp;Data=24","https://sed.admsakhalin.ru/Docs/Citizen/_layouts/15/eos/edbtransfer.ashx?SiteId=84ddafa0031f409e9b1dd96f91351621&amp;WebId=b44a2e8f6bd940ffb8577ce52c7585e0&amp;ListId=fd8a59b5757749e6848a491ebc731a91&amp;ItemId=26621&amp;ItemGuid=4526d633f43e486ba3831fa8946807fa&amp;Data=24")</f>
        <v>https://sed.admsakhalin.ru/Docs/Citizen/_layouts/15/eos/edbtransfer.ashx?SiteId=84ddafa0031f409e9b1dd96f91351621&amp;WebId=b44a2e8f6bd940ffb8577ce52c7585e0&amp;ListId=fd8a59b5757749e6848a491ebc731a91&amp;ItemId=26621&amp;ItemGuid=4526d633f43e486ba3831fa8946807fa&amp;Data=24</v>
      </c>
    </row>
    <row r="56" spans="1:7" x14ac:dyDescent="0.25">
      <c r="A56" t="s">
        <v>19</v>
      </c>
      <c r="B56" t="s">
        <v>206</v>
      </c>
      <c r="C56" t="s">
        <v>207</v>
      </c>
      <c r="D56" t="s">
        <v>34</v>
      </c>
      <c r="E56" t="s">
        <v>208</v>
      </c>
      <c r="F56" t="str">
        <f t="shared" si="0"/>
        <v>Обращения граждан МО Ногликский ГО</v>
      </c>
      <c r="G56" s="10" t="str">
        <f>HYPERLINK("https://sed.admsakhalin.ru/Docs/Citizen/_layouts/15/eos/edbtransfer.ashx?SiteId=84ddafa0031f409e9b1dd96f91351621&amp;WebId=b44a2e8f6bd940ffb8577ce52c7585e0&amp;ListId=fd8a59b5757749e6848a491ebc731a91&amp;ItemId=18436&amp;ItemGuid=d1971f7dc9ad486e8e311fd584b253b6&amp;Data=24","https://sed.admsakhalin.ru/Docs/Citizen/_layouts/15/eos/edbtransfer.ashx?SiteId=84ddafa0031f409e9b1dd96f91351621&amp;WebId=b44a2e8f6bd940ffb8577ce52c7585e0&amp;ListId=fd8a59b5757749e6848a491ebc731a91&amp;ItemId=18436&amp;ItemGuid=d1971f7dc9ad486e8e311fd584b253b6&amp;Data=24")</f>
        <v>https://sed.admsakhalin.ru/Docs/Citizen/_layouts/15/eos/edbtransfer.ashx?SiteId=84ddafa0031f409e9b1dd96f91351621&amp;WebId=b44a2e8f6bd940ffb8577ce52c7585e0&amp;ListId=fd8a59b5757749e6848a491ebc731a91&amp;ItemId=18436&amp;ItemGuid=d1971f7dc9ad486e8e311fd584b253b6&amp;Data=24</v>
      </c>
    </row>
    <row r="57" spans="1:7" x14ac:dyDescent="0.25">
      <c r="A57" t="s">
        <v>19</v>
      </c>
      <c r="B57" t="s">
        <v>209</v>
      </c>
      <c r="C57" t="s">
        <v>210</v>
      </c>
      <c r="D57" t="s">
        <v>180</v>
      </c>
      <c r="E57" t="s">
        <v>211</v>
      </c>
      <c r="F57" t="str">
        <f t="shared" si="0"/>
        <v>Обращения граждан МО Ногликский ГО</v>
      </c>
      <c r="G57" s="10" t="str">
        <f>HYPERLINK("https://sed.admsakhalin.ru/Docs/Citizen/_layouts/15/eos/edbtransfer.ashx?SiteId=84ddafa0031f409e9b1dd96f91351621&amp;WebId=b44a2e8f6bd940ffb8577ce52c7585e0&amp;ListId=fd8a59b5757749e6848a491ebc731a91&amp;ItemId=15575&amp;ItemGuid=5e0cd28691cb4fb1b3e71fe9eda01bf5&amp;Data=24","https://sed.admsakhalin.ru/Docs/Citizen/_layouts/15/eos/edbtransfer.ashx?SiteId=84ddafa0031f409e9b1dd96f91351621&amp;WebId=b44a2e8f6bd940ffb8577ce52c7585e0&amp;ListId=fd8a59b5757749e6848a491ebc731a91&amp;ItemId=15575&amp;ItemGuid=5e0cd28691cb4fb1b3e71fe9eda01bf5&amp;Data=24")</f>
        <v>https://sed.admsakhalin.ru/Docs/Citizen/_layouts/15/eos/edbtransfer.ashx?SiteId=84ddafa0031f409e9b1dd96f91351621&amp;WebId=b44a2e8f6bd940ffb8577ce52c7585e0&amp;ListId=fd8a59b5757749e6848a491ebc731a91&amp;ItemId=15575&amp;ItemGuid=5e0cd28691cb4fb1b3e71fe9eda01bf5&amp;Data=24</v>
      </c>
    </row>
    <row r="58" spans="1:7" x14ac:dyDescent="0.25">
      <c r="A58" t="s">
        <v>19</v>
      </c>
      <c r="B58" t="s">
        <v>212</v>
      </c>
      <c r="C58" t="s">
        <v>213</v>
      </c>
      <c r="D58" t="s">
        <v>214</v>
      </c>
      <c r="E58" t="s">
        <v>215</v>
      </c>
      <c r="F58" t="str">
        <f t="shared" si="0"/>
        <v>Обращения граждан МО Ногликский ГО</v>
      </c>
      <c r="G58" s="10" t="str">
        <f>HYPERLINK("https://sed.admsakhalin.ru/Docs/Citizen/_layouts/15/eos/edbtransfer.ashx?SiteId=84ddafa0031f409e9b1dd96f91351621&amp;WebId=b44a2e8f6bd940ffb8577ce52c7585e0&amp;ListId=fd8a59b5757749e6848a491ebc731a91&amp;ItemId=23246&amp;ItemGuid=83c6f7f03a0c49349c1820679682adec&amp;Data=24","https://sed.admsakhalin.ru/Docs/Citizen/_layouts/15/eos/edbtransfer.ashx?SiteId=84ddafa0031f409e9b1dd96f91351621&amp;WebId=b44a2e8f6bd940ffb8577ce52c7585e0&amp;ListId=fd8a59b5757749e6848a491ebc731a91&amp;ItemId=23246&amp;ItemGuid=83c6f7f03a0c49349c1820679682adec&amp;Data=24")</f>
        <v>https://sed.admsakhalin.ru/Docs/Citizen/_layouts/15/eos/edbtransfer.ashx?SiteId=84ddafa0031f409e9b1dd96f91351621&amp;WebId=b44a2e8f6bd940ffb8577ce52c7585e0&amp;ListId=fd8a59b5757749e6848a491ebc731a91&amp;ItemId=23246&amp;ItemGuid=83c6f7f03a0c49349c1820679682adec&amp;Data=24</v>
      </c>
    </row>
    <row r="59" spans="1:7" x14ac:dyDescent="0.25">
      <c r="A59" t="s">
        <v>19</v>
      </c>
      <c r="B59" t="s">
        <v>40</v>
      </c>
      <c r="C59" t="s">
        <v>216</v>
      </c>
      <c r="D59" t="s">
        <v>26</v>
      </c>
      <c r="E59" t="s">
        <v>217</v>
      </c>
      <c r="F59" t="str">
        <f t="shared" si="0"/>
        <v>Обращения граждан МО Ногликский ГО</v>
      </c>
      <c r="G59" s="10" t="str">
        <f>HYPERLINK("https://sed.admsakhalin.ru/Docs/Citizen/_layouts/15/eos/edbtransfer.ashx?SiteId=84ddafa0031f409e9b1dd96f91351621&amp;WebId=b44a2e8f6bd940ffb8577ce52c7585e0&amp;ListId=fd8a59b5757749e6848a491ebc731a91&amp;ItemId=16480&amp;ItemGuid=3209d83cf137411d89ad20d3aca8f6c7&amp;Data=24","https://sed.admsakhalin.ru/Docs/Citizen/_layouts/15/eos/edbtransfer.ashx?SiteId=84ddafa0031f409e9b1dd96f91351621&amp;WebId=b44a2e8f6bd940ffb8577ce52c7585e0&amp;ListId=fd8a59b5757749e6848a491ebc731a91&amp;ItemId=16480&amp;ItemGuid=3209d83cf137411d89ad20d3aca8f6c7&amp;Data=24")</f>
        <v>https://sed.admsakhalin.ru/Docs/Citizen/_layouts/15/eos/edbtransfer.ashx?SiteId=84ddafa0031f409e9b1dd96f91351621&amp;WebId=b44a2e8f6bd940ffb8577ce52c7585e0&amp;ListId=fd8a59b5757749e6848a491ebc731a91&amp;ItemId=16480&amp;ItemGuid=3209d83cf137411d89ad20d3aca8f6c7&amp;Data=24</v>
      </c>
    </row>
    <row r="60" spans="1:7" x14ac:dyDescent="0.25">
      <c r="A60" t="s">
        <v>19</v>
      </c>
      <c r="B60" t="s">
        <v>218</v>
      </c>
      <c r="C60" t="s">
        <v>219</v>
      </c>
      <c r="D60" t="s">
        <v>220</v>
      </c>
      <c r="E60" t="s">
        <v>35</v>
      </c>
      <c r="F60" t="str">
        <f t="shared" si="0"/>
        <v>Обращения граждан МО Ногликский ГО</v>
      </c>
      <c r="G60" s="10" t="str">
        <f>HYPERLINK("https://sed.admsakhalin.ru/Docs/Citizen/_layouts/15/eos/edbtransfer.ashx?SiteId=84ddafa0031f409e9b1dd96f91351621&amp;WebId=b44a2e8f6bd940ffb8577ce52c7585e0&amp;ListId=fd8a59b5757749e6848a491ebc731a91&amp;ItemId=16407&amp;ItemGuid=a92403a648b0415da8f3210dfe6b340d&amp;Data=24","https://sed.admsakhalin.ru/Docs/Citizen/_layouts/15/eos/edbtransfer.ashx?SiteId=84ddafa0031f409e9b1dd96f91351621&amp;WebId=b44a2e8f6bd940ffb8577ce52c7585e0&amp;ListId=fd8a59b5757749e6848a491ebc731a91&amp;ItemId=16407&amp;ItemGuid=a92403a648b0415da8f3210dfe6b340d&amp;Data=24")</f>
        <v>https://sed.admsakhalin.ru/Docs/Citizen/_layouts/15/eos/edbtransfer.ashx?SiteId=84ddafa0031f409e9b1dd96f91351621&amp;WebId=b44a2e8f6bd940ffb8577ce52c7585e0&amp;ListId=fd8a59b5757749e6848a491ebc731a91&amp;ItemId=16407&amp;ItemGuid=a92403a648b0415da8f3210dfe6b340d&amp;Data=24</v>
      </c>
    </row>
    <row r="61" spans="1:7" x14ac:dyDescent="0.25">
      <c r="A61" t="s">
        <v>19</v>
      </c>
      <c r="B61" t="s">
        <v>221</v>
      </c>
      <c r="C61" t="s">
        <v>222</v>
      </c>
      <c r="D61" t="s">
        <v>223</v>
      </c>
      <c r="E61" t="s">
        <v>224</v>
      </c>
      <c r="F61" t="str">
        <f t="shared" si="0"/>
        <v>Обращения граждан МО Ногликский ГО</v>
      </c>
      <c r="G61" s="10" t="str">
        <f>HYPERLINK("https://sed.admsakhalin.ru/Docs/Citizen/_layouts/15/eos/edbtransfer.ashx?SiteId=84ddafa0031f409e9b1dd96f91351621&amp;WebId=b44a2e8f6bd940ffb8577ce52c7585e0&amp;ListId=fd8a59b5757749e6848a491ebc731a91&amp;ItemId=27742&amp;ItemGuid=d0088c75a69041088bc02186d35d4002&amp;Data=24","https://sed.admsakhalin.ru/Docs/Citizen/_layouts/15/eos/edbtransfer.ashx?SiteId=84ddafa0031f409e9b1dd96f91351621&amp;WebId=b44a2e8f6bd940ffb8577ce52c7585e0&amp;ListId=fd8a59b5757749e6848a491ebc731a91&amp;ItemId=27742&amp;ItemGuid=d0088c75a69041088bc02186d35d4002&amp;Data=24")</f>
        <v>https://sed.admsakhalin.ru/Docs/Citizen/_layouts/15/eos/edbtransfer.ashx?SiteId=84ddafa0031f409e9b1dd96f91351621&amp;WebId=b44a2e8f6bd940ffb8577ce52c7585e0&amp;ListId=fd8a59b5757749e6848a491ebc731a91&amp;ItemId=27742&amp;ItemGuid=d0088c75a69041088bc02186d35d4002&amp;Data=24</v>
      </c>
    </row>
    <row r="62" spans="1:7" x14ac:dyDescent="0.25">
      <c r="A62" t="s">
        <v>19</v>
      </c>
      <c r="B62" t="s">
        <v>225</v>
      </c>
      <c r="C62" t="s">
        <v>226</v>
      </c>
      <c r="D62" t="s">
        <v>84</v>
      </c>
      <c r="E62" t="s">
        <v>227</v>
      </c>
      <c r="F62" t="str">
        <f t="shared" si="0"/>
        <v>Обращения граждан МО Ногликский ГО</v>
      </c>
      <c r="G62" s="10" t="str">
        <f>HYPERLINK("https://sed.admsakhalin.ru/Docs/Citizen/_layouts/15/eos/edbtransfer.ashx?SiteId=84ddafa0031f409e9b1dd96f91351621&amp;WebId=b44a2e8f6bd940ffb8577ce52c7585e0&amp;ListId=fd8a59b5757749e6848a491ebc731a91&amp;ItemId=21675&amp;ItemGuid=24fc895eae6340b797f12252afcc9d0f&amp;Data=24","https://sed.admsakhalin.ru/Docs/Citizen/_layouts/15/eos/edbtransfer.ashx?SiteId=84ddafa0031f409e9b1dd96f91351621&amp;WebId=b44a2e8f6bd940ffb8577ce52c7585e0&amp;ListId=fd8a59b5757749e6848a491ebc731a91&amp;ItemId=21675&amp;ItemGuid=24fc895eae6340b797f12252afcc9d0f&amp;Data=24")</f>
        <v>https://sed.admsakhalin.ru/Docs/Citizen/_layouts/15/eos/edbtransfer.ashx?SiteId=84ddafa0031f409e9b1dd96f91351621&amp;WebId=b44a2e8f6bd940ffb8577ce52c7585e0&amp;ListId=fd8a59b5757749e6848a491ebc731a91&amp;ItemId=21675&amp;ItemGuid=24fc895eae6340b797f12252afcc9d0f&amp;Data=24</v>
      </c>
    </row>
    <row r="63" spans="1:7" x14ac:dyDescent="0.25">
      <c r="A63" t="s">
        <v>19</v>
      </c>
      <c r="B63" t="s">
        <v>82</v>
      </c>
      <c r="C63" t="s">
        <v>228</v>
      </c>
      <c r="D63" t="s">
        <v>229</v>
      </c>
      <c r="E63" t="s">
        <v>230</v>
      </c>
      <c r="F63" t="str">
        <f t="shared" si="0"/>
        <v>Обращения граждан МО Ногликский ГО</v>
      </c>
      <c r="G63" s="10" t="str">
        <f>HYPERLINK("https://sed.admsakhalin.ru/Docs/Citizen/_layouts/15/eos/edbtransfer.ashx?SiteId=84ddafa0031f409e9b1dd96f91351621&amp;WebId=b44a2e8f6bd940ffb8577ce52c7585e0&amp;ListId=fd8a59b5757749e6848a491ebc731a91&amp;ItemId=15091&amp;ItemGuid=34d50f2688c1462c8ab4229749a15b3f&amp;Data=24","https://sed.admsakhalin.ru/Docs/Citizen/_layouts/15/eos/edbtransfer.ashx?SiteId=84ddafa0031f409e9b1dd96f91351621&amp;WebId=b44a2e8f6bd940ffb8577ce52c7585e0&amp;ListId=fd8a59b5757749e6848a491ebc731a91&amp;ItemId=15091&amp;ItemGuid=34d50f2688c1462c8ab4229749a15b3f&amp;Data=24")</f>
        <v>https://sed.admsakhalin.ru/Docs/Citizen/_layouts/15/eos/edbtransfer.ashx?SiteId=84ddafa0031f409e9b1dd96f91351621&amp;WebId=b44a2e8f6bd940ffb8577ce52c7585e0&amp;ListId=fd8a59b5757749e6848a491ebc731a91&amp;ItemId=15091&amp;ItemGuid=34d50f2688c1462c8ab4229749a15b3f&amp;Data=24</v>
      </c>
    </row>
    <row r="64" spans="1:7" x14ac:dyDescent="0.25">
      <c r="A64" t="s">
        <v>19</v>
      </c>
      <c r="B64" t="s">
        <v>231</v>
      </c>
      <c r="C64" t="s">
        <v>232</v>
      </c>
      <c r="D64" t="s">
        <v>233</v>
      </c>
      <c r="E64" t="s">
        <v>234</v>
      </c>
      <c r="F64" t="str">
        <f t="shared" si="0"/>
        <v>Обращения граждан МО Ногликский ГО</v>
      </c>
      <c r="G64" s="10" t="str">
        <f>HYPERLINK("https://sed.admsakhalin.ru/Docs/Citizen/_layouts/15/eos/edbtransfer.ashx?SiteId=84ddafa0031f409e9b1dd96f91351621&amp;WebId=b44a2e8f6bd940ffb8577ce52c7585e0&amp;ListId=fd8a59b5757749e6848a491ebc731a91&amp;ItemId=22331&amp;ItemGuid=1de9b9ee11fa46abbf7e23a6d5c0ebf3&amp;Data=24","https://sed.admsakhalin.ru/Docs/Citizen/_layouts/15/eos/edbtransfer.ashx?SiteId=84ddafa0031f409e9b1dd96f91351621&amp;WebId=b44a2e8f6bd940ffb8577ce52c7585e0&amp;ListId=fd8a59b5757749e6848a491ebc731a91&amp;ItemId=22331&amp;ItemGuid=1de9b9ee11fa46abbf7e23a6d5c0ebf3&amp;Data=24")</f>
        <v>https://sed.admsakhalin.ru/Docs/Citizen/_layouts/15/eos/edbtransfer.ashx?SiteId=84ddafa0031f409e9b1dd96f91351621&amp;WebId=b44a2e8f6bd940ffb8577ce52c7585e0&amp;ListId=fd8a59b5757749e6848a491ebc731a91&amp;ItemId=22331&amp;ItemGuid=1de9b9ee11fa46abbf7e23a6d5c0ebf3&amp;Data=24</v>
      </c>
    </row>
    <row r="65" spans="1:7" x14ac:dyDescent="0.25">
      <c r="A65" t="s">
        <v>19</v>
      </c>
      <c r="B65" t="s">
        <v>68</v>
      </c>
      <c r="C65" t="s">
        <v>235</v>
      </c>
      <c r="D65" t="s">
        <v>236</v>
      </c>
      <c r="E65" t="s">
        <v>237</v>
      </c>
      <c r="F65" t="str">
        <f t="shared" si="0"/>
        <v>Обращения граждан МО Ногликский ГО</v>
      </c>
      <c r="G65" s="10" t="str">
        <f>HYPERLINK("https://sed.admsakhalin.ru/Docs/Citizen/_layouts/15/eos/edbtransfer.ashx?SiteId=84ddafa0031f409e9b1dd96f91351621&amp;WebId=b44a2e8f6bd940ffb8577ce52c7585e0&amp;ListId=fd8a59b5757749e6848a491ebc731a91&amp;ItemId=27222&amp;ItemGuid=3af64ef177fe4267ba2223c3c59f9f51&amp;Data=24","https://sed.admsakhalin.ru/Docs/Citizen/_layouts/15/eos/edbtransfer.ashx?SiteId=84ddafa0031f409e9b1dd96f91351621&amp;WebId=b44a2e8f6bd940ffb8577ce52c7585e0&amp;ListId=fd8a59b5757749e6848a491ebc731a91&amp;ItemId=27222&amp;ItemGuid=3af64ef177fe4267ba2223c3c59f9f51&amp;Data=24")</f>
        <v>https://sed.admsakhalin.ru/Docs/Citizen/_layouts/15/eos/edbtransfer.ashx?SiteId=84ddafa0031f409e9b1dd96f91351621&amp;WebId=b44a2e8f6bd940ffb8577ce52c7585e0&amp;ListId=fd8a59b5757749e6848a491ebc731a91&amp;ItemId=27222&amp;ItemGuid=3af64ef177fe4267ba2223c3c59f9f51&amp;Data=24</v>
      </c>
    </row>
    <row r="66" spans="1:7" x14ac:dyDescent="0.25">
      <c r="A66" t="s">
        <v>19</v>
      </c>
      <c r="B66" t="s">
        <v>145</v>
      </c>
      <c r="C66" t="s">
        <v>238</v>
      </c>
      <c r="D66" t="s">
        <v>239</v>
      </c>
      <c r="E66" t="s">
        <v>240</v>
      </c>
      <c r="F66" t="str">
        <f t="shared" si="0"/>
        <v>Обращения граждан МО Ногликский ГО</v>
      </c>
      <c r="G66" s="10" t="str">
        <f>HYPERLINK("https://sed.admsakhalin.ru/Docs/Citizen/_layouts/15/eos/edbtransfer.ashx?SiteId=84ddafa0031f409e9b1dd96f91351621&amp;WebId=b44a2e8f6bd940ffb8577ce52c7585e0&amp;ListId=fd8a59b5757749e6848a491ebc731a91&amp;ItemId=20845&amp;ItemGuid=d217a22d1527446589ed23d853eec0e0&amp;Data=24","https://sed.admsakhalin.ru/Docs/Citizen/_layouts/15/eos/edbtransfer.ashx?SiteId=84ddafa0031f409e9b1dd96f91351621&amp;WebId=b44a2e8f6bd940ffb8577ce52c7585e0&amp;ListId=fd8a59b5757749e6848a491ebc731a91&amp;ItemId=20845&amp;ItemGuid=d217a22d1527446589ed23d853eec0e0&amp;Data=24")</f>
        <v>https://sed.admsakhalin.ru/Docs/Citizen/_layouts/15/eos/edbtransfer.ashx?SiteId=84ddafa0031f409e9b1dd96f91351621&amp;WebId=b44a2e8f6bd940ffb8577ce52c7585e0&amp;ListId=fd8a59b5757749e6848a491ebc731a91&amp;ItemId=20845&amp;ItemGuid=d217a22d1527446589ed23d853eec0e0&amp;Data=24</v>
      </c>
    </row>
    <row r="67" spans="1:7" x14ac:dyDescent="0.25">
      <c r="A67" t="s">
        <v>19</v>
      </c>
      <c r="B67" t="s">
        <v>241</v>
      </c>
      <c r="C67" t="s">
        <v>242</v>
      </c>
      <c r="D67" t="s">
        <v>236</v>
      </c>
      <c r="E67" t="s">
        <v>243</v>
      </c>
      <c r="F67" t="str">
        <f t="shared" si="0"/>
        <v>Обращения граждан МО Ногликский ГО</v>
      </c>
      <c r="G67" s="10" t="str">
        <f>HYPERLINK("https://sed.admsakhalin.ru/Docs/Citizen/_layouts/15/eos/edbtransfer.ashx?SiteId=84ddafa0031f409e9b1dd96f91351621&amp;WebId=b44a2e8f6bd940ffb8577ce52c7585e0&amp;ListId=fd8a59b5757749e6848a491ebc731a91&amp;ItemId=27228&amp;ItemGuid=2a0d5c489fd9449fbcc623da0b03355a&amp;Data=24","https://sed.admsakhalin.ru/Docs/Citizen/_layouts/15/eos/edbtransfer.ashx?SiteId=84ddafa0031f409e9b1dd96f91351621&amp;WebId=b44a2e8f6bd940ffb8577ce52c7585e0&amp;ListId=fd8a59b5757749e6848a491ebc731a91&amp;ItemId=27228&amp;ItemGuid=2a0d5c489fd9449fbcc623da0b03355a&amp;Data=24")</f>
        <v>https://sed.admsakhalin.ru/Docs/Citizen/_layouts/15/eos/edbtransfer.ashx?SiteId=84ddafa0031f409e9b1dd96f91351621&amp;WebId=b44a2e8f6bd940ffb8577ce52c7585e0&amp;ListId=fd8a59b5757749e6848a491ebc731a91&amp;ItemId=27228&amp;ItemGuid=2a0d5c489fd9449fbcc623da0b03355a&amp;Data=24</v>
      </c>
    </row>
    <row r="68" spans="1:7" x14ac:dyDescent="0.25">
      <c r="A68" t="s">
        <v>19</v>
      </c>
      <c r="B68" t="s">
        <v>244</v>
      </c>
      <c r="C68" t="s">
        <v>245</v>
      </c>
      <c r="D68" t="s">
        <v>246</v>
      </c>
      <c r="E68" t="s">
        <v>247</v>
      </c>
      <c r="F68" t="str">
        <f t="shared" si="0"/>
        <v>Обращения граждан МО Ногликский ГО</v>
      </c>
      <c r="G68" s="10" t="str">
        <f>HYPERLINK("https://sed.admsakhalin.ru/Docs/Citizen/_layouts/15/eos/edbtransfer.ashx?SiteId=84ddafa0031f409e9b1dd96f91351621&amp;WebId=b44a2e8f6bd940ffb8577ce52c7585e0&amp;ListId=fd8a59b5757749e6848a491ebc731a91&amp;ItemId=24210&amp;ItemGuid=61b94a1bf047412e93bc23f8afe434cd&amp;Data=24","https://sed.admsakhalin.ru/Docs/Citizen/_layouts/15/eos/edbtransfer.ashx?SiteId=84ddafa0031f409e9b1dd96f91351621&amp;WebId=b44a2e8f6bd940ffb8577ce52c7585e0&amp;ListId=fd8a59b5757749e6848a491ebc731a91&amp;ItemId=24210&amp;ItemGuid=61b94a1bf047412e93bc23f8afe434cd&amp;Data=24")</f>
        <v>https://sed.admsakhalin.ru/Docs/Citizen/_layouts/15/eos/edbtransfer.ashx?SiteId=84ddafa0031f409e9b1dd96f91351621&amp;WebId=b44a2e8f6bd940ffb8577ce52c7585e0&amp;ListId=fd8a59b5757749e6848a491ebc731a91&amp;ItemId=24210&amp;ItemGuid=61b94a1bf047412e93bc23f8afe434cd&amp;Data=24</v>
      </c>
    </row>
    <row r="69" spans="1:7" x14ac:dyDescent="0.25">
      <c r="A69" t="s">
        <v>19</v>
      </c>
      <c r="B69" t="s">
        <v>44</v>
      </c>
      <c r="C69" t="s">
        <v>248</v>
      </c>
      <c r="D69" t="s">
        <v>249</v>
      </c>
      <c r="E69" t="s">
        <v>250</v>
      </c>
      <c r="F69" t="str">
        <f t="shared" si="0"/>
        <v>Обращения граждан МО Ногликский ГО</v>
      </c>
      <c r="G69" s="10" t="str">
        <f>HYPERLINK("https://sed.admsakhalin.ru/Docs/Citizen/_layouts/15/eos/edbtransfer.ashx?SiteId=84ddafa0031f409e9b1dd96f91351621&amp;WebId=b44a2e8f6bd940ffb8577ce52c7585e0&amp;ListId=fd8a59b5757749e6848a491ebc731a91&amp;ItemId=18161&amp;ItemGuid=98397e82b7814d848baf240f82c5c419&amp;Data=24","https://sed.admsakhalin.ru/Docs/Citizen/_layouts/15/eos/edbtransfer.ashx?SiteId=84ddafa0031f409e9b1dd96f91351621&amp;WebId=b44a2e8f6bd940ffb8577ce52c7585e0&amp;ListId=fd8a59b5757749e6848a491ebc731a91&amp;ItemId=18161&amp;ItemGuid=98397e82b7814d848baf240f82c5c419&amp;Data=24")</f>
        <v>https://sed.admsakhalin.ru/Docs/Citizen/_layouts/15/eos/edbtransfer.ashx?SiteId=84ddafa0031f409e9b1dd96f91351621&amp;WebId=b44a2e8f6bd940ffb8577ce52c7585e0&amp;ListId=fd8a59b5757749e6848a491ebc731a91&amp;ItemId=18161&amp;ItemGuid=98397e82b7814d848baf240f82c5c419&amp;Data=24</v>
      </c>
    </row>
    <row r="70" spans="1:7" x14ac:dyDescent="0.25">
      <c r="A70" t="s">
        <v>19</v>
      </c>
      <c r="B70" t="s">
        <v>251</v>
      </c>
      <c r="C70" t="s">
        <v>252</v>
      </c>
      <c r="D70" t="s">
        <v>253</v>
      </c>
      <c r="E70" t="s">
        <v>254</v>
      </c>
      <c r="F70" t="str">
        <f t="shared" si="0"/>
        <v>Обращения граждан МО Ногликский ГО</v>
      </c>
      <c r="G70" s="10" t="str">
        <f>HYPERLINK("https://sed.admsakhalin.ru/Docs/Citizen/_layouts/15/eos/edbtransfer.ashx?SiteId=84ddafa0031f409e9b1dd96f91351621&amp;WebId=b44a2e8f6bd940ffb8577ce52c7585e0&amp;ListId=fd8a59b5757749e6848a491ebc731a91&amp;ItemId=16044&amp;ItemGuid=16a814e6364c43f3869a24fa63a1b90b&amp;Data=24","https://sed.admsakhalin.ru/Docs/Citizen/_layouts/15/eos/edbtransfer.ashx?SiteId=84ddafa0031f409e9b1dd96f91351621&amp;WebId=b44a2e8f6bd940ffb8577ce52c7585e0&amp;ListId=fd8a59b5757749e6848a491ebc731a91&amp;ItemId=16044&amp;ItemGuid=16a814e6364c43f3869a24fa63a1b90b&amp;Data=24")</f>
        <v>https://sed.admsakhalin.ru/Docs/Citizen/_layouts/15/eos/edbtransfer.ashx?SiteId=84ddafa0031f409e9b1dd96f91351621&amp;WebId=b44a2e8f6bd940ffb8577ce52c7585e0&amp;ListId=fd8a59b5757749e6848a491ebc731a91&amp;ItemId=16044&amp;ItemGuid=16a814e6364c43f3869a24fa63a1b90b&amp;Data=24</v>
      </c>
    </row>
    <row r="71" spans="1:7" x14ac:dyDescent="0.25">
      <c r="A71" t="s">
        <v>19</v>
      </c>
      <c r="B71" t="s">
        <v>44</v>
      </c>
      <c r="C71" t="s">
        <v>255</v>
      </c>
      <c r="D71" t="s">
        <v>256</v>
      </c>
      <c r="E71" t="s">
        <v>257</v>
      </c>
      <c r="F71" t="str">
        <f t="shared" si="0"/>
        <v>Обращения граждан МО Ногликский ГО</v>
      </c>
      <c r="G71" s="10" t="str">
        <f>HYPERLINK("https://sed.admsakhalin.ru/Docs/Citizen/_layouts/15/eos/edbtransfer.ashx?SiteId=84ddafa0031f409e9b1dd96f91351621&amp;WebId=b44a2e8f6bd940ffb8577ce52c7585e0&amp;ListId=fd8a59b5757749e6848a491ebc731a91&amp;ItemId=18640&amp;ItemGuid=d5aa761d48a64405b939256b2f896923&amp;Data=24","https://sed.admsakhalin.ru/Docs/Citizen/_layouts/15/eos/edbtransfer.ashx?SiteId=84ddafa0031f409e9b1dd96f91351621&amp;WebId=b44a2e8f6bd940ffb8577ce52c7585e0&amp;ListId=fd8a59b5757749e6848a491ebc731a91&amp;ItemId=18640&amp;ItemGuid=d5aa761d48a64405b939256b2f896923&amp;Data=24")</f>
        <v>https://sed.admsakhalin.ru/Docs/Citizen/_layouts/15/eos/edbtransfer.ashx?SiteId=84ddafa0031f409e9b1dd96f91351621&amp;WebId=b44a2e8f6bd940ffb8577ce52c7585e0&amp;ListId=fd8a59b5757749e6848a491ebc731a91&amp;ItemId=18640&amp;ItemGuid=d5aa761d48a64405b939256b2f896923&amp;Data=24</v>
      </c>
    </row>
    <row r="72" spans="1:7" x14ac:dyDescent="0.25">
      <c r="A72" t="s">
        <v>19</v>
      </c>
      <c r="B72" t="s">
        <v>82</v>
      </c>
      <c r="C72" t="s">
        <v>258</v>
      </c>
      <c r="D72" t="s">
        <v>84</v>
      </c>
      <c r="E72" t="s">
        <v>259</v>
      </c>
      <c r="F72" t="str">
        <f t="shared" si="0"/>
        <v>Обращения граждан МО Ногликский ГО</v>
      </c>
      <c r="G72" s="10" t="str">
        <f>HYPERLINK("https://sed.admsakhalin.ru/Docs/Citizen/_layouts/15/eos/edbtransfer.ashx?SiteId=84ddafa0031f409e9b1dd96f91351621&amp;WebId=b44a2e8f6bd940ffb8577ce52c7585e0&amp;ListId=fd8a59b5757749e6848a491ebc731a91&amp;ItemId=21681&amp;ItemGuid=7a55247a3f434f67a86b25b6d32a2093&amp;Data=24","https://sed.admsakhalin.ru/Docs/Citizen/_layouts/15/eos/edbtransfer.ashx?SiteId=84ddafa0031f409e9b1dd96f91351621&amp;WebId=b44a2e8f6bd940ffb8577ce52c7585e0&amp;ListId=fd8a59b5757749e6848a491ebc731a91&amp;ItemId=21681&amp;ItemGuid=7a55247a3f434f67a86b25b6d32a2093&amp;Data=24")</f>
        <v>https://sed.admsakhalin.ru/Docs/Citizen/_layouts/15/eos/edbtransfer.ashx?SiteId=84ddafa0031f409e9b1dd96f91351621&amp;WebId=b44a2e8f6bd940ffb8577ce52c7585e0&amp;ListId=fd8a59b5757749e6848a491ebc731a91&amp;ItemId=21681&amp;ItemGuid=7a55247a3f434f67a86b25b6d32a2093&amp;Data=24</v>
      </c>
    </row>
    <row r="73" spans="1:7" x14ac:dyDescent="0.25">
      <c r="A73" t="s">
        <v>19</v>
      </c>
      <c r="B73" t="s">
        <v>196</v>
      </c>
      <c r="C73" t="s">
        <v>260</v>
      </c>
      <c r="D73" t="s">
        <v>54</v>
      </c>
      <c r="E73" t="s">
        <v>261</v>
      </c>
      <c r="F73" t="str">
        <f t="shared" si="0"/>
        <v>Обращения граждан МО Ногликский ГО</v>
      </c>
      <c r="G73" s="10" t="str">
        <f>HYPERLINK("https://sed.admsakhalin.ru/Docs/Citizen/_layouts/15/eos/edbtransfer.ashx?SiteId=84ddafa0031f409e9b1dd96f91351621&amp;WebId=b44a2e8f6bd940ffb8577ce52c7585e0&amp;ListId=fd8a59b5757749e6848a491ebc731a91&amp;ItemId=25637&amp;ItemGuid=a51cb31ebfdd48e3879f25e4b123c5cb&amp;Data=24","https://sed.admsakhalin.ru/Docs/Citizen/_layouts/15/eos/edbtransfer.ashx?SiteId=84ddafa0031f409e9b1dd96f91351621&amp;WebId=b44a2e8f6bd940ffb8577ce52c7585e0&amp;ListId=fd8a59b5757749e6848a491ebc731a91&amp;ItemId=25637&amp;ItemGuid=a51cb31ebfdd48e3879f25e4b123c5cb&amp;Data=24")</f>
        <v>https://sed.admsakhalin.ru/Docs/Citizen/_layouts/15/eos/edbtransfer.ashx?SiteId=84ddafa0031f409e9b1dd96f91351621&amp;WebId=b44a2e8f6bd940ffb8577ce52c7585e0&amp;ListId=fd8a59b5757749e6848a491ebc731a91&amp;ItemId=25637&amp;ItemGuid=a51cb31ebfdd48e3879f25e4b123c5cb&amp;Data=24</v>
      </c>
    </row>
    <row r="74" spans="1:7" x14ac:dyDescent="0.25">
      <c r="A74" t="s">
        <v>19</v>
      </c>
      <c r="B74" t="s">
        <v>262</v>
      </c>
      <c r="C74" t="s">
        <v>263</v>
      </c>
      <c r="D74" t="s">
        <v>264</v>
      </c>
      <c r="E74" t="s">
        <v>265</v>
      </c>
      <c r="F74" t="str">
        <f t="shared" si="0"/>
        <v>Обращения граждан МО Ногликский ГО</v>
      </c>
      <c r="G74" s="10" t="str">
        <f>HYPERLINK("https://sed.admsakhalin.ru/Docs/Citizen/_layouts/15/eos/edbtransfer.ashx?SiteId=84ddafa0031f409e9b1dd96f91351621&amp;WebId=b44a2e8f6bd940ffb8577ce52c7585e0&amp;ListId=fd8a59b5757749e6848a491ebc731a91&amp;ItemId=24486&amp;ItemGuid=0d75996505124130a6602687286fa49c&amp;Data=24","https://sed.admsakhalin.ru/Docs/Citizen/_layouts/15/eos/edbtransfer.ashx?SiteId=84ddafa0031f409e9b1dd96f91351621&amp;WebId=b44a2e8f6bd940ffb8577ce52c7585e0&amp;ListId=fd8a59b5757749e6848a491ebc731a91&amp;ItemId=24486&amp;ItemGuid=0d75996505124130a6602687286fa49c&amp;Data=24")</f>
        <v>https://sed.admsakhalin.ru/Docs/Citizen/_layouts/15/eos/edbtransfer.ashx?SiteId=84ddafa0031f409e9b1dd96f91351621&amp;WebId=b44a2e8f6bd940ffb8577ce52c7585e0&amp;ListId=fd8a59b5757749e6848a491ebc731a91&amp;ItemId=24486&amp;ItemGuid=0d75996505124130a6602687286fa49c&amp;Data=24</v>
      </c>
    </row>
    <row r="75" spans="1:7" x14ac:dyDescent="0.25">
      <c r="A75" t="s">
        <v>19</v>
      </c>
      <c r="B75" t="s">
        <v>131</v>
      </c>
      <c r="C75" t="s">
        <v>266</v>
      </c>
      <c r="D75" t="s">
        <v>267</v>
      </c>
      <c r="E75" t="s">
        <v>268</v>
      </c>
      <c r="F75" t="str">
        <f t="shared" si="0"/>
        <v>Обращения граждан МО Ногликский ГО</v>
      </c>
      <c r="G75" s="10" t="str">
        <f>HYPERLINK("https://sed.admsakhalin.ru/Docs/Citizen/_layouts/15/eos/edbtransfer.ashx?SiteId=84ddafa0031f409e9b1dd96f91351621&amp;WebId=b44a2e8f6bd940ffb8577ce52c7585e0&amp;ListId=fd8a59b5757749e6848a491ebc731a91&amp;ItemId=24258&amp;ItemGuid=74a46b9561b44d18b82c26c5c22fbc3b&amp;Data=24","https://sed.admsakhalin.ru/Docs/Citizen/_layouts/15/eos/edbtransfer.ashx?SiteId=84ddafa0031f409e9b1dd96f91351621&amp;WebId=b44a2e8f6bd940ffb8577ce52c7585e0&amp;ListId=fd8a59b5757749e6848a491ebc731a91&amp;ItemId=24258&amp;ItemGuid=74a46b9561b44d18b82c26c5c22fbc3b&amp;Data=24")</f>
        <v>https://sed.admsakhalin.ru/Docs/Citizen/_layouts/15/eos/edbtransfer.ashx?SiteId=84ddafa0031f409e9b1dd96f91351621&amp;WebId=b44a2e8f6bd940ffb8577ce52c7585e0&amp;ListId=fd8a59b5757749e6848a491ebc731a91&amp;ItemId=24258&amp;ItemGuid=74a46b9561b44d18b82c26c5c22fbc3b&amp;Data=24</v>
      </c>
    </row>
    <row r="76" spans="1:7" x14ac:dyDescent="0.25">
      <c r="A76" t="s">
        <v>19</v>
      </c>
      <c r="B76" t="s">
        <v>269</v>
      </c>
      <c r="C76" t="s">
        <v>270</v>
      </c>
      <c r="D76" t="s">
        <v>271</v>
      </c>
      <c r="E76" t="s">
        <v>272</v>
      </c>
      <c r="F76" t="str">
        <f t="shared" si="0"/>
        <v>Обращения граждан МО Ногликский ГО</v>
      </c>
      <c r="G76" s="10" t="str">
        <f>HYPERLINK("https://sed.admsakhalin.ru/Docs/Citizen/_layouts/15/eos/edbtransfer.ashx?SiteId=84ddafa0031f409e9b1dd96f91351621&amp;WebId=b44a2e8f6bd940ffb8577ce52c7585e0&amp;ListId=fd8a59b5757749e6848a491ebc731a91&amp;ItemId=15884&amp;ItemGuid=9df44b852d1a4af3acef270dfdb421a0&amp;Data=24","https://sed.admsakhalin.ru/Docs/Citizen/_layouts/15/eos/edbtransfer.ashx?SiteId=84ddafa0031f409e9b1dd96f91351621&amp;WebId=b44a2e8f6bd940ffb8577ce52c7585e0&amp;ListId=fd8a59b5757749e6848a491ebc731a91&amp;ItemId=15884&amp;ItemGuid=9df44b852d1a4af3acef270dfdb421a0&amp;Data=24")</f>
        <v>https://sed.admsakhalin.ru/Docs/Citizen/_layouts/15/eos/edbtransfer.ashx?SiteId=84ddafa0031f409e9b1dd96f91351621&amp;WebId=b44a2e8f6bd940ffb8577ce52c7585e0&amp;ListId=fd8a59b5757749e6848a491ebc731a91&amp;ItemId=15884&amp;ItemGuid=9df44b852d1a4af3acef270dfdb421a0&amp;Data=24</v>
      </c>
    </row>
    <row r="77" spans="1:7" x14ac:dyDescent="0.25">
      <c r="A77" t="s">
        <v>19</v>
      </c>
      <c r="B77" t="s">
        <v>273</v>
      </c>
      <c r="C77" t="s">
        <v>274</v>
      </c>
      <c r="D77" t="s">
        <v>275</v>
      </c>
      <c r="E77" t="s">
        <v>276</v>
      </c>
      <c r="F77" t="str">
        <f t="shared" si="0"/>
        <v>Обращения граждан МО Ногликский ГО</v>
      </c>
      <c r="G77" s="10" t="str">
        <f>HYPERLINK("https://sed.admsakhalin.ru/Docs/Citizen/_layouts/15/eos/edbtransfer.ashx?SiteId=84ddafa0031f409e9b1dd96f91351621&amp;WebId=b44a2e8f6bd940ffb8577ce52c7585e0&amp;ListId=fd8a59b5757749e6848a491ebc731a91&amp;ItemId=24169&amp;ItemGuid=50691055c04349728a09291bf8612839&amp;Data=24","https://sed.admsakhalin.ru/Docs/Citizen/_layouts/15/eos/edbtransfer.ashx?SiteId=84ddafa0031f409e9b1dd96f91351621&amp;WebId=b44a2e8f6bd940ffb8577ce52c7585e0&amp;ListId=fd8a59b5757749e6848a491ebc731a91&amp;ItemId=24169&amp;ItemGuid=50691055c04349728a09291bf8612839&amp;Data=24")</f>
        <v>https://sed.admsakhalin.ru/Docs/Citizen/_layouts/15/eos/edbtransfer.ashx?SiteId=84ddafa0031f409e9b1dd96f91351621&amp;WebId=b44a2e8f6bd940ffb8577ce52c7585e0&amp;ListId=fd8a59b5757749e6848a491ebc731a91&amp;ItemId=24169&amp;ItemGuid=50691055c04349728a09291bf8612839&amp;Data=24</v>
      </c>
    </row>
    <row r="78" spans="1:7" x14ac:dyDescent="0.25">
      <c r="A78" t="s">
        <v>19</v>
      </c>
      <c r="B78" t="s">
        <v>277</v>
      </c>
      <c r="C78" t="s">
        <v>278</v>
      </c>
      <c r="D78" t="s">
        <v>279</v>
      </c>
      <c r="E78" t="s">
        <v>280</v>
      </c>
      <c r="F78" t="str">
        <f t="shared" si="0"/>
        <v>Обращения граждан МО Ногликский ГО</v>
      </c>
      <c r="G78" s="10" t="str">
        <f>HYPERLINK("https://sed.admsakhalin.ru/Docs/Citizen/_layouts/15/eos/edbtransfer.ashx?SiteId=84ddafa0031f409e9b1dd96f91351621&amp;WebId=b44a2e8f6bd940ffb8577ce52c7585e0&amp;ListId=fd8a59b5757749e6848a491ebc731a91&amp;ItemId=21159&amp;ItemGuid=2d6a54b0b4ef4f29b55129cb83c06911&amp;Data=24","https://sed.admsakhalin.ru/Docs/Citizen/_layouts/15/eos/edbtransfer.ashx?SiteId=84ddafa0031f409e9b1dd96f91351621&amp;WebId=b44a2e8f6bd940ffb8577ce52c7585e0&amp;ListId=fd8a59b5757749e6848a491ebc731a91&amp;ItemId=21159&amp;ItemGuid=2d6a54b0b4ef4f29b55129cb83c06911&amp;Data=24")</f>
        <v>https://sed.admsakhalin.ru/Docs/Citizen/_layouts/15/eos/edbtransfer.ashx?SiteId=84ddafa0031f409e9b1dd96f91351621&amp;WebId=b44a2e8f6bd940ffb8577ce52c7585e0&amp;ListId=fd8a59b5757749e6848a491ebc731a91&amp;ItemId=21159&amp;ItemGuid=2d6a54b0b4ef4f29b55129cb83c06911&amp;Data=24</v>
      </c>
    </row>
    <row r="79" spans="1:7" x14ac:dyDescent="0.25">
      <c r="A79" t="s">
        <v>19</v>
      </c>
      <c r="B79" t="s">
        <v>82</v>
      </c>
      <c r="C79" t="s">
        <v>281</v>
      </c>
      <c r="D79" t="s">
        <v>34</v>
      </c>
      <c r="E79" t="s">
        <v>282</v>
      </c>
      <c r="F79" t="str">
        <f t="shared" si="0"/>
        <v>Обращения граждан МО Ногликский ГО</v>
      </c>
      <c r="G79" s="10" t="str">
        <f>HYPERLINK("https://sed.admsakhalin.ru/Docs/Citizen/_layouts/15/eos/edbtransfer.ashx?SiteId=84ddafa0031f409e9b1dd96f91351621&amp;WebId=b44a2e8f6bd940ffb8577ce52c7585e0&amp;ListId=fd8a59b5757749e6848a491ebc731a91&amp;ItemId=18434&amp;ItemGuid=b6c9c19027fb46fc862a2b0a0fe090c2&amp;Data=24","https://sed.admsakhalin.ru/Docs/Citizen/_layouts/15/eos/edbtransfer.ashx?SiteId=84ddafa0031f409e9b1dd96f91351621&amp;WebId=b44a2e8f6bd940ffb8577ce52c7585e0&amp;ListId=fd8a59b5757749e6848a491ebc731a91&amp;ItemId=18434&amp;ItemGuid=b6c9c19027fb46fc862a2b0a0fe090c2&amp;Data=24")</f>
        <v>https://sed.admsakhalin.ru/Docs/Citizen/_layouts/15/eos/edbtransfer.ashx?SiteId=84ddafa0031f409e9b1dd96f91351621&amp;WebId=b44a2e8f6bd940ffb8577ce52c7585e0&amp;ListId=fd8a59b5757749e6848a491ebc731a91&amp;ItemId=18434&amp;ItemGuid=b6c9c19027fb46fc862a2b0a0fe090c2&amp;Data=24</v>
      </c>
    </row>
    <row r="80" spans="1:7" x14ac:dyDescent="0.25">
      <c r="A80" t="s">
        <v>19</v>
      </c>
      <c r="B80" t="s">
        <v>283</v>
      </c>
      <c r="C80" t="s">
        <v>284</v>
      </c>
      <c r="D80" t="s">
        <v>285</v>
      </c>
      <c r="E80" t="s">
        <v>286</v>
      </c>
      <c r="F80" t="str">
        <f t="shared" si="0"/>
        <v>Обращения граждан МО Ногликский ГО</v>
      </c>
      <c r="G80" s="10" t="str">
        <f>HYPERLINK("https://sed.admsakhalin.ru/Docs/Citizen/_layouts/15/eos/edbtransfer.ashx?SiteId=84ddafa0031f409e9b1dd96f91351621&amp;WebId=b44a2e8f6bd940ffb8577ce52c7585e0&amp;ListId=fd8a59b5757749e6848a491ebc731a91&amp;ItemId=25863&amp;ItemGuid=60c82eaca88a48ffafe42bac08cfd26e&amp;Data=24","https://sed.admsakhalin.ru/Docs/Citizen/_layouts/15/eos/edbtransfer.ashx?SiteId=84ddafa0031f409e9b1dd96f91351621&amp;WebId=b44a2e8f6bd940ffb8577ce52c7585e0&amp;ListId=fd8a59b5757749e6848a491ebc731a91&amp;ItemId=25863&amp;ItemGuid=60c82eaca88a48ffafe42bac08cfd26e&amp;Data=24")</f>
        <v>https://sed.admsakhalin.ru/Docs/Citizen/_layouts/15/eos/edbtransfer.ashx?SiteId=84ddafa0031f409e9b1dd96f91351621&amp;WebId=b44a2e8f6bd940ffb8577ce52c7585e0&amp;ListId=fd8a59b5757749e6848a491ebc731a91&amp;ItemId=25863&amp;ItemGuid=60c82eaca88a48ffafe42bac08cfd26e&amp;Data=24</v>
      </c>
    </row>
    <row r="81" spans="1:7" x14ac:dyDescent="0.25">
      <c r="A81" t="s">
        <v>19</v>
      </c>
      <c r="B81" t="s">
        <v>20</v>
      </c>
      <c r="C81" t="s">
        <v>287</v>
      </c>
      <c r="D81" t="s">
        <v>288</v>
      </c>
      <c r="E81" t="s">
        <v>289</v>
      </c>
      <c r="F81" t="str">
        <f t="shared" si="0"/>
        <v>Обращения граждан МО Ногликский ГО</v>
      </c>
      <c r="G81" s="10" t="str">
        <f>HYPERLINK("https://sed.admsakhalin.ru/Docs/Citizen/_layouts/15/eos/edbtransfer.ashx?SiteId=84ddafa0031f409e9b1dd96f91351621&amp;WebId=b44a2e8f6bd940ffb8577ce52c7585e0&amp;ListId=fd8a59b5757749e6848a491ebc731a91&amp;ItemId=21473&amp;ItemGuid=d9cc9936743246a0a5412bb973b79ad2&amp;Data=24","https://sed.admsakhalin.ru/Docs/Citizen/_layouts/15/eos/edbtransfer.ashx?SiteId=84ddafa0031f409e9b1dd96f91351621&amp;WebId=b44a2e8f6bd940ffb8577ce52c7585e0&amp;ListId=fd8a59b5757749e6848a491ebc731a91&amp;ItemId=21473&amp;ItemGuid=d9cc9936743246a0a5412bb973b79ad2&amp;Data=24")</f>
        <v>https://sed.admsakhalin.ru/Docs/Citizen/_layouts/15/eos/edbtransfer.ashx?SiteId=84ddafa0031f409e9b1dd96f91351621&amp;WebId=b44a2e8f6bd940ffb8577ce52c7585e0&amp;ListId=fd8a59b5757749e6848a491ebc731a91&amp;ItemId=21473&amp;ItemGuid=d9cc9936743246a0a5412bb973b79ad2&amp;Data=24</v>
      </c>
    </row>
    <row r="82" spans="1:7" x14ac:dyDescent="0.25">
      <c r="A82" t="s">
        <v>19</v>
      </c>
      <c r="B82" t="s">
        <v>101</v>
      </c>
      <c r="C82" t="s">
        <v>290</v>
      </c>
      <c r="D82" t="s">
        <v>291</v>
      </c>
      <c r="E82" t="s">
        <v>292</v>
      </c>
      <c r="F82" t="str">
        <f t="shared" si="0"/>
        <v>Обращения граждан МО Ногликский ГО</v>
      </c>
      <c r="G82" s="10" t="str">
        <f>HYPERLINK("https://sed.admsakhalin.ru/Docs/Citizen/_layouts/15/eos/edbtransfer.ashx?SiteId=84ddafa0031f409e9b1dd96f91351621&amp;WebId=b44a2e8f6bd940ffb8577ce52c7585e0&amp;ListId=fd8a59b5757749e6848a491ebc731a91&amp;ItemId=22195&amp;ItemGuid=bbfe61b697fe444ba5af2d1033d44b3a&amp;Data=24","https://sed.admsakhalin.ru/Docs/Citizen/_layouts/15/eos/edbtransfer.ashx?SiteId=84ddafa0031f409e9b1dd96f91351621&amp;WebId=b44a2e8f6bd940ffb8577ce52c7585e0&amp;ListId=fd8a59b5757749e6848a491ebc731a91&amp;ItemId=22195&amp;ItemGuid=bbfe61b697fe444ba5af2d1033d44b3a&amp;Data=24")</f>
        <v>https://sed.admsakhalin.ru/Docs/Citizen/_layouts/15/eos/edbtransfer.ashx?SiteId=84ddafa0031f409e9b1dd96f91351621&amp;WebId=b44a2e8f6bd940ffb8577ce52c7585e0&amp;ListId=fd8a59b5757749e6848a491ebc731a91&amp;ItemId=22195&amp;ItemGuid=bbfe61b697fe444ba5af2d1033d44b3a&amp;Data=24</v>
      </c>
    </row>
    <row r="83" spans="1:7" x14ac:dyDescent="0.25">
      <c r="A83" t="s">
        <v>19</v>
      </c>
      <c r="B83" t="s">
        <v>293</v>
      </c>
      <c r="C83" t="s">
        <v>294</v>
      </c>
      <c r="D83" t="s">
        <v>295</v>
      </c>
      <c r="E83" t="s">
        <v>296</v>
      </c>
      <c r="F83" t="str">
        <f t="shared" si="0"/>
        <v>Обращения граждан МО Ногликский ГО</v>
      </c>
      <c r="G83" s="10" t="str">
        <f>HYPERLINK("https://sed.admsakhalin.ru/Docs/Citizen/_layouts/15/eos/edbtransfer.ashx?SiteId=84ddafa0031f409e9b1dd96f91351621&amp;WebId=b44a2e8f6bd940ffb8577ce52c7585e0&amp;ListId=fd8a59b5757749e6848a491ebc731a91&amp;ItemId=26934&amp;ItemGuid=0987718abae14846b14a2d4ff891c8db&amp;Data=24","https://sed.admsakhalin.ru/Docs/Citizen/_layouts/15/eos/edbtransfer.ashx?SiteId=84ddafa0031f409e9b1dd96f91351621&amp;WebId=b44a2e8f6bd940ffb8577ce52c7585e0&amp;ListId=fd8a59b5757749e6848a491ebc731a91&amp;ItemId=26934&amp;ItemGuid=0987718abae14846b14a2d4ff891c8db&amp;Data=24")</f>
        <v>https://sed.admsakhalin.ru/Docs/Citizen/_layouts/15/eos/edbtransfer.ashx?SiteId=84ddafa0031f409e9b1dd96f91351621&amp;WebId=b44a2e8f6bd940ffb8577ce52c7585e0&amp;ListId=fd8a59b5757749e6848a491ebc731a91&amp;ItemId=26934&amp;ItemGuid=0987718abae14846b14a2d4ff891c8db&amp;Data=24</v>
      </c>
    </row>
    <row r="84" spans="1:7" x14ac:dyDescent="0.25">
      <c r="A84" t="s">
        <v>19</v>
      </c>
      <c r="B84" t="s">
        <v>145</v>
      </c>
      <c r="C84" t="s">
        <v>297</v>
      </c>
      <c r="D84" t="s">
        <v>298</v>
      </c>
      <c r="E84" t="s">
        <v>299</v>
      </c>
      <c r="F84" t="str">
        <f t="shared" si="0"/>
        <v>Обращения граждан МО Ногликский ГО</v>
      </c>
      <c r="G84" s="10" t="str">
        <f>HYPERLINK("https://sed.admsakhalin.ru/Docs/Citizen/_layouts/15/eos/edbtransfer.ashx?SiteId=84ddafa0031f409e9b1dd96f91351621&amp;WebId=b44a2e8f6bd940ffb8577ce52c7585e0&amp;ListId=fd8a59b5757749e6848a491ebc731a91&amp;ItemId=20534&amp;ItemGuid=46c5e970e54f499c80922e6c01bfa04a&amp;Data=24","https://sed.admsakhalin.ru/Docs/Citizen/_layouts/15/eos/edbtransfer.ashx?SiteId=84ddafa0031f409e9b1dd96f91351621&amp;WebId=b44a2e8f6bd940ffb8577ce52c7585e0&amp;ListId=fd8a59b5757749e6848a491ebc731a91&amp;ItemId=20534&amp;ItemGuid=46c5e970e54f499c80922e6c01bfa04a&amp;Data=24")</f>
        <v>https://sed.admsakhalin.ru/Docs/Citizen/_layouts/15/eos/edbtransfer.ashx?SiteId=84ddafa0031f409e9b1dd96f91351621&amp;WebId=b44a2e8f6bd940ffb8577ce52c7585e0&amp;ListId=fd8a59b5757749e6848a491ebc731a91&amp;ItemId=20534&amp;ItemGuid=46c5e970e54f499c80922e6c01bfa04a&amp;Data=24</v>
      </c>
    </row>
    <row r="85" spans="1:7" x14ac:dyDescent="0.25">
      <c r="A85" t="s">
        <v>19</v>
      </c>
      <c r="B85" t="s">
        <v>131</v>
      </c>
      <c r="C85" t="s">
        <v>300</v>
      </c>
      <c r="D85" t="s">
        <v>301</v>
      </c>
      <c r="E85" t="s">
        <v>302</v>
      </c>
      <c r="F85" t="str">
        <f t="shared" si="0"/>
        <v>Обращения граждан МО Ногликский ГО</v>
      </c>
      <c r="G85" s="10" t="str">
        <f>HYPERLINK("https://sed.admsakhalin.ru/Docs/Citizen/_layouts/15/eos/edbtransfer.ashx?SiteId=84ddafa0031f409e9b1dd96f91351621&amp;WebId=b44a2e8f6bd940ffb8577ce52c7585e0&amp;ListId=fd8a59b5757749e6848a491ebc731a91&amp;ItemId=25195&amp;ItemGuid=9657eeb7d596443e97453013e08df9e8&amp;Data=24","https://sed.admsakhalin.ru/Docs/Citizen/_layouts/15/eos/edbtransfer.ashx?SiteId=84ddafa0031f409e9b1dd96f91351621&amp;WebId=b44a2e8f6bd940ffb8577ce52c7585e0&amp;ListId=fd8a59b5757749e6848a491ebc731a91&amp;ItemId=25195&amp;ItemGuid=9657eeb7d596443e97453013e08df9e8&amp;Data=24")</f>
        <v>https://sed.admsakhalin.ru/Docs/Citizen/_layouts/15/eos/edbtransfer.ashx?SiteId=84ddafa0031f409e9b1dd96f91351621&amp;WebId=b44a2e8f6bd940ffb8577ce52c7585e0&amp;ListId=fd8a59b5757749e6848a491ebc731a91&amp;ItemId=25195&amp;ItemGuid=9657eeb7d596443e97453013e08df9e8&amp;Data=24</v>
      </c>
    </row>
    <row r="86" spans="1:7" x14ac:dyDescent="0.25">
      <c r="A86" t="s">
        <v>19</v>
      </c>
      <c r="B86" t="s">
        <v>196</v>
      </c>
      <c r="C86" t="s">
        <v>303</v>
      </c>
      <c r="D86" t="s">
        <v>167</v>
      </c>
      <c r="E86" t="s">
        <v>304</v>
      </c>
      <c r="F86" t="str">
        <f t="shared" si="0"/>
        <v>Обращения граждан МО Ногликский ГО</v>
      </c>
      <c r="G86" s="10" t="str">
        <f>HYPERLINK("https://sed.admsakhalin.ru/Docs/Citizen/_layouts/15/eos/edbtransfer.ashx?SiteId=84ddafa0031f409e9b1dd96f91351621&amp;WebId=b44a2e8f6bd940ffb8577ce52c7585e0&amp;ListId=fd8a59b5757749e6848a491ebc731a91&amp;ItemId=19999&amp;ItemGuid=18e218b4a17d4d49acd33127e7b61a76&amp;Data=24","https://sed.admsakhalin.ru/Docs/Citizen/_layouts/15/eos/edbtransfer.ashx?SiteId=84ddafa0031f409e9b1dd96f91351621&amp;WebId=b44a2e8f6bd940ffb8577ce52c7585e0&amp;ListId=fd8a59b5757749e6848a491ebc731a91&amp;ItemId=19999&amp;ItemGuid=18e218b4a17d4d49acd33127e7b61a76&amp;Data=24")</f>
        <v>https://sed.admsakhalin.ru/Docs/Citizen/_layouts/15/eos/edbtransfer.ashx?SiteId=84ddafa0031f409e9b1dd96f91351621&amp;WebId=b44a2e8f6bd940ffb8577ce52c7585e0&amp;ListId=fd8a59b5757749e6848a491ebc731a91&amp;ItemId=19999&amp;ItemGuid=18e218b4a17d4d49acd33127e7b61a76&amp;Data=24</v>
      </c>
    </row>
    <row r="87" spans="1:7" x14ac:dyDescent="0.25">
      <c r="A87" t="s">
        <v>19</v>
      </c>
      <c r="B87" t="s">
        <v>305</v>
      </c>
      <c r="C87" t="s">
        <v>306</v>
      </c>
      <c r="D87" t="s">
        <v>307</v>
      </c>
      <c r="E87" t="s">
        <v>308</v>
      </c>
      <c r="F87" t="str">
        <f t="shared" si="0"/>
        <v>Обращения граждан МО Ногликский ГО</v>
      </c>
      <c r="G87" s="10" t="str">
        <f>HYPERLINK("https://sed.admsakhalin.ru/Docs/Citizen/_layouts/15/eos/edbtransfer.ashx?SiteId=84ddafa0031f409e9b1dd96f91351621&amp;WebId=b44a2e8f6bd940ffb8577ce52c7585e0&amp;ListId=fd8a59b5757749e6848a491ebc731a91&amp;ItemId=20987&amp;ItemGuid=b1468574d3454878bbca31716c2ac47b&amp;Data=24","https://sed.admsakhalin.ru/Docs/Citizen/_layouts/15/eos/edbtransfer.ashx?SiteId=84ddafa0031f409e9b1dd96f91351621&amp;WebId=b44a2e8f6bd940ffb8577ce52c7585e0&amp;ListId=fd8a59b5757749e6848a491ebc731a91&amp;ItemId=20987&amp;ItemGuid=b1468574d3454878bbca31716c2ac47b&amp;Data=24")</f>
        <v>https://sed.admsakhalin.ru/Docs/Citizen/_layouts/15/eos/edbtransfer.ashx?SiteId=84ddafa0031f409e9b1dd96f91351621&amp;WebId=b44a2e8f6bd940ffb8577ce52c7585e0&amp;ListId=fd8a59b5757749e6848a491ebc731a91&amp;ItemId=20987&amp;ItemGuid=b1468574d3454878bbca31716c2ac47b&amp;Data=24</v>
      </c>
    </row>
    <row r="88" spans="1:7" x14ac:dyDescent="0.25">
      <c r="A88" t="s">
        <v>19</v>
      </c>
      <c r="B88" t="s">
        <v>44</v>
      </c>
      <c r="C88" t="s">
        <v>309</v>
      </c>
      <c r="D88" t="s">
        <v>310</v>
      </c>
      <c r="E88" t="s">
        <v>311</v>
      </c>
      <c r="F88" t="str">
        <f t="shared" si="0"/>
        <v>Обращения граждан МО Ногликский ГО</v>
      </c>
      <c r="G88" s="10" t="str">
        <f>HYPERLINK("https://sed.admsakhalin.ru/Docs/Citizen/_layouts/15/eos/edbtransfer.ashx?SiteId=84ddafa0031f409e9b1dd96f91351621&amp;WebId=b44a2e8f6bd940ffb8577ce52c7585e0&amp;ListId=fd8a59b5757749e6848a491ebc731a91&amp;ItemId=23151&amp;ItemGuid=1dd774d763194d0faf3032bc80e66c4e&amp;Data=24","https://sed.admsakhalin.ru/Docs/Citizen/_layouts/15/eos/edbtransfer.ashx?SiteId=84ddafa0031f409e9b1dd96f91351621&amp;WebId=b44a2e8f6bd940ffb8577ce52c7585e0&amp;ListId=fd8a59b5757749e6848a491ebc731a91&amp;ItemId=23151&amp;ItemGuid=1dd774d763194d0faf3032bc80e66c4e&amp;Data=24")</f>
        <v>https://sed.admsakhalin.ru/Docs/Citizen/_layouts/15/eos/edbtransfer.ashx?SiteId=84ddafa0031f409e9b1dd96f91351621&amp;WebId=b44a2e8f6bd940ffb8577ce52c7585e0&amp;ListId=fd8a59b5757749e6848a491ebc731a91&amp;ItemId=23151&amp;ItemGuid=1dd774d763194d0faf3032bc80e66c4e&amp;Data=24</v>
      </c>
    </row>
    <row r="89" spans="1:7" x14ac:dyDescent="0.25">
      <c r="A89" t="s">
        <v>19</v>
      </c>
      <c r="B89" t="s">
        <v>312</v>
      </c>
      <c r="C89" t="s">
        <v>313</v>
      </c>
      <c r="D89" t="s">
        <v>314</v>
      </c>
      <c r="E89" t="s">
        <v>315</v>
      </c>
      <c r="F89" t="str">
        <f t="shared" si="0"/>
        <v>Обращения граждан МО Ногликский ГО</v>
      </c>
      <c r="G89" s="10" t="str">
        <f>HYPERLINK("https://sed.admsakhalin.ru/Docs/Citizen/_layouts/15/eos/edbtransfer.ashx?SiteId=84ddafa0031f409e9b1dd96f91351621&amp;WebId=b44a2e8f6bd940ffb8577ce52c7585e0&amp;ListId=fd8a59b5757749e6848a491ebc731a91&amp;ItemId=16891&amp;ItemGuid=23b58a810f0e4037801832d33c01fe8b&amp;Data=24","https://sed.admsakhalin.ru/Docs/Citizen/_layouts/15/eos/edbtransfer.ashx?SiteId=84ddafa0031f409e9b1dd96f91351621&amp;WebId=b44a2e8f6bd940ffb8577ce52c7585e0&amp;ListId=fd8a59b5757749e6848a491ebc731a91&amp;ItemId=16891&amp;ItemGuid=23b58a810f0e4037801832d33c01fe8b&amp;Data=24")</f>
        <v>https://sed.admsakhalin.ru/Docs/Citizen/_layouts/15/eos/edbtransfer.ashx?SiteId=84ddafa0031f409e9b1dd96f91351621&amp;WebId=b44a2e8f6bd940ffb8577ce52c7585e0&amp;ListId=fd8a59b5757749e6848a491ebc731a91&amp;ItemId=16891&amp;ItemGuid=23b58a810f0e4037801832d33c01fe8b&amp;Data=24</v>
      </c>
    </row>
    <row r="90" spans="1:7" x14ac:dyDescent="0.25">
      <c r="A90" t="s">
        <v>19</v>
      </c>
      <c r="B90" t="s">
        <v>44</v>
      </c>
      <c r="C90" t="s">
        <v>316</v>
      </c>
      <c r="D90" t="s">
        <v>143</v>
      </c>
      <c r="E90" t="s">
        <v>317</v>
      </c>
      <c r="F90" t="str">
        <f t="shared" si="0"/>
        <v>Обращения граждан МО Ногликский ГО</v>
      </c>
      <c r="G90" s="10" t="str">
        <f>HYPERLINK("https://sed.admsakhalin.ru/Docs/Citizen/_layouts/15/eos/edbtransfer.ashx?SiteId=84ddafa0031f409e9b1dd96f91351621&amp;WebId=b44a2e8f6bd940ffb8577ce52c7585e0&amp;ListId=fd8a59b5757749e6848a491ebc731a91&amp;ItemId=21091&amp;ItemGuid=25a7940afbbf451f83c533b8dbef806c&amp;Data=24","https://sed.admsakhalin.ru/Docs/Citizen/_layouts/15/eos/edbtransfer.ashx?SiteId=84ddafa0031f409e9b1dd96f91351621&amp;WebId=b44a2e8f6bd940ffb8577ce52c7585e0&amp;ListId=fd8a59b5757749e6848a491ebc731a91&amp;ItemId=21091&amp;ItemGuid=25a7940afbbf451f83c533b8dbef806c&amp;Data=24")</f>
        <v>https://sed.admsakhalin.ru/Docs/Citizen/_layouts/15/eos/edbtransfer.ashx?SiteId=84ddafa0031f409e9b1dd96f91351621&amp;WebId=b44a2e8f6bd940ffb8577ce52c7585e0&amp;ListId=fd8a59b5757749e6848a491ebc731a91&amp;ItemId=21091&amp;ItemGuid=25a7940afbbf451f83c533b8dbef806c&amp;Data=24</v>
      </c>
    </row>
    <row r="91" spans="1:7" x14ac:dyDescent="0.25">
      <c r="A91" t="s">
        <v>19</v>
      </c>
      <c r="B91" t="s">
        <v>273</v>
      </c>
      <c r="C91" t="s">
        <v>318</v>
      </c>
      <c r="D91" t="s">
        <v>121</v>
      </c>
      <c r="E91" t="s">
        <v>319</v>
      </c>
      <c r="F91" t="str">
        <f t="shared" si="0"/>
        <v>Обращения граждан МО Ногликский ГО</v>
      </c>
      <c r="G91" s="10" t="str">
        <f>HYPERLINK("https://sed.admsakhalin.ru/Docs/Citizen/_layouts/15/eos/edbtransfer.ashx?SiteId=84ddafa0031f409e9b1dd96f91351621&amp;WebId=b44a2e8f6bd940ffb8577ce52c7585e0&amp;ListId=fd8a59b5757749e6848a491ebc731a91&amp;ItemId=20236&amp;ItemGuid=bea785bc8ace434ba249347bcfce523b&amp;Data=24","https://sed.admsakhalin.ru/Docs/Citizen/_layouts/15/eos/edbtransfer.ashx?SiteId=84ddafa0031f409e9b1dd96f91351621&amp;WebId=b44a2e8f6bd940ffb8577ce52c7585e0&amp;ListId=fd8a59b5757749e6848a491ebc731a91&amp;ItemId=20236&amp;ItemGuid=bea785bc8ace434ba249347bcfce523b&amp;Data=24")</f>
        <v>https://sed.admsakhalin.ru/Docs/Citizen/_layouts/15/eos/edbtransfer.ashx?SiteId=84ddafa0031f409e9b1dd96f91351621&amp;WebId=b44a2e8f6bd940ffb8577ce52c7585e0&amp;ListId=fd8a59b5757749e6848a491ebc731a91&amp;ItemId=20236&amp;ItemGuid=bea785bc8ace434ba249347bcfce523b&amp;Data=24</v>
      </c>
    </row>
    <row r="92" spans="1:7" x14ac:dyDescent="0.25">
      <c r="A92" t="s">
        <v>19</v>
      </c>
      <c r="B92" t="s">
        <v>320</v>
      </c>
      <c r="C92" t="s">
        <v>321</v>
      </c>
      <c r="D92" t="s">
        <v>322</v>
      </c>
      <c r="E92" t="s">
        <v>323</v>
      </c>
      <c r="F92" t="str">
        <f t="shared" si="0"/>
        <v>Обращения граждан МО Ногликский ГО</v>
      </c>
      <c r="G92" s="10" t="str">
        <f>HYPERLINK("https://sed.admsakhalin.ru/Docs/Citizen/_layouts/15/eos/edbtransfer.ashx?SiteId=84ddafa0031f409e9b1dd96f91351621&amp;WebId=b44a2e8f6bd940ffb8577ce52c7585e0&amp;ListId=fd8a59b5757749e6848a491ebc731a91&amp;ItemId=24427&amp;ItemGuid=51223d3940a8448da82e35244374f8a3&amp;Data=24","https://sed.admsakhalin.ru/Docs/Citizen/_layouts/15/eos/edbtransfer.ashx?SiteId=84ddafa0031f409e9b1dd96f91351621&amp;WebId=b44a2e8f6bd940ffb8577ce52c7585e0&amp;ListId=fd8a59b5757749e6848a491ebc731a91&amp;ItemId=24427&amp;ItemGuid=51223d3940a8448da82e35244374f8a3&amp;Data=24")</f>
        <v>https://sed.admsakhalin.ru/Docs/Citizen/_layouts/15/eos/edbtransfer.ashx?SiteId=84ddafa0031f409e9b1dd96f91351621&amp;WebId=b44a2e8f6bd940ffb8577ce52c7585e0&amp;ListId=fd8a59b5757749e6848a491ebc731a91&amp;ItemId=24427&amp;ItemGuid=51223d3940a8448da82e35244374f8a3&amp;Data=24</v>
      </c>
    </row>
    <row r="93" spans="1:7" x14ac:dyDescent="0.25">
      <c r="A93" t="s">
        <v>19</v>
      </c>
      <c r="B93" t="s">
        <v>273</v>
      </c>
      <c r="C93" t="s">
        <v>324</v>
      </c>
      <c r="D93" t="s">
        <v>325</v>
      </c>
      <c r="E93" t="s">
        <v>326</v>
      </c>
      <c r="F93" t="str">
        <f t="shared" si="0"/>
        <v>Обращения граждан МО Ногликский ГО</v>
      </c>
      <c r="G93" s="10" t="str">
        <f>HYPERLINK("https://sed.admsakhalin.ru/Docs/Citizen/_layouts/15/eos/edbtransfer.ashx?SiteId=84ddafa0031f409e9b1dd96f91351621&amp;WebId=b44a2e8f6bd940ffb8577ce52c7585e0&amp;ListId=fd8a59b5757749e6848a491ebc731a91&amp;ItemId=24547&amp;ItemGuid=099ff42d1439479cba2835e9cd10c875&amp;Data=24","https://sed.admsakhalin.ru/Docs/Citizen/_layouts/15/eos/edbtransfer.ashx?SiteId=84ddafa0031f409e9b1dd96f91351621&amp;WebId=b44a2e8f6bd940ffb8577ce52c7585e0&amp;ListId=fd8a59b5757749e6848a491ebc731a91&amp;ItemId=24547&amp;ItemGuid=099ff42d1439479cba2835e9cd10c875&amp;Data=24")</f>
        <v>https://sed.admsakhalin.ru/Docs/Citizen/_layouts/15/eos/edbtransfer.ashx?SiteId=84ddafa0031f409e9b1dd96f91351621&amp;WebId=b44a2e8f6bd940ffb8577ce52c7585e0&amp;ListId=fd8a59b5757749e6848a491ebc731a91&amp;ItemId=24547&amp;ItemGuid=099ff42d1439479cba2835e9cd10c875&amp;Data=24</v>
      </c>
    </row>
    <row r="94" spans="1:7" x14ac:dyDescent="0.25">
      <c r="A94" t="s">
        <v>19</v>
      </c>
      <c r="B94" t="s">
        <v>327</v>
      </c>
      <c r="C94" t="s">
        <v>328</v>
      </c>
      <c r="D94" t="s">
        <v>26</v>
      </c>
      <c r="E94" t="s">
        <v>329</v>
      </c>
      <c r="F94" t="str">
        <f t="shared" si="0"/>
        <v>Обращения граждан МО Ногликский ГО</v>
      </c>
      <c r="G94" s="10" t="str">
        <f>HYPERLINK("https://sed.admsakhalin.ru/Docs/Citizen/_layouts/15/eos/edbtransfer.ashx?SiteId=84ddafa0031f409e9b1dd96f91351621&amp;WebId=b44a2e8f6bd940ffb8577ce52c7585e0&amp;ListId=fd8a59b5757749e6848a491ebc731a91&amp;ItemId=16470&amp;ItemGuid=19a3debad28f440bbf67368b78a96ad2&amp;Data=24","https://sed.admsakhalin.ru/Docs/Citizen/_layouts/15/eos/edbtransfer.ashx?SiteId=84ddafa0031f409e9b1dd96f91351621&amp;WebId=b44a2e8f6bd940ffb8577ce52c7585e0&amp;ListId=fd8a59b5757749e6848a491ebc731a91&amp;ItemId=16470&amp;ItemGuid=19a3debad28f440bbf67368b78a96ad2&amp;Data=24")</f>
        <v>https://sed.admsakhalin.ru/Docs/Citizen/_layouts/15/eos/edbtransfer.ashx?SiteId=84ddafa0031f409e9b1dd96f91351621&amp;WebId=b44a2e8f6bd940ffb8577ce52c7585e0&amp;ListId=fd8a59b5757749e6848a491ebc731a91&amp;ItemId=16470&amp;ItemGuid=19a3debad28f440bbf67368b78a96ad2&amp;Data=24</v>
      </c>
    </row>
    <row r="95" spans="1:7" x14ac:dyDescent="0.25">
      <c r="A95" t="s">
        <v>19</v>
      </c>
      <c r="B95" t="s">
        <v>273</v>
      </c>
      <c r="C95" t="s">
        <v>330</v>
      </c>
      <c r="D95" t="s">
        <v>331</v>
      </c>
      <c r="E95" t="s">
        <v>332</v>
      </c>
      <c r="F95" t="str">
        <f t="shared" si="0"/>
        <v>Обращения граждан МО Ногликский ГО</v>
      </c>
      <c r="G95" s="10" t="str">
        <f>HYPERLINK("https://sed.admsakhalin.ru/Docs/Citizen/_layouts/15/eos/edbtransfer.ashx?SiteId=84ddafa0031f409e9b1dd96f91351621&amp;WebId=b44a2e8f6bd940ffb8577ce52c7585e0&amp;ListId=fd8a59b5757749e6848a491ebc731a91&amp;ItemId=19858&amp;ItemGuid=936cad4aa94e4935976836ff18a95368&amp;Data=24","https://sed.admsakhalin.ru/Docs/Citizen/_layouts/15/eos/edbtransfer.ashx?SiteId=84ddafa0031f409e9b1dd96f91351621&amp;WebId=b44a2e8f6bd940ffb8577ce52c7585e0&amp;ListId=fd8a59b5757749e6848a491ebc731a91&amp;ItemId=19858&amp;ItemGuid=936cad4aa94e4935976836ff18a95368&amp;Data=24")</f>
        <v>https://sed.admsakhalin.ru/Docs/Citizen/_layouts/15/eos/edbtransfer.ashx?SiteId=84ddafa0031f409e9b1dd96f91351621&amp;WebId=b44a2e8f6bd940ffb8577ce52c7585e0&amp;ListId=fd8a59b5757749e6848a491ebc731a91&amp;ItemId=19858&amp;ItemGuid=936cad4aa94e4935976836ff18a95368&amp;Data=24</v>
      </c>
    </row>
    <row r="96" spans="1:7" x14ac:dyDescent="0.25">
      <c r="A96" t="s">
        <v>19</v>
      </c>
      <c r="B96" t="s">
        <v>44</v>
      </c>
      <c r="C96" t="s">
        <v>333</v>
      </c>
      <c r="D96" t="s">
        <v>214</v>
      </c>
      <c r="E96" t="s">
        <v>334</v>
      </c>
      <c r="F96" t="str">
        <f t="shared" si="0"/>
        <v>Обращения граждан МО Ногликский ГО</v>
      </c>
      <c r="G96" s="10" t="str">
        <f>HYPERLINK("https://sed.admsakhalin.ru/Docs/Citizen/_layouts/15/eos/edbtransfer.ashx?SiteId=84ddafa0031f409e9b1dd96f91351621&amp;WebId=b44a2e8f6bd940ffb8577ce52c7585e0&amp;ListId=fd8a59b5757749e6848a491ebc731a91&amp;ItemId=23244&amp;ItemGuid=e387ed89d5e248558e6f373954e33ef7&amp;Data=24","https://sed.admsakhalin.ru/Docs/Citizen/_layouts/15/eos/edbtransfer.ashx?SiteId=84ddafa0031f409e9b1dd96f91351621&amp;WebId=b44a2e8f6bd940ffb8577ce52c7585e0&amp;ListId=fd8a59b5757749e6848a491ebc731a91&amp;ItemId=23244&amp;ItemGuid=e387ed89d5e248558e6f373954e33ef7&amp;Data=24")</f>
        <v>https://sed.admsakhalin.ru/Docs/Citizen/_layouts/15/eos/edbtransfer.ashx?SiteId=84ddafa0031f409e9b1dd96f91351621&amp;WebId=b44a2e8f6bd940ffb8577ce52c7585e0&amp;ListId=fd8a59b5757749e6848a491ebc731a91&amp;ItemId=23244&amp;ItemGuid=e387ed89d5e248558e6f373954e33ef7&amp;Data=24</v>
      </c>
    </row>
    <row r="97" spans="1:7" x14ac:dyDescent="0.25">
      <c r="A97" t="s">
        <v>19</v>
      </c>
      <c r="B97" t="s">
        <v>335</v>
      </c>
      <c r="C97" t="s">
        <v>336</v>
      </c>
      <c r="D97" t="s">
        <v>54</v>
      </c>
      <c r="E97" t="s">
        <v>337</v>
      </c>
      <c r="F97" t="str">
        <f t="shared" si="0"/>
        <v>Обращения граждан МО Ногликский ГО</v>
      </c>
      <c r="G97" s="10" t="str">
        <f>HYPERLINK("https://sed.admsakhalin.ru/Docs/Citizen/_layouts/15/eos/edbtransfer.ashx?SiteId=84ddafa0031f409e9b1dd96f91351621&amp;WebId=b44a2e8f6bd940ffb8577ce52c7585e0&amp;ListId=fd8a59b5757749e6848a491ebc731a91&amp;ItemId=25683&amp;ItemGuid=335d4634d04b415d8dd2374a04087368&amp;Data=24","https://sed.admsakhalin.ru/Docs/Citizen/_layouts/15/eos/edbtransfer.ashx?SiteId=84ddafa0031f409e9b1dd96f91351621&amp;WebId=b44a2e8f6bd940ffb8577ce52c7585e0&amp;ListId=fd8a59b5757749e6848a491ebc731a91&amp;ItemId=25683&amp;ItemGuid=335d4634d04b415d8dd2374a04087368&amp;Data=24")</f>
        <v>https://sed.admsakhalin.ru/Docs/Citizen/_layouts/15/eos/edbtransfer.ashx?SiteId=84ddafa0031f409e9b1dd96f91351621&amp;WebId=b44a2e8f6bd940ffb8577ce52c7585e0&amp;ListId=fd8a59b5757749e6848a491ebc731a91&amp;ItemId=25683&amp;ItemGuid=335d4634d04b415d8dd2374a04087368&amp;Data=24</v>
      </c>
    </row>
    <row r="98" spans="1:7" x14ac:dyDescent="0.25">
      <c r="A98" t="s">
        <v>19</v>
      </c>
      <c r="B98" t="s">
        <v>273</v>
      </c>
      <c r="C98" t="s">
        <v>338</v>
      </c>
      <c r="D98" t="s">
        <v>339</v>
      </c>
      <c r="E98" t="s">
        <v>340</v>
      </c>
      <c r="F98" t="str">
        <f t="shared" si="0"/>
        <v>Обращения граждан МО Ногликский ГО</v>
      </c>
      <c r="G98" s="10" t="str">
        <f>HYPERLINK("https://sed.admsakhalin.ru/Docs/Citizen/_layouts/15/eos/edbtransfer.ashx?SiteId=84ddafa0031f409e9b1dd96f91351621&amp;WebId=b44a2e8f6bd940ffb8577ce52c7585e0&amp;ListId=fd8a59b5757749e6848a491ebc731a91&amp;ItemId=18348&amp;ItemGuid=7b7dcf7885bb4ab290e237a1ccd9cc89&amp;Data=24","https://sed.admsakhalin.ru/Docs/Citizen/_layouts/15/eos/edbtransfer.ashx?SiteId=84ddafa0031f409e9b1dd96f91351621&amp;WebId=b44a2e8f6bd940ffb8577ce52c7585e0&amp;ListId=fd8a59b5757749e6848a491ebc731a91&amp;ItemId=18348&amp;ItemGuid=7b7dcf7885bb4ab290e237a1ccd9cc89&amp;Data=24")</f>
        <v>https://sed.admsakhalin.ru/Docs/Citizen/_layouts/15/eos/edbtransfer.ashx?SiteId=84ddafa0031f409e9b1dd96f91351621&amp;WebId=b44a2e8f6bd940ffb8577ce52c7585e0&amp;ListId=fd8a59b5757749e6848a491ebc731a91&amp;ItemId=18348&amp;ItemGuid=7b7dcf7885bb4ab290e237a1ccd9cc89&amp;Data=24</v>
      </c>
    </row>
    <row r="99" spans="1:7" x14ac:dyDescent="0.25">
      <c r="A99" t="s">
        <v>19</v>
      </c>
      <c r="B99" t="s">
        <v>192</v>
      </c>
      <c r="C99" t="s">
        <v>341</v>
      </c>
      <c r="D99" t="s">
        <v>194</v>
      </c>
      <c r="E99" t="s">
        <v>342</v>
      </c>
      <c r="F99" t="str">
        <f t="shared" si="0"/>
        <v>Обращения граждан МО Ногликский ГО</v>
      </c>
      <c r="G99" s="10" t="str">
        <f>HYPERLINK("https://sed.admsakhalin.ru/Docs/Citizen/_layouts/15/eos/edbtransfer.ashx?SiteId=84ddafa0031f409e9b1dd96f91351621&amp;WebId=b44a2e8f6bd940ffb8577ce52c7585e0&amp;ListId=fd8a59b5757749e6848a491ebc731a91&amp;ItemId=15693&amp;ItemGuid=80959f2854a4433e8a8039fc45ff415d&amp;Data=24","https://sed.admsakhalin.ru/Docs/Citizen/_layouts/15/eos/edbtransfer.ashx?SiteId=84ddafa0031f409e9b1dd96f91351621&amp;WebId=b44a2e8f6bd940ffb8577ce52c7585e0&amp;ListId=fd8a59b5757749e6848a491ebc731a91&amp;ItemId=15693&amp;ItemGuid=80959f2854a4433e8a8039fc45ff415d&amp;Data=24")</f>
        <v>https://sed.admsakhalin.ru/Docs/Citizen/_layouts/15/eos/edbtransfer.ashx?SiteId=84ddafa0031f409e9b1dd96f91351621&amp;WebId=b44a2e8f6bd940ffb8577ce52c7585e0&amp;ListId=fd8a59b5757749e6848a491ebc731a91&amp;ItemId=15693&amp;ItemGuid=80959f2854a4433e8a8039fc45ff415d&amp;Data=24</v>
      </c>
    </row>
    <row r="100" spans="1:7" x14ac:dyDescent="0.25">
      <c r="A100" t="s">
        <v>19</v>
      </c>
      <c r="B100" t="s">
        <v>343</v>
      </c>
      <c r="C100" t="s">
        <v>344</v>
      </c>
      <c r="D100" t="s">
        <v>30</v>
      </c>
      <c r="E100" t="s">
        <v>345</v>
      </c>
      <c r="F100" t="str">
        <f t="shared" si="0"/>
        <v>Обращения граждан МО Ногликский ГО</v>
      </c>
      <c r="G100" s="10" t="str">
        <f>HYPERLINK("https://sed.admsakhalin.ru/Docs/Citizen/_layouts/15/eos/edbtransfer.ashx?SiteId=84ddafa0031f409e9b1dd96f91351621&amp;WebId=b44a2e8f6bd940ffb8577ce52c7585e0&amp;ListId=fd8a59b5757749e6848a491ebc731a91&amp;ItemId=15495&amp;ItemGuid=67ef379416c9494b97263a1a4295add2&amp;Data=24","https://sed.admsakhalin.ru/Docs/Citizen/_layouts/15/eos/edbtransfer.ashx?SiteId=84ddafa0031f409e9b1dd96f91351621&amp;WebId=b44a2e8f6bd940ffb8577ce52c7585e0&amp;ListId=fd8a59b5757749e6848a491ebc731a91&amp;ItemId=15495&amp;ItemGuid=67ef379416c9494b97263a1a4295add2&amp;Data=24")</f>
        <v>https://sed.admsakhalin.ru/Docs/Citizen/_layouts/15/eos/edbtransfer.ashx?SiteId=84ddafa0031f409e9b1dd96f91351621&amp;WebId=b44a2e8f6bd940ffb8577ce52c7585e0&amp;ListId=fd8a59b5757749e6848a491ebc731a91&amp;ItemId=15495&amp;ItemGuid=67ef379416c9494b97263a1a4295add2&amp;Data=24</v>
      </c>
    </row>
    <row r="101" spans="1:7" x14ac:dyDescent="0.25">
      <c r="A101" t="s">
        <v>19</v>
      </c>
      <c r="B101" t="s">
        <v>82</v>
      </c>
      <c r="C101" t="s">
        <v>346</v>
      </c>
      <c r="D101" t="s">
        <v>347</v>
      </c>
      <c r="E101" t="s">
        <v>348</v>
      </c>
      <c r="F101" t="str">
        <f t="shared" si="0"/>
        <v>Обращения граждан МО Ногликский ГО</v>
      </c>
      <c r="G101" s="10" t="str">
        <f>HYPERLINK("https://sed.admsakhalin.ru/Docs/Citizen/_layouts/15/eos/edbtransfer.ashx?SiteId=84ddafa0031f409e9b1dd96f91351621&amp;WebId=b44a2e8f6bd940ffb8577ce52c7585e0&amp;ListId=fd8a59b5757749e6848a491ebc731a91&amp;ItemId=22660&amp;ItemGuid=5c245e4177fd4e67b5f23af742e47397&amp;Data=24","https://sed.admsakhalin.ru/Docs/Citizen/_layouts/15/eos/edbtransfer.ashx?SiteId=84ddafa0031f409e9b1dd96f91351621&amp;WebId=b44a2e8f6bd940ffb8577ce52c7585e0&amp;ListId=fd8a59b5757749e6848a491ebc731a91&amp;ItemId=22660&amp;ItemGuid=5c245e4177fd4e67b5f23af742e47397&amp;Data=24")</f>
        <v>https://sed.admsakhalin.ru/Docs/Citizen/_layouts/15/eos/edbtransfer.ashx?SiteId=84ddafa0031f409e9b1dd96f91351621&amp;WebId=b44a2e8f6bd940ffb8577ce52c7585e0&amp;ListId=fd8a59b5757749e6848a491ebc731a91&amp;ItemId=22660&amp;ItemGuid=5c245e4177fd4e67b5f23af742e47397&amp;Data=24</v>
      </c>
    </row>
    <row r="102" spans="1:7" x14ac:dyDescent="0.25">
      <c r="A102" t="s">
        <v>19</v>
      </c>
      <c r="B102" t="s">
        <v>273</v>
      </c>
      <c r="C102" t="s">
        <v>349</v>
      </c>
      <c r="D102" t="s">
        <v>350</v>
      </c>
      <c r="E102" t="s">
        <v>351</v>
      </c>
      <c r="F102" t="str">
        <f t="shared" si="0"/>
        <v>Обращения граждан МО Ногликский ГО</v>
      </c>
      <c r="G102" s="10" t="str">
        <f>HYPERLINK("https://sed.admsakhalin.ru/Docs/Citizen/_layouts/15/eos/edbtransfer.ashx?SiteId=84ddafa0031f409e9b1dd96f91351621&amp;WebId=b44a2e8f6bd940ffb8577ce52c7585e0&amp;ListId=fd8a59b5757749e6848a491ebc731a91&amp;ItemId=18018&amp;ItemGuid=2d2ceab4ef074257a3dc3b0f94ef4c32&amp;Data=24","https://sed.admsakhalin.ru/Docs/Citizen/_layouts/15/eos/edbtransfer.ashx?SiteId=84ddafa0031f409e9b1dd96f91351621&amp;WebId=b44a2e8f6bd940ffb8577ce52c7585e0&amp;ListId=fd8a59b5757749e6848a491ebc731a91&amp;ItemId=18018&amp;ItemGuid=2d2ceab4ef074257a3dc3b0f94ef4c32&amp;Data=24")</f>
        <v>https://sed.admsakhalin.ru/Docs/Citizen/_layouts/15/eos/edbtransfer.ashx?SiteId=84ddafa0031f409e9b1dd96f91351621&amp;WebId=b44a2e8f6bd940ffb8577ce52c7585e0&amp;ListId=fd8a59b5757749e6848a491ebc731a91&amp;ItemId=18018&amp;ItemGuid=2d2ceab4ef074257a3dc3b0f94ef4c32&amp;Data=24</v>
      </c>
    </row>
    <row r="103" spans="1:7" x14ac:dyDescent="0.25">
      <c r="A103" t="s">
        <v>19</v>
      </c>
      <c r="B103" t="s">
        <v>97</v>
      </c>
      <c r="C103" t="s">
        <v>352</v>
      </c>
      <c r="D103" t="s">
        <v>180</v>
      </c>
      <c r="E103" t="s">
        <v>100</v>
      </c>
      <c r="F103" t="str">
        <f t="shared" si="0"/>
        <v>Обращения граждан МО Ногликский ГО</v>
      </c>
      <c r="G103" s="10" t="str">
        <f>HYPERLINK("https://sed.admsakhalin.ru/Docs/Citizen/_layouts/15/eos/edbtransfer.ashx?SiteId=84ddafa0031f409e9b1dd96f91351621&amp;WebId=b44a2e8f6bd940ffb8577ce52c7585e0&amp;ListId=fd8a59b5757749e6848a491ebc731a91&amp;ItemId=15561&amp;ItemGuid=9896f3066899406fa6a83b77cbb7b1de&amp;Data=24","https://sed.admsakhalin.ru/Docs/Citizen/_layouts/15/eos/edbtransfer.ashx?SiteId=84ddafa0031f409e9b1dd96f91351621&amp;WebId=b44a2e8f6bd940ffb8577ce52c7585e0&amp;ListId=fd8a59b5757749e6848a491ebc731a91&amp;ItemId=15561&amp;ItemGuid=9896f3066899406fa6a83b77cbb7b1de&amp;Data=24")</f>
        <v>https://sed.admsakhalin.ru/Docs/Citizen/_layouts/15/eos/edbtransfer.ashx?SiteId=84ddafa0031f409e9b1dd96f91351621&amp;WebId=b44a2e8f6bd940ffb8577ce52c7585e0&amp;ListId=fd8a59b5757749e6848a491ebc731a91&amp;ItemId=15561&amp;ItemGuid=9896f3066899406fa6a83b77cbb7b1de&amp;Data=24</v>
      </c>
    </row>
    <row r="104" spans="1:7" x14ac:dyDescent="0.25">
      <c r="A104" t="s">
        <v>19</v>
      </c>
      <c r="B104" t="s">
        <v>335</v>
      </c>
      <c r="C104" t="s">
        <v>353</v>
      </c>
      <c r="D104" t="s">
        <v>223</v>
      </c>
      <c r="E104" t="s">
        <v>354</v>
      </c>
      <c r="F104" t="str">
        <f t="shared" si="0"/>
        <v>Обращения граждан МО Ногликский ГО</v>
      </c>
      <c r="G104" s="10" t="str">
        <f>HYPERLINK("https://sed.admsakhalin.ru/Docs/Citizen/_layouts/15/eos/edbtransfer.ashx?SiteId=84ddafa0031f409e9b1dd96f91351621&amp;WebId=b44a2e8f6bd940ffb8577ce52c7585e0&amp;ListId=fd8a59b5757749e6848a491ebc731a91&amp;ItemId=27768&amp;ItemGuid=4bf55d03ece44eaa883e3ba9ce788c61&amp;Data=24","https://sed.admsakhalin.ru/Docs/Citizen/_layouts/15/eos/edbtransfer.ashx?SiteId=84ddafa0031f409e9b1dd96f91351621&amp;WebId=b44a2e8f6bd940ffb8577ce52c7585e0&amp;ListId=fd8a59b5757749e6848a491ebc731a91&amp;ItemId=27768&amp;ItemGuid=4bf55d03ece44eaa883e3ba9ce788c61&amp;Data=24")</f>
        <v>https://sed.admsakhalin.ru/Docs/Citizen/_layouts/15/eos/edbtransfer.ashx?SiteId=84ddafa0031f409e9b1dd96f91351621&amp;WebId=b44a2e8f6bd940ffb8577ce52c7585e0&amp;ListId=fd8a59b5757749e6848a491ebc731a91&amp;ItemId=27768&amp;ItemGuid=4bf55d03ece44eaa883e3ba9ce788c61&amp;Data=24</v>
      </c>
    </row>
    <row r="105" spans="1:7" x14ac:dyDescent="0.25">
      <c r="A105" t="s">
        <v>19</v>
      </c>
      <c r="B105" t="s">
        <v>355</v>
      </c>
      <c r="C105" t="s">
        <v>356</v>
      </c>
      <c r="D105" t="s">
        <v>357</v>
      </c>
      <c r="E105" t="s">
        <v>358</v>
      </c>
      <c r="F105" t="str">
        <f t="shared" si="0"/>
        <v>Обращения граждан МО Ногликский ГО</v>
      </c>
      <c r="G105" s="10" t="str">
        <f>HYPERLINK("https://sed.admsakhalin.ru/Docs/Citizen/_layouts/15/eos/edbtransfer.ashx?SiteId=84ddafa0031f409e9b1dd96f91351621&amp;WebId=b44a2e8f6bd940ffb8577ce52c7585e0&amp;ListId=fd8a59b5757749e6848a491ebc731a91&amp;ItemId=19572&amp;ItemGuid=fddd12eb151a4fb8af9e3bc6f1591626&amp;Data=24","https://sed.admsakhalin.ru/Docs/Citizen/_layouts/15/eos/edbtransfer.ashx?SiteId=84ddafa0031f409e9b1dd96f91351621&amp;WebId=b44a2e8f6bd940ffb8577ce52c7585e0&amp;ListId=fd8a59b5757749e6848a491ebc731a91&amp;ItemId=19572&amp;ItemGuid=fddd12eb151a4fb8af9e3bc6f1591626&amp;Data=24")</f>
        <v>https://sed.admsakhalin.ru/Docs/Citizen/_layouts/15/eos/edbtransfer.ashx?SiteId=84ddafa0031f409e9b1dd96f91351621&amp;WebId=b44a2e8f6bd940ffb8577ce52c7585e0&amp;ListId=fd8a59b5757749e6848a491ebc731a91&amp;ItemId=19572&amp;ItemGuid=fddd12eb151a4fb8af9e3bc6f1591626&amp;Data=24</v>
      </c>
    </row>
    <row r="106" spans="1:7" x14ac:dyDescent="0.25">
      <c r="A106" t="s">
        <v>19</v>
      </c>
      <c r="B106" t="s">
        <v>359</v>
      </c>
      <c r="C106" t="s">
        <v>360</v>
      </c>
      <c r="D106" t="s">
        <v>361</v>
      </c>
      <c r="E106" t="s">
        <v>362</v>
      </c>
      <c r="F106" t="str">
        <f t="shared" si="0"/>
        <v>Обращения граждан МО Ногликский ГО</v>
      </c>
      <c r="G106" s="10" t="str">
        <f>HYPERLINK("https://sed.admsakhalin.ru/Docs/Citizen/_layouts/15/eos/edbtransfer.ashx?SiteId=84ddafa0031f409e9b1dd96f91351621&amp;WebId=b44a2e8f6bd940ffb8577ce52c7585e0&amp;ListId=fd8a59b5757749e6848a491ebc731a91&amp;ItemId=26778&amp;ItemGuid=6d774b66266d430c90e63c6bc0b74d6a&amp;Data=24","https://sed.admsakhalin.ru/Docs/Citizen/_layouts/15/eos/edbtransfer.ashx?SiteId=84ddafa0031f409e9b1dd96f91351621&amp;WebId=b44a2e8f6bd940ffb8577ce52c7585e0&amp;ListId=fd8a59b5757749e6848a491ebc731a91&amp;ItemId=26778&amp;ItemGuid=6d774b66266d430c90e63c6bc0b74d6a&amp;Data=24")</f>
        <v>https://sed.admsakhalin.ru/Docs/Citizen/_layouts/15/eos/edbtransfer.ashx?SiteId=84ddafa0031f409e9b1dd96f91351621&amp;WebId=b44a2e8f6bd940ffb8577ce52c7585e0&amp;ListId=fd8a59b5757749e6848a491ebc731a91&amp;ItemId=26778&amp;ItemGuid=6d774b66266d430c90e63c6bc0b74d6a&amp;Data=24</v>
      </c>
    </row>
    <row r="107" spans="1:7" x14ac:dyDescent="0.25">
      <c r="A107" t="s">
        <v>19</v>
      </c>
      <c r="B107" t="s">
        <v>145</v>
      </c>
      <c r="C107" t="s">
        <v>363</v>
      </c>
      <c r="D107" t="s">
        <v>364</v>
      </c>
      <c r="E107" t="s">
        <v>365</v>
      </c>
      <c r="F107" t="str">
        <f t="shared" si="0"/>
        <v>Обращения граждан МО Ногликский ГО</v>
      </c>
      <c r="G107" s="10" t="str">
        <f>HYPERLINK("https://sed.admsakhalin.ru/Docs/Citizen/_layouts/15/eos/edbtransfer.ashx?SiteId=84ddafa0031f409e9b1dd96f91351621&amp;WebId=b44a2e8f6bd940ffb8577ce52c7585e0&amp;ListId=fd8a59b5757749e6848a491ebc731a91&amp;ItemId=23686&amp;ItemGuid=683ec74a2a734c54b7323cf087bf0eed&amp;Data=24","https://sed.admsakhalin.ru/Docs/Citizen/_layouts/15/eos/edbtransfer.ashx?SiteId=84ddafa0031f409e9b1dd96f91351621&amp;WebId=b44a2e8f6bd940ffb8577ce52c7585e0&amp;ListId=fd8a59b5757749e6848a491ebc731a91&amp;ItemId=23686&amp;ItemGuid=683ec74a2a734c54b7323cf087bf0eed&amp;Data=24")</f>
        <v>https://sed.admsakhalin.ru/Docs/Citizen/_layouts/15/eos/edbtransfer.ashx?SiteId=84ddafa0031f409e9b1dd96f91351621&amp;WebId=b44a2e8f6bd940ffb8577ce52c7585e0&amp;ListId=fd8a59b5757749e6848a491ebc731a91&amp;ItemId=23686&amp;ItemGuid=683ec74a2a734c54b7323cf087bf0eed&amp;Data=24</v>
      </c>
    </row>
    <row r="108" spans="1:7" x14ac:dyDescent="0.25">
      <c r="A108" t="s">
        <v>19</v>
      </c>
      <c r="B108" t="s">
        <v>366</v>
      </c>
      <c r="C108" t="s">
        <v>367</v>
      </c>
      <c r="D108" t="s">
        <v>291</v>
      </c>
      <c r="E108" t="s">
        <v>368</v>
      </c>
      <c r="F108" t="str">
        <f t="shared" si="0"/>
        <v>Обращения граждан МО Ногликский ГО</v>
      </c>
      <c r="G108" s="10" t="str">
        <f>HYPERLINK("https://sed.admsakhalin.ru/Docs/Citizen/_layouts/15/eos/edbtransfer.ashx?SiteId=84ddafa0031f409e9b1dd96f91351621&amp;WebId=b44a2e8f6bd940ffb8577ce52c7585e0&amp;ListId=fd8a59b5757749e6848a491ebc731a91&amp;ItemId=22200&amp;ItemGuid=bf7b21f4f8304c94a26f3d4dbfe5fc07&amp;Data=24","https://sed.admsakhalin.ru/Docs/Citizen/_layouts/15/eos/edbtransfer.ashx?SiteId=84ddafa0031f409e9b1dd96f91351621&amp;WebId=b44a2e8f6bd940ffb8577ce52c7585e0&amp;ListId=fd8a59b5757749e6848a491ebc731a91&amp;ItemId=22200&amp;ItemGuid=bf7b21f4f8304c94a26f3d4dbfe5fc07&amp;Data=24")</f>
        <v>https://sed.admsakhalin.ru/Docs/Citizen/_layouts/15/eos/edbtransfer.ashx?SiteId=84ddafa0031f409e9b1dd96f91351621&amp;WebId=b44a2e8f6bd940ffb8577ce52c7585e0&amp;ListId=fd8a59b5757749e6848a491ebc731a91&amp;ItemId=22200&amp;ItemGuid=bf7b21f4f8304c94a26f3d4dbfe5fc07&amp;Data=24</v>
      </c>
    </row>
    <row r="109" spans="1:7" x14ac:dyDescent="0.25">
      <c r="A109" t="s">
        <v>19</v>
      </c>
      <c r="B109" t="s">
        <v>369</v>
      </c>
      <c r="C109" t="s">
        <v>370</v>
      </c>
      <c r="D109" t="s">
        <v>371</v>
      </c>
      <c r="E109" t="s">
        <v>372</v>
      </c>
      <c r="F109" t="str">
        <f t="shared" si="0"/>
        <v>Обращения граждан МО Ногликский ГО</v>
      </c>
      <c r="G109" s="10" t="str">
        <f>HYPERLINK("https://sed.admsakhalin.ru/Docs/Citizen/_layouts/15/eos/edbtransfer.ashx?SiteId=84ddafa0031f409e9b1dd96f91351621&amp;WebId=b44a2e8f6bd940ffb8577ce52c7585e0&amp;ListId=fd8a59b5757749e6848a491ebc731a91&amp;ItemId=26830&amp;ItemGuid=ebebf533fa814d27b1d03ec57d8c0797&amp;Data=24","https://sed.admsakhalin.ru/Docs/Citizen/_layouts/15/eos/edbtransfer.ashx?SiteId=84ddafa0031f409e9b1dd96f91351621&amp;WebId=b44a2e8f6bd940ffb8577ce52c7585e0&amp;ListId=fd8a59b5757749e6848a491ebc731a91&amp;ItemId=26830&amp;ItemGuid=ebebf533fa814d27b1d03ec57d8c0797&amp;Data=24")</f>
        <v>https://sed.admsakhalin.ru/Docs/Citizen/_layouts/15/eos/edbtransfer.ashx?SiteId=84ddafa0031f409e9b1dd96f91351621&amp;WebId=b44a2e8f6bd940ffb8577ce52c7585e0&amp;ListId=fd8a59b5757749e6848a491ebc731a91&amp;ItemId=26830&amp;ItemGuid=ebebf533fa814d27b1d03ec57d8c0797&amp;Data=24</v>
      </c>
    </row>
    <row r="110" spans="1:7" x14ac:dyDescent="0.25">
      <c r="A110" t="s">
        <v>19</v>
      </c>
      <c r="B110" t="s">
        <v>373</v>
      </c>
      <c r="C110" t="s">
        <v>374</v>
      </c>
      <c r="D110" t="s">
        <v>77</v>
      </c>
      <c r="E110" t="s">
        <v>375</v>
      </c>
      <c r="F110" t="str">
        <f t="shared" si="0"/>
        <v>Обращения граждан МО Ногликский ГО</v>
      </c>
      <c r="G110" s="10" t="str">
        <f>HYPERLINK("https://sed.admsakhalin.ru/Docs/Citizen/_layouts/15/eos/edbtransfer.ashx?SiteId=84ddafa0031f409e9b1dd96f91351621&amp;WebId=b44a2e8f6bd940ffb8577ce52c7585e0&amp;ListId=fd8a59b5757749e6848a491ebc731a91&amp;ItemId=26644&amp;ItemGuid=1023cef12d5440f18cf93f05fa76ce10&amp;Data=24","https://sed.admsakhalin.ru/Docs/Citizen/_layouts/15/eos/edbtransfer.ashx?SiteId=84ddafa0031f409e9b1dd96f91351621&amp;WebId=b44a2e8f6bd940ffb8577ce52c7585e0&amp;ListId=fd8a59b5757749e6848a491ebc731a91&amp;ItemId=26644&amp;ItemGuid=1023cef12d5440f18cf93f05fa76ce10&amp;Data=24")</f>
        <v>https://sed.admsakhalin.ru/Docs/Citizen/_layouts/15/eos/edbtransfer.ashx?SiteId=84ddafa0031f409e9b1dd96f91351621&amp;WebId=b44a2e8f6bd940ffb8577ce52c7585e0&amp;ListId=fd8a59b5757749e6848a491ebc731a91&amp;ItemId=26644&amp;ItemGuid=1023cef12d5440f18cf93f05fa76ce10&amp;Data=24</v>
      </c>
    </row>
    <row r="111" spans="1:7" x14ac:dyDescent="0.25">
      <c r="A111" t="s">
        <v>19</v>
      </c>
      <c r="B111" t="s">
        <v>97</v>
      </c>
      <c r="C111" t="s">
        <v>376</v>
      </c>
      <c r="D111" t="s">
        <v>164</v>
      </c>
      <c r="E111" t="s">
        <v>304</v>
      </c>
      <c r="F111" t="str">
        <f t="shared" si="0"/>
        <v>Обращения граждан МО Ногликский ГО</v>
      </c>
      <c r="G111" s="10" t="str">
        <f>HYPERLINK("https://sed.admsakhalin.ru/Docs/Citizen/_layouts/15/eos/edbtransfer.ashx?SiteId=84ddafa0031f409e9b1dd96f91351621&amp;WebId=b44a2e8f6bd940ffb8577ce52c7585e0&amp;ListId=fd8a59b5757749e6848a491ebc731a91&amp;ItemId=22416&amp;ItemGuid=a3cd823fc1f54ec08b60403a5edb08d7&amp;Data=24","https://sed.admsakhalin.ru/Docs/Citizen/_layouts/15/eos/edbtransfer.ashx?SiteId=84ddafa0031f409e9b1dd96f91351621&amp;WebId=b44a2e8f6bd940ffb8577ce52c7585e0&amp;ListId=fd8a59b5757749e6848a491ebc731a91&amp;ItemId=22416&amp;ItemGuid=a3cd823fc1f54ec08b60403a5edb08d7&amp;Data=24")</f>
        <v>https://sed.admsakhalin.ru/Docs/Citizen/_layouts/15/eos/edbtransfer.ashx?SiteId=84ddafa0031f409e9b1dd96f91351621&amp;WebId=b44a2e8f6bd940ffb8577ce52c7585e0&amp;ListId=fd8a59b5757749e6848a491ebc731a91&amp;ItemId=22416&amp;ItemGuid=a3cd823fc1f54ec08b60403a5edb08d7&amp;Data=24</v>
      </c>
    </row>
    <row r="112" spans="1:7" x14ac:dyDescent="0.25">
      <c r="A112" t="s">
        <v>19</v>
      </c>
      <c r="B112" t="s">
        <v>377</v>
      </c>
      <c r="C112" t="s">
        <v>378</v>
      </c>
      <c r="D112" t="s">
        <v>379</v>
      </c>
      <c r="E112" t="s">
        <v>380</v>
      </c>
      <c r="F112" t="str">
        <f t="shared" si="0"/>
        <v>Обращения граждан МО Ногликский ГО</v>
      </c>
      <c r="G112" s="10" t="str">
        <f>HYPERLINK("https://sed.admsakhalin.ru/Docs/Citizen/_layouts/15/eos/edbtransfer.ashx?SiteId=84ddafa0031f409e9b1dd96f91351621&amp;WebId=b44a2e8f6bd940ffb8577ce52c7585e0&amp;ListId=fd8a59b5757749e6848a491ebc731a91&amp;ItemId=20307&amp;ItemGuid=cdce4e21a9a448f2b9de4048ff41437a&amp;Data=24","https://sed.admsakhalin.ru/Docs/Citizen/_layouts/15/eos/edbtransfer.ashx?SiteId=84ddafa0031f409e9b1dd96f91351621&amp;WebId=b44a2e8f6bd940ffb8577ce52c7585e0&amp;ListId=fd8a59b5757749e6848a491ebc731a91&amp;ItemId=20307&amp;ItemGuid=cdce4e21a9a448f2b9de4048ff41437a&amp;Data=24")</f>
        <v>https://sed.admsakhalin.ru/Docs/Citizen/_layouts/15/eos/edbtransfer.ashx?SiteId=84ddafa0031f409e9b1dd96f91351621&amp;WebId=b44a2e8f6bd940ffb8577ce52c7585e0&amp;ListId=fd8a59b5757749e6848a491ebc731a91&amp;ItemId=20307&amp;ItemGuid=cdce4e21a9a448f2b9de4048ff41437a&amp;Data=24</v>
      </c>
    </row>
    <row r="113" spans="1:7" x14ac:dyDescent="0.25">
      <c r="A113" t="s">
        <v>19</v>
      </c>
      <c r="B113" t="s">
        <v>381</v>
      </c>
      <c r="C113" t="s">
        <v>382</v>
      </c>
      <c r="D113" t="s">
        <v>383</v>
      </c>
      <c r="E113" t="s">
        <v>384</v>
      </c>
      <c r="F113" t="str">
        <f t="shared" si="0"/>
        <v>Обращения граждан МО Ногликский ГО</v>
      </c>
      <c r="G113" s="10" t="str">
        <f>HYPERLINK("https://sed.admsakhalin.ru/Docs/Citizen/_layouts/15/eos/edbtransfer.ashx?SiteId=84ddafa0031f409e9b1dd96f91351621&amp;WebId=b44a2e8f6bd940ffb8577ce52c7585e0&amp;ListId=fd8a59b5757749e6848a491ebc731a91&amp;ItemId=21871&amp;ItemGuid=eb7528fc423e49edb7644091233fd93d&amp;Data=24","https://sed.admsakhalin.ru/Docs/Citizen/_layouts/15/eos/edbtransfer.ashx?SiteId=84ddafa0031f409e9b1dd96f91351621&amp;WebId=b44a2e8f6bd940ffb8577ce52c7585e0&amp;ListId=fd8a59b5757749e6848a491ebc731a91&amp;ItemId=21871&amp;ItemGuid=eb7528fc423e49edb7644091233fd93d&amp;Data=24")</f>
        <v>https://sed.admsakhalin.ru/Docs/Citizen/_layouts/15/eos/edbtransfer.ashx?SiteId=84ddafa0031f409e9b1dd96f91351621&amp;WebId=b44a2e8f6bd940ffb8577ce52c7585e0&amp;ListId=fd8a59b5757749e6848a491ebc731a91&amp;ItemId=21871&amp;ItemGuid=eb7528fc423e49edb7644091233fd93d&amp;Data=24</v>
      </c>
    </row>
    <row r="114" spans="1:7" x14ac:dyDescent="0.25">
      <c r="A114" t="s">
        <v>19</v>
      </c>
      <c r="B114" t="s">
        <v>97</v>
      </c>
      <c r="C114" t="s">
        <v>385</v>
      </c>
      <c r="D114" t="s">
        <v>386</v>
      </c>
      <c r="E114" t="s">
        <v>100</v>
      </c>
      <c r="F114" t="str">
        <f t="shared" si="0"/>
        <v>Обращения граждан МО Ногликский ГО</v>
      </c>
      <c r="G114" s="10" t="str">
        <f>HYPERLINK("https://sed.admsakhalin.ru/Docs/Citizen/_layouts/15/eos/edbtransfer.ashx?SiteId=84ddafa0031f409e9b1dd96f91351621&amp;WebId=b44a2e8f6bd940ffb8577ce52c7585e0&amp;ListId=fd8a59b5757749e6848a491ebc731a91&amp;ItemId=22946&amp;ItemGuid=d369f355f23745e2b7fe41efe3027372&amp;Data=24","https://sed.admsakhalin.ru/Docs/Citizen/_layouts/15/eos/edbtransfer.ashx?SiteId=84ddafa0031f409e9b1dd96f91351621&amp;WebId=b44a2e8f6bd940ffb8577ce52c7585e0&amp;ListId=fd8a59b5757749e6848a491ebc731a91&amp;ItemId=22946&amp;ItemGuid=d369f355f23745e2b7fe41efe3027372&amp;Data=24")</f>
        <v>https://sed.admsakhalin.ru/Docs/Citizen/_layouts/15/eos/edbtransfer.ashx?SiteId=84ddafa0031f409e9b1dd96f91351621&amp;WebId=b44a2e8f6bd940ffb8577ce52c7585e0&amp;ListId=fd8a59b5757749e6848a491ebc731a91&amp;ItemId=22946&amp;ItemGuid=d369f355f23745e2b7fe41efe3027372&amp;Data=24</v>
      </c>
    </row>
    <row r="115" spans="1:7" x14ac:dyDescent="0.25">
      <c r="A115" t="s">
        <v>19</v>
      </c>
      <c r="B115" t="s">
        <v>32</v>
      </c>
      <c r="C115" t="s">
        <v>387</v>
      </c>
      <c r="D115" t="s">
        <v>70</v>
      </c>
      <c r="E115" t="s">
        <v>388</v>
      </c>
      <c r="F115" t="str">
        <f t="shared" si="0"/>
        <v>Обращения граждан МО Ногликский ГО</v>
      </c>
      <c r="G115" s="10" t="str">
        <f>HYPERLINK("https://sed.admsakhalin.ru/Docs/Citizen/_layouts/15/eos/edbtransfer.ashx?SiteId=84ddafa0031f409e9b1dd96f91351621&amp;WebId=b44a2e8f6bd940ffb8577ce52c7585e0&amp;ListId=fd8a59b5757749e6848a491ebc731a91&amp;ItemId=16675&amp;ItemGuid=45a01aa4fb814468a30142169ec00fb5&amp;Data=24","https://sed.admsakhalin.ru/Docs/Citizen/_layouts/15/eos/edbtransfer.ashx?SiteId=84ddafa0031f409e9b1dd96f91351621&amp;WebId=b44a2e8f6bd940ffb8577ce52c7585e0&amp;ListId=fd8a59b5757749e6848a491ebc731a91&amp;ItemId=16675&amp;ItemGuid=45a01aa4fb814468a30142169ec00fb5&amp;Data=24")</f>
        <v>https://sed.admsakhalin.ru/Docs/Citizen/_layouts/15/eos/edbtransfer.ashx?SiteId=84ddafa0031f409e9b1dd96f91351621&amp;WebId=b44a2e8f6bd940ffb8577ce52c7585e0&amp;ListId=fd8a59b5757749e6848a491ebc731a91&amp;ItemId=16675&amp;ItemGuid=45a01aa4fb814468a30142169ec00fb5&amp;Data=24</v>
      </c>
    </row>
    <row r="116" spans="1:7" x14ac:dyDescent="0.25">
      <c r="A116" t="s">
        <v>19</v>
      </c>
      <c r="B116" t="s">
        <v>101</v>
      </c>
      <c r="C116" t="s">
        <v>389</v>
      </c>
      <c r="D116" t="s">
        <v>379</v>
      </c>
      <c r="E116" t="s">
        <v>390</v>
      </c>
      <c r="F116" t="str">
        <f t="shared" si="0"/>
        <v>Обращения граждан МО Ногликский ГО</v>
      </c>
      <c r="G116" s="10" t="str">
        <f>HYPERLINK("https://sed.admsakhalin.ru/Docs/Citizen/_layouts/15/eos/edbtransfer.ashx?SiteId=84ddafa0031f409e9b1dd96f91351621&amp;WebId=b44a2e8f6bd940ffb8577ce52c7585e0&amp;ListId=fd8a59b5757749e6848a491ebc731a91&amp;ItemId=20348&amp;ItemGuid=93e2e18095834c83bc86423eb1afdb5d&amp;Data=24","https://sed.admsakhalin.ru/Docs/Citizen/_layouts/15/eos/edbtransfer.ashx?SiteId=84ddafa0031f409e9b1dd96f91351621&amp;WebId=b44a2e8f6bd940ffb8577ce52c7585e0&amp;ListId=fd8a59b5757749e6848a491ebc731a91&amp;ItemId=20348&amp;ItemGuid=93e2e18095834c83bc86423eb1afdb5d&amp;Data=24")</f>
        <v>https://sed.admsakhalin.ru/Docs/Citizen/_layouts/15/eos/edbtransfer.ashx?SiteId=84ddafa0031f409e9b1dd96f91351621&amp;WebId=b44a2e8f6bd940ffb8577ce52c7585e0&amp;ListId=fd8a59b5757749e6848a491ebc731a91&amp;ItemId=20348&amp;ItemGuid=93e2e18095834c83bc86423eb1afdb5d&amp;Data=24</v>
      </c>
    </row>
    <row r="117" spans="1:7" x14ac:dyDescent="0.25">
      <c r="A117" t="s">
        <v>19</v>
      </c>
      <c r="B117" t="s">
        <v>82</v>
      </c>
      <c r="C117" t="s">
        <v>391</v>
      </c>
      <c r="D117" t="s">
        <v>386</v>
      </c>
      <c r="E117" t="s">
        <v>392</v>
      </c>
      <c r="F117" t="str">
        <f t="shared" si="0"/>
        <v>Обращения граждан МО Ногликский ГО</v>
      </c>
      <c r="G117" s="10" t="str">
        <f>HYPERLINK("https://sed.admsakhalin.ru/Docs/Citizen/_layouts/15/eos/edbtransfer.ashx?SiteId=84ddafa0031f409e9b1dd96f91351621&amp;WebId=b44a2e8f6bd940ffb8577ce52c7585e0&amp;ListId=fd8a59b5757749e6848a491ebc731a91&amp;ItemId=22953&amp;ItemGuid=9b9a2d45b2884e99b9bb427a912c553c&amp;Data=24","https://sed.admsakhalin.ru/Docs/Citizen/_layouts/15/eos/edbtransfer.ashx?SiteId=84ddafa0031f409e9b1dd96f91351621&amp;WebId=b44a2e8f6bd940ffb8577ce52c7585e0&amp;ListId=fd8a59b5757749e6848a491ebc731a91&amp;ItemId=22953&amp;ItemGuid=9b9a2d45b2884e99b9bb427a912c553c&amp;Data=24")</f>
        <v>https://sed.admsakhalin.ru/Docs/Citizen/_layouts/15/eos/edbtransfer.ashx?SiteId=84ddafa0031f409e9b1dd96f91351621&amp;WebId=b44a2e8f6bd940ffb8577ce52c7585e0&amp;ListId=fd8a59b5757749e6848a491ebc731a91&amp;ItemId=22953&amp;ItemGuid=9b9a2d45b2884e99b9bb427a912c553c&amp;Data=24</v>
      </c>
    </row>
    <row r="118" spans="1:7" x14ac:dyDescent="0.25">
      <c r="A118" t="s">
        <v>19</v>
      </c>
      <c r="B118" t="s">
        <v>393</v>
      </c>
      <c r="C118" t="s">
        <v>394</v>
      </c>
      <c r="D118" t="s">
        <v>253</v>
      </c>
      <c r="E118" t="s">
        <v>395</v>
      </c>
      <c r="F118" t="str">
        <f t="shared" si="0"/>
        <v>Обращения граждан МО Ногликский ГО</v>
      </c>
      <c r="G118" s="10" t="str">
        <f>HYPERLINK("https://sed.admsakhalin.ru/Docs/Citizen/_layouts/15/eos/edbtransfer.ashx?SiteId=84ddafa0031f409e9b1dd96f91351621&amp;WebId=b44a2e8f6bd940ffb8577ce52c7585e0&amp;ListId=fd8a59b5757749e6848a491ebc731a91&amp;ItemId=16047&amp;ItemGuid=6b78fd9c5b97490199984295a4c0b692&amp;Data=24","https://sed.admsakhalin.ru/Docs/Citizen/_layouts/15/eos/edbtransfer.ashx?SiteId=84ddafa0031f409e9b1dd96f91351621&amp;WebId=b44a2e8f6bd940ffb8577ce52c7585e0&amp;ListId=fd8a59b5757749e6848a491ebc731a91&amp;ItemId=16047&amp;ItemGuid=6b78fd9c5b97490199984295a4c0b692&amp;Data=24")</f>
        <v>https://sed.admsakhalin.ru/Docs/Citizen/_layouts/15/eos/edbtransfer.ashx?SiteId=84ddafa0031f409e9b1dd96f91351621&amp;WebId=b44a2e8f6bd940ffb8577ce52c7585e0&amp;ListId=fd8a59b5757749e6848a491ebc731a91&amp;ItemId=16047&amp;ItemGuid=6b78fd9c5b97490199984295a4c0b692&amp;Data=24</v>
      </c>
    </row>
    <row r="119" spans="1:7" x14ac:dyDescent="0.25">
      <c r="A119" t="s">
        <v>19</v>
      </c>
      <c r="B119" t="s">
        <v>82</v>
      </c>
      <c r="C119" t="s">
        <v>396</v>
      </c>
      <c r="D119" t="s">
        <v>256</v>
      </c>
      <c r="E119" t="s">
        <v>397</v>
      </c>
      <c r="F119" t="str">
        <f t="shared" si="0"/>
        <v>Обращения граждан МО Ногликский ГО</v>
      </c>
      <c r="G119" s="10" t="str">
        <f>HYPERLINK("https://sed.admsakhalin.ru/Docs/Citizen/_layouts/15/eos/edbtransfer.ashx?SiteId=84ddafa0031f409e9b1dd96f91351621&amp;WebId=b44a2e8f6bd940ffb8577ce52c7585e0&amp;ListId=fd8a59b5757749e6848a491ebc731a91&amp;ItemId=18646&amp;ItemGuid=08657ef0f06b4821844a42ab4163312d&amp;Data=24","https://sed.admsakhalin.ru/Docs/Citizen/_layouts/15/eos/edbtransfer.ashx?SiteId=84ddafa0031f409e9b1dd96f91351621&amp;WebId=b44a2e8f6bd940ffb8577ce52c7585e0&amp;ListId=fd8a59b5757749e6848a491ebc731a91&amp;ItemId=18646&amp;ItemGuid=08657ef0f06b4821844a42ab4163312d&amp;Data=24")</f>
        <v>https://sed.admsakhalin.ru/Docs/Citizen/_layouts/15/eos/edbtransfer.ashx?SiteId=84ddafa0031f409e9b1dd96f91351621&amp;WebId=b44a2e8f6bd940ffb8577ce52c7585e0&amp;ListId=fd8a59b5757749e6848a491ebc731a91&amp;ItemId=18646&amp;ItemGuid=08657ef0f06b4821844a42ab4163312d&amp;Data=24</v>
      </c>
    </row>
    <row r="120" spans="1:7" x14ac:dyDescent="0.25">
      <c r="A120" t="s">
        <v>19</v>
      </c>
      <c r="B120" t="s">
        <v>101</v>
      </c>
      <c r="C120" t="s">
        <v>398</v>
      </c>
      <c r="D120" t="s">
        <v>167</v>
      </c>
      <c r="E120" t="s">
        <v>168</v>
      </c>
      <c r="F120" t="str">
        <f t="shared" si="0"/>
        <v>Обращения граждан МО Ногликский ГО</v>
      </c>
      <c r="G120" s="10" t="str">
        <f>HYPERLINK("https://sed.admsakhalin.ru/Docs/Citizen/_layouts/15/eos/edbtransfer.ashx?SiteId=84ddafa0031f409e9b1dd96f91351621&amp;WebId=b44a2e8f6bd940ffb8577ce52c7585e0&amp;ListId=fd8a59b5757749e6848a491ebc731a91&amp;ItemId=20015&amp;ItemGuid=0b631f1dc6084e9bb1f74387fffef295&amp;Data=24","https://sed.admsakhalin.ru/Docs/Citizen/_layouts/15/eos/edbtransfer.ashx?SiteId=84ddafa0031f409e9b1dd96f91351621&amp;WebId=b44a2e8f6bd940ffb8577ce52c7585e0&amp;ListId=fd8a59b5757749e6848a491ebc731a91&amp;ItemId=20015&amp;ItemGuid=0b631f1dc6084e9bb1f74387fffef295&amp;Data=24")</f>
        <v>https://sed.admsakhalin.ru/Docs/Citizen/_layouts/15/eos/edbtransfer.ashx?SiteId=84ddafa0031f409e9b1dd96f91351621&amp;WebId=b44a2e8f6bd940ffb8577ce52c7585e0&amp;ListId=fd8a59b5757749e6848a491ebc731a91&amp;ItemId=20015&amp;ItemGuid=0b631f1dc6084e9bb1f74387fffef295&amp;Data=24</v>
      </c>
    </row>
    <row r="121" spans="1:7" x14ac:dyDescent="0.25">
      <c r="A121" t="s">
        <v>19</v>
      </c>
      <c r="B121" t="s">
        <v>105</v>
      </c>
      <c r="C121" t="s">
        <v>399</v>
      </c>
      <c r="D121" t="s">
        <v>114</v>
      </c>
      <c r="E121" t="s">
        <v>400</v>
      </c>
      <c r="F121" t="str">
        <f t="shared" si="0"/>
        <v>Обращения граждан МО Ногликский ГО</v>
      </c>
      <c r="G121" s="10" t="str">
        <f>HYPERLINK("https://sed.admsakhalin.ru/Docs/Citizen/_layouts/15/eos/edbtransfer.ashx?SiteId=84ddafa0031f409e9b1dd96f91351621&amp;WebId=b44a2e8f6bd940ffb8577ce52c7585e0&amp;ListId=fd8a59b5757749e6848a491ebc731a91&amp;ItemId=14778&amp;ItemGuid=026c0c46cd6e445387fd448c6f53d508&amp;Data=24","https://sed.admsakhalin.ru/Docs/Citizen/_layouts/15/eos/edbtransfer.ashx?SiteId=84ddafa0031f409e9b1dd96f91351621&amp;WebId=b44a2e8f6bd940ffb8577ce52c7585e0&amp;ListId=fd8a59b5757749e6848a491ebc731a91&amp;ItemId=14778&amp;ItemGuid=026c0c46cd6e445387fd448c6f53d508&amp;Data=24")</f>
        <v>https://sed.admsakhalin.ru/Docs/Citizen/_layouts/15/eos/edbtransfer.ashx?SiteId=84ddafa0031f409e9b1dd96f91351621&amp;WebId=b44a2e8f6bd940ffb8577ce52c7585e0&amp;ListId=fd8a59b5757749e6848a491ebc731a91&amp;ItemId=14778&amp;ItemGuid=026c0c46cd6e445387fd448c6f53d508&amp;Data=24</v>
      </c>
    </row>
    <row r="122" spans="1:7" x14ac:dyDescent="0.25">
      <c r="A122" t="s">
        <v>19</v>
      </c>
      <c r="B122" t="s">
        <v>44</v>
      </c>
      <c r="C122" t="s">
        <v>401</v>
      </c>
      <c r="D122" t="s">
        <v>77</v>
      </c>
      <c r="E122" t="s">
        <v>311</v>
      </c>
      <c r="F122" t="str">
        <f t="shared" si="0"/>
        <v>Обращения граждан МО Ногликский ГО</v>
      </c>
      <c r="G122" s="10" t="str">
        <f>HYPERLINK("https://sed.admsakhalin.ru/Docs/Citizen/_layouts/15/eos/edbtransfer.ashx?SiteId=84ddafa0031f409e9b1dd96f91351621&amp;WebId=b44a2e8f6bd940ffb8577ce52c7585e0&amp;ListId=fd8a59b5757749e6848a491ebc731a91&amp;ItemId=26602&amp;ItemGuid=04f31fdcee0e43b48ebe466ea2c9e6f5&amp;Data=24","https://sed.admsakhalin.ru/Docs/Citizen/_layouts/15/eos/edbtransfer.ashx?SiteId=84ddafa0031f409e9b1dd96f91351621&amp;WebId=b44a2e8f6bd940ffb8577ce52c7585e0&amp;ListId=fd8a59b5757749e6848a491ebc731a91&amp;ItemId=26602&amp;ItemGuid=04f31fdcee0e43b48ebe466ea2c9e6f5&amp;Data=24")</f>
        <v>https://sed.admsakhalin.ru/Docs/Citizen/_layouts/15/eos/edbtransfer.ashx?SiteId=84ddafa0031f409e9b1dd96f91351621&amp;WebId=b44a2e8f6bd940ffb8577ce52c7585e0&amp;ListId=fd8a59b5757749e6848a491ebc731a91&amp;ItemId=26602&amp;ItemGuid=04f31fdcee0e43b48ebe466ea2c9e6f5&amp;Data=24</v>
      </c>
    </row>
    <row r="123" spans="1:7" x14ac:dyDescent="0.25">
      <c r="A123" t="s">
        <v>19</v>
      </c>
      <c r="B123" t="s">
        <v>305</v>
      </c>
      <c r="C123" t="s">
        <v>402</v>
      </c>
      <c r="D123" t="s">
        <v>149</v>
      </c>
      <c r="E123" t="s">
        <v>308</v>
      </c>
      <c r="F123" t="str">
        <f t="shared" si="0"/>
        <v>Обращения граждан МО Ногликский ГО</v>
      </c>
      <c r="G123" s="10" t="str">
        <f>HYPERLINK("https://sed.admsakhalin.ru/Docs/Citizen/_layouts/15/eos/edbtransfer.ashx?SiteId=84ddafa0031f409e9b1dd96f91351621&amp;WebId=b44a2e8f6bd940ffb8577ce52c7585e0&amp;ListId=fd8a59b5757749e6848a491ebc731a91&amp;ItemId=19395&amp;ItemGuid=42c1defd4bf94123b12046857e8f27cd&amp;Data=24","https://sed.admsakhalin.ru/Docs/Citizen/_layouts/15/eos/edbtransfer.ashx?SiteId=84ddafa0031f409e9b1dd96f91351621&amp;WebId=b44a2e8f6bd940ffb8577ce52c7585e0&amp;ListId=fd8a59b5757749e6848a491ebc731a91&amp;ItemId=19395&amp;ItemGuid=42c1defd4bf94123b12046857e8f27cd&amp;Data=24")</f>
        <v>https://sed.admsakhalin.ru/Docs/Citizen/_layouts/15/eos/edbtransfer.ashx?SiteId=84ddafa0031f409e9b1dd96f91351621&amp;WebId=b44a2e8f6bd940ffb8577ce52c7585e0&amp;ListId=fd8a59b5757749e6848a491ebc731a91&amp;ItemId=19395&amp;ItemGuid=42c1defd4bf94123b12046857e8f27cd&amp;Data=24</v>
      </c>
    </row>
    <row r="124" spans="1:7" x14ac:dyDescent="0.25">
      <c r="A124" t="s">
        <v>19</v>
      </c>
      <c r="B124" t="s">
        <v>97</v>
      </c>
      <c r="C124" t="s">
        <v>403</v>
      </c>
      <c r="D124" t="s">
        <v>404</v>
      </c>
      <c r="E124" t="s">
        <v>100</v>
      </c>
      <c r="F124" t="str">
        <f t="shared" si="0"/>
        <v>Обращения граждан МО Ногликский ГО</v>
      </c>
      <c r="G124" s="10" t="str">
        <f>HYPERLINK("https://sed.admsakhalin.ru/Docs/Citizen/_layouts/15/eos/edbtransfer.ashx?SiteId=84ddafa0031f409e9b1dd96f91351621&amp;WebId=b44a2e8f6bd940ffb8577ce52c7585e0&amp;ListId=fd8a59b5757749e6848a491ebc731a91&amp;ItemId=26313&amp;ItemGuid=2acbfbc2e2514c73903f470e20901575&amp;Data=24","https://sed.admsakhalin.ru/Docs/Citizen/_layouts/15/eos/edbtransfer.ashx?SiteId=84ddafa0031f409e9b1dd96f91351621&amp;WebId=b44a2e8f6bd940ffb8577ce52c7585e0&amp;ListId=fd8a59b5757749e6848a491ebc731a91&amp;ItemId=26313&amp;ItemGuid=2acbfbc2e2514c73903f470e20901575&amp;Data=24")</f>
        <v>https://sed.admsakhalin.ru/Docs/Citizen/_layouts/15/eos/edbtransfer.ashx?SiteId=84ddafa0031f409e9b1dd96f91351621&amp;WebId=b44a2e8f6bd940ffb8577ce52c7585e0&amp;ListId=fd8a59b5757749e6848a491ebc731a91&amp;ItemId=26313&amp;ItemGuid=2acbfbc2e2514c73903f470e20901575&amp;Data=24</v>
      </c>
    </row>
    <row r="125" spans="1:7" x14ac:dyDescent="0.25">
      <c r="A125" t="s">
        <v>19</v>
      </c>
      <c r="B125" t="s">
        <v>405</v>
      </c>
      <c r="C125" t="s">
        <v>406</v>
      </c>
      <c r="D125" t="s">
        <v>26</v>
      </c>
      <c r="E125" t="s">
        <v>407</v>
      </c>
      <c r="F125" t="str">
        <f t="shared" si="0"/>
        <v>Обращения граждан МО Ногликский ГО</v>
      </c>
      <c r="G125" s="10" t="str">
        <f>HYPERLINK("https://sed.admsakhalin.ru/Docs/Citizen/_layouts/15/eos/edbtransfer.ashx?SiteId=84ddafa0031f409e9b1dd96f91351621&amp;WebId=b44a2e8f6bd940ffb8577ce52c7585e0&amp;ListId=fd8a59b5757749e6848a491ebc731a91&amp;ItemId=16483&amp;ItemGuid=78e82d7f641445719c67476bd8f72080&amp;Data=24","https://sed.admsakhalin.ru/Docs/Citizen/_layouts/15/eos/edbtransfer.ashx?SiteId=84ddafa0031f409e9b1dd96f91351621&amp;WebId=b44a2e8f6bd940ffb8577ce52c7585e0&amp;ListId=fd8a59b5757749e6848a491ebc731a91&amp;ItemId=16483&amp;ItemGuid=78e82d7f641445719c67476bd8f72080&amp;Data=24")</f>
        <v>https://sed.admsakhalin.ru/Docs/Citizen/_layouts/15/eos/edbtransfer.ashx?SiteId=84ddafa0031f409e9b1dd96f91351621&amp;WebId=b44a2e8f6bd940ffb8577ce52c7585e0&amp;ListId=fd8a59b5757749e6848a491ebc731a91&amp;ItemId=16483&amp;ItemGuid=78e82d7f641445719c67476bd8f72080&amp;Data=24</v>
      </c>
    </row>
    <row r="126" spans="1:7" x14ac:dyDescent="0.25">
      <c r="A126" t="s">
        <v>19</v>
      </c>
      <c r="B126" t="s">
        <v>145</v>
      </c>
      <c r="C126" t="s">
        <v>408</v>
      </c>
      <c r="D126" t="s">
        <v>42</v>
      </c>
      <c r="E126" t="s">
        <v>409</v>
      </c>
      <c r="F126" t="str">
        <f t="shared" si="0"/>
        <v>Обращения граждан МО Ногликский ГО</v>
      </c>
      <c r="G126" s="10" t="str">
        <f>HYPERLINK("https://sed.admsakhalin.ru/Docs/Citizen/_layouts/15/eos/edbtransfer.ashx?SiteId=84ddafa0031f409e9b1dd96f91351621&amp;WebId=b44a2e8f6bd940ffb8577ce52c7585e0&amp;ListId=fd8a59b5757749e6848a491ebc731a91&amp;ItemId=24715&amp;ItemGuid=683cddb4f6b44af7829147abdf3e8deb&amp;Data=24","https://sed.admsakhalin.ru/Docs/Citizen/_layouts/15/eos/edbtransfer.ashx?SiteId=84ddafa0031f409e9b1dd96f91351621&amp;WebId=b44a2e8f6bd940ffb8577ce52c7585e0&amp;ListId=fd8a59b5757749e6848a491ebc731a91&amp;ItemId=24715&amp;ItemGuid=683cddb4f6b44af7829147abdf3e8deb&amp;Data=24")</f>
        <v>https://sed.admsakhalin.ru/Docs/Citizen/_layouts/15/eos/edbtransfer.ashx?SiteId=84ddafa0031f409e9b1dd96f91351621&amp;WebId=b44a2e8f6bd940ffb8577ce52c7585e0&amp;ListId=fd8a59b5757749e6848a491ebc731a91&amp;ItemId=24715&amp;ItemGuid=683cddb4f6b44af7829147abdf3e8deb&amp;Data=24</v>
      </c>
    </row>
    <row r="127" spans="1:7" x14ac:dyDescent="0.25">
      <c r="A127" t="s">
        <v>19</v>
      </c>
      <c r="B127" t="s">
        <v>410</v>
      </c>
      <c r="C127" t="s">
        <v>411</v>
      </c>
      <c r="D127" t="s">
        <v>412</v>
      </c>
      <c r="E127" t="s">
        <v>413</v>
      </c>
      <c r="F127" t="str">
        <f t="shared" si="0"/>
        <v>Обращения граждан МО Ногликский ГО</v>
      </c>
      <c r="G127" s="10" t="str">
        <f>HYPERLINK("https://sed.admsakhalin.ru/Docs/Citizen/_layouts/15/eos/edbtransfer.ashx?SiteId=84ddafa0031f409e9b1dd96f91351621&amp;WebId=b44a2e8f6bd940ffb8577ce52c7585e0&amp;ListId=fd8a59b5757749e6848a491ebc731a91&amp;ItemId=18961&amp;ItemGuid=e0dcec2544c84317bb1e481c9f047a73&amp;Data=24","https://sed.admsakhalin.ru/Docs/Citizen/_layouts/15/eos/edbtransfer.ashx?SiteId=84ddafa0031f409e9b1dd96f91351621&amp;WebId=b44a2e8f6bd940ffb8577ce52c7585e0&amp;ListId=fd8a59b5757749e6848a491ebc731a91&amp;ItemId=18961&amp;ItemGuid=e0dcec2544c84317bb1e481c9f047a73&amp;Data=24")</f>
        <v>https://sed.admsakhalin.ru/Docs/Citizen/_layouts/15/eos/edbtransfer.ashx?SiteId=84ddafa0031f409e9b1dd96f91351621&amp;WebId=b44a2e8f6bd940ffb8577ce52c7585e0&amp;ListId=fd8a59b5757749e6848a491ebc731a91&amp;ItemId=18961&amp;ItemGuid=e0dcec2544c84317bb1e481c9f047a73&amp;Data=24</v>
      </c>
    </row>
    <row r="128" spans="1:7" x14ac:dyDescent="0.25">
      <c r="A128" t="s">
        <v>19</v>
      </c>
      <c r="B128" t="s">
        <v>182</v>
      </c>
      <c r="C128" t="s">
        <v>414</v>
      </c>
      <c r="D128" t="s">
        <v>415</v>
      </c>
      <c r="E128" t="s">
        <v>416</v>
      </c>
      <c r="F128" t="str">
        <f t="shared" si="0"/>
        <v>Обращения граждан МО Ногликский ГО</v>
      </c>
      <c r="G128" s="10" t="str">
        <f>HYPERLINK("https://sed.admsakhalin.ru/Docs/Citizen/_layouts/15/eos/edbtransfer.ashx?SiteId=84ddafa0031f409e9b1dd96f91351621&amp;WebId=b44a2e8f6bd940ffb8577ce52c7585e0&amp;ListId=fd8a59b5757749e6848a491ebc731a91&amp;ItemId=25283&amp;ItemGuid=937ec2107f1e458f80f44930862e6d1f&amp;Data=24","https://sed.admsakhalin.ru/Docs/Citizen/_layouts/15/eos/edbtransfer.ashx?SiteId=84ddafa0031f409e9b1dd96f91351621&amp;WebId=b44a2e8f6bd940ffb8577ce52c7585e0&amp;ListId=fd8a59b5757749e6848a491ebc731a91&amp;ItemId=25283&amp;ItemGuid=937ec2107f1e458f80f44930862e6d1f&amp;Data=24")</f>
        <v>https://sed.admsakhalin.ru/Docs/Citizen/_layouts/15/eos/edbtransfer.ashx?SiteId=84ddafa0031f409e9b1dd96f91351621&amp;WebId=b44a2e8f6bd940ffb8577ce52c7585e0&amp;ListId=fd8a59b5757749e6848a491ebc731a91&amp;ItemId=25283&amp;ItemGuid=937ec2107f1e458f80f44930862e6d1f&amp;Data=24</v>
      </c>
    </row>
    <row r="129" spans="1:7" x14ac:dyDescent="0.25">
      <c r="A129" t="s">
        <v>19</v>
      </c>
      <c r="B129" t="s">
        <v>97</v>
      </c>
      <c r="C129" t="s">
        <v>417</v>
      </c>
      <c r="D129" t="s">
        <v>418</v>
      </c>
      <c r="E129" t="s">
        <v>419</v>
      </c>
      <c r="F129" t="str">
        <f t="shared" si="0"/>
        <v>Обращения граждан МО Ногликский ГО</v>
      </c>
      <c r="G129" s="10" t="str">
        <f>HYPERLINK("https://sed.admsakhalin.ru/Docs/Citizen/_layouts/15/eos/edbtransfer.ashx?SiteId=84ddafa0031f409e9b1dd96f91351621&amp;WebId=b44a2e8f6bd940ffb8577ce52c7585e0&amp;ListId=fd8a59b5757749e6848a491ebc731a91&amp;ItemId=15248&amp;ItemGuid=d3206361443948d9993a4990929326bf&amp;Data=24","https://sed.admsakhalin.ru/Docs/Citizen/_layouts/15/eos/edbtransfer.ashx?SiteId=84ddafa0031f409e9b1dd96f91351621&amp;WebId=b44a2e8f6bd940ffb8577ce52c7585e0&amp;ListId=fd8a59b5757749e6848a491ebc731a91&amp;ItemId=15248&amp;ItemGuid=d3206361443948d9993a4990929326bf&amp;Data=24")</f>
        <v>https://sed.admsakhalin.ru/Docs/Citizen/_layouts/15/eos/edbtransfer.ashx?SiteId=84ddafa0031f409e9b1dd96f91351621&amp;WebId=b44a2e8f6bd940ffb8577ce52c7585e0&amp;ListId=fd8a59b5757749e6848a491ebc731a91&amp;ItemId=15248&amp;ItemGuid=d3206361443948d9993a4990929326bf&amp;Data=24</v>
      </c>
    </row>
    <row r="130" spans="1:7" x14ac:dyDescent="0.25">
      <c r="A130" t="s">
        <v>19</v>
      </c>
      <c r="B130" t="s">
        <v>185</v>
      </c>
      <c r="C130" t="s">
        <v>420</v>
      </c>
      <c r="D130" t="s">
        <v>421</v>
      </c>
      <c r="E130" t="s">
        <v>188</v>
      </c>
      <c r="F130" t="str">
        <f t="shared" si="0"/>
        <v>Обращения граждан МО Ногликский ГО</v>
      </c>
      <c r="G130" s="10" t="str">
        <f>HYPERLINK("https://sed.admsakhalin.ru/Docs/Citizen/_layouts/15/eos/edbtransfer.ashx?SiteId=84ddafa0031f409e9b1dd96f91351621&amp;WebId=b44a2e8f6bd940ffb8577ce52c7585e0&amp;ListId=fd8a59b5757749e6848a491ebc731a91&amp;ItemId=23947&amp;ItemGuid=62935d3d73c94ed59d8449a84c1ee019&amp;Data=24","https://sed.admsakhalin.ru/Docs/Citizen/_layouts/15/eos/edbtransfer.ashx?SiteId=84ddafa0031f409e9b1dd96f91351621&amp;WebId=b44a2e8f6bd940ffb8577ce52c7585e0&amp;ListId=fd8a59b5757749e6848a491ebc731a91&amp;ItemId=23947&amp;ItemGuid=62935d3d73c94ed59d8449a84c1ee019&amp;Data=24")</f>
        <v>https://sed.admsakhalin.ru/Docs/Citizen/_layouts/15/eos/edbtransfer.ashx?SiteId=84ddafa0031f409e9b1dd96f91351621&amp;WebId=b44a2e8f6bd940ffb8577ce52c7585e0&amp;ListId=fd8a59b5757749e6848a491ebc731a91&amp;ItemId=23947&amp;ItemGuid=62935d3d73c94ed59d8449a84c1ee019&amp;Data=24</v>
      </c>
    </row>
    <row r="131" spans="1:7" x14ac:dyDescent="0.25">
      <c r="A131" t="s">
        <v>19</v>
      </c>
      <c r="B131" t="s">
        <v>206</v>
      </c>
      <c r="C131" t="s">
        <v>422</v>
      </c>
      <c r="D131" t="s">
        <v>331</v>
      </c>
      <c r="E131" t="s">
        <v>423</v>
      </c>
      <c r="F131" t="str">
        <f t="shared" si="0"/>
        <v>Обращения граждан МО Ногликский ГО</v>
      </c>
      <c r="G131" s="10" t="str">
        <f>HYPERLINK("https://sed.admsakhalin.ru/Docs/Citizen/_layouts/15/eos/edbtransfer.ashx?SiteId=84ddafa0031f409e9b1dd96f91351621&amp;WebId=b44a2e8f6bd940ffb8577ce52c7585e0&amp;ListId=fd8a59b5757749e6848a491ebc731a91&amp;ItemId=19854&amp;ItemGuid=72d83fbe6bff4d75ba9149d8672972c9&amp;Data=24","https://sed.admsakhalin.ru/Docs/Citizen/_layouts/15/eos/edbtransfer.ashx?SiteId=84ddafa0031f409e9b1dd96f91351621&amp;WebId=b44a2e8f6bd940ffb8577ce52c7585e0&amp;ListId=fd8a59b5757749e6848a491ebc731a91&amp;ItemId=19854&amp;ItemGuid=72d83fbe6bff4d75ba9149d8672972c9&amp;Data=24")</f>
        <v>https://sed.admsakhalin.ru/Docs/Citizen/_layouts/15/eos/edbtransfer.ashx?SiteId=84ddafa0031f409e9b1dd96f91351621&amp;WebId=b44a2e8f6bd940ffb8577ce52c7585e0&amp;ListId=fd8a59b5757749e6848a491ebc731a91&amp;ItemId=19854&amp;ItemGuid=72d83fbe6bff4d75ba9149d8672972c9&amp;Data=24</v>
      </c>
    </row>
    <row r="132" spans="1:7" x14ac:dyDescent="0.25">
      <c r="A132" t="s">
        <v>19</v>
      </c>
      <c r="B132" t="s">
        <v>192</v>
      </c>
      <c r="C132" t="s">
        <v>424</v>
      </c>
      <c r="D132" t="s">
        <v>180</v>
      </c>
      <c r="E132" t="s">
        <v>425</v>
      </c>
      <c r="F132" t="str">
        <f t="shared" si="0"/>
        <v>Обращения граждан МО Ногликский ГО</v>
      </c>
      <c r="G132" s="10" t="str">
        <f>HYPERLINK("https://sed.admsakhalin.ru/Docs/Citizen/_layouts/15/eos/edbtransfer.ashx?SiteId=84ddafa0031f409e9b1dd96f91351621&amp;WebId=b44a2e8f6bd940ffb8577ce52c7585e0&amp;ListId=fd8a59b5757749e6848a491ebc731a91&amp;ItemId=15571&amp;ItemGuid=b21f1460e0e74b1a9edc49e9cecff575&amp;Data=24","https://sed.admsakhalin.ru/Docs/Citizen/_layouts/15/eos/edbtransfer.ashx?SiteId=84ddafa0031f409e9b1dd96f91351621&amp;WebId=b44a2e8f6bd940ffb8577ce52c7585e0&amp;ListId=fd8a59b5757749e6848a491ebc731a91&amp;ItemId=15571&amp;ItemGuid=b21f1460e0e74b1a9edc49e9cecff575&amp;Data=24")</f>
        <v>https://sed.admsakhalin.ru/Docs/Citizen/_layouts/15/eos/edbtransfer.ashx?SiteId=84ddafa0031f409e9b1dd96f91351621&amp;WebId=b44a2e8f6bd940ffb8577ce52c7585e0&amp;ListId=fd8a59b5757749e6848a491ebc731a91&amp;ItemId=15571&amp;ItemGuid=b21f1460e0e74b1a9edc49e9cecff575&amp;Data=24</v>
      </c>
    </row>
    <row r="133" spans="1:7" x14ac:dyDescent="0.25">
      <c r="A133" t="s">
        <v>19</v>
      </c>
      <c r="B133" t="s">
        <v>426</v>
      </c>
      <c r="C133" t="s">
        <v>427</v>
      </c>
      <c r="D133" t="s">
        <v>236</v>
      </c>
      <c r="E133" t="s">
        <v>428</v>
      </c>
      <c r="F133" t="str">
        <f t="shared" si="0"/>
        <v>Обращения граждан МО Ногликский ГО</v>
      </c>
      <c r="G133" s="10" t="str">
        <f>HYPERLINK("https://sed.admsakhalin.ru/Docs/Citizen/_layouts/15/eos/edbtransfer.ashx?SiteId=84ddafa0031f409e9b1dd96f91351621&amp;WebId=b44a2e8f6bd940ffb8577ce52c7585e0&amp;ListId=fd8a59b5757749e6848a491ebc731a91&amp;ItemId=27226&amp;ItemGuid=965f4fe89d754445a7074ac0480a51f7&amp;Data=24","https://sed.admsakhalin.ru/Docs/Citizen/_layouts/15/eos/edbtransfer.ashx?SiteId=84ddafa0031f409e9b1dd96f91351621&amp;WebId=b44a2e8f6bd940ffb8577ce52c7585e0&amp;ListId=fd8a59b5757749e6848a491ebc731a91&amp;ItemId=27226&amp;ItemGuid=965f4fe89d754445a7074ac0480a51f7&amp;Data=24")</f>
        <v>https://sed.admsakhalin.ru/Docs/Citizen/_layouts/15/eos/edbtransfer.ashx?SiteId=84ddafa0031f409e9b1dd96f91351621&amp;WebId=b44a2e8f6bd940ffb8577ce52c7585e0&amp;ListId=fd8a59b5757749e6848a491ebc731a91&amp;ItemId=27226&amp;ItemGuid=965f4fe89d754445a7074ac0480a51f7&amp;Data=24</v>
      </c>
    </row>
    <row r="134" spans="1:7" x14ac:dyDescent="0.25">
      <c r="A134" t="s">
        <v>19</v>
      </c>
      <c r="B134" t="s">
        <v>269</v>
      </c>
      <c r="C134" t="s">
        <v>429</v>
      </c>
      <c r="D134" t="s">
        <v>430</v>
      </c>
      <c r="E134" t="s">
        <v>431</v>
      </c>
      <c r="F134" t="str">
        <f t="shared" si="0"/>
        <v>Обращения граждан МО Ногликский ГО</v>
      </c>
      <c r="G134" s="10" t="str">
        <f>HYPERLINK("https://sed.admsakhalin.ru/Docs/Citizen/_layouts/15/eos/edbtransfer.ashx?SiteId=84ddafa0031f409e9b1dd96f91351621&amp;WebId=b44a2e8f6bd940ffb8577ce52c7585e0&amp;ListId=fd8a59b5757749e6848a491ebc731a91&amp;ItemId=20995&amp;ItemGuid=07739c30a05647fe9dd64b552e11339b&amp;Data=24","https://sed.admsakhalin.ru/Docs/Citizen/_layouts/15/eos/edbtransfer.ashx?SiteId=84ddafa0031f409e9b1dd96f91351621&amp;WebId=b44a2e8f6bd940ffb8577ce52c7585e0&amp;ListId=fd8a59b5757749e6848a491ebc731a91&amp;ItemId=20995&amp;ItemGuid=07739c30a05647fe9dd64b552e11339b&amp;Data=24")</f>
        <v>https://sed.admsakhalin.ru/Docs/Citizen/_layouts/15/eos/edbtransfer.ashx?SiteId=84ddafa0031f409e9b1dd96f91351621&amp;WebId=b44a2e8f6bd940ffb8577ce52c7585e0&amp;ListId=fd8a59b5757749e6848a491ebc731a91&amp;ItemId=20995&amp;ItemGuid=07739c30a05647fe9dd64b552e11339b&amp;Data=24</v>
      </c>
    </row>
    <row r="135" spans="1:7" x14ac:dyDescent="0.25">
      <c r="A135" t="s">
        <v>19</v>
      </c>
      <c r="B135" t="s">
        <v>90</v>
      </c>
      <c r="C135" t="s">
        <v>432</v>
      </c>
      <c r="D135" t="s">
        <v>433</v>
      </c>
      <c r="E135" t="s">
        <v>93</v>
      </c>
      <c r="F135" t="str">
        <f t="shared" si="0"/>
        <v>Обращения граждан МО Ногликский ГО</v>
      </c>
      <c r="G135" s="10" t="str">
        <f>HYPERLINK("https://sed.admsakhalin.ru/Docs/Citizen/_layouts/15/eos/edbtransfer.ashx?SiteId=84ddafa0031f409e9b1dd96f91351621&amp;WebId=b44a2e8f6bd940ffb8577ce52c7585e0&amp;ListId=fd8a59b5757749e6848a491ebc731a91&amp;ItemId=20635&amp;ItemGuid=499f20597de74309b2c44b8a8a47400b&amp;Data=24","https://sed.admsakhalin.ru/Docs/Citizen/_layouts/15/eos/edbtransfer.ashx?SiteId=84ddafa0031f409e9b1dd96f91351621&amp;WebId=b44a2e8f6bd940ffb8577ce52c7585e0&amp;ListId=fd8a59b5757749e6848a491ebc731a91&amp;ItemId=20635&amp;ItemGuid=499f20597de74309b2c44b8a8a47400b&amp;Data=24")</f>
        <v>https://sed.admsakhalin.ru/Docs/Citizen/_layouts/15/eos/edbtransfer.ashx?SiteId=84ddafa0031f409e9b1dd96f91351621&amp;WebId=b44a2e8f6bd940ffb8577ce52c7585e0&amp;ListId=fd8a59b5757749e6848a491ebc731a91&amp;ItemId=20635&amp;ItemGuid=499f20597de74309b2c44b8a8a47400b&amp;Data=24</v>
      </c>
    </row>
    <row r="136" spans="1:7" x14ac:dyDescent="0.25">
      <c r="A136" t="s">
        <v>19</v>
      </c>
      <c r="B136" t="s">
        <v>196</v>
      </c>
      <c r="C136" t="s">
        <v>434</v>
      </c>
      <c r="D136" t="s">
        <v>435</v>
      </c>
      <c r="E136" t="s">
        <v>436</v>
      </c>
      <c r="F136" t="str">
        <f t="shared" si="0"/>
        <v>Обращения граждан МО Ногликский ГО</v>
      </c>
      <c r="G136" s="10" t="str">
        <f>HYPERLINK("https://sed.admsakhalin.ru/Docs/Citizen/_layouts/15/eos/edbtransfer.ashx?SiteId=84ddafa0031f409e9b1dd96f91351621&amp;WebId=b44a2e8f6bd940ffb8577ce52c7585e0&amp;ListId=fd8a59b5757749e6848a491ebc731a91&amp;ItemId=19706&amp;ItemGuid=063ddc626a844efe96054baf3fc16b47&amp;Data=24","https://sed.admsakhalin.ru/Docs/Citizen/_layouts/15/eos/edbtransfer.ashx?SiteId=84ddafa0031f409e9b1dd96f91351621&amp;WebId=b44a2e8f6bd940ffb8577ce52c7585e0&amp;ListId=fd8a59b5757749e6848a491ebc731a91&amp;ItemId=19706&amp;ItemGuid=063ddc626a844efe96054baf3fc16b47&amp;Data=24")</f>
        <v>https://sed.admsakhalin.ru/Docs/Citizen/_layouts/15/eos/edbtransfer.ashx?SiteId=84ddafa0031f409e9b1dd96f91351621&amp;WebId=b44a2e8f6bd940ffb8577ce52c7585e0&amp;ListId=fd8a59b5757749e6848a491ebc731a91&amp;ItemId=19706&amp;ItemGuid=063ddc626a844efe96054baf3fc16b47&amp;Data=24</v>
      </c>
    </row>
    <row r="137" spans="1:7" x14ac:dyDescent="0.25">
      <c r="A137" t="s">
        <v>19</v>
      </c>
      <c r="B137" t="s">
        <v>36</v>
      </c>
      <c r="C137" t="s">
        <v>437</v>
      </c>
      <c r="D137" t="s">
        <v>438</v>
      </c>
      <c r="E137" t="s">
        <v>439</v>
      </c>
      <c r="F137" t="str">
        <f t="shared" si="0"/>
        <v>Обращения граждан МО Ногликский ГО</v>
      </c>
      <c r="G137" s="10" t="str">
        <f>HYPERLINK("https://sed.admsakhalin.ru/Docs/Citizen/_layouts/15/eos/edbtransfer.ashx?SiteId=84ddafa0031f409e9b1dd96f91351621&amp;WebId=b44a2e8f6bd940ffb8577ce52c7585e0&amp;ListId=fd8a59b5757749e6848a491ebc731a91&amp;ItemId=26060&amp;ItemGuid=e0e621820ce4429d90d04bbbd36d9cba&amp;Data=24","https://sed.admsakhalin.ru/Docs/Citizen/_layouts/15/eos/edbtransfer.ashx?SiteId=84ddafa0031f409e9b1dd96f91351621&amp;WebId=b44a2e8f6bd940ffb8577ce52c7585e0&amp;ListId=fd8a59b5757749e6848a491ebc731a91&amp;ItemId=26060&amp;ItemGuid=e0e621820ce4429d90d04bbbd36d9cba&amp;Data=24")</f>
        <v>https://sed.admsakhalin.ru/Docs/Citizen/_layouts/15/eos/edbtransfer.ashx?SiteId=84ddafa0031f409e9b1dd96f91351621&amp;WebId=b44a2e8f6bd940ffb8577ce52c7585e0&amp;ListId=fd8a59b5757749e6848a491ebc731a91&amp;ItemId=26060&amp;ItemGuid=e0e621820ce4429d90d04bbbd36d9cba&amp;Data=24</v>
      </c>
    </row>
    <row r="138" spans="1:7" x14ac:dyDescent="0.25">
      <c r="A138" t="s">
        <v>19</v>
      </c>
      <c r="B138" t="s">
        <v>68</v>
      </c>
      <c r="C138" t="s">
        <v>440</v>
      </c>
      <c r="D138" t="s">
        <v>433</v>
      </c>
      <c r="E138" t="s">
        <v>441</v>
      </c>
      <c r="F138" t="str">
        <f t="shared" si="0"/>
        <v>Обращения граждан МО Ногликский ГО</v>
      </c>
      <c r="G138" s="10" t="str">
        <f>HYPERLINK("https://sed.admsakhalin.ru/Docs/Citizen/_layouts/15/eos/edbtransfer.ashx?SiteId=84ddafa0031f409e9b1dd96f91351621&amp;WebId=b44a2e8f6bd940ffb8577ce52c7585e0&amp;ListId=fd8a59b5757749e6848a491ebc731a91&amp;ItemId=20629&amp;ItemGuid=834bd2f4336e43eaab2c4bc1544ffb54&amp;Data=24","https://sed.admsakhalin.ru/Docs/Citizen/_layouts/15/eos/edbtransfer.ashx?SiteId=84ddafa0031f409e9b1dd96f91351621&amp;WebId=b44a2e8f6bd940ffb8577ce52c7585e0&amp;ListId=fd8a59b5757749e6848a491ebc731a91&amp;ItemId=20629&amp;ItemGuid=834bd2f4336e43eaab2c4bc1544ffb54&amp;Data=24")</f>
        <v>https://sed.admsakhalin.ru/Docs/Citizen/_layouts/15/eos/edbtransfer.ashx?SiteId=84ddafa0031f409e9b1dd96f91351621&amp;WebId=b44a2e8f6bd940ffb8577ce52c7585e0&amp;ListId=fd8a59b5757749e6848a491ebc731a91&amp;ItemId=20629&amp;ItemGuid=834bd2f4336e43eaab2c4bc1544ffb54&amp;Data=24</v>
      </c>
    </row>
    <row r="139" spans="1:7" x14ac:dyDescent="0.25">
      <c r="A139" t="s">
        <v>19</v>
      </c>
      <c r="B139" t="s">
        <v>82</v>
      </c>
      <c r="C139" t="s">
        <v>442</v>
      </c>
      <c r="D139" t="s">
        <v>114</v>
      </c>
      <c r="E139" t="s">
        <v>230</v>
      </c>
      <c r="F139" t="str">
        <f t="shared" si="0"/>
        <v>Обращения граждан МО Ногликский ГО</v>
      </c>
      <c r="G139" s="10" t="str">
        <f>HYPERLINK("https://sed.admsakhalin.ru/Docs/Citizen/_layouts/15/eos/edbtransfer.ashx?SiteId=84ddafa0031f409e9b1dd96f91351621&amp;WebId=b44a2e8f6bd940ffb8577ce52c7585e0&amp;ListId=fd8a59b5757749e6848a491ebc731a91&amp;ItemId=14771&amp;ItemGuid=f784d905b3334622b5f34d33022dc9f4&amp;Data=24","https://sed.admsakhalin.ru/Docs/Citizen/_layouts/15/eos/edbtransfer.ashx?SiteId=84ddafa0031f409e9b1dd96f91351621&amp;WebId=b44a2e8f6bd940ffb8577ce52c7585e0&amp;ListId=fd8a59b5757749e6848a491ebc731a91&amp;ItemId=14771&amp;ItemGuid=f784d905b3334622b5f34d33022dc9f4&amp;Data=24")</f>
        <v>https://sed.admsakhalin.ru/Docs/Citizen/_layouts/15/eos/edbtransfer.ashx?SiteId=84ddafa0031f409e9b1dd96f91351621&amp;WebId=b44a2e8f6bd940ffb8577ce52c7585e0&amp;ListId=fd8a59b5757749e6848a491ebc731a91&amp;ItemId=14771&amp;ItemGuid=f784d905b3334622b5f34d33022dc9f4&amp;Data=24</v>
      </c>
    </row>
    <row r="140" spans="1:7" x14ac:dyDescent="0.25">
      <c r="A140" t="s">
        <v>19</v>
      </c>
      <c r="B140" t="s">
        <v>101</v>
      </c>
      <c r="C140" t="s">
        <v>443</v>
      </c>
      <c r="D140" t="s">
        <v>167</v>
      </c>
      <c r="E140" t="s">
        <v>168</v>
      </c>
      <c r="F140" t="str">
        <f t="shared" si="0"/>
        <v>Обращения граждан МО Ногликский ГО</v>
      </c>
      <c r="G140" s="10" t="str">
        <f>HYPERLINK("https://sed.admsakhalin.ru/Docs/Citizen/_layouts/15/eos/edbtransfer.ashx?SiteId=84ddafa0031f409e9b1dd96f91351621&amp;WebId=b44a2e8f6bd940ffb8577ce52c7585e0&amp;ListId=fd8a59b5757749e6848a491ebc731a91&amp;ItemId=20004&amp;ItemGuid=6807b68ab5064e73a1d74d4b2ff8934f&amp;Data=24","https://sed.admsakhalin.ru/Docs/Citizen/_layouts/15/eos/edbtransfer.ashx?SiteId=84ddafa0031f409e9b1dd96f91351621&amp;WebId=b44a2e8f6bd940ffb8577ce52c7585e0&amp;ListId=fd8a59b5757749e6848a491ebc731a91&amp;ItemId=20004&amp;ItemGuid=6807b68ab5064e73a1d74d4b2ff8934f&amp;Data=24")</f>
        <v>https://sed.admsakhalin.ru/Docs/Citizen/_layouts/15/eos/edbtransfer.ashx?SiteId=84ddafa0031f409e9b1dd96f91351621&amp;WebId=b44a2e8f6bd940ffb8577ce52c7585e0&amp;ListId=fd8a59b5757749e6848a491ebc731a91&amp;ItemId=20004&amp;ItemGuid=6807b68ab5064e73a1d74d4b2ff8934f&amp;Data=24</v>
      </c>
    </row>
    <row r="141" spans="1:7" x14ac:dyDescent="0.25">
      <c r="A141" t="s">
        <v>19</v>
      </c>
      <c r="B141" t="s">
        <v>68</v>
      </c>
      <c r="C141" t="s">
        <v>444</v>
      </c>
      <c r="D141" t="s">
        <v>77</v>
      </c>
      <c r="E141" t="s">
        <v>445</v>
      </c>
      <c r="F141" t="str">
        <f t="shared" si="0"/>
        <v>Обращения граждан МО Ногликский ГО</v>
      </c>
      <c r="G141" s="10" t="str">
        <f>HYPERLINK("https://sed.admsakhalin.ru/Docs/Citizen/_layouts/15/eos/edbtransfer.ashx?SiteId=84ddafa0031f409e9b1dd96f91351621&amp;WebId=b44a2e8f6bd940ffb8577ce52c7585e0&amp;ListId=fd8a59b5757749e6848a491ebc731a91&amp;ItemId=26635&amp;ItemGuid=c7e7797e29ef4aa093994db51bc7bdf2&amp;Data=24","https://sed.admsakhalin.ru/Docs/Citizen/_layouts/15/eos/edbtransfer.ashx?SiteId=84ddafa0031f409e9b1dd96f91351621&amp;WebId=b44a2e8f6bd940ffb8577ce52c7585e0&amp;ListId=fd8a59b5757749e6848a491ebc731a91&amp;ItemId=26635&amp;ItemGuid=c7e7797e29ef4aa093994db51bc7bdf2&amp;Data=24")</f>
        <v>https://sed.admsakhalin.ru/Docs/Citizen/_layouts/15/eos/edbtransfer.ashx?SiteId=84ddafa0031f409e9b1dd96f91351621&amp;WebId=b44a2e8f6bd940ffb8577ce52c7585e0&amp;ListId=fd8a59b5757749e6848a491ebc731a91&amp;ItemId=26635&amp;ItemGuid=c7e7797e29ef4aa093994db51bc7bdf2&amp;Data=24</v>
      </c>
    </row>
    <row r="142" spans="1:7" x14ac:dyDescent="0.25">
      <c r="A142" t="s">
        <v>19</v>
      </c>
      <c r="B142" t="s">
        <v>196</v>
      </c>
      <c r="C142" t="s">
        <v>446</v>
      </c>
      <c r="D142" t="s">
        <v>447</v>
      </c>
      <c r="E142" t="s">
        <v>448</v>
      </c>
      <c r="F142" t="str">
        <f t="shared" si="0"/>
        <v>Обращения граждан МО Ногликский ГО</v>
      </c>
      <c r="G142" s="10" t="str">
        <f>HYPERLINK("https://sed.admsakhalin.ru/Docs/Citizen/_layouts/15/eos/edbtransfer.ashx?SiteId=84ddafa0031f409e9b1dd96f91351621&amp;WebId=b44a2e8f6bd940ffb8577ce52c7585e0&amp;ListId=fd8a59b5757749e6848a491ebc731a91&amp;ItemId=20450&amp;ItemGuid=eb8dd661a4ed49308ff94e177851beaa&amp;Data=24","https://sed.admsakhalin.ru/Docs/Citizen/_layouts/15/eos/edbtransfer.ashx?SiteId=84ddafa0031f409e9b1dd96f91351621&amp;WebId=b44a2e8f6bd940ffb8577ce52c7585e0&amp;ListId=fd8a59b5757749e6848a491ebc731a91&amp;ItemId=20450&amp;ItemGuid=eb8dd661a4ed49308ff94e177851beaa&amp;Data=24")</f>
        <v>https://sed.admsakhalin.ru/Docs/Citizen/_layouts/15/eos/edbtransfer.ashx?SiteId=84ddafa0031f409e9b1dd96f91351621&amp;WebId=b44a2e8f6bd940ffb8577ce52c7585e0&amp;ListId=fd8a59b5757749e6848a491ebc731a91&amp;ItemId=20450&amp;ItemGuid=eb8dd661a4ed49308ff94e177851beaa&amp;Data=24</v>
      </c>
    </row>
    <row r="143" spans="1:7" x14ac:dyDescent="0.25">
      <c r="A143" t="s">
        <v>19</v>
      </c>
      <c r="B143" t="s">
        <v>209</v>
      </c>
      <c r="C143" t="s">
        <v>449</v>
      </c>
      <c r="D143" t="s">
        <v>450</v>
      </c>
      <c r="E143" t="s">
        <v>451</v>
      </c>
      <c r="F143" t="str">
        <f t="shared" si="0"/>
        <v>Обращения граждан МО Ногликский ГО</v>
      </c>
      <c r="G143" s="10" t="str">
        <f>HYPERLINK("https://sed.admsakhalin.ru/Docs/Citizen/_layouts/15/eos/edbtransfer.ashx?SiteId=84ddafa0031f409e9b1dd96f91351621&amp;WebId=b44a2e8f6bd940ffb8577ce52c7585e0&amp;ListId=fd8a59b5757749e6848a491ebc731a91&amp;ItemId=17849&amp;ItemGuid=790307dac4da4d8081414e76db8e43b1&amp;Data=24","https://sed.admsakhalin.ru/Docs/Citizen/_layouts/15/eos/edbtransfer.ashx?SiteId=84ddafa0031f409e9b1dd96f91351621&amp;WebId=b44a2e8f6bd940ffb8577ce52c7585e0&amp;ListId=fd8a59b5757749e6848a491ebc731a91&amp;ItemId=17849&amp;ItemGuid=790307dac4da4d8081414e76db8e43b1&amp;Data=24")</f>
        <v>https://sed.admsakhalin.ru/Docs/Citizen/_layouts/15/eos/edbtransfer.ashx?SiteId=84ddafa0031f409e9b1dd96f91351621&amp;WebId=b44a2e8f6bd940ffb8577ce52c7585e0&amp;ListId=fd8a59b5757749e6848a491ebc731a91&amp;ItemId=17849&amp;ItemGuid=790307dac4da4d8081414e76db8e43b1&amp;Data=24</v>
      </c>
    </row>
    <row r="144" spans="1:7" x14ac:dyDescent="0.25">
      <c r="A144" t="s">
        <v>19</v>
      </c>
      <c r="B144" t="s">
        <v>200</v>
      </c>
      <c r="C144" t="s">
        <v>452</v>
      </c>
      <c r="D144" t="s">
        <v>58</v>
      </c>
      <c r="E144" t="s">
        <v>453</v>
      </c>
      <c r="F144" t="str">
        <f t="shared" si="0"/>
        <v>Обращения граждан МО Ногликский ГО</v>
      </c>
      <c r="G144" s="10" t="str">
        <f>HYPERLINK("https://sed.admsakhalin.ru/Docs/Citizen/_layouts/15/eos/edbtransfer.ashx?SiteId=84ddafa0031f409e9b1dd96f91351621&amp;WebId=b44a2e8f6bd940ffb8577ce52c7585e0&amp;ListId=fd8a59b5757749e6848a491ebc731a91&amp;ItemId=23877&amp;ItemGuid=4610365d2c8b438d84374ea9e386ed14&amp;Data=24","https://sed.admsakhalin.ru/Docs/Citizen/_layouts/15/eos/edbtransfer.ashx?SiteId=84ddafa0031f409e9b1dd96f91351621&amp;WebId=b44a2e8f6bd940ffb8577ce52c7585e0&amp;ListId=fd8a59b5757749e6848a491ebc731a91&amp;ItemId=23877&amp;ItemGuid=4610365d2c8b438d84374ea9e386ed14&amp;Data=24")</f>
        <v>https://sed.admsakhalin.ru/Docs/Citizen/_layouts/15/eos/edbtransfer.ashx?SiteId=84ddafa0031f409e9b1dd96f91351621&amp;WebId=b44a2e8f6bd940ffb8577ce52c7585e0&amp;ListId=fd8a59b5757749e6848a491ebc731a91&amp;ItemId=23877&amp;ItemGuid=4610365d2c8b438d84374ea9e386ed14&amp;Data=24</v>
      </c>
    </row>
    <row r="145" spans="1:7" x14ac:dyDescent="0.25">
      <c r="A145" t="s">
        <v>19</v>
      </c>
      <c r="B145" t="s">
        <v>454</v>
      </c>
      <c r="C145" t="s">
        <v>455</v>
      </c>
      <c r="D145" t="s">
        <v>415</v>
      </c>
      <c r="E145" t="s">
        <v>456</v>
      </c>
      <c r="F145" t="str">
        <f t="shared" si="0"/>
        <v>Обращения граждан МО Ногликский ГО</v>
      </c>
      <c r="G145" s="10" t="str">
        <f>HYPERLINK("https://sed.admsakhalin.ru/Docs/Citizen/_layouts/15/eos/edbtransfer.ashx?SiteId=84ddafa0031f409e9b1dd96f91351621&amp;WebId=b44a2e8f6bd940ffb8577ce52c7585e0&amp;ListId=fd8a59b5757749e6848a491ebc731a91&amp;ItemId=25284&amp;ItemGuid=667c3aa8f039498589444fcbe267af5c&amp;Data=24","https://sed.admsakhalin.ru/Docs/Citizen/_layouts/15/eos/edbtransfer.ashx?SiteId=84ddafa0031f409e9b1dd96f91351621&amp;WebId=b44a2e8f6bd940ffb8577ce52c7585e0&amp;ListId=fd8a59b5757749e6848a491ebc731a91&amp;ItemId=25284&amp;ItemGuid=667c3aa8f039498589444fcbe267af5c&amp;Data=24")</f>
        <v>https://sed.admsakhalin.ru/Docs/Citizen/_layouts/15/eos/edbtransfer.ashx?SiteId=84ddafa0031f409e9b1dd96f91351621&amp;WebId=b44a2e8f6bd940ffb8577ce52c7585e0&amp;ListId=fd8a59b5757749e6848a491ebc731a91&amp;ItemId=25284&amp;ItemGuid=667c3aa8f039498589444fcbe267af5c&amp;Data=24</v>
      </c>
    </row>
    <row r="146" spans="1:7" x14ac:dyDescent="0.25">
      <c r="A146" t="s">
        <v>19</v>
      </c>
      <c r="B146" t="s">
        <v>28</v>
      </c>
      <c r="C146" t="s">
        <v>457</v>
      </c>
      <c r="D146" t="s">
        <v>30</v>
      </c>
      <c r="E146" t="s">
        <v>31</v>
      </c>
      <c r="F146" t="str">
        <f t="shared" si="0"/>
        <v>Обращения граждан МО Ногликский ГО</v>
      </c>
      <c r="G146" s="10" t="str">
        <f>HYPERLINK("https://sed.admsakhalin.ru/Docs/Citizen/_layouts/15/eos/edbtransfer.ashx?SiteId=84ddafa0031f409e9b1dd96f91351621&amp;WebId=b44a2e8f6bd940ffb8577ce52c7585e0&amp;ListId=fd8a59b5757749e6848a491ebc731a91&amp;ItemId=15496&amp;ItemGuid=7882f57041b94e51a8965033c9c64f92&amp;Data=24","https://sed.admsakhalin.ru/Docs/Citizen/_layouts/15/eos/edbtransfer.ashx?SiteId=84ddafa0031f409e9b1dd96f91351621&amp;WebId=b44a2e8f6bd940ffb8577ce52c7585e0&amp;ListId=fd8a59b5757749e6848a491ebc731a91&amp;ItemId=15496&amp;ItemGuid=7882f57041b94e51a8965033c9c64f92&amp;Data=24")</f>
        <v>https://sed.admsakhalin.ru/Docs/Citizen/_layouts/15/eos/edbtransfer.ashx?SiteId=84ddafa0031f409e9b1dd96f91351621&amp;WebId=b44a2e8f6bd940ffb8577ce52c7585e0&amp;ListId=fd8a59b5757749e6848a491ebc731a91&amp;ItemId=15496&amp;ItemGuid=7882f57041b94e51a8965033c9c64f92&amp;Data=24</v>
      </c>
    </row>
    <row r="147" spans="1:7" x14ac:dyDescent="0.25">
      <c r="A147" t="s">
        <v>19</v>
      </c>
      <c r="B147" t="s">
        <v>458</v>
      </c>
      <c r="C147" t="s">
        <v>459</v>
      </c>
      <c r="D147" t="s">
        <v>460</v>
      </c>
      <c r="E147" t="s">
        <v>461</v>
      </c>
      <c r="F147" t="str">
        <f t="shared" si="0"/>
        <v>Обращения граждан МО Ногликский ГО</v>
      </c>
      <c r="G147" s="10" t="str">
        <f>HYPERLINK("https://sed.admsakhalin.ru/Docs/Citizen/_layouts/15/eos/edbtransfer.ashx?SiteId=84ddafa0031f409e9b1dd96f91351621&amp;WebId=b44a2e8f6bd940ffb8577ce52c7585e0&amp;ListId=fd8a59b5757749e6848a491ebc731a91&amp;ItemId=26250&amp;ItemGuid=7ec65e8523a940b7a0d55067979346b0&amp;Data=24","https://sed.admsakhalin.ru/Docs/Citizen/_layouts/15/eos/edbtransfer.ashx?SiteId=84ddafa0031f409e9b1dd96f91351621&amp;WebId=b44a2e8f6bd940ffb8577ce52c7585e0&amp;ListId=fd8a59b5757749e6848a491ebc731a91&amp;ItemId=26250&amp;ItemGuid=7ec65e8523a940b7a0d55067979346b0&amp;Data=24")</f>
        <v>https://sed.admsakhalin.ru/Docs/Citizen/_layouts/15/eos/edbtransfer.ashx?SiteId=84ddafa0031f409e9b1dd96f91351621&amp;WebId=b44a2e8f6bd940ffb8577ce52c7585e0&amp;ListId=fd8a59b5757749e6848a491ebc731a91&amp;ItemId=26250&amp;ItemGuid=7ec65e8523a940b7a0d55067979346b0&amp;Data=24</v>
      </c>
    </row>
    <row r="148" spans="1:7" x14ac:dyDescent="0.25">
      <c r="A148" t="s">
        <v>19</v>
      </c>
      <c r="B148" t="s">
        <v>454</v>
      </c>
      <c r="C148" t="s">
        <v>462</v>
      </c>
      <c r="D148" t="s">
        <v>463</v>
      </c>
      <c r="E148" t="s">
        <v>464</v>
      </c>
      <c r="F148" t="str">
        <f t="shared" si="0"/>
        <v>Обращения граждан МО Ногликский ГО</v>
      </c>
      <c r="G148" s="10" t="str">
        <f>HYPERLINK("https://sed.admsakhalin.ru/Docs/Citizen/_layouts/15/eos/edbtransfer.ashx?SiteId=84ddafa0031f409e9b1dd96f91351621&amp;WebId=b44a2e8f6bd940ffb8577ce52c7585e0&amp;ListId=fd8a59b5757749e6848a491ebc731a91&amp;ItemId=25090&amp;ItemGuid=faadb5cff9394319824e5087615bde89&amp;Data=24","https://sed.admsakhalin.ru/Docs/Citizen/_layouts/15/eos/edbtransfer.ashx?SiteId=84ddafa0031f409e9b1dd96f91351621&amp;WebId=b44a2e8f6bd940ffb8577ce52c7585e0&amp;ListId=fd8a59b5757749e6848a491ebc731a91&amp;ItemId=25090&amp;ItemGuid=faadb5cff9394319824e5087615bde89&amp;Data=24")</f>
        <v>https://sed.admsakhalin.ru/Docs/Citizen/_layouts/15/eos/edbtransfer.ashx?SiteId=84ddafa0031f409e9b1dd96f91351621&amp;WebId=b44a2e8f6bd940ffb8577ce52c7585e0&amp;ListId=fd8a59b5757749e6848a491ebc731a91&amp;ItemId=25090&amp;ItemGuid=faadb5cff9394319824e5087615bde89&amp;Data=24</v>
      </c>
    </row>
    <row r="149" spans="1:7" x14ac:dyDescent="0.25">
      <c r="A149" t="s">
        <v>19</v>
      </c>
      <c r="B149" t="s">
        <v>82</v>
      </c>
      <c r="C149" t="s">
        <v>465</v>
      </c>
      <c r="D149" t="s">
        <v>190</v>
      </c>
      <c r="E149" t="s">
        <v>466</v>
      </c>
      <c r="F149" t="str">
        <f t="shared" si="0"/>
        <v>Обращения граждан МО Ногликский ГО</v>
      </c>
      <c r="G149" s="10" t="str">
        <f>HYPERLINK("https://sed.admsakhalin.ru/Docs/Citizen/_layouts/15/eos/edbtransfer.ashx?SiteId=84ddafa0031f409e9b1dd96f91351621&amp;WebId=b44a2e8f6bd940ffb8577ce52c7585e0&amp;ListId=fd8a59b5757749e6848a491ebc731a91&amp;ItemId=19679&amp;ItemGuid=7321cc88874549018779509b6c656c5b&amp;Data=24","https://sed.admsakhalin.ru/Docs/Citizen/_layouts/15/eos/edbtransfer.ashx?SiteId=84ddafa0031f409e9b1dd96f91351621&amp;WebId=b44a2e8f6bd940ffb8577ce52c7585e0&amp;ListId=fd8a59b5757749e6848a491ebc731a91&amp;ItemId=19679&amp;ItemGuid=7321cc88874549018779509b6c656c5b&amp;Data=24")</f>
        <v>https://sed.admsakhalin.ru/Docs/Citizen/_layouts/15/eos/edbtransfer.ashx?SiteId=84ddafa0031f409e9b1dd96f91351621&amp;WebId=b44a2e8f6bd940ffb8577ce52c7585e0&amp;ListId=fd8a59b5757749e6848a491ebc731a91&amp;ItemId=19679&amp;ItemGuid=7321cc88874549018779509b6c656c5b&amp;Data=24</v>
      </c>
    </row>
    <row r="150" spans="1:7" x14ac:dyDescent="0.25">
      <c r="A150" t="s">
        <v>19</v>
      </c>
      <c r="B150" t="s">
        <v>206</v>
      </c>
      <c r="C150" t="s">
        <v>467</v>
      </c>
      <c r="D150" t="s">
        <v>149</v>
      </c>
      <c r="E150" t="s">
        <v>468</v>
      </c>
      <c r="F150" t="str">
        <f t="shared" si="0"/>
        <v>Обращения граждан МО Ногликский ГО</v>
      </c>
      <c r="G150" s="10" t="str">
        <f>HYPERLINK("https://sed.admsakhalin.ru/Docs/Citizen/_layouts/15/eos/edbtransfer.ashx?SiteId=84ddafa0031f409e9b1dd96f91351621&amp;WebId=b44a2e8f6bd940ffb8577ce52c7585e0&amp;ListId=fd8a59b5757749e6848a491ebc731a91&amp;ItemId=19360&amp;ItemGuid=7289f76eee304efd825e514fc18c4c87&amp;Data=24","https://sed.admsakhalin.ru/Docs/Citizen/_layouts/15/eos/edbtransfer.ashx?SiteId=84ddafa0031f409e9b1dd96f91351621&amp;WebId=b44a2e8f6bd940ffb8577ce52c7585e0&amp;ListId=fd8a59b5757749e6848a491ebc731a91&amp;ItemId=19360&amp;ItemGuid=7289f76eee304efd825e514fc18c4c87&amp;Data=24")</f>
        <v>https://sed.admsakhalin.ru/Docs/Citizen/_layouts/15/eos/edbtransfer.ashx?SiteId=84ddafa0031f409e9b1dd96f91351621&amp;WebId=b44a2e8f6bd940ffb8577ce52c7585e0&amp;ListId=fd8a59b5757749e6848a491ebc731a91&amp;ItemId=19360&amp;ItemGuid=7289f76eee304efd825e514fc18c4c87&amp;Data=24</v>
      </c>
    </row>
    <row r="151" spans="1:7" x14ac:dyDescent="0.25">
      <c r="A151" t="s">
        <v>19</v>
      </c>
      <c r="B151" t="s">
        <v>469</v>
      </c>
      <c r="C151" t="s">
        <v>470</v>
      </c>
      <c r="D151" t="s">
        <v>103</v>
      </c>
      <c r="E151" t="s">
        <v>471</v>
      </c>
      <c r="F151" t="str">
        <f t="shared" si="0"/>
        <v>Обращения граждан МО Ногликский ГО</v>
      </c>
      <c r="G151" s="10" t="str">
        <f>HYPERLINK("https://sed.admsakhalin.ru/Docs/Citizen/_layouts/15/eos/edbtransfer.ashx?SiteId=84ddafa0031f409e9b1dd96f91351621&amp;WebId=b44a2e8f6bd940ffb8577ce52c7585e0&amp;ListId=fd8a59b5757749e6848a491ebc731a91&amp;ItemId=21716&amp;ItemGuid=50b61eca300340f2921751cd8391e79a&amp;Data=24","https://sed.admsakhalin.ru/Docs/Citizen/_layouts/15/eos/edbtransfer.ashx?SiteId=84ddafa0031f409e9b1dd96f91351621&amp;WebId=b44a2e8f6bd940ffb8577ce52c7585e0&amp;ListId=fd8a59b5757749e6848a491ebc731a91&amp;ItemId=21716&amp;ItemGuid=50b61eca300340f2921751cd8391e79a&amp;Data=24")</f>
        <v>https://sed.admsakhalin.ru/Docs/Citizen/_layouts/15/eos/edbtransfer.ashx?SiteId=84ddafa0031f409e9b1dd96f91351621&amp;WebId=b44a2e8f6bd940ffb8577ce52c7585e0&amp;ListId=fd8a59b5757749e6848a491ebc731a91&amp;ItemId=21716&amp;ItemGuid=50b61eca300340f2921751cd8391e79a&amp;Data=24</v>
      </c>
    </row>
    <row r="152" spans="1:7" x14ac:dyDescent="0.25">
      <c r="A152" t="s">
        <v>19</v>
      </c>
      <c r="B152" t="s">
        <v>82</v>
      </c>
      <c r="C152" t="s">
        <v>472</v>
      </c>
      <c r="D152" t="s">
        <v>473</v>
      </c>
      <c r="E152" t="s">
        <v>230</v>
      </c>
      <c r="F152" t="str">
        <f t="shared" si="0"/>
        <v>Обращения граждан МО Ногликский ГО</v>
      </c>
      <c r="G152" s="10" t="str">
        <f>HYPERLINK("https://sed.admsakhalin.ru/Docs/Citizen/_layouts/15/eos/edbtransfer.ashx?SiteId=84ddafa0031f409e9b1dd96f91351621&amp;WebId=b44a2e8f6bd940ffb8577ce52c7585e0&amp;ListId=fd8a59b5757749e6848a491ebc731a91&amp;ItemId=15013&amp;ItemGuid=d1ecabd78080436dbd0052ce6fd39ca8&amp;Data=24","https://sed.admsakhalin.ru/Docs/Citizen/_layouts/15/eos/edbtransfer.ashx?SiteId=84ddafa0031f409e9b1dd96f91351621&amp;WebId=b44a2e8f6bd940ffb8577ce52c7585e0&amp;ListId=fd8a59b5757749e6848a491ebc731a91&amp;ItemId=15013&amp;ItemGuid=d1ecabd78080436dbd0052ce6fd39ca8&amp;Data=24")</f>
        <v>https://sed.admsakhalin.ru/Docs/Citizen/_layouts/15/eos/edbtransfer.ashx?SiteId=84ddafa0031f409e9b1dd96f91351621&amp;WebId=b44a2e8f6bd940ffb8577ce52c7585e0&amp;ListId=fd8a59b5757749e6848a491ebc731a91&amp;ItemId=15013&amp;ItemGuid=d1ecabd78080436dbd0052ce6fd39ca8&amp;Data=24</v>
      </c>
    </row>
    <row r="153" spans="1:7" x14ac:dyDescent="0.25">
      <c r="A153" t="s">
        <v>19</v>
      </c>
      <c r="B153" t="s">
        <v>231</v>
      </c>
      <c r="C153" t="s">
        <v>474</v>
      </c>
      <c r="D153" t="s">
        <v>180</v>
      </c>
      <c r="E153" t="s">
        <v>475</v>
      </c>
      <c r="F153" t="str">
        <f t="shared" si="0"/>
        <v>Обращения граждан МО Ногликский ГО</v>
      </c>
      <c r="G153" s="10" t="str">
        <f>HYPERLINK("https://sed.admsakhalin.ru/Docs/Citizen/_layouts/15/eos/edbtransfer.ashx?SiteId=84ddafa0031f409e9b1dd96f91351621&amp;WebId=b44a2e8f6bd940ffb8577ce52c7585e0&amp;ListId=fd8a59b5757749e6848a491ebc731a91&amp;ItemId=15556&amp;ItemGuid=e509e57eb35643d7b05a530f20e9ccd5&amp;Data=24","https://sed.admsakhalin.ru/Docs/Citizen/_layouts/15/eos/edbtransfer.ashx?SiteId=84ddafa0031f409e9b1dd96f91351621&amp;WebId=b44a2e8f6bd940ffb8577ce52c7585e0&amp;ListId=fd8a59b5757749e6848a491ebc731a91&amp;ItemId=15556&amp;ItemGuid=e509e57eb35643d7b05a530f20e9ccd5&amp;Data=24")</f>
        <v>https://sed.admsakhalin.ru/Docs/Citizen/_layouts/15/eos/edbtransfer.ashx?SiteId=84ddafa0031f409e9b1dd96f91351621&amp;WebId=b44a2e8f6bd940ffb8577ce52c7585e0&amp;ListId=fd8a59b5757749e6848a491ebc731a91&amp;ItemId=15556&amp;ItemGuid=e509e57eb35643d7b05a530f20e9ccd5&amp;Data=24</v>
      </c>
    </row>
    <row r="154" spans="1:7" x14ac:dyDescent="0.25">
      <c r="A154" t="s">
        <v>19</v>
      </c>
      <c r="B154" t="s">
        <v>20</v>
      </c>
      <c r="C154" t="s">
        <v>476</v>
      </c>
      <c r="D154" t="s">
        <v>62</v>
      </c>
      <c r="E154" t="s">
        <v>477</v>
      </c>
      <c r="F154" t="str">
        <f t="shared" si="0"/>
        <v>Обращения граждан МО Ногликский ГО</v>
      </c>
      <c r="G154" s="10" t="str">
        <f>HYPERLINK("https://sed.admsakhalin.ru/Docs/Citizen/_layouts/15/eos/edbtransfer.ashx?SiteId=84ddafa0031f409e9b1dd96f91351621&amp;WebId=b44a2e8f6bd940ffb8577ce52c7585e0&amp;ListId=fd8a59b5757749e6848a491ebc731a91&amp;ItemId=16792&amp;ItemGuid=2fd52aececd84c67831a53c62463a1fd&amp;Data=24","https://sed.admsakhalin.ru/Docs/Citizen/_layouts/15/eos/edbtransfer.ashx?SiteId=84ddafa0031f409e9b1dd96f91351621&amp;WebId=b44a2e8f6bd940ffb8577ce52c7585e0&amp;ListId=fd8a59b5757749e6848a491ebc731a91&amp;ItemId=16792&amp;ItemGuid=2fd52aececd84c67831a53c62463a1fd&amp;Data=24")</f>
        <v>https://sed.admsakhalin.ru/Docs/Citizen/_layouts/15/eos/edbtransfer.ashx?SiteId=84ddafa0031f409e9b1dd96f91351621&amp;WebId=b44a2e8f6bd940ffb8577ce52c7585e0&amp;ListId=fd8a59b5757749e6848a491ebc731a91&amp;ItemId=16792&amp;ItemGuid=2fd52aececd84c67831a53c62463a1fd&amp;Data=24</v>
      </c>
    </row>
    <row r="155" spans="1:7" x14ac:dyDescent="0.25">
      <c r="A155" t="s">
        <v>19</v>
      </c>
      <c r="B155" t="s">
        <v>200</v>
      </c>
      <c r="C155" t="s">
        <v>478</v>
      </c>
      <c r="D155" t="s">
        <v>84</v>
      </c>
      <c r="E155" t="s">
        <v>479</v>
      </c>
      <c r="F155" t="str">
        <f t="shared" si="0"/>
        <v>Обращения граждан МО Ногликский ГО</v>
      </c>
      <c r="G155" s="10" t="str">
        <f>HYPERLINK("https://sed.admsakhalin.ru/Docs/Citizen/_layouts/15/eos/edbtransfer.ashx?SiteId=84ddafa0031f409e9b1dd96f91351621&amp;WebId=b44a2e8f6bd940ffb8577ce52c7585e0&amp;ListId=fd8a59b5757749e6848a491ebc731a91&amp;ItemId=21606&amp;ItemGuid=85ccaa2b3c2a40178bc2554c1ddfb415&amp;Data=24","https://sed.admsakhalin.ru/Docs/Citizen/_layouts/15/eos/edbtransfer.ashx?SiteId=84ddafa0031f409e9b1dd96f91351621&amp;WebId=b44a2e8f6bd940ffb8577ce52c7585e0&amp;ListId=fd8a59b5757749e6848a491ebc731a91&amp;ItemId=21606&amp;ItemGuid=85ccaa2b3c2a40178bc2554c1ddfb415&amp;Data=24")</f>
        <v>https://sed.admsakhalin.ru/Docs/Citizen/_layouts/15/eos/edbtransfer.ashx?SiteId=84ddafa0031f409e9b1dd96f91351621&amp;WebId=b44a2e8f6bd940ffb8577ce52c7585e0&amp;ListId=fd8a59b5757749e6848a491ebc731a91&amp;ItemId=21606&amp;ItemGuid=85ccaa2b3c2a40178bc2554c1ddfb415&amp;Data=24</v>
      </c>
    </row>
    <row r="156" spans="1:7" x14ac:dyDescent="0.25">
      <c r="A156" t="s">
        <v>19</v>
      </c>
      <c r="B156" t="s">
        <v>182</v>
      </c>
      <c r="C156" t="s">
        <v>480</v>
      </c>
      <c r="D156" t="s">
        <v>66</v>
      </c>
      <c r="E156" t="s">
        <v>481</v>
      </c>
      <c r="F156" t="str">
        <f t="shared" si="0"/>
        <v>Обращения граждан МО Ногликский ГО</v>
      </c>
      <c r="G156" s="10" t="str">
        <f>HYPERLINK("https://sed.admsakhalin.ru/Docs/Citizen/_layouts/15/eos/edbtransfer.ashx?SiteId=84ddafa0031f409e9b1dd96f91351621&amp;WebId=b44a2e8f6bd940ffb8577ce52c7585e0&amp;ListId=fd8a59b5757749e6848a491ebc731a91&amp;ItemId=25561&amp;ItemGuid=174bab1a9a774d32b84858a81236553f&amp;Data=24","https://sed.admsakhalin.ru/Docs/Citizen/_layouts/15/eos/edbtransfer.ashx?SiteId=84ddafa0031f409e9b1dd96f91351621&amp;WebId=b44a2e8f6bd940ffb8577ce52c7585e0&amp;ListId=fd8a59b5757749e6848a491ebc731a91&amp;ItemId=25561&amp;ItemGuid=174bab1a9a774d32b84858a81236553f&amp;Data=24")</f>
        <v>https://sed.admsakhalin.ru/Docs/Citizen/_layouts/15/eos/edbtransfer.ashx?SiteId=84ddafa0031f409e9b1dd96f91351621&amp;WebId=b44a2e8f6bd940ffb8577ce52c7585e0&amp;ListId=fd8a59b5757749e6848a491ebc731a91&amp;ItemId=25561&amp;ItemGuid=174bab1a9a774d32b84858a81236553f&amp;Data=24</v>
      </c>
    </row>
    <row r="157" spans="1:7" x14ac:dyDescent="0.25">
      <c r="A157" t="s">
        <v>19</v>
      </c>
      <c r="B157" t="s">
        <v>131</v>
      </c>
      <c r="C157" t="s">
        <v>482</v>
      </c>
      <c r="D157" t="s">
        <v>22</v>
      </c>
      <c r="E157" t="s">
        <v>483</v>
      </c>
      <c r="F157" t="str">
        <f t="shared" si="0"/>
        <v>Обращения граждан МО Ногликский ГО</v>
      </c>
      <c r="G157" s="10" t="str">
        <f>HYPERLINK("https://sed.admsakhalin.ru/Docs/Citizen/_layouts/15/eos/edbtransfer.ashx?SiteId=84ddafa0031f409e9b1dd96f91351621&amp;WebId=b44a2e8f6bd940ffb8577ce52c7585e0&amp;ListId=fd8a59b5757749e6848a491ebc731a91&amp;ItemId=27670&amp;ItemGuid=434cec22a50843c2a7d6597497053b7b&amp;Data=24","https://sed.admsakhalin.ru/Docs/Citizen/_layouts/15/eos/edbtransfer.ashx?SiteId=84ddafa0031f409e9b1dd96f91351621&amp;WebId=b44a2e8f6bd940ffb8577ce52c7585e0&amp;ListId=fd8a59b5757749e6848a491ebc731a91&amp;ItemId=27670&amp;ItemGuid=434cec22a50843c2a7d6597497053b7b&amp;Data=24")</f>
        <v>https://sed.admsakhalin.ru/Docs/Citizen/_layouts/15/eos/edbtransfer.ashx?SiteId=84ddafa0031f409e9b1dd96f91351621&amp;WebId=b44a2e8f6bd940ffb8577ce52c7585e0&amp;ListId=fd8a59b5757749e6848a491ebc731a91&amp;ItemId=27670&amp;ItemGuid=434cec22a50843c2a7d6597497053b7b&amp;Data=24</v>
      </c>
    </row>
    <row r="158" spans="1:7" x14ac:dyDescent="0.25">
      <c r="A158" t="s">
        <v>19</v>
      </c>
      <c r="B158" t="s">
        <v>131</v>
      </c>
      <c r="C158" t="s">
        <v>484</v>
      </c>
      <c r="D158" t="s">
        <v>485</v>
      </c>
      <c r="E158" t="s">
        <v>486</v>
      </c>
      <c r="F158" t="str">
        <f t="shared" si="0"/>
        <v>Обращения граждан МО Ногликский ГО</v>
      </c>
      <c r="G158" s="10" t="str">
        <f>HYPERLINK("https://sed.admsakhalin.ru/Docs/Citizen/_layouts/15/eos/edbtransfer.ashx?SiteId=84ddafa0031f409e9b1dd96f91351621&amp;WebId=b44a2e8f6bd940ffb8577ce52c7585e0&amp;ListId=fd8a59b5757749e6848a491ebc731a91&amp;ItemId=27110&amp;ItemGuid=8e14ea3c779c47a5abf65b23999d205e&amp;Data=24","https://sed.admsakhalin.ru/Docs/Citizen/_layouts/15/eos/edbtransfer.ashx?SiteId=84ddafa0031f409e9b1dd96f91351621&amp;WebId=b44a2e8f6bd940ffb8577ce52c7585e0&amp;ListId=fd8a59b5757749e6848a491ebc731a91&amp;ItemId=27110&amp;ItemGuid=8e14ea3c779c47a5abf65b23999d205e&amp;Data=24")</f>
        <v>https://sed.admsakhalin.ru/Docs/Citizen/_layouts/15/eos/edbtransfer.ashx?SiteId=84ddafa0031f409e9b1dd96f91351621&amp;WebId=b44a2e8f6bd940ffb8577ce52c7585e0&amp;ListId=fd8a59b5757749e6848a491ebc731a91&amp;ItemId=27110&amp;ItemGuid=8e14ea3c779c47a5abf65b23999d205e&amp;Data=24</v>
      </c>
    </row>
    <row r="159" spans="1:7" x14ac:dyDescent="0.25">
      <c r="A159" t="s">
        <v>19</v>
      </c>
      <c r="B159" t="s">
        <v>131</v>
      </c>
      <c r="C159" t="s">
        <v>487</v>
      </c>
      <c r="D159" t="s">
        <v>438</v>
      </c>
      <c r="E159" t="s">
        <v>488</v>
      </c>
      <c r="F159" t="str">
        <f t="shared" si="0"/>
        <v>Обращения граждан МО Ногликский ГО</v>
      </c>
      <c r="G159" s="10" t="str">
        <f>HYPERLINK("https://sed.admsakhalin.ru/Docs/Citizen/_layouts/15/eos/edbtransfer.ashx?SiteId=84ddafa0031f409e9b1dd96f91351621&amp;WebId=b44a2e8f6bd940ffb8577ce52c7585e0&amp;ListId=fd8a59b5757749e6848a491ebc731a91&amp;ItemId=26094&amp;ItemGuid=9474e9e7809f45b0a48d5bc724e214da&amp;Data=24","https://sed.admsakhalin.ru/Docs/Citizen/_layouts/15/eos/edbtransfer.ashx?SiteId=84ddafa0031f409e9b1dd96f91351621&amp;WebId=b44a2e8f6bd940ffb8577ce52c7585e0&amp;ListId=fd8a59b5757749e6848a491ebc731a91&amp;ItemId=26094&amp;ItemGuid=9474e9e7809f45b0a48d5bc724e214da&amp;Data=24")</f>
        <v>https://sed.admsakhalin.ru/Docs/Citizen/_layouts/15/eos/edbtransfer.ashx?SiteId=84ddafa0031f409e9b1dd96f91351621&amp;WebId=b44a2e8f6bd940ffb8577ce52c7585e0&amp;ListId=fd8a59b5757749e6848a491ebc731a91&amp;ItemId=26094&amp;ItemGuid=9474e9e7809f45b0a48d5bc724e214da&amp;Data=24</v>
      </c>
    </row>
    <row r="160" spans="1:7" x14ac:dyDescent="0.25">
      <c r="A160" t="s">
        <v>19</v>
      </c>
      <c r="B160" t="s">
        <v>489</v>
      </c>
      <c r="C160" t="s">
        <v>490</v>
      </c>
      <c r="D160" t="s">
        <v>285</v>
      </c>
      <c r="E160" t="s">
        <v>491</v>
      </c>
      <c r="F160" t="str">
        <f t="shared" si="0"/>
        <v>Обращения граждан МО Ногликский ГО</v>
      </c>
      <c r="G160" s="10" t="str">
        <f>HYPERLINK("https://sed.admsakhalin.ru/Docs/Citizen/_layouts/15/eos/edbtransfer.ashx?SiteId=84ddafa0031f409e9b1dd96f91351621&amp;WebId=b44a2e8f6bd940ffb8577ce52c7585e0&amp;ListId=fd8a59b5757749e6848a491ebc731a91&amp;ItemId=25867&amp;ItemGuid=0237a33c4f1041ab8ada5c847a6b6a4d&amp;Data=24","https://sed.admsakhalin.ru/Docs/Citizen/_layouts/15/eos/edbtransfer.ashx?SiteId=84ddafa0031f409e9b1dd96f91351621&amp;WebId=b44a2e8f6bd940ffb8577ce52c7585e0&amp;ListId=fd8a59b5757749e6848a491ebc731a91&amp;ItemId=25867&amp;ItemGuid=0237a33c4f1041ab8ada5c847a6b6a4d&amp;Data=24")</f>
        <v>https://sed.admsakhalin.ru/Docs/Citizen/_layouts/15/eos/edbtransfer.ashx?SiteId=84ddafa0031f409e9b1dd96f91351621&amp;WebId=b44a2e8f6bd940ffb8577ce52c7585e0&amp;ListId=fd8a59b5757749e6848a491ebc731a91&amp;ItemId=25867&amp;ItemGuid=0237a33c4f1041ab8ada5c847a6b6a4d&amp;Data=24</v>
      </c>
    </row>
    <row r="161" spans="1:7" x14ac:dyDescent="0.25">
      <c r="A161" t="s">
        <v>19</v>
      </c>
      <c r="B161" t="s">
        <v>105</v>
      </c>
      <c r="C161" t="s">
        <v>492</v>
      </c>
      <c r="D161" t="s">
        <v>371</v>
      </c>
      <c r="E161" t="s">
        <v>493</v>
      </c>
      <c r="F161" t="str">
        <f t="shared" si="0"/>
        <v>Обращения граждан МО Ногликский ГО</v>
      </c>
      <c r="G161" s="10" t="str">
        <f>HYPERLINK("https://sed.admsakhalin.ru/Docs/Citizen/_layouts/15/eos/edbtransfer.ashx?SiteId=84ddafa0031f409e9b1dd96f91351621&amp;WebId=b44a2e8f6bd940ffb8577ce52c7585e0&amp;ListId=fd8a59b5757749e6848a491ebc731a91&amp;ItemId=26856&amp;ItemGuid=f67d79dcdb49476a8fdf5cd19bcf80c9&amp;Data=24","https://sed.admsakhalin.ru/Docs/Citizen/_layouts/15/eos/edbtransfer.ashx?SiteId=84ddafa0031f409e9b1dd96f91351621&amp;WebId=b44a2e8f6bd940ffb8577ce52c7585e0&amp;ListId=fd8a59b5757749e6848a491ebc731a91&amp;ItemId=26856&amp;ItemGuid=f67d79dcdb49476a8fdf5cd19bcf80c9&amp;Data=24")</f>
        <v>https://sed.admsakhalin.ru/Docs/Citizen/_layouts/15/eos/edbtransfer.ashx?SiteId=84ddafa0031f409e9b1dd96f91351621&amp;WebId=b44a2e8f6bd940ffb8577ce52c7585e0&amp;ListId=fd8a59b5757749e6848a491ebc731a91&amp;ItemId=26856&amp;ItemGuid=f67d79dcdb49476a8fdf5cd19bcf80c9&amp;Data=24</v>
      </c>
    </row>
    <row r="162" spans="1:7" x14ac:dyDescent="0.25">
      <c r="A162" t="s">
        <v>19</v>
      </c>
      <c r="B162" t="s">
        <v>162</v>
      </c>
      <c r="C162" t="s">
        <v>494</v>
      </c>
      <c r="D162" t="s">
        <v>233</v>
      </c>
      <c r="E162" t="s">
        <v>495</v>
      </c>
      <c r="F162" t="str">
        <f t="shared" si="0"/>
        <v>Обращения граждан МО Ногликский ГО</v>
      </c>
      <c r="G162" s="10" t="str">
        <f>HYPERLINK("https://sed.admsakhalin.ru/Docs/Citizen/_layouts/15/eos/edbtransfer.ashx?SiteId=84ddafa0031f409e9b1dd96f91351621&amp;WebId=b44a2e8f6bd940ffb8577ce52c7585e0&amp;ListId=fd8a59b5757749e6848a491ebc731a91&amp;ItemId=22300&amp;ItemGuid=0fe39224c99a4807866c5dc65b101086&amp;Data=24","https://sed.admsakhalin.ru/Docs/Citizen/_layouts/15/eos/edbtransfer.ashx?SiteId=84ddafa0031f409e9b1dd96f91351621&amp;WebId=b44a2e8f6bd940ffb8577ce52c7585e0&amp;ListId=fd8a59b5757749e6848a491ebc731a91&amp;ItemId=22300&amp;ItemGuid=0fe39224c99a4807866c5dc65b101086&amp;Data=24")</f>
        <v>https://sed.admsakhalin.ru/Docs/Citizen/_layouts/15/eos/edbtransfer.ashx?SiteId=84ddafa0031f409e9b1dd96f91351621&amp;WebId=b44a2e8f6bd940ffb8577ce52c7585e0&amp;ListId=fd8a59b5757749e6848a491ebc731a91&amp;ItemId=22300&amp;ItemGuid=0fe39224c99a4807866c5dc65b101086&amp;Data=24</v>
      </c>
    </row>
    <row r="163" spans="1:7" x14ac:dyDescent="0.25">
      <c r="A163" t="s">
        <v>19</v>
      </c>
      <c r="B163" t="s">
        <v>127</v>
      </c>
      <c r="C163" t="s">
        <v>496</v>
      </c>
      <c r="D163" t="s">
        <v>497</v>
      </c>
      <c r="E163" t="s">
        <v>498</v>
      </c>
      <c r="F163" t="str">
        <f t="shared" si="0"/>
        <v>Обращения граждан МО Ногликский ГО</v>
      </c>
      <c r="G163" s="10" t="str">
        <f>HYPERLINK("https://sed.admsakhalin.ru/Docs/Citizen/_layouts/15/eos/edbtransfer.ashx?SiteId=84ddafa0031f409e9b1dd96f91351621&amp;WebId=b44a2e8f6bd940ffb8577ce52c7585e0&amp;ListId=fd8a59b5757749e6848a491ebc731a91&amp;ItemId=26215&amp;ItemGuid=f8889201c6c2473e953c5dd1dbab7bd5&amp;Data=24","https://sed.admsakhalin.ru/Docs/Citizen/_layouts/15/eos/edbtransfer.ashx?SiteId=84ddafa0031f409e9b1dd96f91351621&amp;WebId=b44a2e8f6bd940ffb8577ce52c7585e0&amp;ListId=fd8a59b5757749e6848a491ebc731a91&amp;ItemId=26215&amp;ItemGuid=f8889201c6c2473e953c5dd1dbab7bd5&amp;Data=24")</f>
        <v>https://sed.admsakhalin.ru/Docs/Citizen/_layouts/15/eos/edbtransfer.ashx?SiteId=84ddafa0031f409e9b1dd96f91351621&amp;WebId=b44a2e8f6bd940ffb8577ce52c7585e0&amp;ListId=fd8a59b5757749e6848a491ebc731a91&amp;ItemId=26215&amp;ItemGuid=f8889201c6c2473e953c5dd1dbab7bd5&amp;Data=24</v>
      </c>
    </row>
    <row r="164" spans="1:7" x14ac:dyDescent="0.25">
      <c r="A164" t="s">
        <v>19</v>
      </c>
      <c r="B164" t="s">
        <v>499</v>
      </c>
      <c r="C164" t="s">
        <v>500</v>
      </c>
      <c r="D164" t="s">
        <v>418</v>
      </c>
      <c r="E164" t="s">
        <v>501</v>
      </c>
      <c r="F164" t="str">
        <f t="shared" si="0"/>
        <v>Обращения граждан МО Ногликский ГО</v>
      </c>
      <c r="G164" s="10" t="str">
        <f>HYPERLINK("https://sed.admsakhalin.ru/Docs/Citizen/_layouts/15/eos/edbtransfer.ashx?SiteId=84ddafa0031f409e9b1dd96f91351621&amp;WebId=b44a2e8f6bd940ffb8577ce52c7585e0&amp;ListId=fd8a59b5757749e6848a491ebc731a91&amp;ItemId=15252&amp;ItemGuid=3637ec111883426db25a5df3dd09702e&amp;Data=24","https://sed.admsakhalin.ru/Docs/Citizen/_layouts/15/eos/edbtransfer.ashx?SiteId=84ddafa0031f409e9b1dd96f91351621&amp;WebId=b44a2e8f6bd940ffb8577ce52c7585e0&amp;ListId=fd8a59b5757749e6848a491ebc731a91&amp;ItemId=15252&amp;ItemGuid=3637ec111883426db25a5df3dd09702e&amp;Data=24")</f>
        <v>https://sed.admsakhalin.ru/Docs/Citizen/_layouts/15/eos/edbtransfer.ashx?SiteId=84ddafa0031f409e9b1dd96f91351621&amp;WebId=b44a2e8f6bd940ffb8577ce52c7585e0&amp;ListId=fd8a59b5757749e6848a491ebc731a91&amp;ItemId=15252&amp;ItemGuid=3637ec111883426db25a5df3dd09702e&amp;Data=24</v>
      </c>
    </row>
    <row r="165" spans="1:7" x14ac:dyDescent="0.25">
      <c r="A165" t="s">
        <v>19</v>
      </c>
      <c r="B165" t="s">
        <v>196</v>
      </c>
      <c r="C165" t="s">
        <v>502</v>
      </c>
      <c r="D165" t="s">
        <v>503</v>
      </c>
      <c r="E165" t="s">
        <v>504</v>
      </c>
      <c r="F165" t="str">
        <f t="shared" si="0"/>
        <v>Обращения граждан МО Ногликский ГО</v>
      </c>
      <c r="G165" s="10" t="str">
        <f>HYPERLINK("https://sed.admsakhalin.ru/Docs/Citizen/_layouts/15/eos/edbtransfer.ashx?SiteId=84ddafa0031f409e9b1dd96f91351621&amp;WebId=b44a2e8f6bd940ffb8577ce52c7585e0&amp;ListId=fd8a59b5757749e6848a491ebc731a91&amp;ItemId=20257&amp;ItemGuid=ce5db1f33405459db6a75fa8f8c23f04&amp;Data=24","https://sed.admsakhalin.ru/Docs/Citizen/_layouts/15/eos/edbtransfer.ashx?SiteId=84ddafa0031f409e9b1dd96f91351621&amp;WebId=b44a2e8f6bd940ffb8577ce52c7585e0&amp;ListId=fd8a59b5757749e6848a491ebc731a91&amp;ItemId=20257&amp;ItemGuid=ce5db1f33405459db6a75fa8f8c23f04&amp;Data=24")</f>
        <v>https://sed.admsakhalin.ru/Docs/Citizen/_layouts/15/eos/edbtransfer.ashx?SiteId=84ddafa0031f409e9b1dd96f91351621&amp;WebId=b44a2e8f6bd940ffb8577ce52c7585e0&amp;ListId=fd8a59b5757749e6848a491ebc731a91&amp;ItemId=20257&amp;ItemGuid=ce5db1f33405459db6a75fa8f8c23f04&amp;Data=24</v>
      </c>
    </row>
    <row r="166" spans="1:7" x14ac:dyDescent="0.25">
      <c r="A166" t="s">
        <v>19</v>
      </c>
      <c r="B166" t="s">
        <v>182</v>
      </c>
      <c r="C166" t="s">
        <v>505</v>
      </c>
      <c r="D166" t="s">
        <v>229</v>
      </c>
      <c r="E166" t="s">
        <v>506</v>
      </c>
      <c r="F166" t="str">
        <f t="shared" si="0"/>
        <v>Обращения граждан МО Ногликский ГО</v>
      </c>
      <c r="G166" s="10" t="str">
        <f>HYPERLINK("https://sed.admsakhalin.ru/Docs/Citizen/_layouts/15/eos/edbtransfer.ashx?SiteId=84ddafa0031f409e9b1dd96f91351621&amp;WebId=b44a2e8f6bd940ffb8577ce52c7585e0&amp;ListId=fd8a59b5757749e6848a491ebc731a91&amp;ItemId=15086&amp;ItemGuid=95f68c2360a841e68669600600a7a783&amp;Data=24","https://sed.admsakhalin.ru/Docs/Citizen/_layouts/15/eos/edbtransfer.ashx?SiteId=84ddafa0031f409e9b1dd96f91351621&amp;WebId=b44a2e8f6bd940ffb8577ce52c7585e0&amp;ListId=fd8a59b5757749e6848a491ebc731a91&amp;ItemId=15086&amp;ItemGuid=95f68c2360a841e68669600600a7a783&amp;Data=24")</f>
        <v>https://sed.admsakhalin.ru/Docs/Citizen/_layouts/15/eos/edbtransfer.ashx?SiteId=84ddafa0031f409e9b1dd96f91351621&amp;WebId=b44a2e8f6bd940ffb8577ce52c7585e0&amp;ListId=fd8a59b5757749e6848a491ebc731a91&amp;ItemId=15086&amp;ItemGuid=95f68c2360a841e68669600600a7a783&amp;Data=24</v>
      </c>
    </row>
    <row r="167" spans="1:7" x14ac:dyDescent="0.25">
      <c r="A167" t="s">
        <v>19</v>
      </c>
      <c r="B167" t="s">
        <v>206</v>
      </c>
      <c r="C167" t="s">
        <v>507</v>
      </c>
      <c r="D167" t="s">
        <v>291</v>
      </c>
      <c r="E167" t="s">
        <v>508</v>
      </c>
      <c r="F167" t="str">
        <f t="shared" si="0"/>
        <v>Обращения граждан МО Ногликский ГО</v>
      </c>
      <c r="G167" s="10" t="str">
        <f>HYPERLINK("https://sed.admsakhalin.ru/Docs/Citizen/_layouts/15/eos/edbtransfer.ashx?SiteId=84ddafa0031f409e9b1dd96f91351621&amp;WebId=b44a2e8f6bd940ffb8577ce52c7585e0&amp;ListId=fd8a59b5757749e6848a491ebc731a91&amp;ItemId=22197&amp;ItemGuid=234637f7eb8040ad8c1160d0b5f0abef&amp;Data=24","https://sed.admsakhalin.ru/Docs/Citizen/_layouts/15/eos/edbtransfer.ashx?SiteId=84ddafa0031f409e9b1dd96f91351621&amp;WebId=b44a2e8f6bd940ffb8577ce52c7585e0&amp;ListId=fd8a59b5757749e6848a491ebc731a91&amp;ItemId=22197&amp;ItemGuid=234637f7eb8040ad8c1160d0b5f0abef&amp;Data=24")</f>
        <v>https://sed.admsakhalin.ru/Docs/Citizen/_layouts/15/eos/edbtransfer.ashx?SiteId=84ddafa0031f409e9b1dd96f91351621&amp;WebId=b44a2e8f6bd940ffb8577ce52c7585e0&amp;ListId=fd8a59b5757749e6848a491ebc731a91&amp;ItemId=22197&amp;ItemGuid=234637f7eb8040ad8c1160d0b5f0abef&amp;Data=24</v>
      </c>
    </row>
    <row r="168" spans="1:7" x14ac:dyDescent="0.25">
      <c r="A168" t="s">
        <v>19</v>
      </c>
      <c r="B168" t="s">
        <v>20</v>
      </c>
      <c r="C168" t="s">
        <v>509</v>
      </c>
      <c r="D168" t="s">
        <v>510</v>
      </c>
      <c r="E168" t="s">
        <v>511</v>
      </c>
      <c r="F168" t="str">
        <f t="shared" si="0"/>
        <v>Обращения граждан МО Ногликский ГО</v>
      </c>
      <c r="G168" s="10" t="str">
        <f>HYPERLINK("https://sed.admsakhalin.ru/Docs/Citizen/_layouts/15/eos/edbtransfer.ashx?SiteId=84ddafa0031f409e9b1dd96f91351621&amp;WebId=b44a2e8f6bd940ffb8577ce52c7585e0&amp;ListId=fd8a59b5757749e6848a491ebc731a91&amp;ItemId=20489&amp;ItemGuid=0d7aec462dc348738099616a897acfe2&amp;Data=24","https://sed.admsakhalin.ru/Docs/Citizen/_layouts/15/eos/edbtransfer.ashx?SiteId=84ddafa0031f409e9b1dd96f91351621&amp;WebId=b44a2e8f6bd940ffb8577ce52c7585e0&amp;ListId=fd8a59b5757749e6848a491ebc731a91&amp;ItemId=20489&amp;ItemGuid=0d7aec462dc348738099616a897acfe2&amp;Data=24")</f>
        <v>https://sed.admsakhalin.ru/Docs/Citizen/_layouts/15/eos/edbtransfer.ashx?SiteId=84ddafa0031f409e9b1dd96f91351621&amp;WebId=b44a2e8f6bd940ffb8577ce52c7585e0&amp;ListId=fd8a59b5757749e6848a491ebc731a91&amp;ItemId=20489&amp;ItemGuid=0d7aec462dc348738099616a897acfe2&amp;Data=24</v>
      </c>
    </row>
    <row r="169" spans="1:7" x14ac:dyDescent="0.25">
      <c r="A169" t="s">
        <v>19</v>
      </c>
      <c r="B169" t="s">
        <v>269</v>
      </c>
      <c r="C169" t="s">
        <v>512</v>
      </c>
      <c r="D169" t="s">
        <v>275</v>
      </c>
      <c r="E169" t="s">
        <v>513</v>
      </c>
      <c r="F169" t="str">
        <f t="shared" si="0"/>
        <v>Обращения граждан МО Ногликский ГО</v>
      </c>
      <c r="G169" s="10" t="str">
        <f>HYPERLINK("https://sed.admsakhalin.ru/Docs/Citizen/_layouts/15/eos/edbtransfer.ashx?SiteId=84ddafa0031f409e9b1dd96f91351621&amp;WebId=b44a2e8f6bd940ffb8577ce52c7585e0&amp;ListId=fd8a59b5757749e6848a491ebc731a91&amp;ItemId=24167&amp;ItemGuid=54344de34bc641c7af2f61ec896043ee&amp;Data=24","https://sed.admsakhalin.ru/Docs/Citizen/_layouts/15/eos/edbtransfer.ashx?SiteId=84ddafa0031f409e9b1dd96f91351621&amp;WebId=b44a2e8f6bd940ffb8577ce52c7585e0&amp;ListId=fd8a59b5757749e6848a491ebc731a91&amp;ItemId=24167&amp;ItemGuid=54344de34bc641c7af2f61ec896043ee&amp;Data=24")</f>
        <v>https://sed.admsakhalin.ru/Docs/Citizen/_layouts/15/eos/edbtransfer.ashx?SiteId=84ddafa0031f409e9b1dd96f91351621&amp;WebId=b44a2e8f6bd940ffb8577ce52c7585e0&amp;ListId=fd8a59b5757749e6848a491ebc731a91&amp;ItemId=24167&amp;ItemGuid=54344de34bc641c7af2f61ec896043ee&amp;Data=24</v>
      </c>
    </row>
    <row r="170" spans="1:7" x14ac:dyDescent="0.25">
      <c r="A170" t="s">
        <v>19</v>
      </c>
      <c r="B170" t="s">
        <v>101</v>
      </c>
      <c r="C170" t="s">
        <v>514</v>
      </c>
      <c r="D170" t="s">
        <v>167</v>
      </c>
      <c r="E170" t="s">
        <v>168</v>
      </c>
      <c r="F170" t="str">
        <f t="shared" si="0"/>
        <v>Обращения граждан МО Ногликский ГО</v>
      </c>
      <c r="G170" s="10" t="str">
        <f>HYPERLINK("https://sed.admsakhalin.ru/Docs/Citizen/_layouts/15/eos/edbtransfer.ashx?SiteId=84ddafa0031f409e9b1dd96f91351621&amp;WebId=b44a2e8f6bd940ffb8577ce52c7585e0&amp;ListId=fd8a59b5757749e6848a491ebc731a91&amp;ItemId=20000&amp;ItemGuid=30a7493f1fac46a49e6d62fc636945cd&amp;Data=24","https://sed.admsakhalin.ru/Docs/Citizen/_layouts/15/eos/edbtransfer.ashx?SiteId=84ddafa0031f409e9b1dd96f91351621&amp;WebId=b44a2e8f6bd940ffb8577ce52c7585e0&amp;ListId=fd8a59b5757749e6848a491ebc731a91&amp;ItemId=20000&amp;ItemGuid=30a7493f1fac46a49e6d62fc636945cd&amp;Data=24")</f>
        <v>https://sed.admsakhalin.ru/Docs/Citizen/_layouts/15/eos/edbtransfer.ashx?SiteId=84ddafa0031f409e9b1dd96f91351621&amp;WebId=b44a2e8f6bd940ffb8577ce52c7585e0&amp;ListId=fd8a59b5757749e6848a491ebc731a91&amp;ItemId=20000&amp;ItemGuid=30a7493f1fac46a49e6d62fc636945cd&amp;Data=24</v>
      </c>
    </row>
    <row r="171" spans="1:7" x14ac:dyDescent="0.25">
      <c r="A171" t="s">
        <v>19</v>
      </c>
      <c r="B171" t="s">
        <v>60</v>
      </c>
      <c r="C171" t="s">
        <v>515</v>
      </c>
      <c r="D171" t="s">
        <v>516</v>
      </c>
      <c r="E171" t="s">
        <v>517</v>
      </c>
      <c r="F171" t="str">
        <f t="shared" si="0"/>
        <v>Обращения граждан МО Ногликский ГО</v>
      </c>
      <c r="G171" s="10" t="str">
        <f>HYPERLINK("https://sed.admsakhalin.ru/Docs/Citizen/_layouts/15/eos/edbtransfer.ashx?SiteId=84ddafa0031f409e9b1dd96f91351621&amp;WebId=b44a2e8f6bd940ffb8577ce52c7585e0&amp;ListId=fd8a59b5757749e6848a491ebc731a91&amp;ItemId=18050&amp;ItemGuid=c42ab326bf4445eabb0663a4473e3b40&amp;Data=24","https://sed.admsakhalin.ru/Docs/Citizen/_layouts/15/eos/edbtransfer.ashx?SiteId=84ddafa0031f409e9b1dd96f91351621&amp;WebId=b44a2e8f6bd940ffb8577ce52c7585e0&amp;ListId=fd8a59b5757749e6848a491ebc731a91&amp;ItemId=18050&amp;ItemGuid=c42ab326bf4445eabb0663a4473e3b40&amp;Data=24")</f>
        <v>https://sed.admsakhalin.ru/Docs/Citizen/_layouts/15/eos/edbtransfer.ashx?SiteId=84ddafa0031f409e9b1dd96f91351621&amp;WebId=b44a2e8f6bd940ffb8577ce52c7585e0&amp;ListId=fd8a59b5757749e6848a491ebc731a91&amp;ItemId=18050&amp;ItemGuid=c42ab326bf4445eabb0663a4473e3b40&amp;Data=24</v>
      </c>
    </row>
    <row r="172" spans="1:7" x14ac:dyDescent="0.25">
      <c r="A172" t="s">
        <v>19</v>
      </c>
      <c r="B172" t="s">
        <v>209</v>
      </c>
      <c r="C172" t="s">
        <v>518</v>
      </c>
      <c r="D172" t="s">
        <v>180</v>
      </c>
      <c r="E172" t="s">
        <v>211</v>
      </c>
      <c r="F172" t="str">
        <f t="shared" si="0"/>
        <v>Обращения граждан МО Ногликский ГО</v>
      </c>
      <c r="G172" s="10" t="str">
        <f>HYPERLINK("https://sed.admsakhalin.ru/Docs/Citizen/_layouts/15/eos/edbtransfer.ashx?SiteId=84ddafa0031f409e9b1dd96f91351621&amp;WebId=b44a2e8f6bd940ffb8577ce52c7585e0&amp;ListId=fd8a59b5757749e6848a491ebc731a91&amp;ItemId=15577&amp;ItemGuid=8852171ed58c4cec8fac674290fea9e4&amp;Data=24","https://sed.admsakhalin.ru/Docs/Citizen/_layouts/15/eos/edbtransfer.ashx?SiteId=84ddafa0031f409e9b1dd96f91351621&amp;WebId=b44a2e8f6bd940ffb8577ce52c7585e0&amp;ListId=fd8a59b5757749e6848a491ebc731a91&amp;ItemId=15577&amp;ItemGuid=8852171ed58c4cec8fac674290fea9e4&amp;Data=24")</f>
        <v>https://sed.admsakhalin.ru/Docs/Citizen/_layouts/15/eos/edbtransfer.ashx?SiteId=84ddafa0031f409e9b1dd96f91351621&amp;WebId=b44a2e8f6bd940ffb8577ce52c7585e0&amp;ListId=fd8a59b5757749e6848a491ebc731a91&amp;ItemId=15577&amp;ItemGuid=8852171ed58c4cec8fac674290fea9e4&amp;Data=24</v>
      </c>
    </row>
    <row r="173" spans="1:7" x14ac:dyDescent="0.25">
      <c r="A173" t="s">
        <v>19</v>
      </c>
      <c r="B173" t="s">
        <v>82</v>
      </c>
      <c r="C173" t="s">
        <v>519</v>
      </c>
      <c r="D173" t="s">
        <v>84</v>
      </c>
      <c r="E173" t="s">
        <v>520</v>
      </c>
      <c r="F173" t="str">
        <f t="shared" si="0"/>
        <v>Обращения граждан МО Ногликский ГО</v>
      </c>
      <c r="G173" s="10" t="str">
        <f>HYPERLINK("https://sed.admsakhalin.ru/Docs/Citizen/_layouts/15/eos/edbtransfer.ashx?SiteId=84ddafa0031f409e9b1dd96f91351621&amp;WebId=b44a2e8f6bd940ffb8577ce52c7585e0&amp;ListId=fd8a59b5757749e6848a491ebc731a91&amp;ItemId=21590&amp;ItemGuid=19e6f9f4fb15464a9a3167e51f1f32c0&amp;Data=24","https://sed.admsakhalin.ru/Docs/Citizen/_layouts/15/eos/edbtransfer.ashx?SiteId=84ddafa0031f409e9b1dd96f91351621&amp;WebId=b44a2e8f6bd940ffb8577ce52c7585e0&amp;ListId=fd8a59b5757749e6848a491ebc731a91&amp;ItemId=21590&amp;ItemGuid=19e6f9f4fb15464a9a3167e51f1f32c0&amp;Data=24")</f>
        <v>https://sed.admsakhalin.ru/Docs/Citizen/_layouts/15/eos/edbtransfer.ashx?SiteId=84ddafa0031f409e9b1dd96f91351621&amp;WebId=b44a2e8f6bd940ffb8577ce52c7585e0&amp;ListId=fd8a59b5757749e6848a491ebc731a91&amp;ItemId=21590&amp;ItemGuid=19e6f9f4fb15464a9a3167e51f1f32c0&amp;Data=24</v>
      </c>
    </row>
    <row r="174" spans="1:7" x14ac:dyDescent="0.25">
      <c r="A174" t="s">
        <v>19</v>
      </c>
      <c r="B174" t="s">
        <v>206</v>
      </c>
      <c r="C174" t="s">
        <v>521</v>
      </c>
      <c r="D174" t="s">
        <v>73</v>
      </c>
      <c r="E174" t="s">
        <v>522</v>
      </c>
      <c r="F174" t="str">
        <f t="shared" si="0"/>
        <v>Обращения граждан МО Ногликский ГО</v>
      </c>
      <c r="G174" s="10" t="str">
        <f>HYPERLINK("https://sed.admsakhalin.ru/Docs/Citizen/_layouts/15/eos/edbtransfer.ashx?SiteId=84ddafa0031f409e9b1dd96f91351621&amp;WebId=b44a2e8f6bd940ffb8577ce52c7585e0&amp;ListId=fd8a59b5757749e6848a491ebc731a91&amp;ItemId=23699&amp;ItemGuid=1a10739fbe2b4bbfbd4d683280323a92&amp;Data=24","https://sed.admsakhalin.ru/Docs/Citizen/_layouts/15/eos/edbtransfer.ashx?SiteId=84ddafa0031f409e9b1dd96f91351621&amp;WebId=b44a2e8f6bd940ffb8577ce52c7585e0&amp;ListId=fd8a59b5757749e6848a491ebc731a91&amp;ItemId=23699&amp;ItemGuid=1a10739fbe2b4bbfbd4d683280323a92&amp;Data=24")</f>
        <v>https://sed.admsakhalin.ru/Docs/Citizen/_layouts/15/eos/edbtransfer.ashx?SiteId=84ddafa0031f409e9b1dd96f91351621&amp;WebId=b44a2e8f6bd940ffb8577ce52c7585e0&amp;ListId=fd8a59b5757749e6848a491ebc731a91&amp;ItemId=23699&amp;ItemGuid=1a10739fbe2b4bbfbd4d683280323a92&amp;Data=24</v>
      </c>
    </row>
    <row r="175" spans="1:7" x14ac:dyDescent="0.25">
      <c r="A175" t="s">
        <v>19</v>
      </c>
      <c r="B175" t="s">
        <v>44</v>
      </c>
      <c r="C175" t="s">
        <v>523</v>
      </c>
      <c r="D175" t="s">
        <v>291</v>
      </c>
      <c r="E175" t="s">
        <v>524</v>
      </c>
      <c r="F175" t="str">
        <f t="shared" si="0"/>
        <v>Обращения граждан МО Ногликский ГО</v>
      </c>
      <c r="G175" s="10" t="str">
        <f>HYPERLINK("https://sed.admsakhalin.ru/Docs/Citizen/_layouts/15/eos/edbtransfer.ashx?SiteId=84ddafa0031f409e9b1dd96f91351621&amp;WebId=b44a2e8f6bd940ffb8577ce52c7585e0&amp;ListId=fd8a59b5757749e6848a491ebc731a91&amp;ItemId=22202&amp;ItemGuid=c361d6144295469dac8d68684152e88c&amp;Data=24","https://sed.admsakhalin.ru/Docs/Citizen/_layouts/15/eos/edbtransfer.ashx?SiteId=84ddafa0031f409e9b1dd96f91351621&amp;WebId=b44a2e8f6bd940ffb8577ce52c7585e0&amp;ListId=fd8a59b5757749e6848a491ebc731a91&amp;ItemId=22202&amp;ItemGuid=c361d6144295469dac8d68684152e88c&amp;Data=24")</f>
        <v>https://sed.admsakhalin.ru/Docs/Citizen/_layouts/15/eos/edbtransfer.ashx?SiteId=84ddafa0031f409e9b1dd96f91351621&amp;WebId=b44a2e8f6bd940ffb8577ce52c7585e0&amp;ListId=fd8a59b5757749e6848a491ebc731a91&amp;ItemId=22202&amp;ItemGuid=c361d6144295469dac8d68684152e88c&amp;Data=24</v>
      </c>
    </row>
    <row r="176" spans="1:7" x14ac:dyDescent="0.25">
      <c r="A176" t="s">
        <v>19</v>
      </c>
      <c r="B176" t="s">
        <v>525</v>
      </c>
      <c r="C176" t="s">
        <v>526</v>
      </c>
      <c r="D176" t="s">
        <v>50</v>
      </c>
      <c r="E176" t="s">
        <v>527</v>
      </c>
      <c r="F176" t="str">
        <f t="shared" si="0"/>
        <v>Обращения граждан МО Ногликский ГО</v>
      </c>
      <c r="G176" s="10" t="str">
        <f>HYPERLINK("https://sed.admsakhalin.ru/Docs/Citizen/_layouts/15/eos/edbtransfer.ashx?SiteId=84ddafa0031f409e9b1dd96f91351621&amp;WebId=b44a2e8f6bd940ffb8577ce52c7585e0&amp;ListId=fd8a59b5757749e6848a491ebc731a91&amp;ItemId=16219&amp;ItemGuid=609af27dd38e4ae5b1e8688201bb6fe8&amp;Data=24","https://sed.admsakhalin.ru/Docs/Citizen/_layouts/15/eos/edbtransfer.ashx?SiteId=84ddafa0031f409e9b1dd96f91351621&amp;WebId=b44a2e8f6bd940ffb8577ce52c7585e0&amp;ListId=fd8a59b5757749e6848a491ebc731a91&amp;ItemId=16219&amp;ItemGuid=609af27dd38e4ae5b1e8688201bb6fe8&amp;Data=24")</f>
        <v>https://sed.admsakhalin.ru/Docs/Citizen/_layouts/15/eos/edbtransfer.ashx?SiteId=84ddafa0031f409e9b1dd96f91351621&amp;WebId=b44a2e8f6bd940ffb8577ce52c7585e0&amp;ListId=fd8a59b5757749e6848a491ebc731a91&amp;ItemId=16219&amp;ItemGuid=609af27dd38e4ae5b1e8688201bb6fe8&amp;Data=24</v>
      </c>
    </row>
    <row r="177" spans="1:7" x14ac:dyDescent="0.25">
      <c r="A177" t="s">
        <v>19</v>
      </c>
      <c r="B177" t="s">
        <v>231</v>
      </c>
      <c r="C177" t="s">
        <v>528</v>
      </c>
      <c r="D177" t="s">
        <v>529</v>
      </c>
      <c r="E177" t="s">
        <v>530</v>
      </c>
      <c r="F177" t="str">
        <f t="shared" si="0"/>
        <v>Обращения граждан МО Ногликский ГО</v>
      </c>
      <c r="G177" s="10" t="str">
        <f>HYPERLINK("https://sed.admsakhalin.ru/Docs/Citizen/_layouts/15/eos/edbtransfer.ashx?SiteId=84ddafa0031f409e9b1dd96f91351621&amp;WebId=b44a2e8f6bd940ffb8577ce52c7585e0&amp;ListId=fd8a59b5757749e6848a491ebc731a91&amp;ItemId=18510&amp;ItemGuid=8ee702811f4b4953a829697ce64d2ad0&amp;Data=24","https://sed.admsakhalin.ru/Docs/Citizen/_layouts/15/eos/edbtransfer.ashx?SiteId=84ddafa0031f409e9b1dd96f91351621&amp;WebId=b44a2e8f6bd940ffb8577ce52c7585e0&amp;ListId=fd8a59b5757749e6848a491ebc731a91&amp;ItemId=18510&amp;ItemGuid=8ee702811f4b4953a829697ce64d2ad0&amp;Data=24")</f>
        <v>https://sed.admsakhalin.ru/Docs/Citizen/_layouts/15/eos/edbtransfer.ashx?SiteId=84ddafa0031f409e9b1dd96f91351621&amp;WebId=b44a2e8f6bd940ffb8577ce52c7585e0&amp;ListId=fd8a59b5757749e6848a491ebc731a91&amp;ItemId=18510&amp;ItemGuid=8ee702811f4b4953a829697ce64d2ad0&amp;Data=24</v>
      </c>
    </row>
    <row r="178" spans="1:7" x14ac:dyDescent="0.25">
      <c r="A178" t="s">
        <v>19</v>
      </c>
      <c r="B178" t="s">
        <v>200</v>
      </c>
      <c r="C178" t="s">
        <v>531</v>
      </c>
      <c r="D178" t="s">
        <v>433</v>
      </c>
      <c r="E178" t="s">
        <v>532</v>
      </c>
      <c r="F178" t="str">
        <f t="shared" si="0"/>
        <v>Обращения граждан МО Ногликский ГО</v>
      </c>
      <c r="G178" s="10" t="str">
        <f>HYPERLINK("https://sed.admsakhalin.ru/Docs/Citizen/_layouts/15/eos/edbtransfer.ashx?SiteId=84ddafa0031f409e9b1dd96f91351621&amp;WebId=b44a2e8f6bd940ffb8577ce52c7585e0&amp;ListId=fd8a59b5757749e6848a491ebc731a91&amp;ItemId=20626&amp;ItemGuid=d4a53ed4bd634c498d7e69ec760d0a5f&amp;Data=24","https://sed.admsakhalin.ru/Docs/Citizen/_layouts/15/eos/edbtransfer.ashx?SiteId=84ddafa0031f409e9b1dd96f91351621&amp;WebId=b44a2e8f6bd940ffb8577ce52c7585e0&amp;ListId=fd8a59b5757749e6848a491ebc731a91&amp;ItemId=20626&amp;ItemGuid=d4a53ed4bd634c498d7e69ec760d0a5f&amp;Data=24")</f>
        <v>https://sed.admsakhalin.ru/Docs/Citizen/_layouts/15/eos/edbtransfer.ashx?SiteId=84ddafa0031f409e9b1dd96f91351621&amp;WebId=b44a2e8f6bd940ffb8577ce52c7585e0&amp;ListId=fd8a59b5757749e6848a491ebc731a91&amp;ItemId=20626&amp;ItemGuid=d4a53ed4bd634c498d7e69ec760d0a5f&amp;Data=24</v>
      </c>
    </row>
    <row r="179" spans="1:7" x14ac:dyDescent="0.25">
      <c r="A179" t="s">
        <v>19</v>
      </c>
      <c r="B179" t="s">
        <v>127</v>
      </c>
      <c r="C179" t="s">
        <v>533</v>
      </c>
      <c r="D179" t="s">
        <v>173</v>
      </c>
      <c r="E179" t="s">
        <v>534</v>
      </c>
      <c r="F179" t="str">
        <f t="shared" si="0"/>
        <v>Обращения граждан МО Ногликский ГО</v>
      </c>
      <c r="G179" s="10" t="str">
        <f>HYPERLINK("https://sed.admsakhalin.ru/Docs/Citizen/_layouts/15/eos/edbtransfer.ashx?SiteId=84ddafa0031f409e9b1dd96f91351621&amp;WebId=b44a2e8f6bd940ffb8577ce52c7585e0&amp;ListId=fd8a59b5757749e6848a491ebc731a91&amp;ItemId=27262&amp;ItemGuid=bcb8f4f3cfac4310b99e6a18ec80e0c0&amp;Data=24","https://sed.admsakhalin.ru/Docs/Citizen/_layouts/15/eos/edbtransfer.ashx?SiteId=84ddafa0031f409e9b1dd96f91351621&amp;WebId=b44a2e8f6bd940ffb8577ce52c7585e0&amp;ListId=fd8a59b5757749e6848a491ebc731a91&amp;ItemId=27262&amp;ItemGuid=bcb8f4f3cfac4310b99e6a18ec80e0c0&amp;Data=24")</f>
        <v>https://sed.admsakhalin.ru/Docs/Citizen/_layouts/15/eos/edbtransfer.ashx?SiteId=84ddafa0031f409e9b1dd96f91351621&amp;WebId=b44a2e8f6bd940ffb8577ce52c7585e0&amp;ListId=fd8a59b5757749e6848a491ebc731a91&amp;ItemId=27262&amp;ItemGuid=bcb8f4f3cfac4310b99e6a18ec80e0c0&amp;Data=24</v>
      </c>
    </row>
    <row r="180" spans="1:7" x14ac:dyDescent="0.25">
      <c r="A180" t="s">
        <v>19</v>
      </c>
      <c r="B180" t="s">
        <v>196</v>
      </c>
      <c r="C180" t="s">
        <v>535</v>
      </c>
      <c r="D180" t="s">
        <v>167</v>
      </c>
      <c r="E180" t="s">
        <v>304</v>
      </c>
      <c r="F180" t="str">
        <f t="shared" si="0"/>
        <v>Обращения граждан МО Ногликский ГО</v>
      </c>
      <c r="G180" s="10" t="str">
        <f>HYPERLINK("https://sed.admsakhalin.ru/Docs/Citizen/_layouts/15/eos/edbtransfer.ashx?SiteId=84ddafa0031f409e9b1dd96f91351621&amp;WebId=b44a2e8f6bd940ffb8577ce52c7585e0&amp;ListId=fd8a59b5757749e6848a491ebc731a91&amp;ItemId=19982&amp;ItemGuid=d2ca810018324db890486b1a3c710f22&amp;Data=24","https://sed.admsakhalin.ru/Docs/Citizen/_layouts/15/eos/edbtransfer.ashx?SiteId=84ddafa0031f409e9b1dd96f91351621&amp;WebId=b44a2e8f6bd940ffb8577ce52c7585e0&amp;ListId=fd8a59b5757749e6848a491ebc731a91&amp;ItemId=19982&amp;ItemGuid=d2ca810018324db890486b1a3c710f22&amp;Data=24")</f>
        <v>https://sed.admsakhalin.ru/Docs/Citizen/_layouts/15/eos/edbtransfer.ashx?SiteId=84ddafa0031f409e9b1dd96f91351621&amp;WebId=b44a2e8f6bd940ffb8577ce52c7585e0&amp;ListId=fd8a59b5757749e6848a491ebc731a91&amp;ItemId=19982&amp;ItemGuid=d2ca810018324db890486b1a3c710f22&amp;Data=24</v>
      </c>
    </row>
    <row r="181" spans="1:7" x14ac:dyDescent="0.25">
      <c r="A181" t="s">
        <v>19</v>
      </c>
      <c r="B181" t="s">
        <v>536</v>
      </c>
      <c r="C181" t="s">
        <v>537</v>
      </c>
      <c r="D181" t="s">
        <v>538</v>
      </c>
      <c r="E181" t="s">
        <v>539</v>
      </c>
      <c r="F181" t="str">
        <f t="shared" si="0"/>
        <v>Обращения граждан МО Ногликский ГО</v>
      </c>
      <c r="G181" s="10" t="str">
        <f>HYPERLINK("https://sed.admsakhalin.ru/Docs/Citizen/_layouts/15/eos/edbtransfer.ashx?SiteId=84ddafa0031f409e9b1dd96f91351621&amp;WebId=b44a2e8f6bd940ffb8577ce52c7585e0&amp;ListId=fd8a59b5757749e6848a491ebc731a91&amp;ItemId=22749&amp;ItemGuid=c5414c31c2db423db6586cd515adf11a&amp;Data=24","https://sed.admsakhalin.ru/Docs/Citizen/_layouts/15/eos/edbtransfer.ashx?SiteId=84ddafa0031f409e9b1dd96f91351621&amp;WebId=b44a2e8f6bd940ffb8577ce52c7585e0&amp;ListId=fd8a59b5757749e6848a491ebc731a91&amp;ItemId=22749&amp;ItemGuid=c5414c31c2db423db6586cd515adf11a&amp;Data=24")</f>
        <v>https://sed.admsakhalin.ru/Docs/Citizen/_layouts/15/eos/edbtransfer.ashx?SiteId=84ddafa0031f409e9b1dd96f91351621&amp;WebId=b44a2e8f6bd940ffb8577ce52c7585e0&amp;ListId=fd8a59b5757749e6848a491ebc731a91&amp;ItemId=22749&amp;ItemGuid=c5414c31c2db423db6586cd515adf11a&amp;Data=24</v>
      </c>
    </row>
    <row r="182" spans="1:7" x14ac:dyDescent="0.25">
      <c r="A182" t="s">
        <v>19</v>
      </c>
      <c r="B182" t="s">
        <v>335</v>
      </c>
      <c r="C182" t="s">
        <v>540</v>
      </c>
      <c r="D182" t="s">
        <v>54</v>
      </c>
      <c r="E182" t="s">
        <v>337</v>
      </c>
      <c r="F182" t="str">
        <f t="shared" si="0"/>
        <v>Обращения граждан МО Ногликский ГО</v>
      </c>
      <c r="G182" s="10" t="str">
        <f>HYPERLINK("https://sed.admsakhalin.ru/Docs/Citizen/_layouts/15/eos/edbtransfer.ashx?SiteId=84ddafa0031f409e9b1dd96f91351621&amp;WebId=b44a2e8f6bd940ffb8577ce52c7585e0&amp;ListId=fd8a59b5757749e6848a491ebc731a91&amp;ItemId=25681&amp;ItemGuid=5c688ede1a6b48ae9d0c6e0d4ad09195&amp;Data=24","https://sed.admsakhalin.ru/Docs/Citizen/_layouts/15/eos/edbtransfer.ashx?SiteId=84ddafa0031f409e9b1dd96f91351621&amp;WebId=b44a2e8f6bd940ffb8577ce52c7585e0&amp;ListId=fd8a59b5757749e6848a491ebc731a91&amp;ItemId=25681&amp;ItemGuid=5c688ede1a6b48ae9d0c6e0d4ad09195&amp;Data=24")</f>
        <v>https://sed.admsakhalin.ru/Docs/Citizen/_layouts/15/eos/edbtransfer.ashx?SiteId=84ddafa0031f409e9b1dd96f91351621&amp;WebId=b44a2e8f6bd940ffb8577ce52c7585e0&amp;ListId=fd8a59b5757749e6848a491ebc731a91&amp;ItemId=25681&amp;ItemGuid=5c688ede1a6b48ae9d0c6e0d4ad09195&amp;Data=24</v>
      </c>
    </row>
    <row r="183" spans="1:7" x14ac:dyDescent="0.25">
      <c r="A183" t="s">
        <v>19</v>
      </c>
      <c r="B183" t="s">
        <v>273</v>
      </c>
      <c r="C183" t="s">
        <v>541</v>
      </c>
      <c r="D183" t="s">
        <v>236</v>
      </c>
      <c r="E183" t="s">
        <v>542</v>
      </c>
      <c r="F183" t="str">
        <f t="shared" si="0"/>
        <v>Обращения граждан МО Ногликский ГО</v>
      </c>
      <c r="G183" s="10" t="str">
        <f>HYPERLINK("https://sed.admsakhalin.ru/Docs/Citizen/_layouts/15/eos/edbtransfer.ashx?SiteId=84ddafa0031f409e9b1dd96f91351621&amp;WebId=b44a2e8f6bd940ffb8577ce52c7585e0&amp;ListId=fd8a59b5757749e6848a491ebc731a91&amp;ItemId=27167&amp;ItemGuid=0b4ad27ac73d405a85ff6e3f740f9960&amp;Data=24","https://sed.admsakhalin.ru/Docs/Citizen/_layouts/15/eos/edbtransfer.ashx?SiteId=84ddafa0031f409e9b1dd96f91351621&amp;WebId=b44a2e8f6bd940ffb8577ce52c7585e0&amp;ListId=fd8a59b5757749e6848a491ebc731a91&amp;ItemId=27167&amp;ItemGuid=0b4ad27ac73d405a85ff6e3f740f9960&amp;Data=24")</f>
        <v>https://sed.admsakhalin.ru/Docs/Citizen/_layouts/15/eos/edbtransfer.ashx?SiteId=84ddafa0031f409e9b1dd96f91351621&amp;WebId=b44a2e8f6bd940ffb8577ce52c7585e0&amp;ListId=fd8a59b5757749e6848a491ebc731a91&amp;ItemId=27167&amp;ItemGuid=0b4ad27ac73d405a85ff6e3f740f9960&amp;Data=24</v>
      </c>
    </row>
    <row r="184" spans="1:7" x14ac:dyDescent="0.25">
      <c r="A184" t="s">
        <v>19</v>
      </c>
      <c r="B184" t="s">
        <v>543</v>
      </c>
      <c r="C184" t="s">
        <v>544</v>
      </c>
      <c r="D184" t="s">
        <v>386</v>
      </c>
      <c r="E184" t="s">
        <v>545</v>
      </c>
      <c r="F184" t="str">
        <f t="shared" si="0"/>
        <v>Обращения граждан МО Ногликский ГО</v>
      </c>
      <c r="G184" s="10" t="str">
        <f>HYPERLINK("https://sed.admsakhalin.ru/Docs/Citizen/_layouts/15/eos/edbtransfer.ashx?SiteId=84ddafa0031f409e9b1dd96f91351621&amp;WebId=b44a2e8f6bd940ffb8577ce52c7585e0&amp;ListId=fd8a59b5757749e6848a491ebc731a91&amp;ItemId=22942&amp;ItemGuid=507fc24a6b224bf4a4976ea7050d093d&amp;Data=24","https://sed.admsakhalin.ru/Docs/Citizen/_layouts/15/eos/edbtransfer.ashx?SiteId=84ddafa0031f409e9b1dd96f91351621&amp;WebId=b44a2e8f6bd940ffb8577ce52c7585e0&amp;ListId=fd8a59b5757749e6848a491ebc731a91&amp;ItemId=22942&amp;ItemGuid=507fc24a6b224bf4a4976ea7050d093d&amp;Data=24")</f>
        <v>https://sed.admsakhalin.ru/Docs/Citizen/_layouts/15/eos/edbtransfer.ashx?SiteId=84ddafa0031f409e9b1dd96f91351621&amp;WebId=b44a2e8f6bd940ffb8577ce52c7585e0&amp;ListId=fd8a59b5757749e6848a491ebc731a91&amp;ItemId=22942&amp;ItemGuid=507fc24a6b224bf4a4976ea7050d093d&amp;Data=24</v>
      </c>
    </row>
    <row r="185" spans="1:7" x14ac:dyDescent="0.25">
      <c r="A185" t="s">
        <v>19</v>
      </c>
      <c r="B185" t="s">
        <v>145</v>
      </c>
      <c r="C185" t="s">
        <v>546</v>
      </c>
      <c r="D185" t="s">
        <v>77</v>
      </c>
      <c r="E185" t="s">
        <v>547</v>
      </c>
      <c r="F185" t="str">
        <f t="shared" si="0"/>
        <v>Обращения граждан МО Ногликский ГО</v>
      </c>
      <c r="G185" s="10" t="str">
        <f>HYPERLINK("https://sed.admsakhalin.ru/Docs/Citizen/_layouts/15/eos/edbtransfer.ashx?SiteId=84ddafa0031f409e9b1dd96f91351621&amp;WebId=b44a2e8f6bd940ffb8577ce52c7585e0&amp;ListId=fd8a59b5757749e6848a491ebc731a91&amp;ItemId=26629&amp;ItemGuid=ac1805e7f30a4686af2b6f2694e65419&amp;Data=24","https://sed.admsakhalin.ru/Docs/Citizen/_layouts/15/eos/edbtransfer.ashx?SiteId=84ddafa0031f409e9b1dd96f91351621&amp;WebId=b44a2e8f6bd940ffb8577ce52c7585e0&amp;ListId=fd8a59b5757749e6848a491ebc731a91&amp;ItemId=26629&amp;ItemGuid=ac1805e7f30a4686af2b6f2694e65419&amp;Data=24")</f>
        <v>https://sed.admsakhalin.ru/Docs/Citizen/_layouts/15/eos/edbtransfer.ashx?SiteId=84ddafa0031f409e9b1dd96f91351621&amp;WebId=b44a2e8f6bd940ffb8577ce52c7585e0&amp;ListId=fd8a59b5757749e6848a491ebc731a91&amp;ItemId=26629&amp;ItemGuid=ac1805e7f30a4686af2b6f2694e65419&amp;Data=24</v>
      </c>
    </row>
    <row r="186" spans="1:7" x14ac:dyDescent="0.25">
      <c r="A186" t="s">
        <v>19</v>
      </c>
      <c r="B186" t="s">
        <v>335</v>
      </c>
      <c r="C186" t="s">
        <v>548</v>
      </c>
      <c r="D186" t="s">
        <v>549</v>
      </c>
      <c r="E186" t="s">
        <v>550</v>
      </c>
      <c r="F186" t="str">
        <f t="shared" si="0"/>
        <v>Обращения граждан МО Ногликский ГО</v>
      </c>
      <c r="G186" s="10" t="str">
        <f>HYPERLINK("https://sed.admsakhalin.ru/Docs/Citizen/_layouts/15/eos/edbtransfer.ashx?SiteId=84ddafa0031f409e9b1dd96f91351621&amp;WebId=b44a2e8f6bd940ffb8577ce52c7585e0&amp;ListId=fd8a59b5757749e6848a491ebc731a91&amp;ItemId=25345&amp;ItemGuid=c8b907be7ae84ce2916c6f5683b4ec6a&amp;Data=24","https://sed.admsakhalin.ru/Docs/Citizen/_layouts/15/eos/edbtransfer.ashx?SiteId=84ddafa0031f409e9b1dd96f91351621&amp;WebId=b44a2e8f6bd940ffb8577ce52c7585e0&amp;ListId=fd8a59b5757749e6848a491ebc731a91&amp;ItemId=25345&amp;ItemGuid=c8b907be7ae84ce2916c6f5683b4ec6a&amp;Data=24")</f>
        <v>https://sed.admsakhalin.ru/Docs/Citizen/_layouts/15/eos/edbtransfer.ashx?SiteId=84ddafa0031f409e9b1dd96f91351621&amp;WebId=b44a2e8f6bd940ffb8577ce52c7585e0&amp;ListId=fd8a59b5757749e6848a491ebc731a91&amp;ItemId=25345&amp;ItemGuid=c8b907be7ae84ce2916c6f5683b4ec6a&amp;Data=24</v>
      </c>
    </row>
    <row r="187" spans="1:7" x14ac:dyDescent="0.25">
      <c r="A187" t="s">
        <v>19</v>
      </c>
      <c r="B187" t="s">
        <v>28</v>
      </c>
      <c r="C187" t="s">
        <v>551</v>
      </c>
      <c r="D187" t="s">
        <v>253</v>
      </c>
      <c r="E187" t="s">
        <v>31</v>
      </c>
      <c r="F187" t="str">
        <f t="shared" si="0"/>
        <v>Обращения граждан МО Ногликский ГО</v>
      </c>
      <c r="G187" s="10" t="str">
        <f>HYPERLINK("https://sed.admsakhalin.ru/Docs/Citizen/_layouts/15/eos/edbtransfer.ashx?SiteId=84ddafa0031f409e9b1dd96f91351621&amp;WebId=b44a2e8f6bd940ffb8577ce52c7585e0&amp;ListId=fd8a59b5757749e6848a491ebc731a91&amp;ItemId=16046&amp;ItemGuid=42f75d9b00784bd694036fdc121f9c3b&amp;Data=24","https://sed.admsakhalin.ru/Docs/Citizen/_layouts/15/eos/edbtransfer.ashx?SiteId=84ddafa0031f409e9b1dd96f91351621&amp;WebId=b44a2e8f6bd940ffb8577ce52c7585e0&amp;ListId=fd8a59b5757749e6848a491ebc731a91&amp;ItemId=16046&amp;ItemGuid=42f75d9b00784bd694036fdc121f9c3b&amp;Data=24")</f>
        <v>https://sed.admsakhalin.ru/Docs/Citizen/_layouts/15/eos/edbtransfer.ashx?SiteId=84ddafa0031f409e9b1dd96f91351621&amp;WebId=b44a2e8f6bd940ffb8577ce52c7585e0&amp;ListId=fd8a59b5757749e6848a491ebc731a91&amp;ItemId=16046&amp;ItemGuid=42f75d9b00784bd694036fdc121f9c3b&amp;Data=24</v>
      </c>
    </row>
    <row r="188" spans="1:7" x14ac:dyDescent="0.25">
      <c r="A188" t="s">
        <v>19</v>
      </c>
      <c r="B188" t="s">
        <v>97</v>
      </c>
      <c r="C188" t="s">
        <v>552</v>
      </c>
      <c r="D188" t="s">
        <v>497</v>
      </c>
      <c r="E188" t="s">
        <v>100</v>
      </c>
      <c r="F188" t="str">
        <f t="shared" si="0"/>
        <v>Обращения граждан МО Ногликский ГО</v>
      </c>
      <c r="G188" s="10" t="str">
        <f>HYPERLINK("https://sed.admsakhalin.ru/Docs/Citizen/_layouts/15/eos/edbtransfer.ashx?SiteId=84ddafa0031f409e9b1dd96f91351621&amp;WebId=b44a2e8f6bd940ffb8577ce52c7585e0&amp;ListId=fd8a59b5757749e6848a491ebc731a91&amp;ItemId=26239&amp;ItemGuid=23ef82e9bdc54589b458700226c1bbd5&amp;Data=24","https://sed.admsakhalin.ru/Docs/Citizen/_layouts/15/eos/edbtransfer.ashx?SiteId=84ddafa0031f409e9b1dd96f91351621&amp;WebId=b44a2e8f6bd940ffb8577ce52c7585e0&amp;ListId=fd8a59b5757749e6848a491ebc731a91&amp;ItemId=26239&amp;ItemGuid=23ef82e9bdc54589b458700226c1bbd5&amp;Data=24")</f>
        <v>https://sed.admsakhalin.ru/Docs/Citizen/_layouts/15/eos/edbtransfer.ashx?SiteId=84ddafa0031f409e9b1dd96f91351621&amp;WebId=b44a2e8f6bd940ffb8577ce52c7585e0&amp;ListId=fd8a59b5757749e6848a491ebc731a91&amp;ItemId=26239&amp;ItemGuid=23ef82e9bdc54589b458700226c1bbd5&amp;Data=24</v>
      </c>
    </row>
    <row r="189" spans="1:7" x14ac:dyDescent="0.25">
      <c r="A189" t="s">
        <v>19</v>
      </c>
      <c r="B189" t="s">
        <v>553</v>
      </c>
      <c r="C189" t="s">
        <v>554</v>
      </c>
      <c r="D189" t="s">
        <v>555</v>
      </c>
      <c r="E189" t="s">
        <v>556</v>
      </c>
      <c r="F189" t="str">
        <f t="shared" si="0"/>
        <v>Обращения граждан МО Ногликский ГО</v>
      </c>
      <c r="G189" s="10" t="str">
        <f>HYPERLINK("https://sed.admsakhalin.ru/Docs/Citizen/_layouts/15/eos/edbtransfer.ashx?SiteId=84ddafa0031f409e9b1dd96f91351621&amp;WebId=b44a2e8f6bd940ffb8577ce52c7585e0&amp;ListId=fd8a59b5757749e6848a491ebc731a91&amp;ItemId=21336&amp;ItemGuid=0480c527fa814502aab6700914fdca24&amp;Data=24","https://sed.admsakhalin.ru/Docs/Citizen/_layouts/15/eos/edbtransfer.ashx?SiteId=84ddafa0031f409e9b1dd96f91351621&amp;WebId=b44a2e8f6bd940ffb8577ce52c7585e0&amp;ListId=fd8a59b5757749e6848a491ebc731a91&amp;ItemId=21336&amp;ItemGuid=0480c527fa814502aab6700914fdca24&amp;Data=24")</f>
        <v>https://sed.admsakhalin.ru/Docs/Citizen/_layouts/15/eos/edbtransfer.ashx?SiteId=84ddafa0031f409e9b1dd96f91351621&amp;WebId=b44a2e8f6bd940ffb8577ce52c7585e0&amp;ListId=fd8a59b5757749e6848a491ebc731a91&amp;ItemId=21336&amp;ItemGuid=0480c527fa814502aab6700914fdca24&amp;Data=24</v>
      </c>
    </row>
    <row r="190" spans="1:7" x14ac:dyDescent="0.25">
      <c r="A190" t="s">
        <v>19</v>
      </c>
      <c r="B190" t="s">
        <v>97</v>
      </c>
      <c r="C190" t="s">
        <v>557</v>
      </c>
      <c r="D190" t="s">
        <v>558</v>
      </c>
      <c r="E190" t="s">
        <v>559</v>
      </c>
      <c r="F190" t="str">
        <f t="shared" si="0"/>
        <v>Обращения граждан МО Ногликский ГО</v>
      </c>
      <c r="G190" s="10" t="str">
        <f>HYPERLINK("https://sed.admsakhalin.ru/Docs/Citizen/_layouts/15/eos/edbtransfer.ashx?SiteId=84ddafa0031f409e9b1dd96f91351621&amp;WebId=b44a2e8f6bd940ffb8577ce52c7585e0&amp;ListId=fd8a59b5757749e6848a491ebc731a91&amp;ItemId=22612&amp;ItemGuid=4516699ddddc4c9db01f71a8f4025d31&amp;Data=24","https://sed.admsakhalin.ru/Docs/Citizen/_layouts/15/eos/edbtransfer.ashx?SiteId=84ddafa0031f409e9b1dd96f91351621&amp;WebId=b44a2e8f6bd940ffb8577ce52c7585e0&amp;ListId=fd8a59b5757749e6848a491ebc731a91&amp;ItemId=22612&amp;ItemGuid=4516699ddddc4c9db01f71a8f4025d31&amp;Data=24")</f>
        <v>https://sed.admsakhalin.ru/Docs/Citizen/_layouts/15/eos/edbtransfer.ashx?SiteId=84ddafa0031f409e9b1dd96f91351621&amp;WebId=b44a2e8f6bd940ffb8577ce52c7585e0&amp;ListId=fd8a59b5757749e6848a491ebc731a91&amp;ItemId=22612&amp;ItemGuid=4516699ddddc4c9db01f71a8f4025d31&amp;Data=24</v>
      </c>
    </row>
    <row r="191" spans="1:7" x14ac:dyDescent="0.25">
      <c r="A191" t="s">
        <v>19</v>
      </c>
      <c r="B191" t="s">
        <v>32</v>
      </c>
      <c r="C191" t="s">
        <v>560</v>
      </c>
      <c r="D191" t="s">
        <v>561</v>
      </c>
      <c r="E191" t="s">
        <v>562</v>
      </c>
      <c r="F191" t="str">
        <f t="shared" si="0"/>
        <v>Обращения граждан МО Ногликский ГО</v>
      </c>
      <c r="G191" s="10" t="str">
        <f>HYPERLINK("https://sed.admsakhalin.ru/Docs/Citizen/_layouts/15/eos/edbtransfer.ashx?SiteId=84ddafa0031f409e9b1dd96f91351621&amp;WebId=b44a2e8f6bd940ffb8577ce52c7585e0&amp;ListId=fd8a59b5757749e6848a491ebc731a91&amp;ItemId=16265&amp;ItemGuid=74ea65d74c1d4209942d71bb132e256e&amp;Data=24","https://sed.admsakhalin.ru/Docs/Citizen/_layouts/15/eos/edbtransfer.ashx?SiteId=84ddafa0031f409e9b1dd96f91351621&amp;WebId=b44a2e8f6bd940ffb8577ce52c7585e0&amp;ListId=fd8a59b5757749e6848a491ebc731a91&amp;ItemId=16265&amp;ItemGuid=74ea65d74c1d4209942d71bb132e256e&amp;Data=24")</f>
        <v>https://sed.admsakhalin.ru/Docs/Citizen/_layouts/15/eos/edbtransfer.ashx?SiteId=84ddafa0031f409e9b1dd96f91351621&amp;WebId=b44a2e8f6bd940ffb8577ce52c7585e0&amp;ListId=fd8a59b5757749e6848a491ebc731a91&amp;ItemId=16265&amp;ItemGuid=74ea65d74c1d4209942d71bb132e256e&amp;Data=24</v>
      </c>
    </row>
    <row r="192" spans="1:7" x14ac:dyDescent="0.25">
      <c r="A192" t="s">
        <v>19</v>
      </c>
      <c r="B192" t="s">
        <v>563</v>
      </c>
      <c r="C192" t="s">
        <v>564</v>
      </c>
      <c r="D192" t="s">
        <v>565</v>
      </c>
      <c r="E192" t="s">
        <v>566</v>
      </c>
      <c r="F192" t="str">
        <f t="shared" si="0"/>
        <v>Обращения граждан МО Ногликский ГО</v>
      </c>
      <c r="G192" s="10" t="str">
        <f>HYPERLINK("https://sed.admsakhalin.ru/Docs/Citizen/_layouts/15/eos/edbtransfer.ashx?SiteId=84ddafa0031f409e9b1dd96f91351621&amp;WebId=b44a2e8f6bd940ffb8577ce52c7585e0&amp;ListId=fd8a59b5757749e6848a491ebc731a91&amp;ItemId=16426&amp;ItemGuid=3117cc80f4c243129f0b71efd43b4386&amp;Data=24","https://sed.admsakhalin.ru/Docs/Citizen/_layouts/15/eos/edbtransfer.ashx?SiteId=84ddafa0031f409e9b1dd96f91351621&amp;WebId=b44a2e8f6bd940ffb8577ce52c7585e0&amp;ListId=fd8a59b5757749e6848a491ebc731a91&amp;ItemId=16426&amp;ItemGuid=3117cc80f4c243129f0b71efd43b4386&amp;Data=24")</f>
        <v>https://sed.admsakhalin.ru/Docs/Citizen/_layouts/15/eos/edbtransfer.ashx?SiteId=84ddafa0031f409e9b1dd96f91351621&amp;WebId=b44a2e8f6bd940ffb8577ce52c7585e0&amp;ListId=fd8a59b5757749e6848a491ebc731a91&amp;ItemId=16426&amp;ItemGuid=3117cc80f4c243129f0b71efd43b4386&amp;Data=24</v>
      </c>
    </row>
    <row r="193" spans="1:7" x14ac:dyDescent="0.25">
      <c r="A193" t="s">
        <v>19</v>
      </c>
      <c r="B193" t="s">
        <v>567</v>
      </c>
      <c r="C193" t="s">
        <v>568</v>
      </c>
      <c r="D193" t="s">
        <v>569</v>
      </c>
      <c r="E193" t="s">
        <v>570</v>
      </c>
      <c r="F193" t="str">
        <f t="shared" si="0"/>
        <v>Обращения граждан МО Ногликский ГО</v>
      </c>
      <c r="G193" s="10" t="str">
        <f>HYPERLINK("https://sed.admsakhalin.ru/Docs/Citizen/_layouts/15/eos/edbtransfer.ashx?SiteId=84ddafa0031f409e9b1dd96f91351621&amp;WebId=b44a2e8f6bd940ffb8577ce52c7585e0&amp;ListId=fd8a59b5757749e6848a491ebc731a91&amp;ItemId=24872&amp;ItemGuid=1d9caf11c34f4bc6b82c72660ac32b51&amp;Data=24","https://sed.admsakhalin.ru/Docs/Citizen/_layouts/15/eos/edbtransfer.ashx?SiteId=84ddafa0031f409e9b1dd96f91351621&amp;WebId=b44a2e8f6bd940ffb8577ce52c7585e0&amp;ListId=fd8a59b5757749e6848a491ebc731a91&amp;ItemId=24872&amp;ItemGuid=1d9caf11c34f4bc6b82c72660ac32b51&amp;Data=24")</f>
        <v>https://sed.admsakhalin.ru/Docs/Citizen/_layouts/15/eos/edbtransfer.ashx?SiteId=84ddafa0031f409e9b1dd96f91351621&amp;WebId=b44a2e8f6bd940ffb8577ce52c7585e0&amp;ListId=fd8a59b5757749e6848a491ebc731a91&amp;ItemId=24872&amp;ItemGuid=1d9caf11c34f4bc6b82c72660ac32b51&amp;Data=24</v>
      </c>
    </row>
    <row r="194" spans="1:7" x14ac:dyDescent="0.25">
      <c r="A194" t="s">
        <v>19</v>
      </c>
      <c r="B194" t="s">
        <v>200</v>
      </c>
      <c r="C194" t="s">
        <v>571</v>
      </c>
      <c r="D194" t="s">
        <v>572</v>
      </c>
      <c r="E194" t="s">
        <v>573</v>
      </c>
      <c r="F194" t="str">
        <f t="shared" si="0"/>
        <v>Обращения граждан МО Ногликский ГО</v>
      </c>
      <c r="G194" s="10" t="str">
        <f>HYPERLINK("https://sed.admsakhalin.ru/Docs/Citizen/_layouts/15/eos/edbtransfer.ashx?SiteId=84ddafa0031f409e9b1dd96f91351621&amp;WebId=b44a2e8f6bd940ffb8577ce52c7585e0&amp;ListId=fd8a59b5757749e6848a491ebc731a91&amp;ItemId=19207&amp;ItemGuid=ced8928167974187b9fd72f2689f8b75&amp;Data=24","https://sed.admsakhalin.ru/Docs/Citizen/_layouts/15/eos/edbtransfer.ashx?SiteId=84ddafa0031f409e9b1dd96f91351621&amp;WebId=b44a2e8f6bd940ffb8577ce52c7585e0&amp;ListId=fd8a59b5757749e6848a491ebc731a91&amp;ItemId=19207&amp;ItemGuid=ced8928167974187b9fd72f2689f8b75&amp;Data=24")</f>
        <v>https://sed.admsakhalin.ru/Docs/Citizen/_layouts/15/eos/edbtransfer.ashx?SiteId=84ddafa0031f409e9b1dd96f91351621&amp;WebId=b44a2e8f6bd940ffb8577ce52c7585e0&amp;ListId=fd8a59b5757749e6848a491ebc731a91&amp;ItemId=19207&amp;ItemGuid=ced8928167974187b9fd72f2689f8b75&amp;Data=24</v>
      </c>
    </row>
    <row r="195" spans="1:7" x14ac:dyDescent="0.25">
      <c r="A195" t="s">
        <v>19</v>
      </c>
      <c r="B195" t="s">
        <v>131</v>
      </c>
      <c r="C195" t="s">
        <v>574</v>
      </c>
      <c r="D195" t="s">
        <v>301</v>
      </c>
      <c r="E195" t="s">
        <v>575</v>
      </c>
      <c r="F195" t="str">
        <f t="shared" si="0"/>
        <v>Обращения граждан МО Ногликский ГО</v>
      </c>
      <c r="G195" s="10" t="str">
        <f>HYPERLINK("https://sed.admsakhalin.ru/Docs/Citizen/_layouts/15/eos/edbtransfer.ashx?SiteId=84ddafa0031f409e9b1dd96f91351621&amp;WebId=b44a2e8f6bd940ffb8577ce52c7585e0&amp;ListId=fd8a59b5757749e6848a491ebc731a91&amp;ItemId=25178&amp;ItemGuid=5e54457af3154cc0a29573dfc9b13598&amp;Data=24","https://sed.admsakhalin.ru/Docs/Citizen/_layouts/15/eos/edbtransfer.ashx?SiteId=84ddafa0031f409e9b1dd96f91351621&amp;WebId=b44a2e8f6bd940ffb8577ce52c7585e0&amp;ListId=fd8a59b5757749e6848a491ebc731a91&amp;ItemId=25178&amp;ItemGuid=5e54457af3154cc0a29573dfc9b13598&amp;Data=24")</f>
        <v>https://sed.admsakhalin.ru/Docs/Citizen/_layouts/15/eos/edbtransfer.ashx?SiteId=84ddafa0031f409e9b1dd96f91351621&amp;WebId=b44a2e8f6bd940ffb8577ce52c7585e0&amp;ListId=fd8a59b5757749e6848a491ebc731a91&amp;ItemId=25178&amp;ItemGuid=5e54457af3154cc0a29573dfc9b13598&amp;Data=24</v>
      </c>
    </row>
    <row r="196" spans="1:7" x14ac:dyDescent="0.25">
      <c r="A196" t="s">
        <v>19</v>
      </c>
      <c r="B196" t="s">
        <v>576</v>
      </c>
      <c r="C196" t="s">
        <v>577</v>
      </c>
      <c r="D196" t="s">
        <v>572</v>
      </c>
      <c r="E196" t="s">
        <v>578</v>
      </c>
      <c r="F196" t="str">
        <f t="shared" si="0"/>
        <v>Обращения граждан МО Ногликский ГО</v>
      </c>
      <c r="G196" s="10" t="str">
        <f>HYPERLINK("https://sed.admsakhalin.ru/Docs/Citizen/_layouts/15/eos/edbtransfer.ashx?SiteId=84ddafa0031f409e9b1dd96f91351621&amp;WebId=b44a2e8f6bd940ffb8577ce52c7585e0&amp;ListId=fd8a59b5757749e6848a491ebc731a91&amp;ItemId=19185&amp;ItemGuid=a071ec3d62ee4ceda81f74039e725d5a&amp;Data=24","https://sed.admsakhalin.ru/Docs/Citizen/_layouts/15/eos/edbtransfer.ashx?SiteId=84ddafa0031f409e9b1dd96f91351621&amp;WebId=b44a2e8f6bd940ffb8577ce52c7585e0&amp;ListId=fd8a59b5757749e6848a491ebc731a91&amp;ItemId=19185&amp;ItemGuid=a071ec3d62ee4ceda81f74039e725d5a&amp;Data=24")</f>
        <v>https://sed.admsakhalin.ru/Docs/Citizen/_layouts/15/eos/edbtransfer.ashx?SiteId=84ddafa0031f409e9b1dd96f91351621&amp;WebId=b44a2e8f6bd940ffb8577ce52c7585e0&amp;ListId=fd8a59b5757749e6848a491ebc731a91&amp;ItemId=19185&amp;ItemGuid=a071ec3d62ee4ceda81f74039e725d5a&amp;Data=24</v>
      </c>
    </row>
    <row r="197" spans="1:7" x14ac:dyDescent="0.25">
      <c r="A197" t="s">
        <v>19</v>
      </c>
      <c r="B197" t="s">
        <v>206</v>
      </c>
      <c r="C197" t="s">
        <v>579</v>
      </c>
      <c r="D197" t="s">
        <v>450</v>
      </c>
      <c r="E197" t="s">
        <v>580</v>
      </c>
      <c r="F197" t="str">
        <f t="shared" si="0"/>
        <v>Обращения граждан МО Ногликский ГО</v>
      </c>
      <c r="G197" s="10" t="str">
        <f>HYPERLINK("https://sed.admsakhalin.ru/Docs/Citizen/_layouts/15/eos/edbtransfer.ashx?SiteId=84ddafa0031f409e9b1dd96f91351621&amp;WebId=b44a2e8f6bd940ffb8577ce52c7585e0&amp;ListId=fd8a59b5757749e6848a491ebc731a91&amp;ItemId=17845&amp;ItemGuid=8e3c130200ff417887d7740b27b8a9ba&amp;Data=24","https://sed.admsakhalin.ru/Docs/Citizen/_layouts/15/eos/edbtransfer.ashx?SiteId=84ddafa0031f409e9b1dd96f91351621&amp;WebId=b44a2e8f6bd940ffb8577ce52c7585e0&amp;ListId=fd8a59b5757749e6848a491ebc731a91&amp;ItemId=17845&amp;ItemGuid=8e3c130200ff417887d7740b27b8a9ba&amp;Data=24")</f>
        <v>https://sed.admsakhalin.ru/Docs/Citizen/_layouts/15/eos/edbtransfer.ashx?SiteId=84ddafa0031f409e9b1dd96f91351621&amp;WebId=b44a2e8f6bd940ffb8577ce52c7585e0&amp;ListId=fd8a59b5757749e6848a491ebc731a91&amp;ItemId=17845&amp;ItemGuid=8e3c130200ff417887d7740b27b8a9ba&amp;Data=24</v>
      </c>
    </row>
    <row r="198" spans="1:7" x14ac:dyDescent="0.25">
      <c r="A198" t="s">
        <v>19</v>
      </c>
      <c r="B198" t="s">
        <v>28</v>
      </c>
      <c r="C198" t="s">
        <v>581</v>
      </c>
      <c r="D198" t="s">
        <v>582</v>
      </c>
      <c r="E198" t="s">
        <v>583</v>
      </c>
      <c r="F198" t="str">
        <f t="shared" si="0"/>
        <v>Обращения граждан МО Ногликский ГО</v>
      </c>
      <c r="G198" s="10" t="str">
        <f>HYPERLINK("https://sed.admsakhalin.ru/Docs/Citizen/_layouts/15/eos/edbtransfer.ashx?SiteId=84ddafa0031f409e9b1dd96f91351621&amp;WebId=b44a2e8f6bd940ffb8577ce52c7585e0&amp;ListId=fd8a59b5757749e6848a491ebc731a91&amp;ItemId=14970&amp;ItemGuid=16230656aea244ac979f740b50bdd87d&amp;Data=24","https://sed.admsakhalin.ru/Docs/Citizen/_layouts/15/eos/edbtransfer.ashx?SiteId=84ddafa0031f409e9b1dd96f91351621&amp;WebId=b44a2e8f6bd940ffb8577ce52c7585e0&amp;ListId=fd8a59b5757749e6848a491ebc731a91&amp;ItemId=14970&amp;ItemGuid=16230656aea244ac979f740b50bdd87d&amp;Data=24")</f>
        <v>https://sed.admsakhalin.ru/Docs/Citizen/_layouts/15/eos/edbtransfer.ashx?SiteId=84ddafa0031f409e9b1dd96f91351621&amp;WebId=b44a2e8f6bd940ffb8577ce52c7585e0&amp;ListId=fd8a59b5757749e6848a491ebc731a91&amp;ItemId=14970&amp;ItemGuid=16230656aea244ac979f740b50bdd87d&amp;Data=24</v>
      </c>
    </row>
    <row r="199" spans="1:7" x14ac:dyDescent="0.25">
      <c r="A199" t="s">
        <v>19</v>
      </c>
      <c r="B199" t="s">
        <v>36</v>
      </c>
      <c r="C199" t="s">
        <v>584</v>
      </c>
      <c r="D199" t="s">
        <v>73</v>
      </c>
      <c r="E199" t="s">
        <v>585</v>
      </c>
      <c r="F199" t="str">
        <f t="shared" si="0"/>
        <v>Обращения граждан МО Ногликский ГО</v>
      </c>
      <c r="G199" s="10" t="str">
        <f>HYPERLINK("https://sed.admsakhalin.ru/Docs/Citizen/_layouts/15/eos/edbtransfer.ashx?SiteId=84ddafa0031f409e9b1dd96f91351621&amp;WebId=b44a2e8f6bd940ffb8577ce52c7585e0&amp;ListId=fd8a59b5757749e6848a491ebc731a91&amp;ItemId=23728&amp;ItemGuid=78bc8b07fd674f6ca9be74adb4b751da&amp;Data=24","https://sed.admsakhalin.ru/Docs/Citizen/_layouts/15/eos/edbtransfer.ashx?SiteId=84ddafa0031f409e9b1dd96f91351621&amp;WebId=b44a2e8f6bd940ffb8577ce52c7585e0&amp;ListId=fd8a59b5757749e6848a491ebc731a91&amp;ItemId=23728&amp;ItemGuid=78bc8b07fd674f6ca9be74adb4b751da&amp;Data=24")</f>
        <v>https://sed.admsakhalin.ru/Docs/Citizen/_layouts/15/eos/edbtransfer.ashx?SiteId=84ddafa0031f409e9b1dd96f91351621&amp;WebId=b44a2e8f6bd940ffb8577ce52c7585e0&amp;ListId=fd8a59b5757749e6848a491ebc731a91&amp;ItemId=23728&amp;ItemGuid=78bc8b07fd674f6ca9be74adb4b751da&amp;Data=24</v>
      </c>
    </row>
    <row r="200" spans="1:7" x14ac:dyDescent="0.25">
      <c r="A200" t="s">
        <v>19</v>
      </c>
      <c r="B200" t="s">
        <v>586</v>
      </c>
      <c r="C200" t="s">
        <v>587</v>
      </c>
      <c r="D200" t="s">
        <v>187</v>
      </c>
      <c r="E200" t="s">
        <v>588</v>
      </c>
      <c r="F200" t="str">
        <f t="shared" si="0"/>
        <v>Обращения граждан МО Ногликский ГО</v>
      </c>
      <c r="G200" s="10" t="str">
        <f>HYPERLINK("https://sed.admsakhalin.ru/Docs/Citizen/_layouts/15/eos/edbtransfer.ashx?SiteId=84ddafa0031f409e9b1dd96f91351621&amp;WebId=b44a2e8f6bd940ffb8577ce52c7585e0&amp;ListId=fd8a59b5757749e6848a491ebc731a91&amp;ItemId=23906&amp;ItemGuid=2cce1ed60ec8490786fc74c5d7c0702a&amp;Data=24","https://sed.admsakhalin.ru/Docs/Citizen/_layouts/15/eos/edbtransfer.ashx?SiteId=84ddafa0031f409e9b1dd96f91351621&amp;WebId=b44a2e8f6bd940ffb8577ce52c7585e0&amp;ListId=fd8a59b5757749e6848a491ebc731a91&amp;ItemId=23906&amp;ItemGuid=2cce1ed60ec8490786fc74c5d7c0702a&amp;Data=24")</f>
        <v>https://sed.admsakhalin.ru/Docs/Citizen/_layouts/15/eos/edbtransfer.ashx?SiteId=84ddafa0031f409e9b1dd96f91351621&amp;WebId=b44a2e8f6bd940ffb8577ce52c7585e0&amp;ListId=fd8a59b5757749e6848a491ebc731a91&amp;ItemId=23906&amp;ItemGuid=2cce1ed60ec8490786fc74c5d7c0702a&amp;Data=24</v>
      </c>
    </row>
    <row r="201" spans="1:7" x14ac:dyDescent="0.25">
      <c r="A201" t="s">
        <v>19</v>
      </c>
      <c r="B201" t="s">
        <v>589</v>
      </c>
      <c r="C201" t="s">
        <v>590</v>
      </c>
      <c r="D201" t="s">
        <v>591</v>
      </c>
      <c r="E201" t="s">
        <v>592</v>
      </c>
      <c r="F201" t="str">
        <f t="shared" si="0"/>
        <v>Обращения граждан МО Ногликский ГО</v>
      </c>
      <c r="G201" s="10" t="str">
        <f>HYPERLINK("https://sed.admsakhalin.ru/Docs/Citizen/_layouts/15/eos/edbtransfer.ashx?SiteId=84ddafa0031f409e9b1dd96f91351621&amp;WebId=b44a2e8f6bd940ffb8577ce52c7585e0&amp;ListId=fd8a59b5757749e6848a491ebc731a91&amp;ItemId=25778&amp;ItemGuid=281e9c632ee040ca80cd7586e3197906&amp;Data=24","https://sed.admsakhalin.ru/Docs/Citizen/_layouts/15/eos/edbtransfer.ashx?SiteId=84ddafa0031f409e9b1dd96f91351621&amp;WebId=b44a2e8f6bd940ffb8577ce52c7585e0&amp;ListId=fd8a59b5757749e6848a491ebc731a91&amp;ItemId=25778&amp;ItemGuid=281e9c632ee040ca80cd7586e3197906&amp;Data=24")</f>
        <v>https://sed.admsakhalin.ru/Docs/Citizen/_layouts/15/eos/edbtransfer.ashx?SiteId=84ddafa0031f409e9b1dd96f91351621&amp;WebId=b44a2e8f6bd940ffb8577ce52c7585e0&amp;ListId=fd8a59b5757749e6848a491ebc731a91&amp;ItemId=25778&amp;ItemGuid=281e9c632ee040ca80cd7586e3197906&amp;Data=24</v>
      </c>
    </row>
    <row r="202" spans="1:7" x14ac:dyDescent="0.25">
      <c r="A202" t="s">
        <v>19</v>
      </c>
      <c r="B202" t="s">
        <v>206</v>
      </c>
      <c r="C202" t="s">
        <v>593</v>
      </c>
      <c r="D202" t="s">
        <v>84</v>
      </c>
      <c r="E202" t="s">
        <v>594</v>
      </c>
      <c r="F202" t="str">
        <f t="shared" si="0"/>
        <v>Обращения граждан МО Ногликский ГО</v>
      </c>
      <c r="G202" s="10" t="str">
        <f>HYPERLINK("https://sed.admsakhalin.ru/Docs/Citizen/_layouts/15/eos/edbtransfer.ashx?SiteId=84ddafa0031f409e9b1dd96f91351621&amp;WebId=b44a2e8f6bd940ffb8577ce52c7585e0&amp;ListId=fd8a59b5757749e6848a491ebc731a91&amp;ItemId=21588&amp;ItemGuid=cc2c6cd5adba4d73b63075be04b14347&amp;Data=24","https://sed.admsakhalin.ru/Docs/Citizen/_layouts/15/eos/edbtransfer.ashx?SiteId=84ddafa0031f409e9b1dd96f91351621&amp;WebId=b44a2e8f6bd940ffb8577ce52c7585e0&amp;ListId=fd8a59b5757749e6848a491ebc731a91&amp;ItemId=21588&amp;ItemGuid=cc2c6cd5adba4d73b63075be04b14347&amp;Data=24")</f>
        <v>https://sed.admsakhalin.ru/Docs/Citizen/_layouts/15/eos/edbtransfer.ashx?SiteId=84ddafa0031f409e9b1dd96f91351621&amp;WebId=b44a2e8f6bd940ffb8577ce52c7585e0&amp;ListId=fd8a59b5757749e6848a491ebc731a91&amp;ItemId=21588&amp;ItemGuid=cc2c6cd5adba4d73b63075be04b14347&amp;Data=24</v>
      </c>
    </row>
    <row r="203" spans="1:7" x14ac:dyDescent="0.25">
      <c r="A203" t="s">
        <v>19</v>
      </c>
      <c r="B203" t="s">
        <v>595</v>
      </c>
      <c r="C203" t="s">
        <v>596</v>
      </c>
      <c r="D203" t="s">
        <v>510</v>
      </c>
      <c r="E203" t="s">
        <v>597</v>
      </c>
      <c r="F203" t="str">
        <f t="shared" si="0"/>
        <v>Обращения граждан МО Ногликский ГО</v>
      </c>
      <c r="G203" s="10" t="str">
        <f>HYPERLINK("https://sed.admsakhalin.ru/Docs/Citizen/_layouts/15/eos/edbtransfer.ashx?SiteId=84ddafa0031f409e9b1dd96f91351621&amp;WebId=b44a2e8f6bd940ffb8577ce52c7585e0&amp;ListId=fd8a59b5757749e6848a491ebc731a91&amp;ItemId=20506&amp;ItemGuid=2e889caf5ad845619b87764158a5b2a8&amp;Data=24","https://sed.admsakhalin.ru/Docs/Citizen/_layouts/15/eos/edbtransfer.ashx?SiteId=84ddafa0031f409e9b1dd96f91351621&amp;WebId=b44a2e8f6bd940ffb8577ce52c7585e0&amp;ListId=fd8a59b5757749e6848a491ebc731a91&amp;ItemId=20506&amp;ItemGuid=2e889caf5ad845619b87764158a5b2a8&amp;Data=24")</f>
        <v>https://sed.admsakhalin.ru/Docs/Citizen/_layouts/15/eos/edbtransfer.ashx?SiteId=84ddafa0031f409e9b1dd96f91351621&amp;WebId=b44a2e8f6bd940ffb8577ce52c7585e0&amp;ListId=fd8a59b5757749e6848a491ebc731a91&amp;ItemId=20506&amp;ItemGuid=2e889caf5ad845619b87764158a5b2a8&amp;Data=24</v>
      </c>
    </row>
    <row r="204" spans="1:7" x14ac:dyDescent="0.25">
      <c r="A204" t="s">
        <v>19</v>
      </c>
      <c r="B204" t="s">
        <v>131</v>
      </c>
      <c r="C204" t="s">
        <v>598</v>
      </c>
      <c r="D204" t="s">
        <v>84</v>
      </c>
      <c r="E204" t="s">
        <v>599</v>
      </c>
      <c r="F204" t="str">
        <f t="shared" si="0"/>
        <v>Обращения граждан МО Ногликский ГО</v>
      </c>
      <c r="G204" s="10" t="str">
        <f>HYPERLINK("https://sed.admsakhalin.ru/Docs/Citizen/_layouts/15/eos/edbtransfer.ashx?SiteId=84ddafa0031f409e9b1dd96f91351621&amp;WebId=b44a2e8f6bd940ffb8577ce52c7585e0&amp;ListId=fd8a59b5757749e6848a491ebc731a91&amp;ItemId=21598&amp;ItemGuid=73835cc4d9e7403e856c76622941411e&amp;Data=24","https://sed.admsakhalin.ru/Docs/Citizen/_layouts/15/eos/edbtransfer.ashx?SiteId=84ddafa0031f409e9b1dd96f91351621&amp;WebId=b44a2e8f6bd940ffb8577ce52c7585e0&amp;ListId=fd8a59b5757749e6848a491ebc731a91&amp;ItemId=21598&amp;ItemGuid=73835cc4d9e7403e856c76622941411e&amp;Data=24")</f>
        <v>https://sed.admsakhalin.ru/Docs/Citizen/_layouts/15/eos/edbtransfer.ashx?SiteId=84ddafa0031f409e9b1dd96f91351621&amp;WebId=b44a2e8f6bd940ffb8577ce52c7585e0&amp;ListId=fd8a59b5757749e6848a491ebc731a91&amp;ItemId=21598&amp;ItemGuid=73835cc4d9e7403e856c76622941411e&amp;Data=24</v>
      </c>
    </row>
    <row r="205" spans="1:7" x14ac:dyDescent="0.25">
      <c r="A205" t="s">
        <v>19</v>
      </c>
      <c r="B205" t="s">
        <v>82</v>
      </c>
      <c r="C205" t="s">
        <v>600</v>
      </c>
      <c r="D205" t="s">
        <v>430</v>
      </c>
      <c r="E205" t="s">
        <v>601</v>
      </c>
      <c r="F205" t="str">
        <f t="shared" si="0"/>
        <v>Обращения граждан МО Ногликский ГО</v>
      </c>
      <c r="G205" s="10" t="str">
        <f>HYPERLINK("https://sed.admsakhalin.ru/Docs/Citizen/_layouts/15/eos/edbtransfer.ashx?SiteId=84ddafa0031f409e9b1dd96f91351621&amp;WebId=b44a2e8f6bd940ffb8577ce52c7585e0&amp;ListId=fd8a59b5757749e6848a491ebc731a91&amp;ItemId=21035&amp;ItemGuid=8a304888a1234226ac37767fa701c677&amp;Data=24","https://sed.admsakhalin.ru/Docs/Citizen/_layouts/15/eos/edbtransfer.ashx?SiteId=84ddafa0031f409e9b1dd96f91351621&amp;WebId=b44a2e8f6bd940ffb8577ce52c7585e0&amp;ListId=fd8a59b5757749e6848a491ebc731a91&amp;ItemId=21035&amp;ItemGuid=8a304888a1234226ac37767fa701c677&amp;Data=24")</f>
        <v>https://sed.admsakhalin.ru/Docs/Citizen/_layouts/15/eos/edbtransfer.ashx?SiteId=84ddafa0031f409e9b1dd96f91351621&amp;WebId=b44a2e8f6bd940ffb8577ce52c7585e0&amp;ListId=fd8a59b5757749e6848a491ebc731a91&amp;ItemId=21035&amp;ItemGuid=8a304888a1234226ac37767fa701c677&amp;Data=24</v>
      </c>
    </row>
    <row r="206" spans="1:7" x14ac:dyDescent="0.25">
      <c r="A206" t="s">
        <v>19</v>
      </c>
      <c r="B206" t="s">
        <v>206</v>
      </c>
      <c r="C206" t="s">
        <v>602</v>
      </c>
      <c r="D206" t="s">
        <v>73</v>
      </c>
      <c r="E206" t="s">
        <v>603</v>
      </c>
      <c r="F206" t="str">
        <f t="shared" si="0"/>
        <v>Обращения граждан МО Ногликский ГО</v>
      </c>
      <c r="G206" s="10" t="str">
        <f>HYPERLINK("https://sed.admsakhalin.ru/Docs/Citizen/_layouts/15/eos/edbtransfer.ashx?SiteId=84ddafa0031f409e9b1dd96f91351621&amp;WebId=b44a2e8f6bd940ffb8577ce52c7585e0&amp;ListId=fd8a59b5757749e6848a491ebc731a91&amp;ItemId=23691&amp;ItemGuid=f21fdb9fbfd640fb8d2a7690e2ab8959&amp;Data=24","https://sed.admsakhalin.ru/Docs/Citizen/_layouts/15/eos/edbtransfer.ashx?SiteId=84ddafa0031f409e9b1dd96f91351621&amp;WebId=b44a2e8f6bd940ffb8577ce52c7585e0&amp;ListId=fd8a59b5757749e6848a491ebc731a91&amp;ItemId=23691&amp;ItemGuid=f21fdb9fbfd640fb8d2a7690e2ab8959&amp;Data=24")</f>
        <v>https://sed.admsakhalin.ru/Docs/Citizen/_layouts/15/eos/edbtransfer.ashx?SiteId=84ddafa0031f409e9b1dd96f91351621&amp;WebId=b44a2e8f6bd940ffb8577ce52c7585e0&amp;ListId=fd8a59b5757749e6848a491ebc731a91&amp;ItemId=23691&amp;ItemGuid=f21fdb9fbfd640fb8d2a7690e2ab8959&amp;Data=24</v>
      </c>
    </row>
    <row r="207" spans="1:7" x14ac:dyDescent="0.25">
      <c r="A207" t="s">
        <v>19</v>
      </c>
      <c r="B207" t="s">
        <v>359</v>
      </c>
      <c r="C207" t="s">
        <v>604</v>
      </c>
      <c r="D207" t="s">
        <v>140</v>
      </c>
      <c r="E207" t="s">
        <v>605</v>
      </c>
      <c r="F207" t="str">
        <f t="shared" si="0"/>
        <v>Обращения граждан МО Ногликский ГО</v>
      </c>
      <c r="G207" s="10" t="str">
        <f>HYPERLINK("https://sed.admsakhalin.ru/Docs/Citizen/_layouts/15/eos/edbtransfer.ashx?SiteId=84ddafa0031f409e9b1dd96f91351621&amp;WebId=b44a2e8f6bd940ffb8577ce52c7585e0&amp;ListId=fd8a59b5757749e6848a491ebc731a91&amp;ItemId=25933&amp;ItemGuid=7a870405ded04d2e837b7721d1c760eb&amp;Data=24","https://sed.admsakhalin.ru/Docs/Citizen/_layouts/15/eos/edbtransfer.ashx?SiteId=84ddafa0031f409e9b1dd96f91351621&amp;WebId=b44a2e8f6bd940ffb8577ce52c7585e0&amp;ListId=fd8a59b5757749e6848a491ebc731a91&amp;ItemId=25933&amp;ItemGuid=7a870405ded04d2e837b7721d1c760eb&amp;Data=24")</f>
        <v>https://sed.admsakhalin.ru/Docs/Citizen/_layouts/15/eos/edbtransfer.ashx?SiteId=84ddafa0031f409e9b1dd96f91351621&amp;WebId=b44a2e8f6bd940ffb8577ce52c7585e0&amp;ListId=fd8a59b5757749e6848a491ebc731a91&amp;ItemId=25933&amp;ItemGuid=7a870405ded04d2e837b7721d1c760eb&amp;Data=24</v>
      </c>
    </row>
    <row r="208" spans="1:7" x14ac:dyDescent="0.25">
      <c r="A208" t="s">
        <v>19</v>
      </c>
      <c r="B208" t="s">
        <v>206</v>
      </c>
      <c r="C208" t="s">
        <v>606</v>
      </c>
      <c r="D208" t="s">
        <v>136</v>
      </c>
      <c r="E208" t="s">
        <v>607</v>
      </c>
      <c r="F208" t="str">
        <f t="shared" si="0"/>
        <v>Обращения граждан МО Ногликский ГО</v>
      </c>
      <c r="G208" s="10" t="str">
        <f>HYPERLINK("https://sed.admsakhalin.ru/Docs/Citizen/_layouts/15/eos/edbtransfer.ashx?SiteId=84ddafa0031f409e9b1dd96f91351621&amp;WebId=b44a2e8f6bd940ffb8577ce52c7585e0&amp;ListId=fd8a59b5757749e6848a491ebc731a91&amp;ItemId=25002&amp;ItemGuid=d07a9b99d70d473391b177ab6e26fa6c&amp;Data=24","https://sed.admsakhalin.ru/Docs/Citizen/_layouts/15/eos/edbtransfer.ashx?SiteId=84ddafa0031f409e9b1dd96f91351621&amp;WebId=b44a2e8f6bd940ffb8577ce52c7585e0&amp;ListId=fd8a59b5757749e6848a491ebc731a91&amp;ItemId=25002&amp;ItemGuid=d07a9b99d70d473391b177ab6e26fa6c&amp;Data=24")</f>
        <v>https://sed.admsakhalin.ru/Docs/Citizen/_layouts/15/eos/edbtransfer.ashx?SiteId=84ddafa0031f409e9b1dd96f91351621&amp;WebId=b44a2e8f6bd940ffb8577ce52c7585e0&amp;ListId=fd8a59b5757749e6848a491ebc731a91&amp;ItemId=25002&amp;ItemGuid=d07a9b99d70d473391b177ab6e26fa6c&amp;Data=24</v>
      </c>
    </row>
    <row r="209" spans="1:7" x14ac:dyDescent="0.25">
      <c r="A209" t="s">
        <v>19</v>
      </c>
      <c r="B209" t="s">
        <v>608</v>
      </c>
      <c r="C209" t="s">
        <v>609</v>
      </c>
      <c r="D209" t="s">
        <v>339</v>
      </c>
      <c r="E209" t="s">
        <v>610</v>
      </c>
      <c r="F209" t="str">
        <f t="shared" si="0"/>
        <v>Обращения граждан МО Ногликский ГО</v>
      </c>
      <c r="G209" s="10" t="str">
        <f>HYPERLINK("https://sed.admsakhalin.ru/Docs/Citizen/_layouts/15/eos/edbtransfer.ashx?SiteId=84ddafa0031f409e9b1dd96f91351621&amp;WebId=b44a2e8f6bd940ffb8577ce52c7585e0&amp;ListId=fd8a59b5757749e6848a491ebc731a91&amp;ItemId=18347&amp;ItemGuid=cd472606f49c494f91f277e36e6a3bff&amp;Data=24","https://sed.admsakhalin.ru/Docs/Citizen/_layouts/15/eos/edbtransfer.ashx?SiteId=84ddafa0031f409e9b1dd96f91351621&amp;WebId=b44a2e8f6bd940ffb8577ce52c7585e0&amp;ListId=fd8a59b5757749e6848a491ebc731a91&amp;ItemId=18347&amp;ItemGuid=cd472606f49c494f91f277e36e6a3bff&amp;Data=24")</f>
        <v>https://sed.admsakhalin.ru/Docs/Citizen/_layouts/15/eos/edbtransfer.ashx?SiteId=84ddafa0031f409e9b1dd96f91351621&amp;WebId=b44a2e8f6bd940ffb8577ce52c7585e0&amp;ListId=fd8a59b5757749e6848a491ebc731a91&amp;ItemId=18347&amp;ItemGuid=cd472606f49c494f91f277e36e6a3bff&amp;Data=24</v>
      </c>
    </row>
    <row r="210" spans="1:7" x14ac:dyDescent="0.25">
      <c r="A210" t="s">
        <v>19</v>
      </c>
      <c r="B210" t="s">
        <v>131</v>
      </c>
      <c r="C210" t="s">
        <v>611</v>
      </c>
      <c r="D210" t="s">
        <v>325</v>
      </c>
      <c r="E210" t="s">
        <v>612</v>
      </c>
      <c r="F210" t="str">
        <f t="shared" si="0"/>
        <v>Обращения граждан МО Ногликский ГО</v>
      </c>
      <c r="G210" s="10" t="str">
        <f>HYPERLINK("https://sed.admsakhalin.ru/Docs/Citizen/_layouts/15/eos/edbtransfer.ashx?SiteId=84ddafa0031f409e9b1dd96f91351621&amp;WebId=b44a2e8f6bd940ffb8577ce52c7585e0&amp;ListId=fd8a59b5757749e6848a491ebc731a91&amp;ItemId=24538&amp;ItemGuid=e12213c981bd40e6bcc2782fb8f92611&amp;Data=24","https://sed.admsakhalin.ru/Docs/Citizen/_layouts/15/eos/edbtransfer.ashx?SiteId=84ddafa0031f409e9b1dd96f91351621&amp;WebId=b44a2e8f6bd940ffb8577ce52c7585e0&amp;ListId=fd8a59b5757749e6848a491ebc731a91&amp;ItemId=24538&amp;ItemGuid=e12213c981bd40e6bcc2782fb8f92611&amp;Data=24")</f>
        <v>https://sed.admsakhalin.ru/Docs/Citizen/_layouts/15/eos/edbtransfer.ashx?SiteId=84ddafa0031f409e9b1dd96f91351621&amp;WebId=b44a2e8f6bd940ffb8577ce52c7585e0&amp;ListId=fd8a59b5757749e6848a491ebc731a91&amp;ItemId=24538&amp;ItemGuid=e12213c981bd40e6bcc2782fb8f92611&amp;Data=24</v>
      </c>
    </row>
    <row r="211" spans="1:7" x14ac:dyDescent="0.25">
      <c r="A211" t="s">
        <v>19</v>
      </c>
      <c r="B211" t="s">
        <v>231</v>
      </c>
      <c r="C211" t="s">
        <v>613</v>
      </c>
      <c r="D211" t="s">
        <v>558</v>
      </c>
      <c r="E211" t="s">
        <v>614</v>
      </c>
      <c r="F211" t="str">
        <f t="shared" si="0"/>
        <v>Обращения граждан МО Ногликский ГО</v>
      </c>
      <c r="G211" s="10" t="str">
        <f>HYPERLINK("https://sed.admsakhalin.ru/Docs/Citizen/_layouts/15/eos/edbtransfer.ashx?SiteId=84ddafa0031f409e9b1dd96f91351621&amp;WebId=b44a2e8f6bd940ffb8577ce52c7585e0&amp;ListId=fd8a59b5757749e6848a491ebc731a91&amp;ItemId=22611&amp;ItemGuid=22c72ff868aa4e21acb17880fdd74643&amp;Data=24","https://sed.admsakhalin.ru/Docs/Citizen/_layouts/15/eos/edbtransfer.ashx?SiteId=84ddafa0031f409e9b1dd96f91351621&amp;WebId=b44a2e8f6bd940ffb8577ce52c7585e0&amp;ListId=fd8a59b5757749e6848a491ebc731a91&amp;ItemId=22611&amp;ItemGuid=22c72ff868aa4e21acb17880fdd74643&amp;Data=24")</f>
        <v>https://sed.admsakhalin.ru/Docs/Citizen/_layouts/15/eos/edbtransfer.ashx?SiteId=84ddafa0031f409e9b1dd96f91351621&amp;WebId=b44a2e8f6bd940ffb8577ce52c7585e0&amp;ListId=fd8a59b5757749e6848a491ebc731a91&amp;ItemId=22611&amp;ItemGuid=22c72ff868aa4e21acb17880fdd74643&amp;Data=24</v>
      </c>
    </row>
    <row r="212" spans="1:7" x14ac:dyDescent="0.25">
      <c r="A212" t="s">
        <v>19</v>
      </c>
      <c r="B212" t="s">
        <v>68</v>
      </c>
      <c r="C212" t="s">
        <v>615</v>
      </c>
      <c r="D212" t="s">
        <v>170</v>
      </c>
      <c r="E212" t="s">
        <v>616</v>
      </c>
      <c r="F212" t="str">
        <f t="shared" si="0"/>
        <v>Обращения граждан МО Ногликский ГО</v>
      </c>
      <c r="G212" s="10" t="str">
        <f>HYPERLINK("https://sed.admsakhalin.ru/Docs/Citizen/_layouts/15/eos/edbtransfer.ashx?SiteId=84ddafa0031f409e9b1dd96f91351621&amp;WebId=b44a2e8f6bd940ffb8577ce52c7585e0&amp;ListId=fd8a59b5757749e6848a491ebc731a91&amp;ItemId=25257&amp;ItemGuid=f9fefc4e665640f4a26478e4ac13d648&amp;Data=24","https://sed.admsakhalin.ru/Docs/Citizen/_layouts/15/eos/edbtransfer.ashx?SiteId=84ddafa0031f409e9b1dd96f91351621&amp;WebId=b44a2e8f6bd940ffb8577ce52c7585e0&amp;ListId=fd8a59b5757749e6848a491ebc731a91&amp;ItemId=25257&amp;ItemGuid=f9fefc4e665640f4a26478e4ac13d648&amp;Data=24")</f>
        <v>https://sed.admsakhalin.ru/Docs/Citizen/_layouts/15/eos/edbtransfer.ashx?SiteId=84ddafa0031f409e9b1dd96f91351621&amp;WebId=b44a2e8f6bd940ffb8577ce52c7585e0&amp;ListId=fd8a59b5757749e6848a491ebc731a91&amp;ItemId=25257&amp;ItemGuid=f9fefc4e665640f4a26478e4ac13d648&amp;Data=24</v>
      </c>
    </row>
    <row r="213" spans="1:7" x14ac:dyDescent="0.25">
      <c r="A213" t="s">
        <v>19</v>
      </c>
      <c r="B213" t="s">
        <v>576</v>
      </c>
      <c r="C213" t="s">
        <v>617</v>
      </c>
      <c r="D213" t="s">
        <v>618</v>
      </c>
      <c r="E213" t="s">
        <v>619</v>
      </c>
      <c r="F213" t="str">
        <f t="shared" si="0"/>
        <v>Обращения граждан МО Ногликский ГО</v>
      </c>
      <c r="G213" s="10" t="str">
        <f>HYPERLINK("https://sed.admsakhalin.ru/Docs/Citizen/_layouts/15/eos/edbtransfer.ashx?SiteId=84ddafa0031f409e9b1dd96f91351621&amp;WebId=b44a2e8f6bd940ffb8577ce52c7585e0&amp;ListId=fd8a59b5757749e6848a491ebc731a91&amp;ItemId=17045&amp;ItemGuid=aa4abb6e228547fbb7fe79792cb6489b&amp;Data=24","https://sed.admsakhalin.ru/Docs/Citizen/_layouts/15/eos/edbtransfer.ashx?SiteId=84ddafa0031f409e9b1dd96f91351621&amp;WebId=b44a2e8f6bd940ffb8577ce52c7585e0&amp;ListId=fd8a59b5757749e6848a491ebc731a91&amp;ItemId=17045&amp;ItemGuid=aa4abb6e228547fbb7fe79792cb6489b&amp;Data=24")</f>
        <v>https://sed.admsakhalin.ru/Docs/Citizen/_layouts/15/eos/edbtransfer.ashx?SiteId=84ddafa0031f409e9b1dd96f91351621&amp;WebId=b44a2e8f6bd940ffb8577ce52c7585e0&amp;ListId=fd8a59b5757749e6848a491ebc731a91&amp;ItemId=17045&amp;ItemGuid=aa4abb6e228547fbb7fe79792cb6489b&amp;Data=24</v>
      </c>
    </row>
    <row r="214" spans="1:7" x14ac:dyDescent="0.25">
      <c r="A214" t="s">
        <v>19</v>
      </c>
      <c r="B214" t="s">
        <v>68</v>
      </c>
      <c r="C214" t="s">
        <v>620</v>
      </c>
      <c r="D214" t="s">
        <v>379</v>
      </c>
      <c r="E214" t="s">
        <v>621</v>
      </c>
      <c r="F214" t="str">
        <f t="shared" si="0"/>
        <v>Обращения граждан МО Ногликский ГО</v>
      </c>
      <c r="G214" s="10" t="str">
        <f>HYPERLINK("https://sed.admsakhalin.ru/Docs/Citizen/_layouts/15/eos/edbtransfer.ashx?SiteId=84ddafa0031f409e9b1dd96f91351621&amp;WebId=b44a2e8f6bd940ffb8577ce52c7585e0&amp;ListId=fd8a59b5757749e6848a491ebc731a91&amp;ItemId=20305&amp;ItemGuid=8e55ca43a72449f0939d79a0a131e905&amp;Data=24","https://sed.admsakhalin.ru/Docs/Citizen/_layouts/15/eos/edbtransfer.ashx?SiteId=84ddafa0031f409e9b1dd96f91351621&amp;WebId=b44a2e8f6bd940ffb8577ce52c7585e0&amp;ListId=fd8a59b5757749e6848a491ebc731a91&amp;ItemId=20305&amp;ItemGuid=8e55ca43a72449f0939d79a0a131e905&amp;Data=24")</f>
        <v>https://sed.admsakhalin.ru/Docs/Citizen/_layouts/15/eos/edbtransfer.ashx?SiteId=84ddafa0031f409e9b1dd96f91351621&amp;WebId=b44a2e8f6bd940ffb8577ce52c7585e0&amp;ListId=fd8a59b5757749e6848a491ebc731a91&amp;ItemId=20305&amp;ItemGuid=8e55ca43a72449f0939d79a0a131e905&amp;Data=24</v>
      </c>
    </row>
    <row r="215" spans="1:7" x14ac:dyDescent="0.25">
      <c r="A215" t="s">
        <v>19</v>
      </c>
      <c r="B215" t="s">
        <v>622</v>
      </c>
      <c r="C215" t="s">
        <v>623</v>
      </c>
      <c r="D215" t="s">
        <v>314</v>
      </c>
      <c r="E215" t="s">
        <v>624</v>
      </c>
      <c r="F215" t="str">
        <f t="shared" si="0"/>
        <v>Обращения граждан МО Ногликский ГО</v>
      </c>
      <c r="G215" s="10" t="str">
        <f>HYPERLINK("https://sed.admsakhalin.ru/Docs/Citizen/_layouts/15/eos/edbtransfer.ashx?SiteId=84ddafa0031f409e9b1dd96f91351621&amp;WebId=b44a2e8f6bd940ffb8577ce52c7585e0&amp;ListId=fd8a59b5757749e6848a491ebc731a91&amp;ItemId=16872&amp;ItemGuid=4f9e1f8e5cf945b2864b79c36a9718f0&amp;Data=24","https://sed.admsakhalin.ru/Docs/Citizen/_layouts/15/eos/edbtransfer.ashx?SiteId=84ddafa0031f409e9b1dd96f91351621&amp;WebId=b44a2e8f6bd940ffb8577ce52c7585e0&amp;ListId=fd8a59b5757749e6848a491ebc731a91&amp;ItemId=16872&amp;ItemGuid=4f9e1f8e5cf945b2864b79c36a9718f0&amp;Data=24")</f>
        <v>https://sed.admsakhalin.ru/Docs/Citizen/_layouts/15/eos/edbtransfer.ashx?SiteId=84ddafa0031f409e9b1dd96f91351621&amp;WebId=b44a2e8f6bd940ffb8577ce52c7585e0&amp;ListId=fd8a59b5757749e6848a491ebc731a91&amp;ItemId=16872&amp;ItemGuid=4f9e1f8e5cf945b2864b79c36a9718f0&amp;Data=24</v>
      </c>
    </row>
    <row r="216" spans="1:7" x14ac:dyDescent="0.25">
      <c r="A216" t="s">
        <v>19</v>
      </c>
      <c r="B216" t="s">
        <v>97</v>
      </c>
      <c r="C216" t="s">
        <v>625</v>
      </c>
      <c r="D216" t="s">
        <v>626</v>
      </c>
      <c r="E216" t="s">
        <v>100</v>
      </c>
      <c r="F216" t="str">
        <f t="shared" si="0"/>
        <v>Обращения граждан МО Ногликский ГО</v>
      </c>
      <c r="G216" s="10" t="str">
        <f>HYPERLINK("https://sed.admsakhalin.ru/Docs/Citizen/_layouts/15/eos/edbtransfer.ashx?SiteId=84ddafa0031f409e9b1dd96f91351621&amp;WebId=b44a2e8f6bd940ffb8577ce52c7585e0&amp;ListId=fd8a59b5757749e6848a491ebc731a91&amp;ItemId=18307&amp;ItemGuid=fe12f6afaa8f4de09ba57a39f3630e5d&amp;Data=24","https://sed.admsakhalin.ru/Docs/Citizen/_layouts/15/eos/edbtransfer.ashx?SiteId=84ddafa0031f409e9b1dd96f91351621&amp;WebId=b44a2e8f6bd940ffb8577ce52c7585e0&amp;ListId=fd8a59b5757749e6848a491ebc731a91&amp;ItemId=18307&amp;ItemGuid=fe12f6afaa8f4de09ba57a39f3630e5d&amp;Data=24")</f>
        <v>https://sed.admsakhalin.ru/Docs/Citizen/_layouts/15/eos/edbtransfer.ashx?SiteId=84ddafa0031f409e9b1dd96f91351621&amp;WebId=b44a2e8f6bd940ffb8577ce52c7585e0&amp;ListId=fd8a59b5757749e6848a491ebc731a91&amp;ItemId=18307&amp;ItemGuid=fe12f6afaa8f4de09ba57a39f3630e5d&amp;Data=24</v>
      </c>
    </row>
    <row r="217" spans="1:7" x14ac:dyDescent="0.25">
      <c r="A217" t="s">
        <v>19</v>
      </c>
      <c r="B217" t="s">
        <v>44</v>
      </c>
      <c r="C217" t="s">
        <v>627</v>
      </c>
      <c r="D217" t="s">
        <v>295</v>
      </c>
      <c r="E217" t="s">
        <v>628</v>
      </c>
      <c r="F217" t="str">
        <f t="shared" si="0"/>
        <v>Обращения граждан МО Ногликский ГО</v>
      </c>
      <c r="G217" s="10" t="str">
        <f>HYPERLINK("https://sed.admsakhalin.ru/Docs/Citizen/_layouts/15/eos/edbtransfer.ashx?SiteId=84ddafa0031f409e9b1dd96f91351621&amp;WebId=b44a2e8f6bd940ffb8577ce52c7585e0&amp;ListId=fd8a59b5757749e6848a491ebc731a91&amp;ItemId=26968&amp;ItemGuid=20e31592a51a46b7a62d7a508dde9556&amp;Data=24","https://sed.admsakhalin.ru/Docs/Citizen/_layouts/15/eos/edbtransfer.ashx?SiteId=84ddafa0031f409e9b1dd96f91351621&amp;WebId=b44a2e8f6bd940ffb8577ce52c7585e0&amp;ListId=fd8a59b5757749e6848a491ebc731a91&amp;ItemId=26968&amp;ItemGuid=20e31592a51a46b7a62d7a508dde9556&amp;Data=24")</f>
        <v>https://sed.admsakhalin.ru/Docs/Citizen/_layouts/15/eos/edbtransfer.ashx?SiteId=84ddafa0031f409e9b1dd96f91351621&amp;WebId=b44a2e8f6bd940ffb8577ce52c7585e0&amp;ListId=fd8a59b5757749e6848a491ebc731a91&amp;ItemId=26968&amp;ItemGuid=20e31592a51a46b7a62d7a508dde9556&amp;Data=24</v>
      </c>
    </row>
    <row r="218" spans="1:7" x14ac:dyDescent="0.25">
      <c r="A218" t="s">
        <v>19</v>
      </c>
      <c r="B218" t="s">
        <v>586</v>
      </c>
      <c r="C218" t="s">
        <v>629</v>
      </c>
      <c r="D218" t="s">
        <v>187</v>
      </c>
      <c r="E218" t="s">
        <v>630</v>
      </c>
      <c r="F218" t="str">
        <f t="shared" si="0"/>
        <v>Обращения граждан МО Ногликский ГО</v>
      </c>
      <c r="G218" s="10" t="str">
        <f>HYPERLINK("https://sed.admsakhalin.ru/Docs/Citizen/_layouts/15/eos/edbtransfer.ashx?SiteId=84ddafa0031f409e9b1dd96f91351621&amp;WebId=b44a2e8f6bd940ffb8577ce52c7585e0&amp;ListId=fd8a59b5757749e6848a491ebc731a91&amp;ItemId=23905&amp;ItemGuid=c44ed8bada454b1687c97aafc9813373&amp;Data=24","https://sed.admsakhalin.ru/Docs/Citizen/_layouts/15/eos/edbtransfer.ashx?SiteId=84ddafa0031f409e9b1dd96f91351621&amp;WebId=b44a2e8f6bd940ffb8577ce52c7585e0&amp;ListId=fd8a59b5757749e6848a491ebc731a91&amp;ItemId=23905&amp;ItemGuid=c44ed8bada454b1687c97aafc9813373&amp;Data=24")</f>
        <v>https://sed.admsakhalin.ru/Docs/Citizen/_layouts/15/eos/edbtransfer.ashx?SiteId=84ddafa0031f409e9b1dd96f91351621&amp;WebId=b44a2e8f6bd940ffb8577ce52c7585e0&amp;ListId=fd8a59b5757749e6848a491ebc731a91&amp;ItemId=23905&amp;ItemGuid=c44ed8bada454b1687c97aafc9813373&amp;Data=24</v>
      </c>
    </row>
    <row r="219" spans="1:7" x14ac:dyDescent="0.25">
      <c r="A219" t="s">
        <v>19</v>
      </c>
      <c r="B219" t="s">
        <v>97</v>
      </c>
      <c r="C219" t="s">
        <v>631</v>
      </c>
      <c r="D219" t="s">
        <v>95</v>
      </c>
      <c r="E219" t="s">
        <v>100</v>
      </c>
      <c r="F219" t="str">
        <f t="shared" si="0"/>
        <v>Обращения граждан МО Ногликский ГО</v>
      </c>
      <c r="G219" s="10" t="str">
        <f>HYPERLINK("https://sed.admsakhalin.ru/Docs/Citizen/_layouts/15/eos/edbtransfer.ashx?SiteId=84ddafa0031f409e9b1dd96f91351621&amp;WebId=b44a2e8f6bd940ffb8577ce52c7585e0&amp;ListId=fd8a59b5757749e6848a491ebc731a91&amp;ItemId=21989&amp;ItemGuid=6e4c6a39c8ce48d3ad347ab29f16805c&amp;Data=24","https://sed.admsakhalin.ru/Docs/Citizen/_layouts/15/eos/edbtransfer.ashx?SiteId=84ddafa0031f409e9b1dd96f91351621&amp;WebId=b44a2e8f6bd940ffb8577ce52c7585e0&amp;ListId=fd8a59b5757749e6848a491ebc731a91&amp;ItemId=21989&amp;ItemGuid=6e4c6a39c8ce48d3ad347ab29f16805c&amp;Data=24")</f>
        <v>https://sed.admsakhalin.ru/Docs/Citizen/_layouts/15/eos/edbtransfer.ashx?SiteId=84ddafa0031f409e9b1dd96f91351621&amp;WebId=b44a2e8f6bd940ffb8577ce52c7585e0&amp;ListId=fd8a59b5757749e6848a491ebc731a91&amp;ItemId=21989&amp;ItemGuid=6e4c6a39c8ce48d3ad347ab29f16805c&amp;Data=24</v>
      </c>
    </row>
    <row r="220" spans="1:7" x14ac:dyDescent="0.25">
      <c r="A220" t="s">
        <v>19</v>
      </c>
      <c r="B220" t="s">
        <v>101</v>
      </c>
      <c r="C220" t="s">
        <v>632</v>
      </c>
      <c r="D220" t="s">
        <v>167</v>
      </c>
      <c r="E220" t="s">
        <v>168</v>
      </c>
      <c r="F220" t="str">
        <f t="shared" si="0"/>
        <v>Обращения граждан МО Ногликский ГО</v>
      </c>
      <c r="G220" s="10" t="str">
        <f>HYPERLINK("https://sed.admsakhalin.ru/Docs/Citizen/_layouts/15/eos/edbtransfer.ashx?SiteId=84ddafa0031f409e9b1dd96f91351621&amp;WebId=b44a2e8f6bd940ffb8577ce52c7585e0&amp;ListId=fd8a59b5757749e6848a491ebc731a91&amp;ItemId=20008&amp;ItemGuid=7a995557e0c448ccb2c27b99bf5dc3c1&amp;Data=24","https://sed.admsakhalin.ru/Docs/Citizen/_layouts/15/eos/edbtransfer.ashx?SiteId=84ddafa0031f409e9b1dd96f91351621&amp;WebId=b44a2e8f6bd940ffb8577ce52c7585e0&amp;ListId=fd8a59b5757749e6848a491ebc731a91&amp;ItemId=20008&amp;ItemGuid=7a995557e0c448ccb2c27b99bf5dc3c1&amp;Data=24")</f>
        <v>https://sed.admsakhalin.ru/Docs/Citizen/_layouts/15/eos/edbtransfer.ashx?SiteId=84ddafa0031f409e9b1dd96f91351621&amp;WebId=b44a2e8f6bd940ffb8577ce52c7585e0&amp;ListId=fd8a59b5757749e6848a491ebc731a91&amp;ItemId=20008&amp;ItemGuid=7a995557e0c448ccb2c27b99bf5dc3c1&amp;Data=24</v>
      </c>
    </row>
    <row r="221" spans="1:7" x14ac:dyDescent="0.25">
      <c r="A221" t="s">
        <v>19</v>
      </c>
      <c r="B221" t="s">
        <v>273</v>
      </c>
      <c r="C221" t="s">
        <v>633</v>
      </c>
      <c r="D221" t="s">
        <v>634</v>
      </c>
      <c r="E221" t="s">
        <v>635</v>
      </c>
      <c r="F221" t="str">
        <f t="shared" si="0"/>
        <v>Обращения граждан МО Ногликский ГО</v>
      </c>
      <c r="G221" s="10" t="str">
        <f>HYPERLINK("https://sed.admsakhalin.ru/Docs/Citizen/_layouts/15/eos/edbtransfer.ashx?SiteId=84ddafa0031f409e9b1dd96f91351621&amp;WebId=b44a2e8f6bd940ffb8577ce52c7585e0&amp;ListId=fd8a59b5757749e6848a491ebc731a91&amp;ItemId=18775&amp;ItemGuid=fffe75eb2e68498a8b487c0a05e584d9&amp;Data=24","https://sed.admsakhalin.ru/Docs/Citizen/_layouts/15/eos/edbtransfer.ashx?SiteId=84ddafa0031f409e9b1dd96f91351621&amp;WebId=b44a2e8f6bd940ffb8577ce52c7585e0&amp;ListId=fd8a59b5757749e6848a491ebc731a91&amp;ItemId=18775&amp;ItemGuid=fffe75eb2e68498a8b487c0a05e584d9&amp;Data=24")</f>
        <v>https://sed.admsakhalin.ru/Docs/Citizen/_layouts/15/eos/edbtransfer.ashx?SiteId=84ddafa0031f409e9b1dd96f91351621&amp;WebId=b44a2e8f6bd940ffb8577ce52c7585e0&amp;ListId=fd8a59b5757749e6848a491ebc731a91&amp;ItemId=18775&amp;ItemGuid=fffe75eb2e68498a8b487c0a05e584d9&amp;Data=24</v>
      </c>
    </row>
    <row r="222" spans="1:7" x14ac:dyDescent="0.25">
      <c r="A222" t="s">
        <v>19</v>
      </c>
      <c r="B222" t="s">
        <v>28</v>
      </c>
      <c r="C222" t="s">
        <v>636</v>
      </c>
      <c r="D222" t="s">
        <v>582</v>
      </c>
      <c r="E222" t="s">
        <v>637</v>
      </c>
      <c r="F222" t="str">
        <f t="shared" si="0"/>
        <v>Обращения граждан МО Ногликский ГО</v>
      </c>
      <c r="G222" s="10" t="str">
        <f>HYPERLINK("https://sed.admsakhalin.ru/Docs/Citizen/_layouts/15/eos/edbtransfer.ashx?SiteId=84ddafa0031f409e9b1dd96f91351621&amp;WebId=b44a2e8f6bd940ffb8577ce52c7585e0&amp;ListId=fd8a59b5757749e6848a491ebc731a91&amp;ItemId=14971&amp;ItemGuid=4f452546d7404ed1aea27c23ec56b600&amp;Data=24","https://sed.admsakhalin.ru/Docs/Citizen/_layouts/15/eos/edbtransfer.ashx?SiteId=84ddafa0031f409e9b1dd96f91351621&amp;WebId=b44a2e8f6bd940ffb8577ce52c7585e0&amp;ListId=fd8a59b5757749e6848a491ebc731a91&amp;ItemId=14971&amp;ItemGuid=4f452546d7404ed1aea27c23ec56b600&amp;Data=24")</f>
        <v>https://sed.admsakhalin.ru/Docs/Citizen/_layouts/15/eos/edbtransfer.ashx?SiteId=84ddafa0031f409e9b1dd96f91351621&amp;WebId=b44a2e8f6bd940ffb8577ce52c7585e0&amp;ListId=fd8a59b5757749e6848a491ebc731a91&amp;ItemId=14971&amp;ItemGuid=4f452546d7404ed1aea27c23ec56b600&amp;Data=24</v>
      </c>
    </row>
    <row r="223" spans="1:7" x14ac:dyDescent="0.25">
      <c r="A223" t="s">
        <v>19</v>
      </c>
      <c r="B223" t="s">
        <v>101</v>
      </c>
      <c r="C223" t="s">
        <v>638</v>
      </c>
      <c r="D223" t="s">
        <v>167</v>
      </c>
      <c r="E223" t="s">
        <v>168</v>
      </c>
      <c r="F223" t="str">
        <f t="shared" si="0"/>
        <v>Обращения граждан МО Ногликский ГО</v>
      </c>
      <c r="G223" s="10" t="str">
        <f>HYPERLINK("https://sed.admsakhalin.ru/Docs/Citizen/_layouts/15/eos/edbtransfer.ashx?SiteId=84ddafa0031f409e9b1dd96f91351621&amp;WebId=b44a2e8f6bd940ffb8577ce52c7585e0&amp;ListId=fd8a59b5757749e6848a491ebc731a91&amp;ItemId=20013&amp;ItemGuid=726c9126b89147f197497c3a7f7b1a85&amp;Data=24","https://sed.admsakhalin.ru/Docs/Citizen/_layouts/15/eos/edbtransfer.ashx?SiteId=84ddafa0031f409e9b1dd96f91351621&amp;WebId=b44a2e8f6bd940ffb8577ce52c7585e0&amp;ListId=fd8a59b5757749e6848a491ebc731a91&amp;ItemId=20013&amp;ItemGuid=726c9126b89147f197497c3a7f7b1a85&amp;Data=24")</f>
        <v>https://sed.admsakhalin.ru/Docs/Citizen/_layouts/15/eos/edbtransfer.ashx?SiteId=84ddafa0031f409e9b1dd96f91351621&amp;WebId=b44a2e8f6bd940ffb8577ce52c7585e0&amp;ListId=fd8a59b5757749e6848a491ebc731a91&amp;ItemId=20013&amp;ItemGuid=726c9126b89147f197497c3a7f7b1a85&amp;Data=24</v>
      </c>
    </row>
    <row r="224" spans="1:7" x14ac:dyDescent="0.25">
      <c r="A224" t="s">
        <v>19</v>
      </c>
      <c r="B224" t="s">
        <v>595</v>
      </c>
      <c r="C224" t="s">
        <v>639</v>
      </c>
      <c r="D224" t="s">
        <v>640</v>
      </c>
      <c r="E224" t="s">
        <v>597</v>
      </c>
      <c r="F224" t="str">
        <f t="shared" si="0"/>
        <v>Обращения граждан МО Ногликский ГО</v>
      </c>
      <c r="G224" s="10" t="str">
        <f>HYPERLINK("https://sed.admsakhalin.ru/Docs/Citizen/_layouts/15/eos/edbtransfer.ashx?SiteId=84ddafa0031f409e9b1dd96f91351621&amp;WebId=b44a2e8f6bd940ffb8577ce52c7585e0&amp;ListId=fd8a59b5757749e6848a491ebc731a91&amp;ItemId=19484&amp;ItemGuid=04177d0116404f82ba447c8812b1687e&amp;Data=24","https://sed.admsakhalin.ru/Docs/Citizen/_layouts/15/eos/edbtransfer.ashx?SiteId=84ddafa0031f409e9b1dd96f91351621&amp;WebId=b44a2e8f6bd940ffb8577ce52c7585e0&amp;ListId=fd8a59b5757749e6848a491ebc731a91&amp;ItemId=19484&amp;ItemGuid=04177d0116404f82ba447c8812b1687e&amp;Data=24")</f>
        <v>https://sed.admsakhalin.ru/Docs/Citizen/_layouts/15/eos/edbtransfer.ashx?SiteId=84ddafa0031f409e9b1dd96f91351621&amp;WebId=b44a2e8f6bd940ffb8577ce52c7585e0&amp;ListId=fd8a59b5757749e6848a491ebc731a91&amp;ItemId=19484&amp;ItemGuid=04177d0116404f82ba447c8812b1687e&amp;Data=24</v>
      </c>
    </row>
    <row r="225" spans="1:7" x14ac:dyDescent="0.25">
      <c r="A225" t="s">
        <v>19</v>
      </c>
      <c r="B225" t="s">
        <v>97</v>
      </c>
      <c r="C225" t="s">
        <v>641</v>
      </c>
      <c r="D225" t="s">
        <v>642</v>
      </c>
      <c r="E225" t="s">
        <v>100</v>
      </c>
      <c r="F225" t="str">
        <f t="shared" si="0"/>
        <v>Обращения граждан МО Ногликский ГО</v>
      </c>
      <c r="G225" s="10" t="str">
        <f>HYPERLINK("https://sed.admsakhalin.ru/Docs/Citizen/_layouts/15/eos/edbtransfer.ashx?SiteId=84ddafa0031f409e9b1dd96f91351621&amp;WebId=b44a2e8f6bd940ffb8577ce52c7585e0&amp;ListId=fd8a59b5757749e6848a491ebc731a91&amp;ItemId=17186&amp;ItemGuid=7e76dbc032394264b82e7d7393339cdc&amp;Data=24","https://sed.admsakhalin.ru/Docs/Citizen/_layouts/15/eos/edbtransfer.ashx?SiteId=84ddafa0031f409e9b1dd96f91351621&amp;WebId=b44a2e8f6bd940ffb8577ce52c7585e0&amp;ListId=fd8a59b5757749e6848a491ebc731a91&amp;ItemId=17186&amp;ItemGuid=7e76dbc032394264b82e7d7393339cdc&amp;Data=24")</f>
        <v>https://sed.admsakhalin.ru/Docs/Citizen/_layouts/15/eos/edbtransfer.ashx?SiteId=84ddafa0031f409e9b1dd96f91351621&amp;WebId=b44a2e8f6bd940ffb8577ce52c7585e0&amp;ListId=fd8a59b5757749e6848a491ebc731a91&amp;ItemId=17186&amp;ItemGuid=7e76dbc032394264b82e7d7393339cdc&amp;Data=24</v>
      </c>
    </row>
    <row r="226" spans="1:7" x14ac:dyDescent="0.25">
      <c r="A226" t="s">
        <v>19</v>
      </c>
      <c r="B226" t="s">
        <v>101</v>
      </c>
      <c r="C226" t="s">
        <v>643</v>
      </c>
      <c r="D226" t="s">
        <v>167</v>
      </c>
      <c r="E226" t="s">
        <v>168</v>
      </c>
      <c r="F226" t="str">
        <f t="shared" si="0"/>
        <v>Обращения граждан МО Ногликский ГО</v>
      </c>
      <c r="G226" s="10" t="str">
        <f>HYPERLINK("https://sed.admsakhalin.ru/Docs/Citizen/_layouts/15/eos/edbtransfer.ashx?SiteId=84ddafa0031f409e9b1dd96f91351621&amp;WebId=b44a2e8f6bd940ffb8577ce52c7585e0&amp;ListId=fd8a59b5757749e6848a491ebc731a91&amp;ItemId=20027&amp;ItemGuid=dbd464b0d0c2432eb3307df3186271ce&amp;Data=24","https://sed.admsakhalin.ru/Docs/Citizen/_layouts/15/eos/edbtransfer.ashx?SiteId=84ddafa0031f409e9b1dd96f91351621&amp;WebId=b44a2e8f6bd940ffb8577ce52c7585e0&amp;ListId=fd8a59b5757749e6848a491ebc731a91&amp;ItemId=20027&amp;ItemGuid=dbd464b0d0c2432eb3307df3186271ce&amp;Data=24")</f>
        <v>https://sed.admsakhalin.ru/Docs/Citizen/_layouts/15/eos/edbtransfer.ashx?SiteId=84ddafa0031f409e9b1dd96f91351621&amp;WebId=b44a2e8f6bd940ffb8577ce52c7585e0&amp;ListId=fd8a59b5757749e6848a491ebc731a91&amp;ItemId=20027&amp;ItemGuid=dbd464b0d0c2432eb3307df3186271ce&amp;Data=24</v>
      </c>
    </row>
    <row r="227" spans="1:7" x14ac:dyDescent="0.25">
      <c r="A227" t="s">
        <v>19</v>
      </c>
      <c r="B227" t="s">
        <v>101</v>
      </c>
      <c r="C227" t="s">
        <v>644</v>
      </c>
      <c r="D227" t="s">
        <v>298</v>
      </c>
      <c r="E227" t="s">
        <v>645</v>
      </c>
      <c r="F227" t="str">
        <f t="shared" si="0"/>
        <v>Обращения граждан МО Ногликский ГО</v>
      </c>
      <c r="G227" s="10" t="str">
        <f>HYPERLINK("https://sed.admsakhalin.ru/Docs/Citizen/_layouts/15/eos/edbtransfer.ashx?SiteId=84ddafa0031f409e9b1dd96f91351621&amp;WebId=b44a2e8f6bd940ffb8577ce52c7585e0&amp;ListId=fd8a59b5757749e6848a491ebc731a91&amp;ItemId=20560&amp;ItemGuid=fda0aaf92a524176a3d47e698fe9e70d&amp;Data=24","https://sed.admsakhalin.ru/Docs/Citizen/_layouts/15/eos/edbtransfer.ashx?SiteId=84ddafa0031f409e9b1dd96f91351621&amp;WebId=b44a2e8f6bd940ffb8577ce52c7585e0&amp;ListId=fd8a59b5757749e6848a491ebc731a91&amp;ItemId=20560&amp;ItemGuid=fda0aaf92a524176a3d47e698fe9e70d&amp;Data=24")</f>
        <v>https://sed.admsakhalin.ru/Docs/Citizen/_layouts/15/eos/edbtransfer.ashx?SiteId=84ddafa0031f409e9b1dd96f91351621&amp;WebId=b44a2e8f6bd940ffb8577ce52c7585e0&amp;ListId=fd8a59b5757749e6848a491ebc731a91&amp;ItemId=20560&amp;ItemGuid=fda0aaf92a524176a3d47e698fe9e70d&amp;Data=24</v>
      </c>
    </row>
    <row r="228" spans="1:7" x14ac:dyDescent="0.25">
      <c r="A228" t="s">
        <v>19</v>
      </c>
      <c r="B228" t="s">
        <v>44</v>
      </c>
      <c r="C228" t="s">
        <v>646</v>
      </c>
      <c r="D228" t="s">
        <v>433</v>
      </c>
      <c r="E228" t="s">
        <v>647</v>
      </c>
      <c r="F228" t="str">
        <f t="shared" si="0"/>
        <v>Обращения граждан МО Ногликский ГО</v>
      </c>
      <c r="G228" s="10" t="str">
        <f>HYPERLINK("https://sed.admsakhalin.ru/Docs/Citizen/_layouts/15/eos/edbtransfer.ashx?SiteId=84ddafa0031f409e9b1dd96f91351621&amp;WebId=b44a2e8f6bd940ffb8577ce52c7585e0&amp;ListId=fd8a59b5757749e6848a491ebc731a91&amp;ItemId=20632&amp;ItemGuid=a388553b767e4bd09c1e7e84fe428b80&amp;Data=24","https://sed.admsakhalin.ru/Docs/Citizen/_layouts/15/eos/edbtransfer.ashx?SiteId=84ddafa0031f409e9b1dd96f91351621&amp;WebId=b44a2e8f6bd940ffb8577ce52c7585e0&amp;ListId=fd8a59b5757749e6848a491ebc731a91&amp;ItemId=20632&amp;ItemGuid=a388553b767e4bd09c1e7e84fe428b80&amp;Data=24")</f>
        <v>https://sed.admsakhalin.ru/Docs/Citizen/_layouts/15/eos/edbtransfer.ashx?SiteId=84ddafa0031f409e9b1dd96f91351621&amp;WebId=b44a2e8f6bd940ffb8577ce52c7585e0&amp;ListId=fd8a59b5757749e6848a491ebc731a91&amp;ItemId=20632&amp;ItemGuid=a388553b767e4bd09c1e7e84fe428b80&amp;Data=24</v>
      </c>
    </row>
    <row r="229" spans="1:7" x14ac:dyDescent="0.25">
      <c r="A229" t="s">
        <v>19</v>
      </c>
      <c r="B229" t="s">
        <v>648</v>
      </c>
      <c r="C229" t="s">
        <v>649</v>
      </c>
      <c r="D229" t="s">
        <v>295</v>
      </c>
      <c r="E229" t="s">
        <v>650</v>
      </c>
      <c r="F229" t="str">
        <f t="shared" si="0"/>
        <v>Обращения граждан МО Ногликский ГО</v>
      </c>
      <c r="G229" s="10" t="str">
        <f>HYPERLINK("https://sed.admsakhalin.ru/Docs/Citizen/_layouts/15/eos/edbtransfer.ashx?SiteId=84ddafa0031f409e9b1dd96f91351621&amp;WebId=b44a2e8f6bd940ffb8577ce52c7585e0&amp;ListId=fd8a59b5757749e6848a491ebc731a91&amp;ItemId=26980&amp;ItemGuid=0e33e3002f52482385987ea8547b0ea0&amp;Data=24","https://sed.admsakhalin.ru/Docs/Citizen/_layouts/15/eos/edbtransfer.ashx?SiteId=84ddafa0031f409e9b1dd96f91351621&amp;WebId=b44a2e8f6bd940ffb8577ce52c7585e0&amp;ListId=fd8a59b5757749e6848a491ebc731a91&amp;ItemId=26980&amp;ItemGuid=0e33e3002f52482385987ea8547b0ea0&amp;Data=24")</f>
        <v>https://sed.admsakhalin.ru/Docs/Citizen/_layouts/15/eos/edbtransfer.ashx?SiteId=84ddafa0031f409e9b1dd96f91351621&amp;WebId=b44a2e8f6bd940ffb8577ce52c7585e0&amp;ListId=fd8a59b5757749e6848a491ebc731a91&amp;ItemId=26980&amp;ItemGuid=0e33e3002f52482385987ea8547b0ea0&amp;Data=24</v>
      </c>
    </row>
    <row r="230" spans="1:7" x14ac:dyDescent="0.25">
      <c r="A230" t="s">
        <v>19</v>
      </c>
      <c r="B230" t="s">
        <v>200</v>
      </c>
      <c r="C230" t="s">
        <v>651</v>
      </c>
      <c r="D230" t="s">
        <v>325</v>
      </c>
      <c r="E230" t="s">
        <v>652</v>
      </c>
      <c r="F230" t="str">
        <f t="shared" si="0"/>
        <v>Обращения граждан МО Ногликский ГО</v>
      </c>
      <c r="G230" s="10" t="str">
        <f>HYPERLINK("https://sed.admsakhalin.ru/Docs/Citizen/_layouts/15/eos/edbtransfer.ashx?SiteId=84ddafa0031f409e9b1dd96f91351621&amp;WebId=b44a2e8f6bd940ffb8577ce52c7585e0&amp;ListId=fd8a59b5757749e6848a491ebc731a91&amp;ItemId=24514&amp;ItemGuid=67573478de59438381967ed578838b78&amp;Data=24","https://sed.admsakhalin.ru/Docs/Citizen/_layouts/15/eos/edbtransfer.ashx?SiteId=84ddafa0031f409e9b1dd96f91351621&amp;WebId=b44a2e8f6bd940ffb8577ce52c7585e0&amp;ListId=fd8a59b5757749e6848a491ebc731a91&amp;ItemId=24514&amp;ItemGuid=67573478de59438381967ed578838b78&amp;Data=24")</f>
        <v>https://sed.admsakhalin.ru/Docs/Citizen/_layouts/15/eos/edbtransfer.ashx?SiteId=84ddafa0031f409e9b1dd96f91351621&amp;WebId=b44a2e8f6bd940ffb8577ce52c7585e0&amp;ListId=fd8a59b5757749e6848a491ebc731a91&amp;ItemId=24514&amp;ItemGuid=67573478de59438381967ed578838b78&amp;Data=24</v>
      </c>
    </row>
    <row r="231" spans="1:7" x14ac:dyDescent="0.25">
      <c r="A231" t="s">
        <v>19</v>
      </c>
      <c r="B231" t="s">
        <v>209</v>
      </c>
      <c r="C231" t="s">
        <v>653</v>
      </c>
      <c r="D231" t="s">
        <v>180</v>
      </c>
      <c r="E231" t="s">
        <v>654</v>
      </c>
      <c r="F231" t="str">
        <f t="shared" si="0"/>
        <v>Обращения граждан МО Ногликский ГО</v>
      </c>
      <c r="G231" s="10" t="str">
        <f>HYPERLINK("https://sed.admsakhalin.ru/Docs/Citizen/_layouts/15/eos/edbtransfer.ashx?SiteId=84ddafa0031f409e9b1dd96f91351621&amp;WebId=b44a2e8f6bd940ffb8577ce52c7585e0&amp;ListId=fd8a59b5757749e6848a491ebc731a91&amp;ItemId=15578&amp;ItemGuid=4b626ecc5b094348998c7f57b554a207&amp;Data=24","https://sed.admsakhalin.ru/Docs/Citizen/_layouts/15/eos/edbtransfer.ashx?SiteId=84ddafa0031f409e9b1dd96f91351621&amp;WebId=b44a2e8f6bd940ffb8577ce52c7585e0&amp;ListId=fd8a59b5757749e6848a491ebc731a91&amp;ItemId=15578&amp;ItemGuid=4b626ecc5b094348998c7f57b554a207&amp;Data=24")</f>
        <v>https://sed.admsakhalin.ru/Docs/Citizen/_layouts/15/eos/edbtransfer.ashx?SiteId=84ddafa0031f409e9b1dd96f91351621&amp;WebId=b44a2e8f6bd940ffb8577ce52c7585e0&amp;ListId=fd8a59b5757749e6848a491ebc731a91&amp;ItemId=15578&amp;ItemGuid=4b626ecc5b094348998c7f57b554a207&amp;Data=24</v>
      </c>
    </row>
    <row r="232" spans="1:7" x14ac:dyDescent="0.25">
      <c r="A232" t="s">
        <v>19</v>
      </c>
      <c r="B232" t="s">
        <v>145</v>
      </c>
      <c r="C232" t="s">
        <v>655</v>
      </c>
      <c r="D232" t="s">
        <v>80</v>
      </c>
      <c r="E232" t="s">
        <v>141</v>
      </c>
      <c r="F232" t="str">
        <f t="shared" si="0"/>
        <v>Обращения граждан МО Ногликский ГО</v>
      </c>
      <c r="G232" s="10" t="str">
        <f>HYPERLINK("https://sed.admsakhalin.ru/Docs/Citizen/_layouts/15/eos/edbtransfer.ashx?SiteId=84ddafa0031f409e9b1dd96f91351621&amp;WebId=b44a2e8f6bd940ffb8577ce52c7585e0&amp;ListId=fd8a59b5757749e6848a491ebc731a91&amp;ItemId=23651&amp;ItemGuid=2df3a42f77144e0b982980eb98d96496&amp;Data=24","https://sed.admsakhalin.ru/Docs/Citizen/_layouts/15/eos/edbtransfer.ashx?SiteId=84ddafa0031f409e9b1dd96f91351621&amp;WebId=b44a2e8f6bd940ffb8577ce52c7585e0&amp;ListId=fd8a59b5757749e6848a491ebc731a91&amp;ItemId=23651&amp;ItemGuid=2df3a42f77144e0b982980eb98d96496&amp;Data=24")</f>
        <v>https://sed.admsakhalin.ru/Docs/Citizen/_layouts/15/eos/edbtransfer.ashx?SiteId=84ddafa0031f409e9b1dd96f91351621&amp;WebId=b44a2e8f6bd940ffb8577ce52c7585e0&amp;ListId=fd8a59b5757749e6848a491ebc731a91&amp;ItemId=23651&amp;ItemGuid=2df3a42f77144e0b982980eb98d96496&amp;Data=24</v>
      </c>
    </row>
    <row r="233" spans="1:7" x14ac:dyDescent="0.25">
      <c r="A233" t="s">
        <v>19</v>
      </c>
      <c r="B233" t="s">
        <v>131</v>
      </c>
      <c r="C233" t="s">
        <v>656</v>
      </c>
      <c r="D233" t="s">
        <v>657</v>
      </c>
      <c r="E233" t="s">
        <v>658</v>
      </c>
      <c r="F233" t="str">
        <f t="shared" si="0"/>
        <v>Обращения граждан МО Ногликский ГО</v>
      </c>
      <c r="G233" s="10" t="str">
        <f>HYPERLINK("https://sed.admsakhalin.ru/Docs/Citizen/_layouts/15/eos/edbtransfer.ashx?SiteId=84ddafa0031f409e9b1dd96f91351621&amp;WebId=b44a2e8f6bd940ffb8577ce52c7585e0&amp;ListId=fd8a59b5757749e6848a491ebc731a91&amp;ItemId=20381&amp;ItemGuid=1532dc567f01492d8805824562a2b735&amp;Data=24","https://sed.admsakhalin.ru/Docs/Citizen/_layouts/15/eos/edbtransfer.ashx?SiteId=84ddafa0031f409e9b1dd96f91351621&amp;WebId=b44a2e8f6bd940ffb8577ce52c7585e0&amp;ListId=fd8a59b5757749e6848a491ebc731a91&amp;ItemId=20381&amp;ItemGuid=1532dc567f01492d8805824562a2b735&amp;Data=24")</f>
        <v>https://sed.admsakhalin.ru/Docs/Citizen/_layouts/15/eos/edbtransfer.ashx?SiteId=84ddafa0031f409e9b1dd96f91351621&amp;WebId=b44a2e8f6bd940ffb8577ce52c7585e0&amp;ListId=fd8a59b5757749e6848a491ebc731a91&amp;ItemId=20381&amp;ItemGuid=1532dc567f01492d8805824562a2b735&amp;Data=24</v>
      </c>
    </row>
    <row r="234" spans="1:7" x14ac:dyDescent="0.25">
      <c r="A234" t="s">
        <v>19</v>
      </c>
      <c r="B234" t="s">
        <v>469</v>
      </c>
      <c r="C234" t="s">
        <v>659</v>
      </c>
      <c r="D234" t="s">
        <v>103</v>
      </c>
      <c r="E234" t="s">
        <v>471</v>
      </c>
      <c r="F234" t="str">
        <f t="shared" si="0"/>
        <v>Обращения граждан МО Ногликский ГО</v>
      </c>
      <c r="G234" s="10" t="str">
        <f>HYPERLINK("https://sed.admsakhalin.ru/Docs/Citizen/_layouts/15/eos/edbtransfer.ashx?SiteId=84ddafa0031f409e9b1dd96f91351621&amp;WebId=b44a2e8f6bd940ffb8577ce52c7585e0&amp;ListId=fd8a59b5757749e6848a491ebc731a91&amp;ItemId=21715&amp;ItemGuid=d4dd73f214404905a87e8254a29fd6a5&amp;Data=24","https://sed.admsakhalin.ru/Docs/Citizen/_layouts/15/eos/edbtransfer.ashx?SiteId=84ddafa0031f409e9b1dd96f91351621&amp;WebId=b44a2e8f6bd940ffb8577ce52c7585e0&amp;ListId=fd8a59b5757749e6848a491ebc731a91&amp;ItemId=21715&amp;ItemGuid=d4dd73f214404905a87e8254a29fd6a5&amp;Data=24")</f>
        <v>https://sed.admsakhalin.ru/Docs/Citizen/_layouts/15/eos/edbtransfer.ashx?SiteId=84ddafa0031f409e9b1dd96f91351621&amp;WebId=b44a2e8f6bd940ffb8577ce52c7585e0&amp;ListId=fd8a59b5757749e6848a491ebc731a91&amp;ItemId=21715&amp;ItemGuid=d4dd73f214404905a87e8254a29fd6a5&amp;Data=24</v>
      </c>
    </row>
    <row r="235" spans="1:7" x14ac:dyDescent="0.25">
      <c r="A235" t="s">
        <v>19</v>
      </c>
      <c r="B235" t="s">
        <v>131</v>
      </c>
      <c r="C235" t="s">
        <v>660</v>
      </c>
      <c r="D235" t="s">
        <v>233</v>
      </c>
      <c r="E235" t="s">
        <v>661</v>
      </c>
      <c r="F235" t="str">
        <f t="shared" si="0"/>
        <v>Обращения граждан МО Ногликский ГО</v>
      </c>
      <c r="G235" s="10" t="str">
        <f>HYPERLINK("https://sed.admsakhalin.ru/Docs/Citizen/_layouts/15/eos/edbtransfer.ashx?SiteId=84ddafa0031f409e9b1dd96f91351621&amp;WebId=b44a2e8f6bd940ffb8577ce52c7585e0&amp;ListId=fd8a59b5757749e6848a491ebc731a91&amp;ItemId=22327&amp;ItemGuid=ae5557a9ff444c42903d826e8b3face7&amp;Data=24","https://sed.admsakhalin.ru/Docs/Citizen/_layouts/15/eos/edbtransfer.ashx?SiteId=84ddafa0031f409e9b1dd96f91351621&amp;WebId=b44a2e8f6bd940ffb8577ce52c7585e0&amp;ListId=fd8a59b5757749e6848a491ebc731a91&amp;ItemId=22327&amp;ItemGuid=ae5557a9ff444c42903d826e8b3face7&amp;Data=24")</f>
        <v>https://sed.admsakhalin.ru/Docs/Citizen/_layouts/15/eos/edbtransfer.ashx?SiteId=84ddafa0031f409e9b1dd96f91351621&amp;WebId=b44a2e8f6bd940ffb8577ce52c7585e0&amp;ListId=fd8a59b5757749e6848a491ebc731a91&amp;ItemId=22327&amp;ItemGuid=ae5557a9ff444c42903d826e8b3face7&amp;Data=24</v>
      </c>
    </row>
    <row r="236" spans="1:7" x14ac:dyDescent="0.25">
      <c r="A236" t="s">
        <v>19</v>
      </c>
      <c r="B236" t="s">
        <v>589</v>
      </c>
      <c r="C236" t="s">
        <v>662</v>
      </c>
      <c r="D236" t="s">
        <v>663</v>
      </c>
      <c r="E236" t="s">
        <v>664</v>
      </c>
      <c r="F236" t="str">
        <f t="shared" si="0"/>
        <v>Обращения граждан МО Ногликский ГО</v>
      </c>
      <c r="G236" s="10" t="str">
        <f>HYPERLINK("https://sed.admsakhalin.ru/Docs/Citizen/_layouts/15/eos/edbtransfer.ashx?SiteId=84ddafa0031f409e9b1dd96f91351621&amp;WebId=b44a2e8f6bd940ffb8577ce52c7585e0&amp;ListId=fd8a59b5757749e6848a491ebc731a91&amp;ItemId=27447&amp;ItemGuid=166bfd8a79f04bb48bd983a8a957b98c&amp;Data=24","https://sed.admsakhalin.ru/Docs/Citizen/_layouts/15/eos/edbtransfer.ashx?SiteId=84ddafa0031f409e9b1dd96f91351621&amp;WebId=b44a2e8f6bd940ffb8577ce52c7585e0&amp;ListId=fd8a59b5757749e6848a491ebc731a91&amp;ItemId=27447&amp;ItemGuid=166bfd8a79f04bb48bd983a8a957b98c&amp;Data=24")</f>
        <v>https://sed.admsakhalin.ru/Docs/Citizen/_layouts/15/eos/edbtransfer.ashx?SiteId=84ddafa0031f409e9b1dd96f91351621&amp;WebId=b44a2e8f6bd940ffb8577ce52c7585e0&amp;ListId=fd8a59b5757749e6848a491ebc731a91&amp;ItemId=27447&amp;ItemGuid=166bfd8a79f04bb48bd983a8a957b98c&amp;Data=24</v>
      </c>
    </row>
    <row r="237" spans="1:7" x14ac:dyDescent="0.25">
      <c r="A237" t="s">
        <v>19</v>
      </c>
      <c r="B237" t="s">
        <v>68</v>
      </c>
      <c r="C237" t="s">
        <v>665</v>
      </c>
      <c r="D237" t="s">
        <v>30</v>
      </c>
      <c r="E237" t="s">
        <v>666</v>
      </c>
      <c r="F237" t="str">
        <f t="shared" si="0"/>
        <v>Обращения граждан МО Ногликский ГО</v>
      </c>
      <c r="G237" s="10" t="str">
        <f>HYPERLINK("https://sed.admsakhalin.ru/Docs/Citizen/_layouts/15/eos/edbtransfer.ashx?SiteId=84ddafa0031f409e9b1dd96f91351621&amp;WebId=b44a2e8f6bd940ffb8577ce52c7585e0&amp;ListId=fd8a59b5757749e6848a491ebc731a91&amp;ItemId=15493&amp;ItemGuid=456f0fbdd2f04ca19d7183cb2ad11ffc&amp;Data=24","https://sed.admsakhalin.ru/Docs/Citizen/_layouts/15/eos/edbtransfer.ashx?SiteId=84ddafa0031f409e9b1dd96f91351621&amp;WebId=b44a2e8f6bd940ffb8577ce52c7585e0&amp;ListId=fd8a59b5757749e6848a491ebc731a91&amp;ItemId=15493&amp;ItemGuid=456f0fbdd2f04ca19d7183cb2ad11ffc&amp;Data=24")</f>
        <v>https://sed.admsakhalin.ru/Docs/Citizen/_layouts/15/eos/edbtransfer.ashx?SiteId=84ddafa0031f409e9b1dd96f91351621&amp;WebId=b44a2e8f6bd940ffb8577ce52c7585e0&amp;ListId=fd8a59b5757749e6848a491ebc731a91&amp;ItemId=15493&amp;ItemGuid=456f0fbdd2f04ca19d7183cb2ad11ffc&amp;Data=24</v>
      </c>
    </row>
    <row r="238" spans="1:7" x14ac:dyDescent="0.25">
      <c r="A238" t="s">
        <v>19</v>
      </c>
      <c r="B238" t="s">
        <v>131</v>
      </c>
      <c r="C238" t="s">
        <v>667</v>
      </c>
      <c r="D238" t="s">
        <v>668</v>
      </c>
      <c r="E238" t="s">
        <v>669</v>
      </c>
      <c r="F238" t="str">
        <f t="shared" si="0"/>
        <v>Обращения граждан МО Ногликский ГО</v>
      </c>
      <c r="G238" s="10" t="str">
        <f>HYPERLINK("https://sed.admsakhalin.ru/Docs/Citizen/_layouts/15/eos/edbtransfer.ashx?SiteId=84ddafa0031f409e9b1dd96f91351621&amp;WebId=b44a2e8f6bd940ffb8577ce52c7585e0&amp;ListId=fd8a59b5757749e6848a491ebc731a91&amp;ItemId=24113&amp;ItemGuid=7f7579e219d649c7abb483ea72d3d471&amp;Data=24","https://sed.admsakhalin.ru/Docs/Citizen/_layouts/15/eos/edbtransfer.ashx?SiteId=84ddafa0031f409e9b1dd96f91351621&amp;WebId=b44a2e8f6bd940ffb8577ce52c7585e0&amp;ListId=fd8a59b5757749e6848a491ebc731a91&amp;ItemId=24113&amp;ItemGuid=7f7579e219d649c7abb483ea72d3d471&amp;Data=24")</f>
        <v>https://sed.admsakhalin.ru/Docs/Citizen/_layouts/15/eos/edbtransfer.ashx?SiteId=84ddafa0031f409e9b1dd96f91351621&amp;WebId=b44a2e8f6bd940ffb8577ce52c7585e0&amp;ListId=fd8a59b5757749e6848a491ebc731a91&amp;ItemId=24113&amp;ItemGuid=7f7579e219d649c7abb483ea72d3d471&amp;Data=24</v>
      </c>
    </row>
    <row r="239" spans="1:7" x14ac:dyDescent="0.25">
      <c r="A239" t="s">
        <v>19</v>
      </c>
      <c r="B239" t="s">
        <v>359</v>
      </c>
      <c r="C239" t="s">
        <v>670</v>
      </c>
      <c r="D239" t="s">
        <v>190</v>
      </c>
      <c r="E239" t="s">
        <v>671</v>
      </c>
      <c r="F239" t="str">
        <f t="shared" si="0"/>
        <v>Обращения граждан МО Ногликский ГО</v>
      </c>
      <c r="G239" s="10" t="str">
        <f>HYPERLINK("https://sed.admsakhalin.ru/Docs/Citizen/_layouts/15/eos/edbtransfer.ashx?SiteId=84ddafa0031f409e9b1dd96f91351621&amp;WebId=b44a2e8f6bd940ffb8577ce52c7585e0&amp;ListId=fd8a59b5757749e6848a491ebc731a91&amp;ItemId=19675&amp;ItemGuid=62283bf27bbb4900bb3884216a957590&amp;Data=24","https://sed.admsakhalin.ru/Docs/Citizen/_layouts/15/eos/edbtransfer.ashx?SiteId=84ddafa0031f409e9b1dd96f91351621&amp;WebId=b44a2e8f6bd940ffb8577ce52c7585e0&amp;ListId=fd8a59b5757749e6848a491ebc731a91&amp;ItemId=19675&amp;ItemGuid=62283bf27bbb4900bb3884216a957590&amp;Data=24")</f>
        <v>https://sed.admsakhalin.ru/Docs/Citizen/_layouts/15/eos/edbtransfer.ashx?SiteId=84ddafa0031f409e9b1dd96f91351621&amp;WebId=b44a2e8f6bd940ffb8577ce52c7585e0&amp;ListId=fd8a59b5757749e6848a491ebc731a91&amp;ItemId=19675&amp;ItemGuid=62283bf27bbb4900bb3884216a957590&amp;Data=24</v>
      </c>
    </row>
    <row r="240" spans="1:7" x14ac:dyDescent="0.25">
      <c r="A240" t="s">
        <v>19</v>
      </c>
      <c r="B240" t="s">
        <v>68</v>
      </c>
      <c r="C240" t="s">
        <v>672</v>
      </c>
      <c r="D240" t="s">
        <v>73</v>
      </c>
      <c r="E240" t="s">
        <v>673</v>
      </c>
      <c r="F240" t="str">
        <f t="shared" si="0"/>
        <v>Обращения граждан МО Ногликский ГО</v>
      </c>
      <c r="G240" s="10" t="str">
        <f>HYPERLINK("https://sed.admsakhalin.ru/Docs/Citizen/_layouts/15/eos/edbtransfer.ashx?SiteId=84ddafa0031f409e9b1dd96f91351621&amp;WebId=b44a2e8f6bd940ffb8577ce52c7585e0&amp;ListId=fd8a59b5757749e6848a491ebc731a91&amp;ItemId=23708&amp;ItemGuid=36c185bd9475499b83bd8425326fd205&amp;Data=24","https://sed.admsakhalin.ru/Docs/Citizen/_layouts/15/eos/edbtransfer.ashx?SiteId=84ddafa0031f409e9b1dd96f91351621&amp;WebId=b44a2e8f6bd940ffb8577ce52c7585e0&amp;ListId=fd8a59b5757749e6848a491ebc731a91&amp;ItemId=23708&amp;ItemGuid=36c185bd9475499b83bd8425326fd205&amp;Data=24")</f>
        <v>https://sed.admsakhalin.ru/Docs/Citizen/_layouts/15/eos/edbtransfer.ashx?SiteId=84ddafa0031f409e9b1dd96f91351621&amp;WebId=b44a2e8f6bd940ffb8577ce52c7585e0&amp;ListId=fd8a59b5757749e6848a491ebc731a91&amp;ItemId=23708&amp;ItemGuid=36c185bd9475499b83bd8425326fd205&amp;Data=24</v>
      </c>
    </row>
    <row r="241" spans="1:7" x14ac:dyDescent="0.25">
      <c r="A241" t="s">
        <v>19</v>
      </c>
      <c r="B241" t="s">
        <v>101</v>
      </c>
      <c r="C241" t="s">
        <v>674</v>
      </c>
      <c r="D241" t="s">
        <v>167</v>
      </c>
      <c r="E241" t="s">
        <v>675</v>
      </c>
      <c r="F241" t="str">
        <f t="shared" si="0"/>
        <v>Обращения граждан МО Ногликский ГО</v>
      </c>
      <c r="G241" s="10" t="str">
        <f>HYPERLINK("https://sed.admsakhalin.ru/Docs/Citizen/_layouts/15/eos/edbtransfer.ashx?SiteId=84ddafa0031f409e9b1dd96f91351621&amp;WebId=b44a2e8f6bd940ffb8577ce52c7585e0&amp;ListId=fd8a59b5757749e6848a491ebc731a91&amp;ItemId=20021&amp;ItemGuid=17d4d72225814e369847848f1366952f&amp;Data=24","https://sed.admsakhalin.ru/Docs/Citizen/_layouts/15/eos/edbtransfer.ashx?SiteId=84ddafa0031f409e9b1dd96f91351621&amp;WebId=b44a2e8f6bd940ffb8577ce52c7585e0&amp;ListId=fd8a59b5757749e6848a491ebc731a91&amp;ItemId=20021&amp;ItemGuid=17d4d72225814e369847848f1366952f&amp;Data=24")</f>
        <v>https://sed.admsakhalin.ru/Docs/Citizen/_layouts/15/eos/edbtransfer.ashx?SiteId=84ddafa0031f409e9b1dd96f91351621&amp;WebId=b44a2e8f6bd940ffb8577ce52c7585e0&amp;ListId=fd8a59b5757749e6848a491ebc731a91&amp;ItemId=20021&amp;ItemGuid=17d4d72225814e369847848f1366952f&amp;Data=24</v>
      </c>
    </row>
    <row r="242" spans="1:7" x14ac:dyDescent="0.25">
      <c r="A242" t="s">
        <v>19</v>
      </c>
      <c r="B242" t="s">
        <v>44</v>
      </c>
      <c r="C242" t="s">
        <v>676</v>
      </c>
      <c r="D242" t="s">
        <v>677</v>
      </c>
      <c r="E242" t="s">
        <v>35</v>
      </c>
      <c r="F242" t="str">
        <f t="shared" si="0"/>
        <v>Обращения граждан МО Ногликский ГО</v>
      </c>
      <c r="G242" s="10" t="str">
        <f>HYPERLINK("https://sed.admsakhalin.ru/Docs/Citizen/_layouts/15/eos/edbtransfer.ashx?SiteId=84ddafa0031f409e9b1dd96f91351621&amp;WebId=b44a2e8f6bd940ffb8577ce52c7585e0&amp;ListId=fd8a59b5757749e6848a491ebc731a91&amp;ItemId=18128&amp;ItemGuid=e7930ea3570244fb89bc8507276dbed7&amp;Data=24","https://sed.admsakhalin.ru/Docs/Citizen/_layouts/15/eos/edbtransfer.ashx?SiteId=84ddafa0031f409e9b1dd96f91351621&amp;WebId=b44a2e8f6bd940ffb8577ce52c7585e0&amp;ListId=fd8a59b5757749e6848a491ebc731a91&amp;ItemId=18128&amp;ItemGuid=e7930ea3570244fb89bc8507276dbed7&amp;Data=24")</f>
        <v>https://sed.admsakhalin.ru/Docs/Citizen/_layouts/15/eos/edbtransfer.ashx?SiteId=84ddafa0031f409e9b1dd96f91351621&amp;WebId=b44a2e8f6bd940ffb8577ce52c7585e0&amp;ListId=fd8a59b5757749e6848a491ebc731a91&amp;ItemId=18128&amp;ItemGuid=e7930ea3570244fb89bc8507276dbed7&amp;Data=24</v>
      </c>
    </row>
    <row r="243" spans="1:7" x14ac:dyDescent="0.25">
      <c r="A243" t="s">
        <v>19</v>
      </c>
      <c r="B243" t="s">
        <v>145</v>
      </c>
      <c r="C243" t="s">
        <v>678</v>
      </c>
      <c r="D243" t="s">
        <v>42</v>
      </c>
      <c r="E243" t="s">
        <v>679</v>
      </c>
      <c r="F243" t="str">
        <f t="shared" si="0"/>
        <v>Обращения граждан МО Ногликский ГО</v>
      </c>
      <c r="G243" s="10" t="str">
        <f>HYPERLINK("https://sed.admsakhalin.ru/Docs/Citizen/_layouts/15/eos/edbtransfer.ashx?SiteId=84ddafa0031f409e9b1dd96f91351621&amp;WebId=b44a2e8f6bd940ffb8577ce52c7585e0&amp;ListId=fd8a59b5757749e6848a491ebc731a91&amp;ItemId=24724&amp;ItemGuid=7ef803ce06204e76835a852f7e4b9659&amp;Data=24","https://sed.admsakhalin.ru/Docs/Citizen/_layouts/15/eos/edbtransfer.ashx?SiteId=84ddafa0031f409e9b1dd96f91351621&amp;WebId=b44a2e8f6bd940ffb8577ce52c7585e0&amp;ListId=fd8a59b5757749e6848a491ebc731a91&amp;ItemId=24724&amp;ItemGuid=7ef803ce06204e76835a852f7e4b9659&amp;Data=24")</f>
        <v>https://sed.admsakhalin.ru/Docs/Citizen/_layouts/15/eos/edbtransfer.ashx?SiteId=84ddafa0031f409e9b1dd96f91351621&amp;WebId=b44a2e8f6bd940ffb8577ce52c7585e0&amp;ListId=fd8a59b5757749e6848a491ebc731a91&amp;ItemId=24724&amp;ItemGuid=7ef803ce06204e76835a852f7e4b9659&amp;Data=24</v>
      </c>
    </row>
    <row r="244" spans="1:7" x14ac:dyDescent="0.25">
      <c r="A244" t="s">
        <v>19</v>
      </c>
      <c r="B244" t="s">
        <v>48</v>
      </c>
      <c r="C244" t="s">
        <v>680</v>
      </c>
      <c r="D244" t="s">
        <v>681</v>
      </c>
      <c r="E244" t="s">
        <v>682</v>
      </c>
      <c r="F244" t="str">
        <f t="shared" si="0"/>
        <v>Обращения граждан МО Ногликский ГО</v>
      </c>
      <c r="G244" s="10" t="str">
        <f>HYPERLINK("https://sed.admsakhalin.ru/Docs/Citizen/_layouts/15/eos/edbtransfer.ashx?SiteId=84ddafa0031f409e9b1dd96f91351621&amp;WebId=b44a2e8f6bd940ffb8577ce52c7585e0&amp;ListId=fd8a59b5757749e6848a491ebc731a91&amp;ItemId=14659&amp;ItemGuid=373cb10c908146318324855510ea6d3d&amp;Data=24","https://sed.admsakhalin.ru/Docs/Citizen/_layouts/15/eos/edbtransfer.ashx?SiteId=84ddafa0031f409e9b1dd96f91351621&amp;WebId=b44a2e8f6bd940ffb8577ce52c7585e0&amp;ListId=fd8a59b5757749e6848a491ebc731a91&amp;ItemId=14659&amp;ItemGuid=373cb10c908146318324855510ea6d3d&amp;Data=24")</f>
        <v>https://sed.admsakhalin.ru/Docs/Citizen/_layouts/15/eos/edbtransfer.ashx?SiteId=84ddafa0031f409e9b1dd96f91351621&amp;WebId=b44a2e8f6bd940ffb8577ce52c7585e0&amp;ListId=fd8a59b5757749e6848a491ebc731a91&amp;ItemId=14659&amp;ItemGuid=373cb10c908146318324855510ea6d3d&amp;Data=24</v>
      </c>
    </row>
    <row r="245" spans="1:7" x14ac:dyDescent="0.25">
      <c r="A245" t="s">
        <v>19</v>
      </c>
      <c r="B245" t="s">
        <v>200</v>
      </c>
      <c r="C245" t="s">
        <v>683</v>
      </c>
      <c r="D245" t="s">
        <v>149</v>
      </c>
      <c r="E245" t="s">
        <v>684</v>
      </c>
      <c r="F245" t="str">
        <f t="shared" si="0"/>
        <v>Обращения граждан МО Ногликский ГО</v>
      </c>
      <c r="G245" s="10" t="str">
        <f>HYPERLINK("https://sed.admsakhalin.ru/Docs/Citizen/_layouts/15/eos/edbtransfer.ashx?SiteId=84ddafa0031f409e9b1dd96f91351621&amp;WebId=b44a2e8f6bd940ffb8577ce52c7585e0&amp;ListId=fd8a59b5757749e6848a491ebc731a91&amp;ItemId=19372&amp;ItemGuid=d2e4c90aa2f64b97bfc687ca426b4141&amp;Data=24","https://sed.admsakhalin.ru/Docs/Citizen/_layouts/15/eos/edbtransfer.ashx?SiteId=84ddafa0031f409e9b1dd96f91351621&amp;WebId=b44a2e8f6bd940ffb8577ce52c7585e0&amp;ListId=fd8a59b5757749e6848a491ebc731a91&amp;ItemId=19372&amp;ItemGuid=d2e4c90aa2f64b97bfc687ca426b4141&amp;Data=24")</f>
        <v>https://sed.admsakhalin.ru/Docs/Citizen/_layouts/15/eos/edbtransfer.ashx?SiteId=84ddafa0031f409e9b1dd96f91351621&amp;WebId=b44a2e8f6bd940ffb8577ce52c7585e0&amp;ListId=fd8a59b5757749e6848a491ebc731a91&amp;ItemId=19372&amp;ItemGuid=d2e4c90aa2f64b97bfc687ca426b4141&amp;Data=24</v>
      </c>
    </row>
    <row r="246" spans="1:7" x14ac:dyDescent="0.25">
      <c r="A246" t="s">
        <v>19</v>
      </c>
      <c r="B246" t="s">
        <v>145</v>
      </c>
      <c r="C246" t="s">
        <v>685</v>
      </c>
      <c r="D246" t="s">
        <v>160</v>
      </c>
      <c r="E246" t="s">
        <v>686</v>
      </c>
      <c r="F246" t="str">
        <f t="shared" si="0"/>
        <v>Обращения граждан МО Ногликский ГО</v>
      </c>
      <c r="G246" s="10" t="str">
        <f>HYPERLINK("https://sed.admsakhalin.ru/Docs/Citizen/_layouts/15/eos/edbtransfer.ashx?SiteId=84ddafa0031f409e9b1dd96f91351621&amp;WebId=b44a2e8f6bd940ffb8577ce52c7585e0&amp;ListId=fd8a59b5757749e6848a491ebc731a91&amp;ItemId=22475&amp;ItemGuid=bbeea83058c843eb937c8855be4434d9&amp;Data=24","https://sed.admsakhalin.ru/Docs/Citizen/_layouts/15/eos/edbtransfer.ashx?SiteId=84ddafa0031f409e9b1dd96f91351621&amp;WebId=b44a2e8f6bd940ffb8577ce52c7585e0&amp;ListId=fd8a59b5757749e6848a491ebc731a91&amp;ItemId=22475&amp;ItemGuid=bbeea83058c843eb937c8855be4434d9&amp;Data=24")</f>
        <v>https://sed.admsakhalin.ru/Docs/Citizen/_layouts/15/eos/edbtransfer.ashx?SiteId=84ddafa0031f409e9b1dd96f91351621&amp;WebId=b44a2e8f6bd940ffb8577ce52c7585e0&amp;ListId=fd8a59b5757749e6848a491ebc731a91&amp;ItemId=22475&amp;ItemGuid=bbeea83058c843eb937c8855be4434d9&amp;Data=24</v>
      </c>
    </row>
    <row r="247" spans="1:7" x14ac:dyDescent="0.25">
      <c r="A247" t="s">
        <v>19</v>
      </c>
      <c r="B247" t="s">
        <v>206</v>
      </c>
      <c r="C247" t="s">
        <v>687</v>
      </c>
      <c r="D247" t="s">
        <v>688</v>
      </c>
      <c r="E247" t="s">
        <v>689</v>
      </c>
      <c r="F247" t="str">
        <f t="shared" si="0"/>
        <v>Обращения граждан МО Ногликский ГО</v>
      </c>
      <c r="G247" s="10" t="str">
        <f>HYPERLINK("https://sed.admsakhalin.ru/Docs/Citizen/_layouts/15/eos/edbtransfer.ashx?SiteId=84ddafa0031f409e9b1dd96f91351621&amp;WebId=b44a2e8f6bd940ffb8577ce52c7585e0&amp;ListId=fd8a59b5757749e6848a491ebc731a91&amp;ItemId=19926&amp;ItemGuid=4155f4e1306f402fbf448899d0f44488&amp;Data=24","https://sed.admsakhalin.ru/Docs/Citizen/_layouts/15/eos/edbtransfer.ashx?SiteId=84ddafa0031f409e9b1dd96f91351621&amp;WebId=b44a2e8f6bd940ffb8577ce52c7585e0&amp;ListId=fd8a59b5757749e6848a491ebc731a91&amp;ItemId=19926&amp;ItemGuid=4155f4e1306f402fbf448899d0f44488&amp;Data=24")</f>
        <v>https://sed.admsakhalin.ru/Docs/Citizen/_layouts/15/eos/edbtransfer.ashx?SiteId=84ddafa0031f409e9b1dd96f91351621&amp;WebId=b44a2e8f6bd940ffb8577ce52c7585e0&amp;ListId=fd8a59b5757749e6848a491ebc731a91&amp;ItemId=19926&amp;ItemGuid=4155f4e1306f402fbf448899d0f44488&amp;Data=24</v>
      </c>
    </row>
    <row r="248" spans="1:7" x14ac:dyDescent="0.25">
      <c r="A248" t="s">
        <v>19</v>
      </c>
      <c r="B248" t="s">
        <v>131</v>
      </c>
      <c r="C248" t="s">
        <v>690</v>
      </c>
      <c r="D248" t="s">
        <v>663</v>
      </c>
      <c r="E248" t="s">
        <v>691</v>
      </c>
      <c r="F248" t="str">
        <f t="shared" si="0"/>
        <v>Обращения граждан МО Ногликский ГО</v>
      </c>
      <c r="G248" s="10" t="str">
        <f>HYPERLINK("https://sed.admsakhalin.ru/Docs/Citizen/_layouts/15/eos/edbtransfer.ashx?SiteId=84ddafa0031f409e9b1dd96f91351621&amp;WebId=b44a2e8f6bd940ffb8577ce52c7585e0&amp;ListId=fd8a59b5757749e6848a491ebc731a91&amp;ItemId=27449&amp;ItemGuid=03f2892746ca4d22acab88a0b45c52b7&amp;Data=24","https://sed.admsakhalin.ru/Docs/Citizen/_layouts/15/eos/edbtransfer.ashx?SiteId=84ddafa0031f409e9b1dd96f91351621&amp;WebId=b44a2e8f6bd940ffb8577ce52c7585e0&amp;ListId=fd8a59b5757749e6848a491ebc731a91&amp;ItemId=27449&amp;ItemGuid=03f2892746ca4d22acab88a0b45c52b7&amp;Data=24")</f>
        <v>https://sed.admsakhalin.ru/Docs/Citizen/_layouts/15/eos/edbtransfer.ashx?SiteId=84ddafa0031f409e9b1dd96f91351621&amp;WebId=b44a2e8f6bd940ffb8577ce52c7585e0&amp;ListId=fd8a59b5757749e6848a491ebc731a91&amp;ItemId=27449&amp;ItemGuid=03f2892746ca4d22acab88a0b45c52b7&amp;Data=24</v>
      </c>
    </row>
    <row r="249" spans="1:7" x14ac:dyDescent="0.25">
      <c r="A249" t="s">
        <v>19</v>
      </c>
      <c r="B249" t="s">
        <v>101</v>
      </c>
      <c r="C249" t="s">
        <v>692</v>
      </c>
      <c r="D249" t="s">
        <v>510</v>
      </c>
      <c r="E249" t="s">
        <v>168</v>
      </c>
      <c r="F249" t="str">
        <f t="shared" si="0"/>
        <v>Обращения граждан МО Ногликский ГО</v>
      </c>
      <c r="G249" s="10" t="str">
        <f>HYPERLINK("https://sed.admsakhalin.ru/Docs/Citizen/_layouts/15/eos/edbtransfer.ashx?SiteId=84ddafa0031f409e9b1dd96f91351621&amp;WebId=b44a2e8f6bd940ffb8577ce52c7585e0&amp;ListId=fd8a59b5757749e6848a491ebc731a91&amp;ItemId=20500&amp;ItemGuid=22054b82a4614205be1388f32ce2484c&amp;Data=24","https://sed.admsakhalin.ru/Docs/Citizen/_layouts/15/eos/edbtransfer.ashx?SiteId=84ddafa0031f409e9b1dd96f91351621&amp;WebId=b44a2e8f6bd940ffb8577ce52c7585e0&amp;ListId=fd8a59b5757749e6848a491ebc731a91&amp;ItemId=20500&amp;ItemGuid=22054b82a4614205be1388f32ce2484c&amp;Data=24")</f>
        <v>https://sed.admsakhalin.ru/Docs/Citizen/_layouts/15/eos/edbtransfer.ashx?SiteId=84ddafa0031f409e9b1dd96f91351621&amp;WebId=b44a2e8f6bd940ffb8577ce52c7585e0&amp;ListId=fd8a59b5757749e6848a491ebc731a91&amp;ItemId=20500&amp;ItemGuid=22054b82a4614205be1388f32ce2484c&amp;Data=24</v>
      </c>
    </row>
    <row r="250" spans="1:7" x14ac:dyDescent="0.25">
      <c r="A250" t="s">
        <v>19</v>
      </c>
      <c r="B250" t="s">
        <v>693</v>
      </c>
      <c r="C250" t="s">
        <v>694</v>
      </c>
      <c r="D250" t="s">
        <v>180</v>
      </c>
      <c r="E250" t="s">
        <v>695</v>
      </c>
      <c r="F250" t="str">
        <f t="shared" si="0"/>
        <v>Обращения граждан МО Ногликский ГО</v>
      </c>
      <c r="G250" s="10" t="str">
        <f>HYPERLINK("https://sed.admsakhalin.ru/Docs/Citizen/_layouts/15/eos/edbtransfer.ashx?SiteId=84ddafa0031f409e9b1dd96f91351621&amp;WebId=b44a2e8f6bd940ffb8577ce52c7585e0&amp;ListId=fd8a59b5757749e6848a491ebc731a91&amp;ItemId=15579&amp;ItemGuid=a6782f965ae54dc7a798895c9fdbdb57&amp;Data=24","https://sed.admsakhalin.ru/Docs/Citizen/_layouts/15/eos/edbtransfer.ashx?SiteId=84ddafa0031f409e9b1dd96f91351621&amp;WebId=b44a2e8f6bd940ffb8577ce52c7585e0&amp;ListId=fd8a59b5757749e6848a491ebc731a91&amp;ItemId=15579&amp;ItemGuid=a6782f965ae54dc7a798895c9fdbdb57&amp;Data=24")</f>
        <v>https://sed.admsakhalin.ru/Docs/Citizen/_layouts/15/eos/edbtransfer.ashx?SiteId=84ddafa0031f409e9b1dd96f91351621&amp;WebId=b44a2e8f6bd940ffb8577ce52c7585e0&amp;ListId=fd8a59b5757749e6848a491ebc731a91&amp;ItemId=15579&amp;ItemGuid=a6782f965ae54dc7a798895c9fdbdb57&amp;Data=24</v>
      </c>
    </row>
    <row r="251" spans="1:7" x14ac:dyDescent="0.25">
      <c r="A251" t="s">
        <v>19</v>
      </c>
      <c r="B251" t="s">
        <v>553</v>
      </c>
      <c r="C251" t="s">
        <v>696</v>
      </c>
      <c r="D251" t="s">
        <v>555</v>
      </c>
      <c r="E251" t="s">
        <v>556</v>
      </c>
      <c r="F251" t="str">
        <f t="shared" si="0"/>
        <v>Обращения граждан МО Ногликский ГО</v>
      </c>
      <c r="G251" s="10" t="str">
        <f>HYPERLINK("https://sed.admsakhalin.ru/Docs/Citizen/_layouts/15/eos/edbtransfer.ashx?SiteId=84ddafa0031f409e9b1dd96f91351621&amp;WebId=b44a2e8f6bd940ffb8577ce52c7585e0&amp;ListId=fd8a59b5757749e6848a491ebc731a91&amp;ItemId=21332&amp;ItemGuid=2de279273a0a46c68c5f89bee0a5eaa2&amp;Data=24","https://sed.admsakhalin.ru/Docs/Citizen/_layouts/15/eos/edbtransfer.ashx?SiteId=84ddafa0031f409e9b1dd96f91351621&amp;WebId=b44a2e8f6bd940ffb8577ce52c7585e0&amp;ListId=fd8a59b5757749e6848a491ebc731a91&amp;ItemId=21332&amp;ItemGuid=2de279273a0a46c68c5f89bee0a5eaa2&amp;Data=24")</f>
        <v>https://sed.admsakhalin.ru/Docs/Citizen/_layouts/15/eos/edbtransfer.ashx?SiteId=84ddafa0031f409e9b1dd96f91351621&amp;WebId=b44a2e8f6bd940ffb8577ce52c7585e0&amp;ListId=fd8a59b5757749e6848a491ebc731a91&amp;ItemId=21332&amp;ItemGuid=2de279273a0a46c68c5f89bee0a5eaa2&amp;Data=24</v>
      </c>
    </row>
    <row r="252" spans="1:7" x14ac:dyDescent="0.25">
      <c r="A252" t="s">
        <v>19</v>
      </c>
      <c r="B252" t="s">
        <v>131</v>
      </c>
      <c r="C252" t="s">
        <v>697</v>
      </c>
      <c r="D252" t="s">
        <v>136</v>
      </c>
      <c r="E252" t="s">
        <v>698</v>
      </c>
      <c r="F252" t="str">
        <f t="shared" si="0"/>
        <v>Обращения граждан МО Ногликский ГО</v>
      </c>
      <c r="G252" s="10" t="str">
        <f>HYPERLINK("https://sed.admsakhalin.ru/Docs/Citizen/_layouts/15/eos/edbtransfer.ashx?SiteId=84ddafa0031f409e9b1dd96f91351621&amp;WebId=b44a2e8f6bd940ffb8577ce52c7585e0&amp;ListId=fd8a59b5757749e6848a491ebc731a91&amp;ItemId=24956&amp;ItemGuid=1cfb2021dd534f0190928a1125edbb25&amp;Data=24","https://sed.admsakhalin.ru/Docs/Citizen/_layouts/15/eos/edbtransfer.ashx?SiteId=84ddafa0031f409e9b1dd96f91351621&amp;WebId=b44a2e8f6bd940ffb8577ce52c7585e0&amp;ListId=fd8a59b5757749e6848a491ebc731a91&amp;ItemId=24956&amp;ItemGuid=1cfb2021dd534f0190928a1125edbb25&amp;Data=24")</f>
        <v>https://sed.admsakhalin.ru/Docs/Citizen/_layouts/15/eos/edbtransfer.ashx?SiteId=84ddafa0031f409e9b1dd96f91351621&amp;WebId=b44a2e8f6bd940ffb8577ce52c7585e0&amp;ListId=fd8a59b5757749e6848a491ebc731a91&amp;ItemId=24956&amp;ItemGuid=1cfb2021dd534f0190928a1125edbb25&amp;Data=24</v>
      </c>
    </row>
    <row r="253" spans="1:7" x14ac:dyDescent="0.25">
      <c r="A253" t="s">
        <v>19</v>
      </c>
      <c r="B253" t="s">
        <v>699</v>
      </c>
      <c r="C253" t="s">
        <v>700</v>
      </c>
      <c r="D253" t="s">
        <v>572</v>
      </c>
      <c r="E253" t="s">
        <v>701</v>
      </c>
      <c r="F253" t="str">
        <f t="shared" si="0"/>
        <v>Обращения граждан МО Ногликский ГО</v>
      </c>
      <c r="G253" s="10" t="str">
        <f>HYPERLINK("https://sed.admsakhalin.ru/Docs/Citizen/_layouts/15/eos/edbtransfer.ashx?SiteId=84ddafa0031f409e9b1dd96f91351621&amp;WebId=b44a2e8f6bd940ffb8577ce52c7585e0&amp;ListId=fd8a59b5757749e6848a491ebc731a91&amp;ItemId=19187&amp;ItemGuid=a4bda7e7a4814321811b8a29b65c568f&amp;Data=24","https://sed.admsakhalin.ru/Docs/Citizen/_layouts/15/eos/edbtransfer.ashx?SiteId=84ddafa0031f409e9b1dd96f91351621&amp;WebId=b44a2e8f6bd940ffb8577ce52c7585e0&amp;ListId=fd8a59b5757749e6848a491ebc731a91&amp;ItemId=19187&amp;ItemGuid=a4bda7e7a4814321811b8a29b65c568f&amp;Data=24")</f>
        <v>https://sed.admsakhalin.ru/Docs/Citizen/_layouts/15/eos/edbtransfer.ashx?SiteId=84ddafa0031f409e9b1dd96f91351621&amp;WebId=b44a2e8f6bd940ffb8577ce52c7585e0&amp;ListId=fd8a59b5757749e6848a491ebc731a91&amp;ItemId=19187&amp;ItemGuid=a4bda7e7a4814321811b8a29b65c568f&amp;Data=24</v>
      </c>
    </row>
    <row r="254" spans="1:7" x14ac:dyDescent="0.25">
      <c r="A254" t="s">
        <v>19</v>
      </c>
      <c r="B254" t="s">
        <v>145</v>
      </c>
      <c r="C254" t="s">
        <v>702</v>
      </c>
      <c r="D254" t="s">
        <v>364</v>
      </c>
      <c r="E254" t="s">
        <v>365</v>
      </c>
      <c r="F254" t="str">
        <f t="shared" si="0"/>
        <v>Обращения граждан МО Ногликский ГО</v>
      </c>
      <c r="G254" s="10" t="str">
        <f>HYPERLINK("https://sed.admsakhalin.ru/Docs/Citizen/_layouts/15/eos/edbtransfer.ashx?SiteId=84ddafa0031f409e9b1dd96f91351621&amp;WebId=b44a2e8f6bd940ffb8577ce52c7585e0&amp;ListId=fd8a59b5757749e6848a491ebc731a91&amp;ItemId=23689&amp;ItemGuid=61b1467bbabe48209d6e8a62e3bea2be&amp;Data=24","https://sed.admsakhalin.ru/Docs/Citizen/_layouts/15/eos/edbtransfer.ashx?SiteId=84ddafa0031f409e9b1dd96f91351621&amp;WebId=b44a2e8f6bd940ffb8577ce52c7585e0&amp;ListId=fd8a59b5757749e6848a491ebc731a91&amp;ItemId=23689&amp;ItemGuid=61b1467bbabe48209d6e8a62e3bea2be&amp;Data=24")</f>
        <v>https://sed.admsakhalin.ru/Docs/Citizen/_layouts/15/eos/edbtransfer.ashx?SiteId=84ddafa0031f409e9b1dd96f91351621&amp;WebId=b44a2e8f6bd940ffb8577ce52c7585e0&amp;ListId=fd8a59b5757749e6848a491ebc731a91&amp;ItemId=23689&amp;ItemGuid=61b1467bbabe48209d6e8a62e3bea2be&amp;Data=24</v>
      </c>
    </row>
    <row r="255" spans="1:7" x14ac:dyDescent="0.25">
      <c r="A255" t="s">
        <v>19</v>
      </c>
      <c r="B255" t="s">
        <v>32</v>
      </c>
      <c r="C255" t="s">
        <v>703</v>
      </c>
      <c r="D255" t="s">
        <v>418</v>
      </c>
      <c r="E255" t="s">
        <v>704</v>
      </c>
      <c r="F255" t="str">
        <f t="shared" si="0"/>
        <v>Обращения граждан МО Ногликский ГО</v>
      </c>
      <c r="G255" s="10" t="str">
        <f>HYPERLINK("https://sed.admsakhalin.ru/Docs/Citizen/_layouts/15/eos/edbtransfer.ashx?SiteId=84ddafa0031f409e9b1dd96f91351621&amp;WebId=b44a2e8f6bd940ffb8577ce52c7585e0&amp;ListId=fd8a59b5757749e6848a491ebc731a91&amp;ItemId=15257&amp;ItemGuid=92059722cb554784a2958a7e5190ba96&amp;Data=24","https://sed.admsakhalin.ru/Docs/Citizen/_layouts/15/eos/edbtransfer.ashx?SiteId=84ddafa0031f409e9b1dd96f91351621&amp;WebId=b44a2e8f6bd940ffb8577ce52c7585e0&amp;ListId=fd8a59b5757749e6848a491ebc731a91&amp;ItemId=15257&amp;ItemGuid=92059722cb554784a2958a7e5190ba96&amp;Data=24")</f>
        <v>https://sed.admsakhalin.ru/Docs/Citizen/_layouts/15/eos/edbtransfer.ashx?SiteId=84ddafa0031f409e9b1dd96f91351621&amp;WebId=b44a2e8f6bd940ffb8577ce52c7585e0&amp;ListId=fd8a59b5757749e6848a491ebc731a91&amp;ItemId=15257&amp;ItemGuid=92059722cb554784a2958a7e5190ba96&amp;Data=24</v>
      </c>
    </row>
    <row r="256" spans="1:7" x14ac:dyDescent="0.25">
      <c r="A256" t="s">
        <v>19</v>
      </c>
      <c r="B256" t="s">
        <v>393</v>
      </c>
      <c r="C256" t="s">
        <v>705</v>
      </c>
      <c r="D256" t="s">
        <v>706</v>
      </c>
      <c r="E256" t="s">
        <v>707</v>
      </c>
      <c r="F256" t="str">
        <f t="shared" si="0"/>
        <v>Обращения граждан МО Ногликский ГО</v>
      </c>
      <c r="G256" s="10" t="str">
        <f>HYPERLINK("https://sed.admsakhalin.ru/Docs/Citizen/_layouts/15/eos/edbtransfer.ashx?SiteId=84ddafa0031f409e9b1dd96f91351621&amp;WebId=b44a2e8f6bd940ffb8577ce52c7585e0&amp;ListId=fd8a59b5757749e6848a491ebc731a91&amp;ItemId=25003&amp;ItemGuid=5ae1570d84f24b9baf768b170e653ed0&amp;Data=24","https://sed.admsakhalin.ru/Docs/Citizen/_layouts/15/eos/edbtransfer.ashx?SiteId=84ddafa0031f409e9b1dd96f91351621&amp;WebId=b44a2e8f6bd940ffb8577ce52c7585e0&amp;ListId=fd8a59b5757749e6848a491ebc731a91&amp;ItemId=25003&amp;ItemGuid=5ae1570d84f24b9baf768b170e653ed0&amp;Data=24")</f>
        <v>https://sed.admsakhalin.ru/Docs/Citizen/_layouts/15/eos/edbtransfer.ashx?SiteId=84ddafa0031f409e9b1dd96f91351621&amp;WebId=b44a2e8f6bd940ffb8577ce52c7585e0&amp;ListId=fd8a59b5757749e6848a491ebc731a91&amp;ItemId=25003&amp;ItemGuid=5ae1570d84f24b9baf768b170e653ed0&amp;Data=24</v>
      </c>
    </row>
    <row r="257" spans="1:7" x14ac:dyDescent="0.25">
      <c r="A257" t="s">
        <v>19</v>
      </c>
      <c r="B257" t="s">
        <v>20</v>
      </c>
      <c r="C257" t="s">
        <v>708</v>
      </c>
      <c r="D257" t="s">
        <v>709</v>
      </c>
      <c r="E257" t="s">
        <v>710</v>
      </c>
      <c r="F257" t="str">
        <f t="shared" si="0"/>
        <v>Обращения граждан МО Ногликский ГО</v>
      </c>
      <c r="G257" s="10" t="str">
        <f>HYPERLINK("https://sed.admsakhalin.ru/Docs/Citizen/_layouts/15/eos/edbtransfer.ashx?SiteId=84ddafa0031f409e9b1dd96f91351621&amp;WebId=b44a2e8f6bd940ffb8577ce52c7585e0&amp;ListId=fd8a59b5757749e6848a491ebc731a91&amp;ItemId=27858&amp;ItemGuid=afeaf57b86cc485891d48b1cbc72ea76&amp;Data=24","https://sed.admsakhalin.ru/Docs/Citizen/_layouts/15/eos/edbtransfer.ashx?SiteId=84ddafa0031f409e9b1dd96f91351621&amp;WebId=b44a2e8f6bd940ffb8577ce52c7585e0&amp;ListId=fd8a59b5757749e6848a491ebc731a91&amp;ItemId=27858&amp;ItemGuid=afeaf57b86cc485891d48b1cbc72ea76&amp;Data=24")</f>
        <v>https://sed.admsakhalin.ru/Docs/Citizen/_layouts/15/eos/edbtransfer.ashx?SiteId=84ddafa0031f409e9b1dd96f91351621&amp;WebId=b44a2e8f6bd940ffb8577ce52c7585e0&amp;ListId=fd8a59b5757749e6848a491ebc731a91&amp;ItemId=27858&amp;ItemGuid=afeaf57b86cc485891d48b1cbc72ea76&amp;Data=24</v>
      </c>
    </row>
    <row r="258" spans="1:7" x14ac:dyDescent="0.25">
      <c r="A258" t="s">
        <v>19</v>
      </c>
      <c r="B258" t="s">
        <v>52</v>
      </c>
      <c r="C258" t="s">
        <v>711</v>
      </c>
      <c r="D258" t="s">
        <v>712</v>
      </c>
      <c r="E258" t="s">
        <v>713</v>
      </c>
      <c r="F258" t="str">
        <f t="shared" si="0"/>
        <v>Обращения граждан МО Ногликский ГО</v>
      </c>
      <c r="G258" s="10" t="str">
        <f>HYPERLINK("https://sed.admsakhalin.ru/Docs/Citizen/_layouts/15/eos/edbtransfer.ashx?SiteId=84ddafa0031f409e9b1dd96f91351621&amp;WebId=b44a2e8f6bd940ffb8577ce52c7585e0&amp;ListId=fd8a59b5757749e6848a491ebc731a91&amp;ItemId=24065&amp;ItemGuid=7988c847b0444ef1a2028b268f8c7668&amp;Data=24","https://sed.admsakhalin.ru/Docs/Citizen/_layouts/15/eos/edbtransfer.ashx?SiteId=84ddafa0031f409e9b1dd96f91351621&amp;WebId=b44a2e8f6bd940ffb8577ce52c7585e0&amp;ListId=fd8a59b5757749e6848a491ebc731a91&amp;ItemId=24065&amp;ItemGuid=7988c847b0444ef1a2028b268f8c7668&amp;Data=24")</f>
        <v>https://sed.admsakhalin.ru/Docs/Citizen/_layouts/15/eos/edbtransfer.ashx?SiteId=84ddafa0031f409e9b1dd96f91351621&amp;WebId=b44a2e8f6bd940ffb8577ce52c7585e0&amp;ListId=fd8a59b5757749e6848a491ebc731a91&amp;ItemId=24065&amp;ItemGuid=7988c847b0444ef1a2028b268f8c7668&amp;Data=24</v>
      </c>
    </row>
    <row r="259" spans="1:7" x14ac:dyDescent="0.25">
      <c r="A259" t="s">
        <v>19</v>
      </c>
      <c r="B259" t="s">
        <v>714</v>
      </c>
      <c r="C259" t="s">
        <v>715</v>
      </c>
      <c r="D259" t="s">
        <v>681</v>
      </c>
      <c r="E259" t="s">
        <v>716</v>
      </c>
      <c r="F259" t="str">
        <f t="shared" si="0"/>
        <v>Обращения граждан МО Ногликский ГО</v>
      </c>
      <c r="G259" s="10" t="str">
        <f>HYPERLINK("https://sed.admsakhalin.ru/Docs/Citizen/_layouts/15/eos/edbtransfer.ashx?SiteId=84ddafa0031f409e9b1dd96f91351621&amp;WebId=b44a2e8f6bd940ffb8577ce52c7585e0&amp;ListId=fd8a59b5757749e6848a491ebc731a91&amp;ItemId=14650&amp;ItemGuid=a9b3b3b238c74875a2508b601f355241&amp;Data=24","https://sed.admsakhalin.ru/Docs/Citizen/_layouts/15/eos/edbtransfer.ashx?SiteId=84ddafa0031f409e9b1dd96f91351621&amp;WebId=b44a2e8f6bd940ffb8577ce52c7585e0&amp;ListId=fd8a59b5757749e6848a491ebc731a91&amp;ItemId=14650&amp;ItemGuid=a9b3b3b238c74875a2508b601f355241&amp;Data=24")</f>
        <v>https://sed.admsakhalin.ru/Docs/Citizen/_layouts/15/eos/edbtransfer.ashx?SiteId=84ddafa0031f409e9b1dd96f91351621&amp;WebId=b44a2e8f6bd940ffb8577ce52c7585e0&amp;ListId=fd8a59b5757749e6848a491ebc731a91&amp;ItemId=14650&amp;ItemGuid=a9b3b3b238c74875a2508b601f355241&amp;Data=24</v>
      </c>
    </row>
    <row r="260" spans="1:7" x14ac:dyDescent="0.25">
      <c r="A260" t="s">
        <v>19</v>
      </c>
      <c r="B260" t="s">
        <v>717</v>
      </c>
      <c r="C260" t="s">
        <v>718</v>
      </c>
      <c r="D260" t="s">
        <v>463</v>
      </c>
      <c r="E260" t="s">
        <v>719</v>
      </c>
      <c r="F260" t="str">
        <f t="shared" si="0"/>
        <v>Обращения граждан МО Ногликский ГО</v>
      </c>
      <c r="G260" s="10" t="str">
        <f>HYPERLINK("https://sed.admsakhalin.ru/Docs/Citizen/_layouts/15/eos/edbtransfer.ashx?SiteId=84ddafa0031f409e9b1dd96f91351621&amp;WebId=b44a2e8f6bd940ffb8577ce52c7585e0&amp;ListId=fd8a59b5757749e6848a491ebc731a91&amp;ItemId=25111&amp;ItemGuid=c9c788ede5b945edbbcd8d9520a2e109&amp;Data=24","https://sed.admsakhalin.ru/Docs/Citizen/_layouts/15/eos/edbtransfer.ashx?SiteId=84ddafa0031f409e9b1dd96f91351621&amp;WebId=b44a2e8f6bd940ffb8577ce52c7585e0&amp;ListId=fd8a59b5757749e6848a491ebc731a91&amp;ItemId=25111&amp;ItemGuid=c9c788ede5b945edbbcd8d9520a2e109&amp;Data=24")</f>
        <v>https://sed.admsakhalin.ru/Docs/Citizen/_layouts/15/eos/edbtransfer.ashx?SiteId=84ddafa0031f409e9b1dd96f91351621&amp;WebId=b44a2e8f6bd940ffb8577ce52c7585e0&amp;ListId=fd8a59b5757749e6848a491ebc731a91&amp;ItemId=25111&amp;ItemGuid=c9c788ede5b945edbbcd8d9520a2e109&amp;Data=24</v>
      </c>
    </row>
    <row r="261" spans="1:7" x14ac:dyDescent="0.25">
      <c r="A261" t="s">
        <v>19</v>
      </c>
      <c r="B261" t="s">
        <v>369</v>
      </c>
      <c r="C261" t="s">
        <v>720</v>
      </c>
      <c r="D261" t="s">
        <v>236</v>
      </c>
      <c r="E261" t="s">
        <v>721</v>
      </c>
      <c r="F261" t="str">
        <f t="shared" si="0"/>
        <v>Обращения граждан МО Ногликский ГО</v>
      </c>
      <c r="G261" s="10" t="str">
        <f>HYPERLINK("https://sed.admsakhalin.ru/Docs/Citizen/_layouts/15/eos/edbtransfer.ashx?SiteId=84ddafa0031f409e9b1dd96f91351621&amp;WebId=b44a2e8f6bd940ffb8577ce52c7585e0&amp;ListId=fd8a59b5757749e6848a491ebc731a91&amp;ItemId=27165&amp;ItemGuid=9ecc57cba11e4b989bad8e01c0026fc0&amp;Data=24","https://sed.admsakhalin.ru/Docs/Citizen/_layouts/15/eos/edbtransfer.ashx?SiteId=84ddafa0031f409e9b1dd96f91351621&amp;WebId=b44a2e8f6bd940ffb8577ce52c7585e0&amp;ListId=fd8a59b5757749e6848a491ebc731a91&amp;ItemId=27165&amp;ItemGuid=9ecc57cba11e4b989bad8e01c0026fc0&amp;Data=24")</f>
        <v>https://sed.admsakhalin.ru/Docs/Citizen/_layouts/15/eos/edbtransfer.ashx?SiteId=84ddafa0031f409e9b1dd96f91351621&amp;WebId=b44a2e8f6bd940ffb8577ce52c7585e0&amp;ListId=fd8a59b5757749e6848a491ebc731a91&amp;ItemId=27165&amp;ItemGuid=9ecc57cba11e4b989bad8e01c0026fc0&amp;Data=24</v>
      </c>
    </row>
    <row r="262" spans="1:7" x14ac:dyDescent="0.25">
      <c r="A262" t="s">
        <v>19</v>
      </c>
      <c r="B262" t="s">
        <v>543</v>
      </c>
      <c r="C262" t="s">
        <v>722</v>
      </c>
      <c r="D262" t="s">
        <v>46</v>
      </c>
      <c r="E262" t="s">
        <v>723</v>
      </c>
      <c r="F262" t="str">
        <f t="shared" si="0"/>
        <v>Обращения граждан МО Ногликский ГО</v>
      </c>
      <c r="G262" s="10" t="str">
        <f>HYPERLINK("https://sed.admsakhalin.ru/Docs/Citizen/_layouts/15/eos/edbtransfer.ashx?SiteId=84ddafa0031f409e9b1dd96f91351621&amp;WebId=b44a2e8f6bd940ffb8577ce52c7585e0&amp;ListId=fd8a59b5757749e6848a491ebc731a91&amp;ItemId=17402&amp;ItemGuid=1b424989541d4bb5a6908e553d33882e&amp;Data=24","https://sed.admsakhalin.ru/Docs/Citizen/_layouts/15/eos/edbtransfer.ashx?SiteId=84ddafa0031f409e9b1dd96f91351621&amp;WebId=b44a2e8f6bd940ffb8577ce52c7585e0&amp;ListId=fd8a59b5757749e6848a491ebc731a91&amp;ItemId=17402&amp;ItemGuid=1b424989541d4bb5a6908e553d33882e&amp;Data=24")</f>
        <v>https://sed.admsakhalin.ru/Docs/Citizen/_layouts/15/eos/edbtransfer.ashx?SiteId=84ddafa0031f409e9b1dd96f91351621&amp;WebId=b44a2e8f6bd940ffb8577ce52c7585e0&amp;ListId=fd8a59b5757749e6848a491ebc731a91&amp;ItemId=17402&amp;ItemGuid=1b424989541d4bb5a6908e553d33882e&amp;Data=24</v>
      </c>
    </row>
    <row r="263" spans="1:7" x14ac:dyDescent="0.25">
      <c r="A263" t="s">
        <v>19</v>
      </c>
      <c r="B263" t="s">
        <v>145</v>
      </c>
      <c r="C263" t="s">
        <v>724</v>
      </c>
      <c r="D263" t="s">
        <v>558</v>
      </c>
      <c r="E263" t="s">
        <v>141</v>
      </c>
      <c r="F263" t="str">
        <f t="shared" si="0"/>
        <v>Обращения граждан МО Ногликский ГО</v>
      </c>
      <c r="G263" s="10" t="str">
        <f>HYPERLINK("https://sed.admsakhalin.ru/Docs/Citizen/_layouts/15/eos/edbtransfer.ashx?SiteId=84ddafa0031f409e9b1dd96f91351621&amp;WebId=b44a2e8f6bd940ffb8577ce52c7585e0&amp;ListId=fd8a59b5757749e6848a491ebc731a91&amp;ItemId=22600&amp;ItemGuid=dda6a8c09daf46d882658efa0506f56a&amp;Data=24","https://sed.admsakhalin.ru/Docs/Citizen/_layouts/15/eos/edbtransfer.ashx?SiteId=84ddafa0031f409e9b1dd96f91351621&amp;WebId=b44a2e8f6bd940ffb8577ce52c7585e0&amp;ListId=fd8a59b5757749e6848a491ebc731a91&amp;ItemId=22600&amp;ItemGuid=dda6a8c09daf46d882658efa0506f56a&amp;Data=24")</f>
        <v>https://sed.admsakhalin.ru/Docs/Citizen/_layouts/15/eos/edbtransfer.ashx?SiteId=84ddafa0031f409e9b1dd96f91351621&amp;WebId=b44a2e8f6bd940ffb8577ce52c7585e0&amp;ListId=fd8a59b5757749e6848a491ebc731a91&amp;ItemId=22600&amp;ItemGuid=dda6a8c09daf46d882658efa0506f56a&amp;Data=24</v>
      </c>
    </row>
    <row r="264" spans="1:7" x14ac:dyDescent="0.25">
      <c r="A264" t="s">
        <v>19</v>
      </c>
      <c r="B264" t="s">
        <v>273</v>
      </c>
      <c r="C264" t="s">
        <v>725</v>
      </c>
      <c r="D264" t="s">
        <v>54</v>
      </c>
      <c r="E264" t="s">
        <v>726</v>
      </c>
      <c r="F264" t="str">
        <f t="shared" si="0"/>
        <v>Обращения граждан МО Ногликский ГО</v>
      </c>
      <c r="G264" s="10" t="str">
        <f>HYPERLINK("https://sed.admsakhalin.ru/Docs/Citizen/_layouts/15/eos/edbtransfer.ashx?SiteId=84ddafa0031f409e9b1dd96f91351621&amp;WebId=b44a2e8f6bd940ffb8577ce52c7585e0&amp;ListId=fd8a59b5757749e6848a491ebc731a91&amp;ItemId=25678&amp;ItemGuid=a25f6ca6f1a347eabfbd90b6642ce283&amp;Data=24","https://sed.admsakhalin.ru/Docs/Citizen/_layouts/15/eos/edbtransfer.ashx?SiteId=84ddafa0031f409e9b1dd96f91351621&amp;WebId=b44a2e8f6bd940ffb8577ce52c7585e0&amp;ListId=fd8a59b5757749e6848a491ebc731a91&amp;ItemId=25678&amp;ItemGuid=a25f6ca6f1a347eabfbd90b6642ce283&amp;Data=24")</f>
        <v>https://sed.admsakhalin.ru/Docs/Citizen/_layouts/15/eos/edbtransfer.ashx?SiteId=84ddafa0031f409e9b1dd96f91351621&amp;WebId=b44a2e8f6bd940ffb8577ce52c7585e0&amp;ListId=fd8a59b5757749e6848a491ebc731a91&amp;ItemId=25678&amp;ItemGuid=a25f6ca6f1a347eabfbd90b6642ce283&amp;Data=24</v>
      </c>
    </row>
    <row r="265" spans="1:7" x14ac:dyDescent="0.25">
      <c r="A265" t="s">
        <v>19</v>
      </c>
      <c r="B265" t="s">
        <v>82</v>
      </c>
      <c r="C265" t="s">
        <v>727</v>
      </c>
      <c r="D265" t="s">
        <v>70</v>
      </c>
      <c r="E265" t="s">
        <v>728</v>
      </c>
      <c r="F265" t="str">
        <f t="shared" si="0"/>
        <v>Обращения граждан МО Ногликский ГО</v>
      </c>
      <c r="G265" s="10" t="str">
        <f>HYPERLINK("https://sed.admsakhalin.ru/Docs/Citizen/_layouts/15/eos/edbtransfer.ashx?SiteId=84ddafa0031f409e9b1dd96f91351621&amp;WebId=b44a2e8f6bd940ffb8577ce52c7585e0&amp;ListId=fd8a59b5757749e6848a491ebc731a91&amp;ItemId=16630&amp;ItemGuid=01912d5f0a4f4e9a8bf8926bc39e7cc6&amp;Data=24","https://sed.admsakhalin.ru/Docs/Citizen/_layouts/15/eos/edbtransfer.ashx?SiteId=84ddafa0031f409e9b1dd96f91351621&amp;WebId=b44a2e8f6bd940ffb8577ce52c7585e0&amp;ListId=fd8a59b5757749e6848a491ebc731a91&amp;ItemId=16630&amp;ItemGuid=01912d5f0a4f4e9a8bf8926bc39e7cc6&amp;Data=24")</f>
        <v>https://sed.admsakhalin.ru/Docs/Citizen/_layouts/15/eos/edbtransfer.ashx?SiteId=84ddafa0031f409e9b1dd96f91351621&amp;WebId=b44a2e8f6bd940ffb8577ce52c7585e0&amp;ListId=fd8a59b5757749e6848a491ebc731a91&amp;ItemId=16630&amp;ItemGuid=01912d5f0a4f4e9a8bf8926bc39e7cc6&amp;Data=24</v>
      </c>
    </row>
    <row r="266" spans="1:7" x14ac:dyDescent="0.25">
      <c r="A266" t="s">
        <v>19</v>
      </c>
      <c r="B266" t="s">
        <v>729</v>
      </c>
      <c r="C266" t="s">
        <v>730</v>
      </c>
      <c r="D266" t="s">
        <v>663</v>
      </c>
      <c r="E266" t="s">
        <v>731</v>
      </c>
      <c r="F266" t="str">
        <f t="shared" si="0"/>
        <v>Обращения граждан МО Ногликский ГО</v>
      </c>
      <c r="G266" s="10" t="str">
        <f>HYPERLINK("https://sed.admsakhalin.ru/Docs/Citizen/_layouts/15/eos/edbtransfer.ashx?SiteId=84ddafa0031f409e9b1dd96f91351621&amp;WebId=b44a2e8f6bd940ffb8577ce52c7585e0&amp;ListId=fd8a59b5757749e6848a491ebc731a91&amp;ItemId=27427&amp;ItemGuid=396dd138ba9342ed84ec92da9f18c5a9&amp;Data=24","https://sed.admsakhalin.ru/Docs/Citizen/_layouts/15/eos/edbtransfer.ashx?SiteId=84ddafa0031f409e9b1dd96f91351621&amp;WebId=b44a2e8f6bd940ffb8577ce52c7585e0&amp;ListId=fd8a59b5757749e6848a491ebc731a91&amp;ItemId=27427&amp;ItemGuid=396dd138ba9342ed84ec92da9f18c5a9&amp;Data=24")</f>
        <v>https://sed.admsakhalin.ru/Docs/Citizen/_layouts/15/eos/edbtransfer.ashx?SiteId=84ddafa0031f409e9b1dd96f91351621&amp;WebId=b44a2e8f6bd940ffb8577ce52c7585e0&amp;ListId=fd8a59b5757749e6848a491ebc731a91&amp;ItemId=27427&amp;ItemGuid=396dd138ba9342ed84ec92da9f18c5a9&amp;Data=24</v>
      </c>
    </row>
    <row r="267" spans="1:7" x14ac:dyDescent="0.25">
      <c r="A267" t="s">
        <v>19</v>
      </c>
      <c r="B267" t="s">
        <v>359</v>
      </c>
      <c r="C267" t="s">
        <v>732</v>
      </c>
      <c r="D267" t="s">
        <v>733</v>
      </c>
      <c r="E267" t="s">
        <v>486</v>
      </c>
      <c r="F267" t="str">
        <f t="shared" si="0"/>
        <v>Обращения граждан МО Ногликский ГО</v>
      </c>
      <c r="G267" s="10" t="str">
        <f>HYPERLINK("https://sed.admsakhalin.ru/Docs/Citizen/_layouts/15/eos/edbtransfer.ashx?SiteId=84ddafa0031f409e9b1dd96f91351621&amp;WebId=b44a2e8f6bd940ffb8577ce52c7585e0&amp;ListId=fd8a59b5757749e6848a491ebc731a91&amp;ItemId=26002&amp;ItemGuid=7461dd4834f1480e9a5192f8018478cb&amp;Data=24","https://sed.admsakhalin.ru/Docs/Citizen/_layouts/15/eos/edbtransfer.ashx?SiteId=84ddafa0031f409e9b1dd96f91351621&amp;WebId=b44a2e8f6bd940ffb8577ce52c7585e0&amp;ListId=fd8a59b5757749e6848a491ebc731a91&amp;ItemId=26002&amp;ItemGuid=7461dd4834f1480e9a5192f8018478cb&amp;Data=24")</f>
        <v>https://sed.admsakhalin.ru/Docs/Citizen/_layouts/15/eos/edbtransfer.ashx?SiteId=84ddafa0031f409e9b1dd96f91351621&amp;WebId=b44a2e8f6bd940ffb8577ce52c7585e0&amp;ListId=fd8a59b5757749e6848a491ebc731a91&amp;ItemId=26002&amp;ItemGuid=7461dd4834f1480e9a5192f8018478cb&amp;Data=24</v>
      </c>
    </row>
    <row r="268" spans="1:7" x14ac:dyDescent="0.25">
      <c r="A268" t="s">
        <v>19</v>
      </c>
      <c r="B268" t="s">
        <v>145</v>
      </c>
      <c r="C268" t="s">
        <v>734</v>
      </c>
      <c r="D268" t="s">
        <v>279</v>
      </c>
      <c r="E268" t="s">
        <v>735</v>
      </c>
      <c r="F268" t="str">
        <f t="shared" si="0"/>
        <v>Обращения граждан МО Ногликский ГО</v>
      </c>
      <c r="G268" s="10" t="str">
        <f>HYPERLINK("https://sed.admsakhalin.ru/Docs/Citizen/_layouts/15/eos/edbtransfer.ashx?SiteId=84ddafa0031f409e9b1dd96f91351621&amp;WebId=b44a2e8f6bd940ffb8577ce52c7585e0&amp;ListId=fd8a59b5757749e6848a491ebc731a91&amp;ItemId=21131&amp;ItemGuid=cc37b3d23adc4043a24b93243764d49c&amp;Data=24","https://sed.admsakhalin.ru/Docs/Citizen/_layouts/15/eos/edbtransfer.ashx?SiteId=84ddafa0031f409e9b1dd96f91351621&amp;WebId=b44a2e8f6bd940ffb8577ce52c7585e0&amp;ListId=fd8a59b5757749e6848a491ebc731a91&amp;ItemId=21131&amp;ItemGuid=cc37b3d23adc4043a24b93243764d49c&amp;Data=24")</f>
        <v>https://sed.admsakhalin.ru/Docs/Citizen/_layouts/15/eos/edbtransfer.ashx?SiteId=84ddafa0031f409e9b1dd96f91351621&amp;WebId=b44a2e8f6bd940ffb8577ce52c7585e0&amp;ListId=fd8a59b5757749e6848a491ebc731a91&amp;ItemId=21131&amp;ItemGuid=cc37b3d23adc4043a24b93243764d49c&amp;Data=24</v>
      </c>
    </row>
    <row r="269" spans="1:7" x14ac:dyDescent="0.25">
      <c r="A269" t="s">
        <v>19</v>
      </c>
      <c r="B269" t="s">
        <v>123</v>
      </c>
      <c r="C269" t="s">
        <v>736</v>
      </c>
      <c r="D269" t="s">
        <v>737</v>
      </c>
      <c r="E269" t="s">
        <v>738</v>
      </c>
      <c r="F269" t="str">
        <f t="shared" si="0"/>
        <v>Обращения граждан МО Ногликский ГО</v>
      </c>
      <c r="G269" s="10" t="str">
        <f>HYPERLINK("https://sed.admsakhalin.ru/Docs/Citizen/_layouts/15/eos/edbtransfer.ashx?SiteId=84ddafa0031f409e9b1dd96f91351621&amp;WebId=b44a2e8f6bd940ffb8577ce52c7585e0&amp;ListId=fd8a59b5757749e6848a491ebc731a91&amp;ItemId=25514&amp;ItemGuid=3df054a675a74fd5985e93ba428cbca3&amp;Data=24","https://sed.admsakhalin.ru/Docs/Citizen/_layouts/15/eos/edbtransfer.ashx?SiteId=84ddafa0031f409e9b1dd96f91351621&amp;WebId=b44a2e8f6bd940ffb8577ce52c7585e0&amp;ListId=fd8a59b5757749e6848a491ebc731a91&amp;ItemId=25514&amp;ItemGuid=3df054a675a74fd5985e93ba428cbca3&amp;Data=24")</f>
        <v>https://sed.admsakhalin.ru/Docs/Citizen/_layouts/15/eos/edbtransfer.ashx?SiteId=84ddafa0031f409e9b1dd96f91351621&amp;WebId=b44a2e8f6bd940ffb8577ce52c7585e0&amp;ListId=fd8a59b5757749e6848a491ebc731a91&amp;ItemId=25514&amp;ItemGuid=3df054a675a74fd5985e93ba428cbca3&amp;Data=24</v>
      </c>
    </row>
    <row r="270" spans="1:7" x14ac:dyDescent="0.25">
      <c r="A270" t="s">
        <v>19</v>
      </c>
      <c r="B270" t="s">
        <v>123</v>
      </c>
      <c r="C270" t="s">
        <v>739</v>
      </c>
      <c r="D270" t="s">
        <v>485</v>
      </c>
      <c r="E270" t="s">
        <v>740</v>
      </c>
      <c r="F270" t="str">
        <f t="shared" si="0"/>
        <v>Обращения граждан МО Ногликский ГО</v>
      </c>
      <c r="G270" s="10" t="str">
        <f>HYPERLINK("https://sed.admsakhalin.ru/Docs/Citizen/_layouts/15/eos/edbtransfer.ashx?SiteId=84ddafa0031f409e9b1dd96f91351621&amp;WebId=b44a2e8f6bd940ffb8577ce52c7585e0&amp;ListId=fd8a59b5757749e6848a491ebc731a91&amp;ItemId=27112&amp;ItemGuid=9bb22c2bb86644248ba893fe5d74427c&amp;Data=24","https://sed.admsakhalin.ru/Docs/Citizen/_layouts/15/eos/edbtransfer.ashx?SiteId=84ddafa0031f409e9b1dd96f91351621&amp;WebId=b44a2e8f6bd940ffb8577ce52c7585e0&amp;ListId=fd8a59b5757749e6848a491ebc731a91&amp;ItemId=27112&amp;ItemGuid=9bb22c2bb86644248ba893fe5d74427c&amp;Data=24")</f>
        <v>https://sed.admsakhalin.ru/Docs/Citizen/_layouts/15/eos/edbtransfer.ashx?SiteId=84ddafa0031f409e9b1dd96f91351621&amp;WebId=b44a2e8f6bd940ffb8577ce52c7585e0&amp;ListId=fd8a59b5757749e6848a491ebc731a91&amp;ItemId=27112&amp;ItemGuid=9bb22c2bb86644248ba893fe5d74427c&amp;Data=24</v>
      </c>
    </row>
    <row r="271" spans="1:7" x14ac:dyDescent="0.25">
      <c r="A271" t="s">
        <v>19</v>
      </c>
      <c r="B271" t="s">
        <v>101</v>
      </c>
      <c r="C271" t="s">
        <v>741</v>
      </c>
      <c r="D271" t="s">
        <v>291</v>
      </c>
      <c r="E271" t="s">
        <v>742</v>
      </c>
      <c r="F271" t="str">
        <f t="shared" si="0"/>
        <v>Обращения граждан МО Ногликский ГО</v>
      </c>
      <c r="G271" s="10" t="str">
        <f>HYPERLINK("https://sed.admsakhalin.ru/Docs/Citizen/_layouts/15/eos/edbtransfer.ashx?SiteId=84ddafa0031f409e9b1dd96f91351621&amp;WebId=b44a2e8f6bd940ffb8577ce52c7585e0&amp;ListId=fd8a59b5757749e6848a491ebc731a91&amp;ItemId=22203&amp;ItemGuid=1fb5f2fa374041848cd09532e57e3ff2&amp;Data=24","https://sed.admsakhalin.ru/Docs/Citizen/_layouts/15/eos/edbtransfer.ashx?SiteId=84ddafa0031f409e9b1dd96f91351621&amp;WebId=b44a2e8f6bd940ffb8577ce52c7585e0&amp;ListId=fd8a59b5757749e6848a491ebc731a91&amp;ItemId=22203&amp;ItemGuid=1fb5f2fa374041848cd09532e57e3ff2&amp;Data=24")</f>
        <v>https://sed.admsakhalin.ru/Docs/Citizen/_layouts/15/eos/edbtransfer.ashx?SiteId=84ddafa0031f409e9b1dd96f91351621&amp;WebId=b44a2e8f6bd940ffb8577ce52c7585e0&amp;ListId=fd8a59b5757749e6848a491ebc731a91&amp;ItemId=22203&amp;ItemGuid=1fb5f2fa374041848cd09532e57e3ff2&amp;Data=24</v>
      </c>
    </row>
    <row r="272" spans="1:7" x14ac:dyDescent="0.25">
      <c r="A272" t="s">
        <v>19</v>
      </c>
      <c r="B272" t="s">
        <v>536</v>
      </c>
      <c r="C272" t="s">
        <v>743</v>
      </c>
      <c r="D272" t="s">
        <v>291</v>
      </c>
      <c r="E272" t="s">
        <v>744</v>
      </c>
      <c r="F272" t="str">
        <f t="shared" si="0"/>
        <v>Обращения граждан МО Ногликский ГО</v>
      </c>
      <c r="G272" s="10" t="str">
        <f>HYPERLINK("https://sed.admsakhalin.ru/Docs/Citizen/_layouts/15/eos/edbtransfer.ashx?SiteId=84ddafa0031f409e9b1dd96f91351621&amp;WebId=b44a2e8f6bd940ffb8577ce52c7585e0&amp;ListId=fd8a59b5757749e6848a491ebc731a91&amp;ItemId=22198&amp;ItemGuid=9dde9fc8c4e340b49b8e955634a93220&amp;Data=24","https://sed.admsakhalin.ru/Docs/Citizen/_layouts/15/eos/edbtransfer.ashx?SiteId=84ddafa0031f409e9b1dd96f91351621&amp;WebId=b44a2e8f6bd940ffb8577ce52c7585e0&amp;ListId=fd8a59b5757749e6848a491ebc731a91&amp;ItemId=22198&amp;ItemGuid=9dde9fc8c4e340b49b8e955634a93220&amp;Data=24")</f>
        <v>https://sed.admsakhalin.ru/Docs/Citizen/_layouts/15/eos/edbtransfer.ashx?SiteId=84ddafa0031f409e9b1dd96f91351621&amp;WebId=b44a2e8f6bd940ffb8577ce52c7585e0&amp;ListId=fd8a59b5757749e6848a491ebc731a91&amp;ItemId=22198&amp;ItemGuid=9dde9fc8c4e340b49b8e955634a93220&amp;Data=24</v>
      </c>
    </row>
    <row r="273" spans="1:7" x14ac:dyDescent="0.25">
      <c r="A273" t="s">
        <v>19</v>
      </c>
      <c r="B273" t="s">
        <v>60</v>
      </c>
      <c r="C273" t="s">
        <v>745</v>
      </c>
      <c r="D273" t="s">
        <v>66</v>
      </c>
      <c r="E273" t="s">
        <v>746</v>
      </c>
      <c r="F273" t="str">
        <f t="shared" si="0"/>
        <v>Обращения граждан МО Ногликский ГО</v>
      </c>
      <c r="G273" s="10" t="str">
        <f>HYPERLINK("https://sed.admsakhalin.ru/Docs/Citizen/_layouts/15/eos/edbtransfer.ashx?SiteId=84ddafa0031f409e9b1dd96f91351621&amp;WebId=b44a2e8f6bd940ffb8577ce52c7585e0&amp;ListId=fd8a59b5757749e6848a491ebc731a91&amp;ItemId=25625&amp;ItemGuid=1e966056db464514bb839608018df5c8&amp;Data=24","https://sed.admsakhalin.ru/Docs/Citizen/_layouts/15/eos/edbtransfer.ashx?SiteId=84ddafa0031f409e9b1dd96f91351621&amp;WebId=b44a2e8f6bd940ffb8577ce52c7585e0&amp;ListId=fd8a59b5757749e6848a491ebc731a91&amp;ItemId=25625&amp;ItemGuid=1e966056db464514bb839608018df5c8&amp;Data=24")</f>
        <v>https://sed.admsakhalin.ru/Docs/Citizen/_layouts/15/eos/edbtransfer.ashx?SiteId=84ddafa0031f409e9b1dd96f91351621&amp;WebId=b44a2e8f6bd940ffb8577ce52c7585e0&amp;ListId=fd8a59b5757749e6848a491ebc731a91&amp;ItemId=25625&amp;ItemGuid=1e966056db464514bb839608018df5c8&amp;Data=24</v>
      </c>
    </row>
    <row r="274" spans="1:7" x14ac:dyDescent="0.25">
      <c r="A274" t="s">
        <v>19</v>
      </c>
      <c r="B274" t="s">
        <v>60</v>
      </c>
      <c r="C274" t="s">
        <v>747</v>
      </c>
      <c r="D274" t="s">
        <v>748</v>
      </c>
      <c r="E274" t="s">
        <v>63</v>
      </c>
      <c r="F274" t="str">
        <f t="shared" si="0"/>
        <v>Обращения граждан МО Ногликский ГО</v>
      </c>
      <c r="G274" s="10" t="str">
        <f>HYPERLINK("https://sed.admsakhalin.ru/Docs/Citizen/_layouts/15/eos/edbtransfer.ashx?SiteId=84ddafa0031f409e9b1dd96f91351621&amp;WebId=b44a2e8f6bd940ffb8577ce52c7585e0&amp;ListId=fd8a59b5757749e6848a491ebc731a91&amp;ItemId=19116&amp;ItemGuid=4cddaac4b85c48b088ef968e4d4c4f6d&amp;Data=24","https://sed.admsakhalin.ru/Docs/Citizen/_layouts/15/eos/edbtransfer.ashx?SiteId=84ddafa0031f409e9b1dd96f91351621&amp;WebId=b44a2e8f6bd940ffb8577ce52c7585e0&amp;ListId=fd8a59b5757749e6848a491ebc731a91&amp;ItemId=19116&amp;ItemGuid=4cddaac4b85c48b088ef968e4d4c4f6d&amp;Data=24")</f>
        <v>https://sed.admsakhalin.ru/Docs/Citizen/_layouts/15/eos/edbtransfer.ashx?SiteId=84ddafa0031f409e9b1dd96f91351621&amp;WebId=b44a2e8f6bd940ffb8577ce52c7585e0&amp;ListId=fd8a59b5757749e6848a491ebc731a91&amp;ItemId=19116&amp;ItemGuid=4cddaac4b85c48b088ef968e4d4c4f6d&amp;Data=24</v>
      </c>
    </row>
    <row r="275" spans="1:7" x14ac:dyDescent="0.25">
      <c r="A275" t="s">
        <v>19</v>
      </c>
      <c r="B275" t="s">
        <v>155</v>
      </c>
      <c r="C275" t="s">
        <v>749</v>
      </c>
      <c r="D275" t="s">
        <v>750</v>
      </c>
      <c r="E275" t="s">
        <v>751</v>
      </c>
      <c r="F275" t="str">
        <f t="shared" si="0"/>
        <v>Обращения граждан МО Ногликский ГО</v>
      </c>
      <c r="G275" s="10" t="str">
        <f>HYPERLINK("https://sed.admsakhalin.ru/Docs/Citizen/_layouts/15/eos/edbtransfer.ashx?SiteId=84ddafa0031f409e9b1dd96f91351621&amp;WebId=b44a2e8f6bd940ffb8577ce52c7585e0&amp;ListId=fd8a59b5757749e6848a491ebc731a91&amp;ItemId=21363&amp;ItemGuid=ff1a13d6edd942f5838497470855ec85&amp;Data=24","https://sed.admsakhalin.ru/Docs/Citizen/_layouts/15/eos/edbtransfer.ashx?SiteId=84ddafa0031f409e9b1dd96f91351621&amp;WebId=b44a2e8f6bd940ffb8577ce52c7585e0&amp;ListId=fd8a59b5757749e6848a491ebc731a91&amp;ItemId=21363&amp;ItemGuid=ff1a13d6edd942f5838497470855ec85&amp;Data=24")</f>
        <v>https://sed.admsakhalin.ru/Docs/Citizen/_layouts/15/eos/edbtransfer.ashx?SiteId=84ddafa0031f409e9b1dd96f91351621&amp;WebId=b44a2e8f6bd940ffb8577ce52c7585e0&amp;ListId=fd8a59b5757749e6848a491ebc731a91&amp;ItemId=21363&amp;ItemGuid=ff1a13d6edd942f5838497470855ec85&amp;Data=24</v>
      </c>
    </row>
    <row r="276" spans="1:7" x14ac:dyDescent="0.25">
      <c r="A276" t="s">
        <v>19</v>
      </c>
      <c r="B276" t="s">
        <v>123</v>
      </c>
      <c r="C276" t="s">
        <v>752</v>
      </c>
      <c r="D276" t="s">
        <v>712</v>
      </c>
      <c r="E276" t="s">
        <v>753</v>
      </c>
      <c r="F276" t="str">
        <f t="shared" si="0"/>
        <v>Обращения граждан МО Ногликский ГО</v>
      </c>
      <c r="G276" s="10" t="str">
        <f>HYPERLINK("https://sed.admsakhalin.ru/Docs/Citizen/_layouts/15/eos/edbtransfer.ashx?SiteId=84ddafa0031f409e9b1dd96f91351621&amp;WebId=b44a2e8f6bd940ffb8577ce52c7585e0&amp;ListId=fd8a59b5757749e6848a491ebc731a91&amp;ItemId=24055&amp;ItemGuid=f94abc09503d4386b8ee9773ec2a6711&amp;Data=24","https://sed.admsakhalin.ru/Docs/Citizen/_layouts/15/eos/edbtransfer.ashx?SiteId=84ddafa0031f409e9b1dd96f91351621&amp;WebId=b44a2e8f6bd940ffb8577ce52c7585e0&amp;ListId=fd8a59b5757749e6848a491ebc731a91&amp;ItemId=24055&amp;ItemGuid=f94abc09503d4386b8ee9773ec2a6711&amp;Data=24")</f>
        <v>https://sed.admsakhalin.ru/Docs/Citizen/_layouts/15/eos/edbtransfer.ashx?SiteId=84ddafa0031f409e9b1dd96f91351621&amp;WebId=b44a2e8f6bd940ffb8577ce52c7585e0&amp;ListId=fd8a59b5757749e6848a491ebc731a91&amp;ItemId=24055&amp;ItemGuid=f94abc09503d4386b8ee9773ec2a6711&amp;Data=24</v>
      </c>
    </row>
    <row r="277" spans="1:7" x14ac:dyDescent="0.25">
      <c r="A277" t="s">
        <v>19</v>
      </c>
      <c r="B277" t="s">
        <v>64</v>
      </c>
      <c r="C277" t="s">
        <v>754</v>
      </c>
      <c r="D277" t="s">
        <v>271</v>
      </c>
      <c r="E277" t="s">
        <v>755</v>
      </c>
      <c r="F277" t="str">
        <f t="shared" si="0"/>
        <v>Обращения граждан МО Ногликский ГО</v>
      </c>
      <c r="G277" s="10" t="str">
        <f>HYPERLINK("https://sed.admsakhalin.ru/Docs/Citizen/_layouts/15/eos/edbtransfer.ashx?SiteId=84ddafa0031f409e9b1dd96f91351621&amp;WebId=b44a2e8f6bd940ffb8577ce52c7585e0&amp;ListId=fd8a59b5757749e6848a491ebc731a91&amp;ItemId=15893&amp;ItemGuid=6e378d8bdd4a4ff4bb3297857133fc78&amp;Data=24","https://sed.admsakhalin.ru/Docs/Citizen/_layouts/15/eos/edbtransfer.ashx?SiteId=84ddafa0031f409e9b1dd96f91351621&amp;WebId=b44a2e8f6bd940ffb8577ce52c7585e0&amp;ListId=fd8a59b5757749e6848a491ebc731a91&amp;ItemId=15893&amp;ItemGuid=6e378d8bdd4a4ff4bb3297857133fc78&amp;Data=24")</f>
        <v>https://sed.admsakhalin.ru/Docs/Citizen/_layouts/15/eos/edbtransfer.ashx?SiteId=84ddafa0031f409e9b1dd96f91351621&amp;WebId=b44a2e8f6bd940ffb8577ce52c7585e0&amp;ListId=fd8a59b5757749e6848a491ebc731a91&amp;ItemId=15893&amp;ItemGuid=6e378d8bdd4a4ff4bb3297857133fc78&amp;Data=24</v>
      </c>
    </row>
    <row r="278" spans="1:7" x14ac:dyDescent="0.25">
      <c r="A278" t="s">
        <v>19</v>
      </c>
      <c r="B278" t="s">
        <v>756</v>
      </c>
      <c r="C278" t="s">
        <v>757</v>
      </c>
      <c r="D278" t="s">
        <v>143</v>
      </c>
      <c r="E278" t="s">
        <v>758</v>
      </c>
      <c r="F278" t="str">
        <f t="shared" si="0"/>
        <v>Обращения граждан МО Ногликский ГО</v>
      </c>
      <c r="G278" s="10" t="str">
        <f>HYPERLINK("https://sed.admsakhalin.ru/Docs/Citizen/_layouts/15/eos/edbtransfer.ashx?SiteId=84ddafa0031f409e9b1dd96f91351621&amp;WebId=b44a2e8f6bd940ffb8577ce52c7585e0&amp;ListId=fd8a59b5757749e6848a491ebc731a91&amp;ItemId=21079&amp;ItemGuid=58b5d921ea754f53a3a697f4c998759a&amp;Data=24","https://sed.admsakhalin.ru/Docs/Citizen/_layouts/15/eos/edbtransfer.ashx?SiteId=84ddafa0031f409e9b1dd96f91351621&amp;WebId=b44a2e8f6bd940ffb8577ce52c7585e0&amp;ListId=fd8a59b5757749e6848a491ebc731a91&amp;ItemId=21079&amp;ItemGuid=58b5d921ea754f53a3a697f4c998759a&amp;Data=24")</f>
        <v>https://sed.admsakhalin.ru/Docs/Citizen/_layouts/15/eos/edbtransfer.ashx?SiteId=84ddafa0031f409e9b1dd96f91351621&amp;WebId=b44a2e8f6bd940ffb8577ce52c7585e0&amp;ListId=fd8a59b5757749e6848a491ebc731a91&amp;ItemId=21079&amp;ItemGuid=58b5d921ea754f53a3a697f4c998759a&amp;Data=24</v>
      </c>
    </row>
    <row r="279" spans="1:7" x14ac:dyDescent="0.25">
      <c r="A279" t="s">
        <v>19</v>
      </c>
      <c r="B279" t="s">
        <v>192</v>
      </c>
      <c r="C279" t="s">
        <v>759</v>
      </c>
      <c r="D279" t="s">
        <v>760</v>
      </c>
      <c r="E279" t="s">
        <v>761</v>
      </c>
      <c r="F279" t="str">
        <f t="shared" si="0"/>
        <v>Обращения граждан МО Ногликский ГО</v>
      </c>
      <c r="G279" s="10" t="str">
        <f>HYPERLINK("https://sed.admsakhalin.ru/Docs/Citizen/_layouts/15/eos/edbtransfer.ashx?SiteId=84ddafa0031f409e9b1dd96f91351621&amp;WebId=b44a2e8f6bd940ffb8577ce52c7585e0&amp;ListId=fd8a59b5757749e6848a491ebc731a91&amp;ItemId=16519&amp;ItemGuid=4e9ce81ff484412f9ceb98adb63ec312&amp;Data=24","https://sed.admsakhalin.ru/Docs/Citizen/_layouts/15/eos/edbtransfer.ashx?SiteId=84ddafa0031f409e9b1dd96f91351621&amp;WebId=b44a2e8f6bd940ffb8577ce52c7585e0&amp;ListId=fd8a59b5757749e6848a491ebc731a91&amp;ItemId=16519&amp;ItemGuid=4e9ce81ff484412f9ceb98adb63ec312&amp;Data=24")</f>
        <v>https://sed.admsakhalin.ru/Docs/Citizen/_layouts/15/eos/edbtransfer.ashx?SiteId=84ddafa0031f409e9b1dd96f91351621&amp;WebId=b44a2e8f6bd940ffb8577ce52c7585e0&amp;ListId=fd8a59b5757749e6848a491ebc731a91&amp;ItemId=16519&amp;ItemGuid=4e9ce81ff484412f9ceb98adb63ec312&amp;Data=24</v>
      </c>
    </row>
    <row r="280" spans="1:7" x14ac:dyDescent="0.25">
      <c r="A280" t="s">
        <v>19</v>
      </c>
      <c r="B280" t="s">
        <v>101</v>
      </c>
      <c r="C280" t="s">
        <v>762</v>
      </c>
      <c r="D280" t="s">
        <v>167</v>
      </c>
      <c r="E280" t="s">
        <v>168</v>
      </c>
      <c r="F280" t="str">
        <f t="shared" si="0"/>
        <v>Обращения граждан МО Ногликский ГО</v>
      </c>
      <c r="G280" s="10" t="str">
        <f>HYPERLINK("https://sed.admsakhalin.ru/Docs/Citizen/_layouts/15/eos/edbtransfer.ashx?SiteId=84ddafa0031f409e9b1dd96f91351621&amp;WebId=b44a2e8f6bd940ffb8577ce52c7585e0&amp;ListId=fd8a59b5757749e6848a491ebc731a91&amp;ItemId=20003&amp;ItemGuid=d6bc2762c273472080b09912103a6414&amp;Data=24","https://sed.admsakhalin.ru/Docs/Citizen/_layouts/15/eos/edbtransfer.ashx?SiteId=84ddafa0031f409e9b1dd96f91351621&amp;WebId=b44a2e8f6bd940ffb8577ce52c7585e0&amp;ListId=fd8a59b5757749e6848a491ebc731a91&amp;ItemId=20003&amp;ItemGuid=d6bc2762c273472080b09912103a6414&amp;Data=24")</f>
        <v>https://sed.admsakhalin.ru/Docs/Citizen/_layouts/15/eos/edbtransfer.ashx?SiteId=84ddafa0031f409e9b1dd96f91351621&amp;WebId=b44a2e8f6bd940ffb8577ce52c7585e0&amp;ListId=fd8a59b5757749e6848a491ebc731a91&amp;ItemId=20003&amp;ItemGuid=d6bc2762c273472080b09912103a6414&amp;Data=24</v>
      </c>
    </row>
    <row r="281" spans="1:7" x14ac:dyDescent="0.25">
      <c r="A281" t="s">
        <v>19</v>
      </c>
      <c r="B281" t="s">
        <v>648</v>
      </c>
      <c r="C281" t="s">
        <v>763</v>
      </c>
      <c r="D281" t="s">
        <v>291</v>
      </c>
      <c r="E281" t="s">
        <v>764</v>
      </c>
      <c r="F281" t="str">
        <f t="shared" si="0"/>
        <v>Обращения граждан МО Ногликский ГО</v>
      </c>
      <c r="G281" s="10" t="str">
        <f>HYPERLINK("https://sed.admsakhalin.ru/Docs/Citizen/_layouts/15/eos/edbtransfer.ashx?SiteId=84ddafa0031f409e9b1dd96f91351621&amp;WebId=b44a2e8f6bd940ffb8577ce52c7585e0&amp;ListId=fd8a59b5757749e6848a491ebc731a91&amp;ItemId=22206&amp;ItemGuid=d5e5d850e6bd45acbc6d99232004b261&amp;Data=24","https://sed.admsakhalin.ru/Docs/Citizen/_layouts/15/eos/edbtransfer.ashx?SiteId=84ddafa0031f409e9b1dd96f91351621&amp;WebId=b44a2e8f6bd940ffb8577ce52c7585e0&amp;ListId=fd8a59b5757749e6848a491ebc731a91&amp;ItemId=22206&amp;ItemGuid=d5e5d850e6bd45acbc6d99232004b261&amp;Data=24")</f>
        <v>https://sed.admsakhalin.ru/Docs/Citizen/_layouts/15/eos/edbtransfer.ashx?SiteId=84ddafa0031f409e9b1dd96f91351621&amp;WebId=b44a2e8f6bd940ffb8577ce52c7585e0&amp;ListId=fd8a59b5757749e6848a491ebc731a91&amp;ItemId=22206&amp;ItemGuid=d5e5d850e6bd45acbc6d99232004b261&amp;Data=24</v>
      </c>
    </row>
    <row r="282" spans="1:7" x14ac:dyDescent="0.25">
      <c r="A282" t="s">
        <v>19</v>
      </c>
      <c r="B282" t="s">
        <v>765</v>
      </c>
      <c r="C282" t="s">
        <v>766</v>
      </c>
      <c r="D282" t="s">
        <v>767</v>
      </c>
      <c r="E282" t="s">
        <v>768</v>
      </c>
      <c r="F282" t="str">
        <f t="shared" si="0"/>
        <v>Обращения граждан МО Ногликский ГО</v>
      </c>
      <c r="G282" s="10" t="str">
        <f>HYPERLINK("https://sed.admsakhalin.ru/Docs/Citizen/_layouts/15/eos/edbtransfer.ashx?SiteId=84ddafa0031f409e9b1dd96f91351621&amp;WebId=b44a2e8f6bd940ffb8577ce52c7585e0&amp;ListId=fd8a59b5757749e6848a491ebc731a91&amp;ItemId=15900&amp;ItemGuid=3c5eba94e3054287b35a9a321838f60e&amp;Data=24","https://sed.admsakhalin.ru/Docs/Citizen/_layouts/15/eos/edbtransfer.ashx?SiteId=84ddafa0031f409e9b1dd96f91351621&amp;WebId=b44a2e8f6bd940ffb8577ce52c7585e0&amp;ListId=fd8a59b5757749e6848a491ebc731a91&amp;ItemId=15900&amp;ItemGuid=3c5eba94e3054287b35a9a321838f60e&amp;Data=24")</f>
        <v>https://sed.admsakhalin.ru/Docs/Citizen/_layouts/15/eos/edbtransfer.ashx?SiteId=84ddafa0031f409e9b1dd96f91351621&amp;WebId=b44a2e8f6bd940ffb8577ce52c7585e0&amp;ListId=fd8a59b5757749e6848a491ebc731a91&amp;ItemId=15900&amp;ItemGuid=3c5eba94e3054287b35a9a321838f60e&amp;Data=24</v>
      </c>
    </row>
    <row r="283" spans="1:7" x14ac:dyDescent="0.25">
      <c r="A283" t="s">
        <v>19</v>
      </c>
      <c r="B283" t="s">
        <v>231</v>
      </c>
      <c r="C283" t="s">
        <v>769</v>
      </c>
      <c r="D283" t="s">
        <v>160</v>
      </c>
      <c r="E283" t="s">
        <v>770</v>
      </c>
      <c r="F283" t="str">
        <f t="shared" si="0"/>
        <v>Обращения граждан МО Ногликский ГО</v>
      </c>
      <c r="G283" s="10" t="str">
        <f>HYPERLINK("https://sed.admsakhalin.ru/Docs/Citizen/_layouts/15/eos/edbtransfer.ashx?SiteId=84ddafa0031f409e9b1dd96f91351621&amp;WebId=b44a2e8f6bd940ffb8577ce52c7585e0&amp;ListId=fd8a59b5757749e6848a491ebc731a91&amp;ItemId=22459&amp;ItemGuid=c1ae681ff8c040acaa4d9a492eb1abc3&amp;Data=24","https://sed.admsakhalin.ru/Docs/Citizen/_layouts/15/eos/edbtransfer.ashx?SiteId=84ddafa0031f409e9b1dd96f91351621&amp;WebId=b44a2e8f6bd940ffb8577ce52c7585e0&amp;ListId=fd8a59b5757749e6848a491ebc731a91&amp;ItemId=22459&amp;ItemGuid=c1ae681ff8c040acaa4d9a492eb1abc3&amp;Data=24")</f>
        <v>https://sed.admsakhalin.ru/Docs/Citizen/_layouts/15/eos/edbtransfer.ashx?SiteId=84ddafa0031f409e9b1dd96f91351621&amp;WebId=b44a2e8f6bd940ffb8577ce52c7585e0&amp;ListId=fd8a59b5757749e6848a491ebc731a91&amp;ItemId=22459&amp;ItemGuid=c1ae681ff8c040acaa4d9a492eb1abc3&amp;Data=24</v>
      </c>
    </row>
    <row r="284" spans="1:7" x14ac:dyDescent="0.25">
      <c r="A284" t="s">
        <v>19</v>
      </c>
      <c r="B284" t="s">
        <v>145</v>
      </c>
      <c r="C284" t="s">
        <v>771</v>
      </c>
      <c r="D284" t="s">
        <v>42</v>
      </c>
      <c r="E284" t="s">
        <v>409</v>
      </c>
      <c r="F284" t="str">
        <f t="shared" si="0"/>
        <v>Обращения граждан МО Ногликский ГО</v>
      </c>
      <c r="G284" s="10" t="str">
        <f>HYPERLINK("https://sed.admsakhalin.ru/Docs/Citizen/_layouts/15/eos/edbtransfer.ashx?SiteId=84ddafa0031f409e9b1dd96f91351621&amp;WebId=b44a2e8f6bd940ffb8577ce52c7585e0&amp;ListId=fd8a59b5757749e6848a491ebc731a91&amp;ItemId=24717&amp;ItemGuid=76418028067b426f9c219af8e33e9f5c&amp;Data=24","https://sed.admsakhalin.ru/Docs/Citizen/_layouts/15/eos/edbtransfer.ashx?SiteId=84ddafa0031f409e9b1dd96f91351621&amp;WebId=b44a2e8f6bd940ffb8577ce52c7585e0&amp;ListId=fd8a59b5757749e6848a491ebc731a91&amp;ItemId=24717&amp;ItemGuid=76418028067b426f9c219af8e33e9f5c&amp;Data=24")</f>
        <v>https://sed.admsakhalin.ru/Docs/Citizen/_layouts/15/eos/edbtransfer.ashx?SiteId=84ddafa0031f409e9b1dd96f91351621&amp;WebId=b44a2e8f6bd940ffb8577ce52c7585e0&amp;ListId=fd8a59b5757749e6848a491ebc731a91&amp;ItemId=24717&amp;ItemGuid=76418028067b426f9c219af8e33e9f5c&amp;Data=24</v>
      </c>
    </row>
    <row r="285" spans="1:7" x14ac:dyDescent="0.25">
      <c r="A285" t="s">
        <v>19</v>
      </c>
      <c r="B285" t="s">
        <v>82</v>
      </c>
      <c r="C285" t="s">
        <v>772</v>
      </c>
      <c r="D285" t="s">
        <v>84</v>
      </c>
      <c r="E285" t="s">
        <v>466</v>
      </c>
      <c r="F285" t="str">
        <f t="shared" si="0"/>
        <v>Обращения граждан МО Ногликский ГО</v>
      </c>
      <c r="G285" s="10" t="str">
        <f>HYPERLINK("https://sed.admsakhalin.ru/Docs/Citizen/_layouts/15/eos/edbtransfer.ashx?SiteId=84ddafa0031f409e9b1dd96f91351621&amp;WebId=b44a2e8f6bd940ffb8577ce52c7585e0&amp;ListId=fd8a59b5757749e6848a491ebc731a91&amp;ItemId=21679&amp;ItemGuid=06db0ff3b7ae4391a8359b01b7729ef0&amp;Data=24","https://sed.admsakhalin.ru/Docs/Citizen/_layouts/15/eos/edbtransfer.ashx?SiteId=84ddafa0031f409e9b1dd96f91351621&amp;WebId=b44a2e8f6bd940ffb8577ce52c7585e0&amp;ListId=fd8a59b5757749e6848a491ebc731a91&amp;ItemId=21679&amp;ItemGuid=06db0ff3b7ae4391a8359b01b7729ef0&amp;Data=24")</f>
        <v>https://sed.admsakhalin.ru/Docs/Citizen/_layouts/15/eos/edbtransfer.ashx?SiteId=84ddafa0031f409e9b1dd96f91351621&amp;WebId=b44a2e8f6bd940ffb8577ce52c7585e0&amp;ListId=fd8a59b5757749e6848a491ebc731a91&amp;ItemId=21679&amp;ItemGuid=06db0ff3b7ae4391a8359b01b7729ef0&amp;Data=24</v>
      </c>
    </row>
    <row r="286" spans="1:7" x14ac:dyDescent="0.25">
      <c r="A286" t="s">
        <v>19</v>
      </c>
      <c r="B286" t="s">
        <v>773</v>
      </c>
      <c r="C286" t="s">
        <v>774</v>
      </c>
      <c r="D286" t="s">
        <v>775</v>
      </c>
      <c r="E286" t="s">
        <v>776</v>
      </c>
      <c r="F286" t="str">
        <f t="shared" si="0"/>
        <v>Обращения граждан МО Ногликский ГО</v>
      </c>
      <c r="G286" s="10" t="str">
        <f>HYPERLINK("https://sed.admsakhalin.ru/Docs/Citizen/_layouts/15/eos/edbtransfer.ashx?SiteId=84ddafa0031f409e9b1dd96f91351621&amp;WebId=b44a2e8f6bd940ffb8577ce52c7585e0&amp;ListId=fd8a59b5757749e6848a491ebc731a91&amp;ItemId=26101&amp;ItemGuid=9fcf28ed0ae94fd9853b9cedfe716b07&amp;Data=24","https://sed.admsakhalin.ru/Docs/Citizen/_layouts/15/eos/edbtransfer.ashx?SiteId=84ddafa0031f409e9b1dd96f91351621&amp;WebId=b44a2e8f6bd940ffb8577ce52c7585e0&amp;ListId=fd8a59b5757749e6848a491ebc731a91&amp;ItemId=26101&amp;ItemGuid=9fcf28ed0ae94fd9853b9cedfe716b07&amp;Data=24")</f>
        <v>https://sed.admsakhalin.ru/Docs/Citizen/_layouts/15/eos/edbtransfer.ashx?SiteId=84ddafa0031f409e9b1dd96f91351621&amp;WebId=b44a2e8f6bd940ffb8577ce52c7585e0&amp;ListId=fd8a59b5757749e6848a491ebc731a91&amp;ItemId=26101&amp;ItemGuid=9fcf28ed0ae94fd9853b9cedfe716b07&amp;Data=24</v>
      </c>
    </row>
    <row r="287" spans="1:7" x14ac:dyDescent="0.25">
      <c r="A287" t="s">
        <v>19</v>
      </c>
      <c r="B287" t="s">
        <v>60</v>
      </c>
      <c r="C287" t="s">
        <v>777</v>
      </c>
      <c r="D287" t="s">
        <v>84</v>
      </c>
      <c r="E287" t="s">
        <v>778</v>
      </c>
      <c r="F287" t="str">
        <f t="shared" si="0"/>
        <v>Обращения граждан МО Ногликский ГО</v>
      </c>
      <c r="G287" s="10" t="str">
        <f>HYPERLINK("https://sed.admsakhalin.ru/Docs/Citizen/_layouts/15/eos/edbtransfer.ashx?SiteId=84ddafa0031f409e9b1dd96f91351621&amp;WebId=b44a2e8f6bd940ffb8577ce52c7585e0&amp;ListId=fd8a59b5757749e6848a491ebc731a91&amp;ItemId=21669&amp;ItemGuid=45cd9f050c7842ecad1b9d015d6b1e8a&amp;Data=24","https://sed.admsakhalin.ru/Docs/Citizen/_layouts/15/eos/edbtransfer.ashx?SiteId=84ddafa0031f409e9b1dd96f91351621&amp;WebId=b44a2e8f6bd940ffb8577ce52c7585e0&amp;ListId=fd8a59b5757749e6848a491ebc731a91&amp;ItemId=21669&amp;ItemGuid=45cd9f050c7842ecad1b9d015d6b1e8a&amp;Data=24")</f>
        <v>https://sed.admsakhalin.ru/Docs/Citizen/_layouts/15/eos/edbtransfer.ashx?SiteId=84ddafa0031f409e9b1dd96f91351621&amp;WebId=b44a2e8f6bd940ffb8577ce52c7585e0&amp;ListId=fd8a59b5757749e6848a491ebc731a91&amp;ItemId=21669&amp;ItemGuid=45cd9f050c7842ecad1b9d015d6b1e8a&amp;Data=24</v>
      </c>
    </row>
    <row r="288" spans="1:7" x14ac:dyDescent="0.25">
      <c r="A288" t="s">
        <v>19</v>
      </c>
      <c r="B288" t="s">
        <v>458</v>
      </c>
      <c r="C288" t="s">
        <v>779</v>
      </c>
      <c r="D288" t="s">
        <v>412</v>
      </c>
      <c r="E288" t="s">
        <v>780</v>
      </c>
      <c r="F288" t="str">
        <f t="shared" si="0"/>
        <v>Обращения граждан МО Ногликский ГО</v>
      </c>
      <c r="G288" s="10" t="str">
        <f>HYPERLINK("https://sed.admsakhalin.ru/Docs/Citizen/_layouts/15/eos/edbtransfer.ashx?SiteId=84ddafa0031f409e9b1dd96f91351621&amp;WebId=b44a2e8f6bd940ffb8577ce52c7585e0&amp;ListId=fd8a59b5757749e6848a491ebc731a91&amp;ItemId=18973&amp;ItemGuid=d20f32e206ba48f6b8169d57c25b9f1a&amp;Data=24","https://sed.admsakhalin.ru/Docs/Citizen/_layouts/15/eos/edbtransfer.ashx?SiteId=84ddafa0031f409e9b1dd96f91351621&amp;WebId=b44a2e8f6bd940ffb8577ce52c7585e0&amp;ListId=fd8a59b5757749e6848a491ebc731a91&amp;ItemId=18973&amp;ItemGuid=d20f32e206ba48f6b8169d57c25b9f1a&amp;Data=24")</f>
        <v>https://sed.admsakhalin.ru/Docs/Citizen/_layouts/15/eos/edbtransfer.ashx?SiteId=84ddafa0031f409e9b1dd96f91351621&amp;WebId=b44a2e8f6bd940ffb8577ce52c7585e0&amp;ListId=fd8a59b5757749e6848a491ebc731a91&amp;ItemId=18973&amp;ItemGuid=d20f32e206ba48f6b8169d57c25b9f1a&amp;Data=24</v>
      </c>
    </row>
    <row r="289" spans="1:7" x14ac:dyDescent="0.25">
      <c r="A289" t="s">
        <v>19</v>
      </c>
      <c r="B289" t="s">
        <v>454</v>
      </c>
      <c r="C289" t="s">
        <v>781</v>
      </c>
      <c r="D289" t="s">
        <v>782</v>
      </c>
      <c r="E289" t="s">
        <v>783</v>
      </c>
      <c r="F289" t="str">
        <f t="shared" si="0"/>
        <v>Обращения граждан МО Ногликский ГО</v>
      </c>
      <c r="G289" s="10" t="str">
        <f>HYPERLINK("https://sed.admsakhalin.ru/Docs/Citizen/_layouts/15/eos/edbtransfer.ashx?SiteId=84ddafa0031f409e9b1dd96f91351621&amp;WebId=b44a2e8f6bd940ffb8577ce52c7585e0&amp;ListId=fd8a59b5757749e6848a491ebc731a91&amp;ItemId=25719&amp;ItemGuid=6b2f4b8fc20a41738e799d98c1377027&amp;Data=24","https://sed.admsakhalin.ru/Docs/Citizen/_layouts/15/eos/edbtransfer.ashx?SiteId=84ddafa0031f409e9b1dd96f91351621&amp;WebId=b44a2e8f6bd940ffb8577ce52c7585e0&amp;ListId=fd8a59b5757749e6848a491ebc731a91&amp;ItemId=25719&amp;ItemGuid=6b2f4b8fc20a41738e799d98c1377027&amp;Data=24")</f>
        <v>https://sed.admsakhalin.ru/Docs/Citizen/_layouts/15/eos/edbtransfer.ashx?SiteId=84ddafa0031f409e9b1dd96f91351621&amp;WebId=b44a2e8f6bd940ffb8577ce52c7585e0&amp;ListId=fd8a59b5757749e6848a491ebc731a91&amp;ItemId=25719&amp;ItemGuid=6b2f4b8fc20a41738e799d98c1377027&amp;Data=24</v>
      </c>
    </row>
    <row r="290" spans="1:7" x14ac:dyDescent="0.25">
      <c r="A290" t="s">
        <v>19</v>
      </c>
      <c r="B290" t="s">
        <v>536</v>
      </c>
      <c r="C290" t="s">
        <v>784</v>
      </c>
      <c r="D290" t="s">
        <v>681</v>
      </c>
      <c r="E290" t="s">
        <v>785</v>
      </c>
      <c r="F290" t="str">
        <f t="shared" si="0"/>
        <v>Обращения граждан МО Ногликский ГО</v>
      </c>
      <c r="G290" s="10" t="str">
        <f>HYPERLINK("https://sed.admsakhalin.ru/Docs/Citizen/_layouts/15/eos/edbtransfer.ashx?SiteId=84ddafa0031f409e9b1dd96f91351621&amp;WebId=b44a2e8f6bd940ffb8577ce52c7585e0&amp;ListId=fd8a59b5757749e6848a491ebc731a91&amp;ItemId=14647&amp;ItemGuid=01e87e1d5bb14b47aea09e433c68e2cd&amp;Data=24","https://sed.admsakhalin.ru/Docs/Citizen/_layouts/15/eos/edbtransfer.ashx?SiteId=84ddafa0031f409e9b1dd96f91351621&amp;WebId=b44a2e8f6bd940ffb8577ce52c7585e0&amp;ListId=fd8a59b5757749e6848a491ebc731a91&amp;ItemId=14647&amp;ItemGuid=01e87e1d5bb14b47aea09e433c68e2cd&amp;Data=24")</f>
        <v>https://sed.admsakhalin.ru/Docs/Citizen/_layouts/15/eos/edbtransfer.ashx?SiteId=84ddafa0031f409e9b1dd96f91351621&amp;WebId=b44a2e8f6bd940ffb8577ce52c7585e0&amp;ListId=fd8a59b5757749e6848a491ebc731a91&amp;ItemId=14647&amp;ItemGuid=01e87e1d5bb14b47aea09e433c68e2cd&amp;Data=24</v>
      </c>
    </row>
    <row r="291" spans="1:7" x14ac:dyDescent="0.25">
      <c r="A291" t="s">
        <v>19</v>
      </c>
      <c r="B291" t="s">
        <v>44</v>
      </c>
      <c r="C291" t="s">
        <v>786</v>
      </c>
      <c r="D291" t="s">
        <v>775</v>
      </c>
      <c r="E291" t="s">
        <v>787</v>
      </c>
      <c r="F291" t="str">
        <f t="shared" si="0"/>
        <v>Обращения граждан МО Ногликский ГО</v>
      </c>
      <c r="G291" s="10" t="str">
        <f>HYPERLINK("https://sed.admsakhalin.ru/Docs/Citizen/_layouts/15/eos/edbtransfer.ashx?SiteId=84ddafa0031f409e9b1dd96f91351621&amp;WebId=b44a2e8f6bd940ffb8577ce52c7585e0&amp;ListId=fd8a59b5757749e6848a491ebc731a91&amp;ItemId=26134&amp;ItemGuid=9acb787e5f0f49bab1e49e5580e0431e&amp;Data=24","https://sed.admsakhalin.ru/Docs/Citizen/_layouts/15/eos/edbtransfer.ashx?SiteId=84ddafa0031f409e9b1dd96f91351621&amp;WebId=b44a2e8f6bd940ffb8577ce52c7585e0&amp;ListId=fd8a59b5757749e6848a491ebc731a91&amp;ItemId=26134&amp;ItemGuid=9acb787e5f0f49bab1e49e5580e0431e&amp;Data=24")</f>
        <v>https://sed.admsakhalin.ru/Docs/Citizen/_layouts/15/eos/edbtransfer.ashx?SiteId=84ddafa0031f409e9b1dd96f91351621&amp;WebId=b44a2e8f6bd940ffb8577ce52c7585e0&amp;ListId=fd8a59b5757749e6848a491ebc731a91&amp;ItemId=26134&amp;ItemGuid=9acb787e5f0f49bab1e49e5580e0431e&amp;Data=24</v>
      </c>
    </row>
    <row r="292" spans="1:7" x14ac:dyDescent="0.25">
      <c r="A292" t="s">
        <v>19</v>
      </c>
      <c r="B292" t="s">
        <v>145</v>
      </c>
      <c r="C292" t="s">
        <v>788</v>
      </c>
      <c r="D292" t="s">
        <v>789</v>
      </c>
      <c r="E292" t="s">
        <v>790</v>
      </c>
      <c r="F292" t="str">
        <f t="shared" si="0"/>
        <v>Обращения граждан МО Ногликский ГО</v>
      </c>
      <c r="G292" s="10" t="str">
        <f>HYPERLINK("https://sed.admsakhalin.ru/Docs/Citizen/_layouts/15/eos/edbtransfer.ashx?SiteId=84ddafa0031f409e9b1dd96f91351621&amp;WebId=b44a2e8f6bd940ffb8577ce52c7585e0&amp;ListId=fd8a59b5757749e6848a491ebc731a91&amp;ItemId=25136&amp;ItemGuid=4363e96cf4954aa4ba0d9e69fa6712e9&amp;Data=24","https://sed.admsakhalin.ru/Docs/Citizen/_layouts/15/eos/edbtransfer.ashx?SiteId=84ddafa0031f409e9b1dd96f91351621&amp;WebId=b44a2e8f6bd940ffb8577ce52c7585e0&amp;ListId=fd8a59b5757749e6848a491ebc731a91&amp;ItemId=25136&amp;ItemGuid=4363e96cf4954aa4ba0d9e69fa6712e9&amp;Data=24")</f>
        <v>https://sed.admsakhalin.ru/Docs/Citizen/_layouts/15/eos/edbtransfer.ashx?SiteId=84ddafa0031f409e9b1dd96f91351621&amp;WebId=b44a2e8f6bd940ffb8577ce52c7585e0&amp;ListId=fd8a59b5757749e6848a491ebc731a91&amp;ItemId=25136&amp;ItemGuid=4363e96cf4954aa4ba0d9e69fa6712e9&amp;Data=24</v>
      </c>
    </row>
    <row r="293" spans="1:7" x14ac:dyDescent="0.25">
      <c r="A293" t="s">
        <v>19</v>
      </c>
      <c r="B293" t="s">
        <v>44</v>
      </c>
      <c r="C293" t="s">
        <v>791</v>
      </c>
      <c r="D293" t="s">
        <v>264</v>
      </c>
      <c r="E293" t="s">
        <v>792</v>
      </c>
      <c r="F293" t="str">
        <f t="shared" si="0"/>
        <v>Обращения граждан МО Ногликский ГО</v>
      </c>
      <c r="G293" s="10" t="str">
        <f>HYPERLINK("https://sed.admsakhalin.ru/Docs/Citizen/_layouts/15/eos/edbtransfer.ashx?SiteId=84ddafa0031f409e9b1dd96f91351621&amp;WebId=b44a2e8f6bd940ffb8577ce52c7585e0&amp;ListId=fd8a59b5757749e6848a491ebc731a91&amp;ItemId=24484&amp;ItemGuid=752e058153a244e3b73f9ee163800cc9&amp;Data=24","https://sed.admsakhalin.ru/Docs/Citizen/_layouts/15/eos/edbtransfer.ashx?SiteId=84ddafa0031f409e9b1dd96f91351621&amp;WebId=b44a2e8f6bd940ffb8577ce52c7585e0&amp;ListId=fd8a59b5757749e6848a491ebc731a91&amp;ItemId=24484&amp;ItemGuid=752e058153a244e3b73f9ee163800cc9&amp;Data=24")</f>
        <v>https://sed.admsakhalin.ru/Docs/Citizen/_layouts/15/eos/edbtransfer.ashx?SiteId=84ddafa0031f409e9b1dd96f91351621&amp;WebId=b44a2e8f6bd940ffb8577ce52c7585e0&amp;ListId=fd8a59b5757749e6848a491ebc731a91&amp;ItemId=24484&amp;ItemGuid=752e058153a244e3b73f9ee163800cc9&amp;Data=24</v>
      </c>
    </row>
    <row r="294" spans="1:7" x14ac:dyDescent="0.25">
      <c r="A294" t="s">
        <v>19</v>
      </c>
      <c r="B294" t="s">
        <v>82</v>
      </c>
      <c r="C294" t="s">
        <v>793</v>
      </c>
      <c r="D294" t="s">
        <v>194</v>
      </c>
      <c r="E294" t="s">
        <v>794</v>
      </c>
      <c r="F294" t="str">
        <f t="shared" si="0"/>
        <v>Обращения граждан МО Ногликский ГО</v>
      </c>
      <c r="G294" s="10" t="str">
        <f>HYPERLINK("https://sed.admsakhalin.ru/Docs/Citizen/_layouts/15/eos/edbtransfer.ashx?SiteId=84ddafa0031f409e9b1dd96f91351621&amp;WebId=b44a2e8f6bd940ffb8577ce52c7585e0&amp;ListId=fd8a59b5757749e6848a491ebc731a91&amp;ItemId=15694&amp;ItemGuid=e99bc47687af44db9b96a01a0aec6f2f&amp;Data=24","https://sed.admsakhalin.ru/Docs/Citizen/_layouts/15/eos/edbtransfer.ashx?SiteId=84ddafa0031f409e9b1dd96f91351621&amp;WebId=b44a2e8f6bd940ffb8577ce52c7585e0&amp;ListId=fd8a59b5757749e6848a491ebc731a91&amp;ItemId=15694&amp;ItemGuid=e99bc47687af44db9b96a01a0aec6f2f&amp;Data=24")</f>
        <v>https://sed.admsakhalin.ru/Docs/Citizen/_layouts/15/eos/edbtransfer.ashx?SiteId=84ddafa0031f409e9b1dd96f91351621&amp;WebId=b44a2e8f6bd940ffb8577ce52c7585e0&amp;ListId=fd8a59b5757749e6848a491ebc731a91&amp;ItemId=15694&amp;ItemGuid=e99bc47687af44db9b96a01a0aec6f2f&amp;Data=24</v>
      </c>
    </row>
    <row r="295" spans="1:7" x14ac:dyDescent="0.25">
      <c r="A295" t="s">
        <v>19</v>
      </c>
      <c r="B295" t="s">
        <v>131</v>
      </c>
      <c r="C295" t="s">
        <v>795</v>
      </c>
      <c r="D295" t="s">
        <v>796</v>
      </c>
      <c r="E295" t="s">
        <v>661</v>
      </c>
      <c r="F295" t="str">
        <f t="shared" si="0"/>
        <v>Обращения граждан МО Ногликский ГО</v>
      </c>
      <c r="G295" s="10" t="str">
        <f>HYPERLINK("https://sed.admsakhalin.ru/Docs/Citizen/_layouts/15/eos/edbtransfer.ashx?SiteId=84ddafa0031f409e9b1dd96f91351621&amp;WebId=b44a2e8f6bd940ffb8577ce52c7585e0&amp;ListId=fd8a59b5757749e6848a491ebc731a91&amp;ItemId=20123&amp;ItemGuid=c4daae7f3c3e4689b49ea05fcc8ecc83&amp;Data=24","https://sed.admsakhalin.ru/Docs/Citizen/_layouts/15/eos/edbtransfer.ashx?SiteId=84ddafa0031f409e9b1dd96f91351621&amp;WebId=b44a2e8f6bd940ffb8577ce52c7585e0&amp;ListId=fd8a59b5757749e6848a491ebc731a91&amp;ItemId=20123&amp;ItemGuid=c4daae7f3c3e4689b49ea05fcc8ecc83&amp;Data=24")</f>
        <v>https://sed.admsakhalin.ru/Docs/Citizen/_layouts/15/eos/edbtransfer.ashx?SiteId=84ddafa0031f409e9b1dd96f91351621&amp;WebId=b44a2e8f6bd940ffb8577ce52c7585e0&amp;ListId=fd8a59b5757749e6848a491ebc731a91&amp;ItemId=20123&amp;ItemGuid=c4daae7f3c3e4689b49ea05fcc8ecc83&amp;Data=24</v>
      </c>
    </row>
    <row r="296" spans="1:7" x14ac:dyDescent="0.25">
      <c r="A296" t="s">
        <v>19</v>
      </c>
      <c r="B296" t="s">
        <v>60</v>
      </c>
      <c r="C296" t="s">
        <v>797</v>
      </c>
      <c r="D296" t="s">
        <v>798</v>
      </c>
      <c r="E296" t="s">
        <v>63</v>
      </c>
      <c r="F296" t="str">
        <f t="shared" si="0"/>
        <v>Обращения граждан МО Ногликский ГО</v>
      </c>
      <c r="G296" s="10" t="str">
        <f>HYPERLINK("https://sed.admsakhalin.ru/Docs/Citizen/_layouts/15/eos/edbtransfer.ashx?SiteId=84ddafa0031f409e9b1dd96f91351621&amp;WebId=b44a2e8f6bd940ffb8577ce52c7585e0&amp;ListId=fd8a59b5757749e6848a491ebc731a91&amp;ItemId=17089&amp;ItemGuid=13c7e8defbd345a8a315a136c5276549&amp;Data=24","https://sed.admsakhalin.ru/Docs/Citizen/_layouts/15/eos/edbtransfer.ashx?SiteId=84ddafa0031f409e9b1dd96f91351621&amp;WebId=b44a2e8f6bd940ffb8577ce52c7585e0&amp;ListId=fd8a59b5757749e6848a491ebc731a91&amp;ItemId=17089&amp;ItemGuid=13c7e8defbd345a8a315a136c5276549&amp;Data=24")</f>
        <v>https://sed.admsakhalin.ru/Docs/Citizen/_layouts/15/eos/edbtransfer.ashx?SiteId=84ddafa0031f409e9b1dd96f91351621&amp;WebId=b44a2e8f6bd940ffb8577ce52c7585e0&amp;ListId=fd8a59b5757749e6848a491ebc731a91&amp;ItemId=17089&amp;ItemGuid=13c7e8defbd345a8a315a136c5276549&amp;Data=24</v>
      </c>
    </row>
    <row r="297" spans="1:7" x14ac:dyDescent="0.25">
      <c r="A297" t="s">
        <v>19</v>
      </c>
      <c r="B297" t="s">
        <v>101</v>
      </c>
      <c r="C297" t="s">
        <v>799</v>
      </c>
      <c r="D297" t="s">
        <v>121</v>
      </c>
      <c r="E297" t="s">
        <v>800</v>
      </c>
      <c r="F297" t="str">
        <f t="shared" si="0"/>
        <v>Обращения граждан МО Ногликский ГО</v>
      </c>
      <c r="G297" s="10" t="str">
        <f>HYPERLINK("https://sed.admsakhalin.ru/Docs/Citizen/_layouts/15/eos/edbtransfer.ashx?SiteId=84ddafa0031f409e9b1dd96f91351621&amp;WebId=b44a2e8f6bd940ffb8577ce52c7585e0&amp;ListId=fd8a59b5757749e6848a491ebc731a91&amp;ItemId=20234&amp;ItemGuid=726fad86366447e094e4a207d0949dff&amp;Data=24","https://sed.admsakhalin.ru/Docs/Citizen/_layouts/15/eos/edbtransfer.ashx?SiteId=84ddafa0031f409e9b1dd96f91351621&amp;WebId=b44a2e8f6bd940ffb8577ce52c7585e0&amp;ListId=fd8a59b5757749e6848a491ebc731a91&amp;ItemId=20234&amp;ItemGuid=726fad86366447e094e4a207d0949dff&amp;Data=24")</f>
        <v>https://sed.admsakhalin.ru/Docs/Citizen/_layouts/15/eos/edbtransfer.ashx?SiteId=84ddafa0031f409e9b1dd96f91351621&amp;WebId=b44a2e8f6bd940ffb8577ce52c7585e0&amp;ListId=fd8a59b5757749e6848a491ebc731a91&amp;ItemId=20234&amp;ItemGuid=726fad86366447e094e4a207d0949dff&amp;Data=24</v>
      </c>
    </row>
    <row r="298" spans="1:7" x14ac:dyDescent="0.25">
      <c r="A298" t="s">
        <v>19</v>
      </c>
      <c r="B298" t="s">
        <v>44</v>
      </c>
      <c r="C298" t="s">
        <v>801</v>
      </c>
      <c r="D298" t="s">
        <v>802</v>
      </c>
      <c r="E298" t="s">
        <v>647</v>
      </c>
      <c r="F298" t="str">
        <f t="shared" si="0"/>
        <v>Обращения граждан МО Ногликский ГО</v>
      </c>
      <c r="G298" s="10" t="str">
        <f>HYPERLINK("https://sed.admsakhalin.ru/Docs/Citizen/_layouts/15/eos/edbtransfer.ashx?SiteId=84ddafa0031f409e9b1dd96f91351621&amp;WebId=b44a2e8f6bd940ffb8577ce52c7585e0&amp;ListId=fd8a59b5757749e6848a491ebc731a91&amp;ItemId=22073&amp;ItemGuid=30395fbe4a36444a9d64a28cb2eb15e1&amp;Data=24","https://sed.admsakhalin.ru/Docs/Citizen/_layouts/15/eos/edbtransfer.ashx?SiteId=84ddafa0031f409e9b1dd96f91351621&amp;WebId=b44a2e8f6bd940ffb8577ce52c7585e0&amp;ListId=fd8a59b5757749e6848a491ebc731a91&amp;ItemId=22073&amp;ItemGuid=30395fbe4a36444a9d64a28cb2eb15e1&amp;Data=24")</f>
        <v>https://sed.admsakhalin.ru/Docs/Citizen/_layouts/15/eos/edbtransfer.ashx?SiteId=84ddafa0031f409e9b1dd96f91351621&amp;WebId=b44a2e8f6bd940ffb8577ce52c7585e0&amp;ListId=fd8a59b5757749e6848a491ebc731a91&amp;ItemId=22073&amp;ItemGuid=30395fbe4a36444a9d64a28cb2eb15e1&amp;Data=24</v>
      </c>
    </row>
    <row r="299" spans="1:7" x14ac:dyDescent="0.25">
      <c r="A299" t="s">
        <v>19</v>
      </c>
      <c r="B299" t="s">
        <v>123</v>
      </c>
      <c r="C299" t="s">
        <v>803</v>
      </c>
      <c r="D299" t="s">
        <v>709</v>
      </c>
      <c r="E299" t="s">
        <v>35</v>
      </c>
      <c r="F299" t="str">
        <f t="shared" si="0"/>
        <v>Обращения граждан МО Ногликский ГО</v>
      </c>
      <c r="G299" s="10" t="str">
        <f>HYPERLINK("https://sed.admsakhalin.ru/Docs/Citizen/_layouts/15/eos/edbtransfer.ashx?SiteId=84ddafa0031f409e9b1dd96f91351621&amp;WebId=b44a2e8f6bd940ffb8577ce52c7585e0&amp;ListId=fd8a59b5757749e6848a491ebc731a91&amp;ItemId=27848&amp;ItemGuid=8fbfb3ec7e8c4025a447a456db05e84d&amp;Data=24","https://sed.admsakhalin.ru/Docs/Citizen/_layouts/15/eos/edbtransfer.ashx?SiteId=84ddafa0031f409e9b1dd96f91351621&amp;WebId=b44a2e8f6bd940ffb8577ce52c7585e0&amp;ListId=fd8a59b5757749e6848a491ebc731a91&amp;ItemId=27848&amp;ItemGuid=8fbfb3ec7e8c4025a447a456db05e84d&amp;Data=24")</f>
        <v>https://sed.admsakhalin.ru/Docs/Citizen/_layouts/15/eos/edbtransfer.ashx?SiteId=84ddafa0031f409e9b1dd96f91351621&amp;WebId=b44a2e8f6bd940ffb8577ce52c7585e0&amp;ListId=fd8a59b5757749e6848a491ebc731a91&amp;ItemId=27848&amp;ItemGuid=8fbfb3ec7e8c4025a447a456db05e84d&amp;Data=24</v>
      </c>
    </row>
    <row r="300" spans="1:7" x14ac:dyDescent="0.25">
      <c r="A300" t="s">
        <v>19</v>
      </c>
      <c r="B300" t="s">
        <v>20</v>
      </c>
      <c r="C300" t="s">
        <v>804</v>
      </c>
      <c r="D300" t="s">
        <v>187</v>
      </c>
      <c r="E300" t="s">
        <v>805</v>
      </c>
      <c r="F300" t="str">
        <f t="shared" si="0"/>
        <v>Обращения граждан МО Ногликский ГО</v>
      </c>
      <c r="G300" s="10" t="str">
        <f>HYPERLINK("https://sed.admsakhalin.ru/Docs/Citizen/_layouts/15/eos/edbtransfer.ashx?SiteId=84ddafa0031f409e9b1dd96f91351621&amp;WebId=b44a2e8f6bd940ffb8577ce52c7585e0&amp;ListId=fd8a59b5757749e6848a491ebc731a91&amp;ItemId=23885&amp;ItemGuid=473fc367fe034dab8bfca4858ce6ed87&amp;Data=24","https://sed.admsakhalin.ru/Docs/Citizen/_layouts/15/eos/edbtransfer.ashx?SiteId=84ddafa0031f409e9b1dd96f91351621&amp;WebId=b44a2e8f6bd940ffb8577ce52c7585e0&amp;ListId=fd8a59b5757749e6848a491ebc731a91&amp;ItemId=23885&amp;ItemGuid=473fc367fe034dab8bfca4858ce6ed87&amp;Data=24")</f>
        <v>https://sed.admsakhalin.ru/Docs/Citizen/_layouts/15/eos/edbtransfer.ashx?SiteId=84ddafa0031f409e9b1dd96f91351621&amp;WebId=b44a2e8f6bd940ffb8577ce52c7585e0&amp;ListId=fd8a59b5757749e6848a491ebc731a91&amp;ItemId=23885&amp;ItemGuid=473fc367fe034dab8bfca4858ce6ed87&amp;Data=24</v>
      </c>
    </row>
    <row r="301" spans="1:7" x14ac:dyDescent="0.25">
      <c r="A301" t="s">
        <v>19</v>
      </c>
      <c r="B301" t="s">
        <v>20</v>
      </c>
      <c r="C301" t="s">
        <v>806</v>
      </c>
      <c r="D301" t="s">
        <v>807</v>
      </c>
      <c r="E301" t="s">
        <v>477</v>
      </c>
      <c r="F301" t="str">
        <f t="shared" si="0"/>
        <v>Обращения граждан МО Ногликский ГО</v>
      </c>
      <c r="G301" s="10" t="str">
        <f>HYPERLINK("https://sed.admsakhalin.ru/Docs/Citizen/_layouts/15/eos/edbtransfer.ashx?SiteId=84ddafa0031f409e9b1dd96f91351621&amp;WebId=b44a2e8f6bd940ffb8577ce52c7585e0&amp;ListId=fd8a59b5757749e6848a491ebc731a91&amp;ItemId=16728&amp;ItemGuid=49e43600f7a4410cb44fa4cca615dbe6&amp;Data=24","https://sed.admsakhalin.ru/Docs/Citizen/_layouts/15/eos/edbtransfer.ashx?SiteId=84ddafa0031f409e9b1dd96f91351621&amp;WebId=b44a2e8f6bd940ffb8577ce52c7585e0&amp;ListId=fd8a59b5757749e6848a491ebc731a91&amp;ItemId=16728&amp;ItemGuid=49e43600f7a4410cb44fa4cca615dbe6&amp;Data=24")</f>
        <v>https://sed.admsakhalin.ru/Docs/Citizen/_layouts/15/eos/edbtransfer.ashx?SiteId=84ddafa0031f409e9b1dd96f91351621&amp;WebId=b44a2e8f6bd940ffb8577ce52c7585e0&amp;ListId=fd8a59b5757749e6848a491ebc731a91&amp;ItemId=16728&amp;ItemGuid=49e43600f7a4410cb44fa4cca615dbe6&amp;Data=24</v>
      </c>
    </row>
    <row r="302" spans="1:7" x14ac:dyDescent="0.25">
      <c r="A302" t="s">
        <v>19</v>
      </c>
      <c r="B302" t="s">
        <v>269</v>
      </c>
      <c r="C302" t="s">
        <v>808</v>
      </c>
      <c r="D302" t="s">
        <v>92</v>
      </c>
      <c r="E302" t="s">
        <v>809</v>
      </c>
      <c r="F302" t="str">
        <f t="shared" si="0"/>
        <v>Обращения граждан МО Ногликский ГО</v>
      </c>
      <c r="G302" s="10" t="str">
        <f>HYPERLINK("https://sed.admsakhalin.ru/Docs/Citizen/_layouts/15/eos/edbtransfer.ashx?SiteId=84ddafa0031f409e9b1dd96f91351621&amp;WebId=b44a2e8f6bd940ffb8577ce52c7585e0&amp;ListId=fd8a59b5757749e6848a491ebc731a91&amp;ItemId=20746&amp;ItemGuid=1bb3233f30a347f5bddaa4f51127d860&amp;Data=24","https://sed.admsakhalin.ru/Docs/Citizen/_layouts/15/eos/edbtransfer.ashx?SiteId=84ddafa0031f409e9b1dd96f91351621&amp;WebId=b44a2e8f6bd940ffb8577ce52c7585e0&amp;ListId=fd8a59b5757749e6848a491ebc731a91&amp;ItemId=20746&amp;ItemGuid=1bb3233f30a347f5bddaa4f51127d860&amp;Data=24")</f>
        <v>https://sed.admsakhalin.ru/Docs/Citizen/_layouts/15/eos/edbtransfer.ashx?SiteId=84ddafa0031f409e9b1dd96f91351621&amp;WebId=b44a2e8f6bd940ffb8577ce52c7585e0&amp;ListId=fd8a59b5757749e6848a491ebc731a91&amp;ItemId=20746&amp;ItemGuid=1bb3233f30a347f5bddaa4f51127d860&amp;Data=24</v>
      </c>
    </row>
    <row r="303" spans="1:7" x14ac:dyDescent="0.25">
      <c r="A303" t="s">
        <v>19</v>
      </c>
      <c r="B303" t="s">
        <v>97</v>
      </c>
      <c r="C303" t="s">
        <v>810</v>
      </c>
      <c r="D303" t="s">
        <v>322</v>
      </c>
      <c r="E303" t="s">
        <v>100</v>
      </c>
      <c r="F303" t="str">
        <f t="shared" si="0"/>
        <v>Обращения граждан МО Ногликский ГО</v>
      </c>
      <c r="G303" s="10" t="str">
        <f>HYPERLINK("https://sed.admsakhalin.ru/Docs/Citizen/_layouts/15/eos/edbtransfer.ashx?SiteId=84ddafa0031f409e9b1dd96f91351621&amp;WebId=b44a2e8f6bd940ffb8577ce52c7585e0&amp;ListId=fd8a59b5757749e6848a491ebc731a91&amp;ItemId=24425&amp;ItemGuid=06a0a87331f7463c9f8aa51e35e9bd27&amp;Data=24","https://sed.admsakhalin.ru/Docs/Citizen/_layouts/15/eos/edbtransfer.ashx?SiteId=84ddafa0031f409e9b1dd96f91351621&amp;WebId=b44a2e8f6bd940ffb8577ce52c7585e0&amp;ListId=fd8a59b5757749e6848a491ebc731a91&amp;ItemId=24425&amp;ItemGuid=06a0a87331f7463c9f8aa51e35e9bd27&amp;Data=24")</f>
        <v>https://sed.admsakhalin.ru/Docs/Citizen/_layouts/15/eos/edbtransfer.ashx?SiteId=84ddafa0031f409e9b1dd96f91351621&amp;WebId=b44a2e8f6bd940ffb8577ce52c7585e0&amp;ListId=fd8a59b5757749e6848a491ebc731a91&amp;ItemId=24425&amp;ItemGuid=06a0a87331f7463c9f8aa51e35e9bd27&amp;Data=24</v>
      </c>
    </row>
    <row r="304" spans="1:7" x14ac:dyDescent="0.25">
      <c r="A304" t="s">
        <v>19</v>
      </c>
      <c r="B304" t="s">
        <v>589</v>
      </c>
      <c r="C304" t="s">
        <v>811</v>
      </c>
      <c r="D304" t="s">
        <v>99</v>
      </c>
      <c r="E304" t="s">
        <v>812</v>
      </c>
      <c r="F304" t="str">
        <f t="shared" si="0"/>
        <v>Обращения граждан МО Ногликский ГО</v>
      </c>
      <c r="G304" s="10" t="str">
        <f>HYPERLINK("https://sed.admsakhalin.ru/Docs/Citizen/_layouts/15/eos/edbtransfer.ashx?SiteId=84ddafa0031f409e9b1dd96f91351621&amp;WebId=b44a2e8f6bd940ffb8577ce52c7585e0&amp;ListId=fd8a59b5757749e6848a491ebc731a91&amp;ItemId=16308&amp;ItemGuid=a61c48b97008428f9667a56f3a796d0f&amp;Data=24","https://sed.admsakhalin.ru/Docs/Citizen/_layouts/15/eos/edbtransfer.ashx?SiteId=84ddafa0031f409e9b1dd96f91351621&amp;WebId=b44a2e8f6bd940ffb8577ce52c7585e0&amp;ListId=fd8a59b5757749e6848a491ebc731a91&amp;ItemId=16308&amp;ItemGuid=a61c48b97008428f9667a56f3a796d0f&amp;Data=24")</f>
        <v>https://sed.admsakhalin.ru/Docs/Citizen/_layouts/15/eos/edbtransfer.ashx?SiteId=84ddafa0031f409e9b1dd96f91351621&amp;WebId=b44a2e8f6bd940ffb8577ce52c7585e0&amp;ListId=fd8a59b5757749e6848a491ebc731a91&amp;ItemId=16308&amp;ItemGuid=a61c48b97008428f9667a56f3a796d0f&amp;Data=24</v>
      </c>
    </row>
    <row r="305" spans="1:7" x14ac:dyDescent="0.25">
      <c r="A305" t="s">
        <v>19</v>
      </c>
      <c r="B305" t="s">
        <v>82</v>
      </c>
      <c r="C305" t="s">
        <v>813</v>
      </c>
      <c r="D305" t="s">
        <v>418</v>
      </c>
      <c r="E305" t="s">
        <v>814</v>
      </c>
      <c r="F305" t="str">
        <f t="shared" si="0"/>
        <v>Обращения граждан МО Ногликский ГО</v>
      </c>
      <c r="G305" s="10" t="str">
        <f>HYPERLINK("https://sed.admsakhalin.ru/Docs/Citizen/_layouts/15/eos/edbtransfer.ashx?SiteId=84ddafa0031f409e9b1dd96f91351621&amp;WebId=b44a2e8f6bd940ffb8577ce52c7585e0&amp;ListId=fd8a59b5757749e6848a491ebc731a91&amp;ItemId=15261&amp;ItemGuid=c275217d54144eefb4eba5b9f444bb34&amp;Data=24","https://sed.admsakhalin.ru/Docs/Citizen/_layouts/15/eos/edbtransfer.ashx?SiteId=84ddafa0031f409e9b1dd96f91351621&amp;WebId=b44a2e8f6bd940ffb8577ce52c7585e0&amp;ListId=fd8a59b5757749e6848a491ebc731a91&amp;ItemId=15261&amp;ItemGuid=c275217d54144eefb4eba5b9f444bb34&amp;Data=24")</f>
        <v>https://sed.admsakhalin.ru/Docs/Citizen/_layouts/15/eos/edbtransfer.ashx?SiteId=84ddafa0031f409e9b1dd96f91351621&amp;WebId=b44a2e8f6bd940ffb8577ce52c7585e0&amp;ListId=fd8a59b5757749e6848a491ebc731a91&amp;ItemId=15261&amp;ItemGuid=c275217d54144eefb4eba5b9f444bb34&amp;Data=24</v>
      </c>
    </row>
    <row r="306" spans="1:7" x14ac:dyDescent="0.25">
      <c r="A306" t="s">
        <v>19</v>
      </c>
      <c r="B306" t="s">
        <v>131</v>
      </c>
      <c r="C306" t="s">
        <v>815</v>
      </c>
      <c r="D306" t="s">
        <v>569</v>
      </c>
      <c r="E306" t="s">
        <v>456</v>
      </c>
      <c r="F306" t="str">
        <f t="shared" si="0"/>
        <v>Обращения граждан МО Ногликский ГО</v>
      </c>
      <c r="G306" s="10" t="str">
        <f>HYPERLINK("https://sed.admsakhalin.ru/Docs/Citizen/_layouts/15/eos/edbtransfer.ashx?SiteId=84ddafa0031f409e9b1dd96f91351621&amp;WebId=b44a2e8f6bd940ffb8577ce52c7585e0&amp;ListId=fd8a59b5757749e6848a491ebc731a91&amp;ItemId=24894&amp;ItemGuid=463d474cf9f9402dbbdaa60d0b04c550&amp;Data=24","https://sed.admsakhalin.ru/Docs/Citizen/_layouts/15/eos/edbtransfer.ashx?SiteId=84ddafa0031f409e9b1dd96f91351621&amp;WebId=b44a2e8f6bd940ffb8577ce52c7585e0&amp;ListId=fd8a59b5757749e6848a491ebc731a91&amp;ItemId=24894&amp;ItemGuid=463d474cf9f9402dbbdaa60d0b04c550&amp;Data=24")</f>
        <v>https://sed.admsakhalin.ru/Docs/Citizen/_layouts/15/eos/edbtransfer.ashx?SiteId=84ddafa0031f409e9b1dd96f91351621&amp;WebId=b44a2e8f6bd940ffb8577ce52c7585e0&amp;ListId=fd8a59b5757749e6848a491ebc731a91&amp;ItemId=24894&amp;ItemGuid=463d474cf9f9402dbbdaa60d0b04c550&amp;Data=24</v>
      </c>
    </row>
    <row r="307" spans="1:7" x14ac:dyDescent="0.25">
      <c r="A307" t="s">
        <v>19</v>
      </c>
      <c r="B307" t="s">
        <v>131</v>
      </c>
      <c r="C307" t="s">
        <v>816</v>
      </c>
      <c r="D307" t="s">
        <v>681</v>
      </c>
      <c r="E307" t="s">
        <v>817</v>
      </c>
      <c r="F307" t="str">
        <f t="shared" si="0"/>
        <v>Обращения граждан МО Ногликский ГО</v>
      </c>
      <c r="G307" s="10" t="str">
        <f>HYPERLINK("https://sed.admsakhalin.ru/Docs/Citizen/_layouts/15/eos/edbtransfer.ashx?SiteId=84ddafa0031f409e9b1dd96f91351621&amp;WebId=b44a2e8f6bd940ffb8577ce52c7585e0&amp;ListId=fd8a59b5757749e6848a491ebc731a91&amp;ItemId=14654&amp;ItemGuid=8e53cd60281b42689687a64e8103a5cd&amp;Data=24","https://sed.admsakhalin.ru/Docs/Citizen/_layouts/15/eos/edbtransfer.ashx?SiteId=84ddafa0031f409e9b1dd96f91351621&amp;WebId=b44a2e8f6bd940ffb8577ce52c7585e0&amp;ListId=fd8a59b5757749e6848a491ebc731a91&amp;ItemId=14654&amp;ItemGuid=8e53cd60281b42689687a64e8103a5cd&amp;Data=24")</f>
        <v>https://sed.admsakhalin.ru/Docs/Citizen/_layouts/15/eos/edbtransfer.ashx?SiteId=84ddafa0031f409e9b1dd96f91351621&amp;WebId=b44a2e8f6bd940ffb8577ce52c7585e0&amp;ListId=fd8a59b5757749e6848a491ebc731a91&amp;ItemId=14654&amp;ItemGuid=8e53cd60281b42689687a64e8103a5cd&amp;Data=24</v>
      </c>
    </row>
    <row r="308" spans="1:7" x14ac:dyDescent="0.25">
      <c r="A308" t="s">
        <v>19</v>
      </c>
      <c r="B308" t="s">
        <v>131</v>
      </c>
      <c r="C308" t="s">
        <v>818</v>
      </c>
      <c r="D308" t="s">
        <v>223</v>
      </c>
      <c r="E308" t="s">
        <v>819</v>
      </c>
      <c r="F308" t="str">
        <f t="shared" si="0"/>
        <v>Обращения граждан МО Ногликский ГО</v>
      </c>
      <c r="G308" s="10" t="str">
        <f>HYPERLINK("https://sed.admsakhalin.ru/Docs/Citizen/_layouts/15/eos/edbtransfer.ashx?SiteId=84ddafa0031f409e9b1dd96f91351621&amp;WebId=b44a2e8f6bd940ffb8577ce52c7585e0&amp;ListId=fd8a59b5757749e6848a491ebc731a91&amp;ItemId=27749&amp;ItemGuid=85faae810ea241d3b040a66fd3b47901&amp;Data=24","https://sed.admsakhalin.ru/Docs/Citizen/_layouts/15/eos/edbtransfer.ashx?SiteId=84ddafa0031f409e9b1dd96f91351621&amp;WebId=b44a2e8f6bd940ffb8577ce52c7585e0&amp;ListId=fd8a59b5757749e6848a491ebc731a91&amp;ItemId=27749&amp;ItemGuid=85faae810ea241d3b040a66fd3b47901&amp;Data=24")</f>
        <v>https://sed.admsakhalin.ru/Docs/Citizen/_layouts/15/eos/edbtransfer.ashx?SiteId=84ddafa0031f409e9b1dd96f91351621&amp;WebId=b44a2e8f6bd940ffb8577ce52c7585e0&amp;ListId=fd8a59b5757749e6848a491ebc731a91&amp;ItemId=27749&amp;ItemGuid=85faae810ea241d3b040a66fd3b47901&amp;Data=24</v>
      </c>
    </row>
    <row r="309" spans="1:7" x14ac:dyDescent="0.25">
      <c r="A309" t="s">
        <v>19</v>
      </c>
      <c r="B309" t="s">
        <v>820</v>
      </c>
      <c r="C309" t="s">
        <v>821</v>
      </c>
      <c r="D309" t="s">
        <v>73</v>
      </c>
      <c r="E309" t="s">
        <v>822</v>
      </c>
      <c r="F309" t="str">
        <f t="shared" si="0"/>
        <v>Обращения граждан МО Ногликский ГО</v>
      </c>
      <c r="G309" s="10" t="str">
        <f>HYPERLINK("https://sed.admsakhalin.ru/Docs/Citizen/_layouts/15/eos/edbtransfer.ashx?SiteId=84ddafa0031f409e9b1dd96f91351621&amp;WebId=b44a2e8f6bd940ffb8577ce52c7585e0&amp;ListId=fd8a59b5757749e6848a491ebc731a91&amp;ItemId=23701&amp;ItemGuid=222a89d40d4240d0a021a68d063c9526&amp;Data=24","https://sed.admsakhalin.ru/Docs/Citizen/_layouts/15/eos/edbtransfer.ashx?SiteId=84ddafa0031f409e9b1dd96f91351621&amp;WebId=b44a2e8f6bd940ffb8577ce52c7585e0&amp;ListId=fd8a59b5757749e6848a491ebc731a91&amp;ItemId=23701&amp;ItemGuid=222a89d40d4240d0a021a68d063c9526&amp;Data=24")</f>
        <v>https://sed.admsakhalin.ru/Docs/Citizen/_layouts/15/eos/edbtransfer.ashx?SiteId=84ddafa0031f409e9b1dd96f91351621&amp;WebId=b44a2e8f6bd940ffb8577ce52c7585e0&amp;ListId=fd8a59b5757749e6848a491ebc731a91&amp;ItemId=23701&amp;ItemGuid=222a89d40d4240d0a021a68d063c9526&amp;Data=24</v>
      </c>
    </row>
    <row r="310" spans="1:7" x14ac:dyDescent="0.25">
      <c r="A310" t="s">
        <v>19</v>
      </c>
      <c r="B310" t="s">
        <v>200</v>
      </c>
      <c r="C310" t="s">
        <v>823</v>
      </c>
      <c r="D310" t="s">
        <v>42</v>
      </c>
      <c r="E310" t="s">
        <v>824</v>
      </c>
      <c r="F310" t="str">
        <f t="shared" si="0"/>
        <v>Обращения граждан МО Ногликский ГО</v>
      </c>
      <c r="G310" s="10" t="str">
        <f>HYPERLINK("https://sed.admsakhalin.ru/Docs/Citizen/_layouts/15/eos/edbtransfer.ashx?SiteId=84ddafa0031f409e9b1dd96f91351621&amp;WebId=b44a2e8f6bd940ffb8577ce52c7585e0&amp;ListId=fd8a59b5757749e6848a491ebc731a91&amp;ItemId=24720&amp;ItemGuid=eda3d5af095645e39028a6a117c99723&amp;Data=24","https://sed.admsakhalin.ru/Docs/Citizen/_layouts/15/eos/edbtransfer.ashx?SiteId=84ddafa0031f409e9b1dd96f91351621&amp;WebId=b44a2e8f6bd940ffb8577ce52c7585e0&amp;ListId=fd8a59b5757749e6848a491ebc731a91&amp;ItemId=24720&amp;ItemGuid=eda3d5af095645e39028a6a117c99723&amp;Data=24")</f>
        <v>https://sed.admsakhalin.ru/Docs/Citizen/_layouts/15/eos/edbtransfer.ashx?SiteId=84ddafa0031f409e9b1dd96f91351621&amp;WebId=b44a2e8f6bd940ffb8577ce52c7585e0&amp;ListId=fd8a59b5757749e6848a491ebc731a91&amp;ItemId=24720&amp;ItemGuid=eda3d5af095645e39028a6a117c99723&amp;Data=24</v>
      </c>
    </row>
    <row r="311" spans="1:7" x14ac:dyDescent="0.25">
      <c r="A311" t="s">
        <v>19</v>
      </c>
      <c r="B311" t="s">
        <v>269</v>
      </c>
      <c r="C311" t="s">
        <v>825</v>
      </c>
      <c r="D311" t="s">
        <v>54</v>
      </c>
      <c r="E311" t="s">
        <v>826</v>
      </c>
      <c r="F311" t="str">
        <f t="shared" si="0"/>
        <v>Обращения граждан МО Ногликский ГО</v>
      </c>
      <c r="G311" s="10" t="str">
        <f>HYPERLINK("https://sed.admsakhalin.ru/Docs/Citizen/_layouts/15/eos/edbtransfer.ashx?SiteId=84ddafa0031f409e9b1dd96f91351621&amp;WebId=b44a2e8f6bd940ffb8577ce52c7585e0&amp;ListId=fd8a59b5757749e6848a491ebc731a91&amp;ItemId=25688&amp;ItemGuid=7c62c10ff9094e1db933a723c2cea722&amp;Data=24","https://sed.admsakhalin.ru/Docs/Citizen/_layouts/15/eos/edbtransfer.ashx?SiteId=84ddafa0031f409e9b1dd96f91351621&amp;WebId=b44a2e8f6bd940ffb8577ce52c7585e0&amp;ListId=fd8a59b5757749e6848a491ebc731a91&amp;ItemId=25688&amp;ItemGuid=7c62c10ff9094e1db933a723c2cea722&amp;Data=24")</f>
        <v>https://sed.admsakhalin.ru/Docs/Citizen/_layouts/15/eos/edbtransfer.ashx?SiteId=84ddafa0031f409e9b1dd96f91351621&amp;WebId=b44a2e8f6bd940ffb8577ce52c7585e0&amp;ListId=fd8a59b5757749e6848a491ebc731a91&amp;ItemId=25688&amp;ItemGuid=7c62c10ff9094e1db933a723c2cea722&amp;Data=24</v>
      </c>
    </row>
    <row r="312" spans="1:7" x14ac:dyDescent="0.25">
      <c r="A312" t="s">
        <v>19</v>
      </c>
      <c r="B312" t="s">
        <v>44</v>
      </c>
      <c r="C312" t="s">
        <v>827</v>
      </c>
      <c r="D312" t="s">
        <v>291</v>
      </c>
      <c r="E312" t="s">
        <v>828</v>
      </c>
      <c r="F312" t="str">
        <f t="shared" si="0"/>
        <v>Обращения граждан МО Ногликский ГО</v>
      </c>
      <c r="G312" s="10" t="str">
        <f>HYPERLINK("https://sed.admsakhalin.ru/Docs/Citizen/_layouts/15/eos/edbtransfer.ashx?SiteId=84ddafa0031f409e9b1dd96f91351621&amp;WebId=b44a2e8f6bd940ffb8577ce52c7585e0&amp;ListId=fd8a59b5757749e6848a491ebc731a91&amp;ItemId=22216&amp;ItemGuid=8da0713e7ec94eccbf18a78bd58439ba&amp;Data=24","https://sed.admsakhalin.ru/Docs/Citizen/_layouts/15/eos/edbtransfer.ashx?SiteId=84ddafa0031f409e9b1dd96f91351621&amp;WebId=b44a2e8f6bd940ffb8577ce52c7585e0&amp;ListId=fd8a59b5757749e6848a491ebc731a91&amp;ItemId=22216&amp;ItemGuid=8da0713e7ec94eccbf18a78bd58439ba&amp;Data=24")</f>
        <v>https://sed.admsakhalin.ru/Docs/Citizen/_layouts/15/eos/edbtransfer.ashx?SiteId=84ddafa0031f409e9b1dd96f91351621&amp;WebId=b44a2e8f6bd940ffb8577ce52c7585e0&amp;ListId=fd8a59b5757749e6848a491ebc731a91&amp;ItemId=22216&amp;ItemGuid=8da0713e7ec94eccbf18a78bd58439ba&amp;Data=24</v>
      </c>
    </row>
    <row r="313" spans="1:7" x14ac:dyDescent="0.25">
      <c r="A313" t="s">
        <v>19</v>
      </c>
      <c r="B313" t="s">
        <v>60</v>
      </c>
      <c r="C313" t="s">
        <v>829</v>
      </c>
      <c r="D313" t="s">
        <v>435</v>
      </c>
      <c r="E313" t="s">
        <v>830</v>
      </c>
      <c r="F313" t="str">
        <f t="shared" si="0"/>
        <v>Обращения граждан МО Ногликский ГО</v>
      </c>
      <c r="G313" s="10" t="str">
        <f>HYPERLINK("https://sed.admsakhalin.ru/Docs/Citizen/_layouts/15/eos/edbtransfer.ashx?SiteId=84ddafa0031f409e9b1dd96f91351621&amp;WebId=b44a2e8f6bd940ffb8577ce52c7585e0&amp;ListId=fd8a59b5757749e6848a491ebc731a91&amp;ItemId=19702&amp;ItemGuid=2bb61cfc85264d859c62a7b0499d0a63&amp;Data=24","https://sed.admsakhalin.ru/Docs/Citizen/_layouts/15/eos/edbtransfer.ashx?SiteId=84ddafa0031f409e9b1dd96f91351621&amp;WebId=b44a2e8f6bd940ffb8577ce52c7585e0&amp;ListId=fd8a59b5757749e6848a491ebc731a91&amp;ItemId=19702&amp;ItemGuid=2bb61cfc85264d859c62a7b0499d0a63&amp;Data=24")</f>
        <v>https://sed.admsakhalin.ru/Docs/Citizen/_layouts/15/eos/edbtransfer.ashx?SiteId=84ddafa0031f409e9b1dd96f91351621&amp;WebId=b44a2e8f6bd940ffb8577ce52c7585e0&amp;ListId=fd8a59b5757749e6848a491ebc731a91&amp;ItemId=19702&amp;ItemGuid=2bb61cfc85264d859c62a7b0499d0a63&amp;Data=24</v>
      </c>
    </row>
    <row r="314" spans="1:7" x14ac:dyDescent="0.25">
      <c r="A314" t="s">
        <v>19</v>
      </c>
      <c r="B314" t="s">
        <v>693</v>
      </c>
      <c r="C314" t="s">
        <v>831</v>
      </c>
      <c r="D314" t="s">
        <v>438</v>
      </c>
      <c r="E314" t="s">
        <v>832</v>
      </c>
      <c r="F314" t="str">
        <f t="shared" si="0"/>
        <v>Обращения граждан МО Ногликский ГО</v>
      </c>
      <c r="G314" s="10" t="str">
        <f>HYPERLINK("https://sed.admsakhalin.ru/Docs/Citizen/_layouts/15/eos/edbtransfer.ashx?SiteId=84ddafa0031f409e9b1dd96f91351621&amp;WebId=b44a2e8f6bd940ffb8577ce52c7585e0&amp;ListId=fd8a59b5757749e6848a491ebc731a91&amp;ItemId=26096&amp;ItemGuid=f1bda44b2c5c4d69b122a8762f45ab13&amp;Data=24","https://sed.admsakhalin.ru/Docs/Citizen/_layouts/15/eos/edbtransfer.ashx?SiteId=84ddafa0031f409e9b1dd96f91351621&amp;WebId=b44a2e8f6bd940ffb8577ce52c7585e0&amp;ListId=fd8a59b5757749e6848a491ebc731a91&amp;ItemId=26096&amp;ItemGuid=f1bda44b2c5c4d69b122a8762f45ab13&amp;Data=24")</f>
        <v>https://sed.admsakhalin.ru/Docs/Citizen/_layouts/15/eos/edbtransfer.ashx?SiteId=84ddafa0031f409e9b1dd96f91351621&amp;WebId=b44a2e8f6bd940ffb8577ce52c7585e0&amp;ListId=fd8a59b5757749e6848a491ebc731a91&amp;ItemId=26096&amp;ItemGuid=f1bda44b2c5c4d69b122a8762f45ab13&amp;Data=24</v>
      </c>
    </row>
    <row r="315" spans="1:7" x14ac:dyDescent="0.25">
      <c r="A315" t="s">
        <v>19</v>
      </c>
      <c r="B315" t="s">
        <v>97</v>
      </c>
      <c r="C315" t="s">
        <v>833</v>
      </c>
      <c r="D315" t="s">
        <v>347</v>
      </c>
      <c r="E315" t="s">
        <v>834</v>
      </c>
      <c r="F315" t="str">
        <f t="shared" si="0"/>
        <v>Обращения граждан МО Ногликский ГО</v>
      </c>
      <c r="G315" s="10" t="str">
        <f>HYPERLINK("https://sed.admsakhalin.ru/Docs/Citizen/_layouts/15/eos/edbtransfer.ashx?SiteId=84ddafa0031f409e9b1dd96f91351621&amp;WebId=b44a2e8f6bd940ffb8577ce52c7585e0&amp;ListId=fd8a59b5757749e6848a491ebc731a91&amp;ItemId=22663&amp;ItemGuid=ce1153ba657b4acdb03da89d2733f7dd&amp;Data=24","https://sed.admsakhalin.ru/Docs/Citizen/_layouts/15/eos/edbtransfer.ashx?SiteId=84ddafa0031f409e9b1dd96f91351621&amp;WebId=b44a2e8f6bd940ffb8577ce52c7585e0&amp;ListId=fd8a59b5757749e6848a491ebc731a91&amp;ItemId=22663&amp;ItemGuid=ce1153ba657b4acdb03da89d2733f7dd&amp;Data=24")</f>
        <v>https://sed.admsakhalin.ru/Docs/Citizen/_layouts/15/eos/edbtransfer.ashx?SiteId=84ddafa0031f409e9b1dd96f91351621&amp;WebId=b44a2e8f6bd940ffb8577ce52c7585e0&amp;ListId=fd8a59b5757749e6848a491ebc731a91&amp;ItemId=22663&amp;ItemGuid=ce1153ba657b4acdb03da89d2733f7dd&amp;Data=24</v>
      </c>
    </row>
    <row r="316" spans="1:7" x14ac:dyDescent="0.25">
      <c r="A316" t="s">
        <v>19</v>
      </c>
      <c r="B316" t="s">
        <v>469</v>
      </c>
      <c r="C316" t="s">
        <v>835</v>
      </c>
      <c r="D316" t="s">
        <v>733</v>
      </c>
      <c r="E316" t="s">
        <v>836</v>
      </c>
      <c r="F316" t="str">
        <f t="shared" si="0"/>
        <v>Обращения граждан МО Ногликский ГО</v>
      </c>
      <c r="G316" s="10" t="str">
        <f>HYPERLINK("https://sed.admsakhalin.ru/Docs/Citizen/_layouts/15/eos/edbtransfer.ashx?SiteId=84ddafa0031f409e9b1dd96f91351621&amp;WebId=b44a2e8f6bd940ffb8577ce52c7585e0&amp;ListId=fd8a59b5757749e6848a491ebc731a91&amp;ItemId=26015&amp;ItemGuid=161e13c852e24129bb7fa8f96195e04f&amp;Data=24","https://sed.admsakhalin.ru/Docs/Citizen/_layouts/15/eos/edbtransfer.ashx?SiteId=84ddafa0031f409e9b1dd96f91351621&amp;WebId=b44a2e8f6bd940ffb8577ce52c7585e0&amp;ListId=fd8a59b5757749e6848a491ebc731a91&amp;ItemId=26015&amp;ItemGuid=161e13c852e24129bb7fa8f96195e04f&amp;Data=24")</f>
        <v>https://sed.admsakhalin.ru/Docs/Citizen/_layouts/15/eos/edbtransfer.ashx?SiteId=84ddafa0031f409e9b1dd96f91351621&amp;WebId=b44a2e8f6bd940ffb8577ce52c7585e0&amp;ListId=fd8a59b5757749e6848a491ebc731a91&amp;ItemId=26015&amp;ItemGuid=161e13c852e24129bb7fa8f96195e04f&amp;Data=24</v>
      </c>
    </row>
    <row r="317" spans="1:7" x14ac:dyDescent="0.25">
      <c r="A317" t="s">
        <v>19</v>
      </c>
      <c r="B317" t="s">
        <v>158</v>
      </c>
      <c r="C317" t="s">
        <v>837</v>
      </c>
      <c r="D317" t="s">
        <v>160</v>
      </c>
      <c r="E317" t="s">
        <v>161</v>
      </c>
      <c r="F317" t="str">
        <f t="shared" si="0"/>
        <v>Обращения граждан МО Ногликский ГО</v>
      </c>
      <c r="G317" s="10" t="str">
        <f>HYPERLINK("https://sed.admsakhalin.ru/Docs/Citizen/_layouts/15/eos/edbtransfer.ashx?SiteId=84ddafa0031f409e9b1dd96f91351621&amp;WebId=b44a2e8f6bd940ffb8577ce52c7585e0&amp;ListId=fd8a59b5757749e6848a491ebc731a91&amp;ItemId=22454&amp;ItemGuid=c4cb9946eda2473c8968a96f73364586&amp;Data=24","https://sed.admsakhalin.ru/Docs/Citizen/_layouts/15/eos/edbtransfer.ashx?SiteId=84ddafa0031f409e9b1dd96f91351621&amp;WebId=b44a2e8f6bd940ffb8577ce52c7585e0&amp;ListId=fd8a59b5757749e6848a491ebc731a91&amp;ItemId=22454&amp;ItemGuid=c4cb9946eda2473c8968a96f73364586&amp;Data=24")</f>
        <v>https://sed.admsakhalin.ru/Docs/Citizen/_layouts/15/eos/edbtransfer.ashx?SiteId=84ddafa0031f409e9b1dd96f91351621&amp;WebId=b44a2e8f6bd940ffb8577ce52c7585e0&amp;ListId=fd8a59b5757749e6848a491ebc731a91&amp;ItemId=22454&amp;ItemGuid=c4cb9946eda2473c8968a96f73364586&amp;Data=24</v>
      </c>
    </row>
    <row r="318" spans="1:7" x14ac:dyDescent="0.25">
      <c r="A318" t="s">
        <v>19</v>
      </c>
      <c r="B318" t="s">
        <v>838</v>
      </c>
      <c r="C318" t="s">
        <v>839</v>
      </c>
      <c r="D318" t="s">
        <v>840</v>
      </c>
      <c r="E318" t="s">
        <v>841</v>
      </c>
      <c r="F318" t="str">
        <f t="shared" si="0"/>
        <v>Обращения граждан МО Ногликский ГО</v>
      </c>
      <c r="G318" s="10" t="str">
        <f>HYPERLINK("https://sed.admsakhalin.ru/Docs/Citizen/_layouts/15/eos/edbtransfer.ashx?SiteId=84ddafa0031f409e9b1dd96f91351621&amp;WebId=b44a2e8f6bd940ffb8577ce52c7585e0&amp;ListId=fd8a59b5757749e6848a491ebc731a91&amp;ItemId=15914&amp;ItemGuid=1e84de455bac4ef886b3a9ba4f5a2ee0&amp;Data=24","https://sed.admsakhalin.ru/Docs/Citizen/_layouts/15/eos/edbtransfer.ashx?SiteId=84ddafa0031f409e9b1dd96f91351621&amp;WebId=b44a2e8f6bd940ffb8577ce52c7585e0&amp;ListId=fd8a59b5757749e6848a491ebc731a91&amp;ItemId=15914&amp;ItemGuid=1e84de455bac4ef886b3a9ba4f5a2ee0&amp;Data=24")</f>
        <v>https://sed.admsakhalin.ru/Docs/Citizen/_layouts/15/eos/edbtransfer.ashx?SiteId=84ddafa0031f409e9b1dd96f91351621&amp;WebId=b44a2e8f6bd940ffb8577ce52c7585e0&amp;ListId=fd8a59b5757749e6848a491ebc731a91&amp;ItemId=15914&amp;ItemGuid=1e84de455bac4ef886b3a9ba4f5a2ee0&amp;Data=24</v>
      </c>
    </row>
    <row r="319" spans="1:7" x14ac:dyDescent="0.25">
      <c r="A319" t="s">
        <v>19</v>
      </c>
      <c r="B319" t="s">
        <v>44</v>
      </c>
      <c r="C319" t="s">
        <v>842</v>
      </c>
      <c r="D319" t="s">
        <v>167</v>
      </c>
      <c r="E319" t="s">
        <v>843</v>
      </c>
      <c r="F319" t="str">
        <f t="shared" si="0"/>
        <v>Обращения граждан МО Ногликский ГО</v>
      </c>
      <c r="G319" s="10" t="str">
        <f>HYPERLINK("https://sed.admsakhalin.ru/Docs/Citizen/_layouts/15/eos/edbtransfer.ashx?SiteId=84ddafa0031f409e9b1dd96f91351621&amp;WebId=b44a2e8f6bd940ffb8577ce52c7585e0&amp;ListId=fd8a59b5757749e6848a491ebc731a91&amp;ItemId=19979&amp;ItemGuid=56af033131b24795b28da9bae02a98bf&amp;Data=24","https://sed.admsakhalin.ru/Docs/Citizen/_layouts/15/eos/edbtransfer.ashx?SiteId=84ddafa0031f409e9b1dd96f91351621&amp;WebId=b44a2e8f6bd940ffb8577ce52c7585e0&amp;ListId=fd8a59b5757749e6848a491ebc731a91&amp;ItemId=19979&amp;ItemGuid=56af033131b24795b28da9bae02a98bf&amp;Data=24")</f>
        <v>https://sed.admsakhalin.ru/Docs/Citizen/_layouts/15/eos/edbtransfer.ashx?SiteId=84ddafa0031f409e9b1dd96f91351621&amp;WebId=b44a2e8f6bd940ffb8577ce52c7585e0&amp;ListId=fd8a59b5757749e6848a491ebc731a91&amp;ItemId=19979&amp;ItemGuid=56af033131b24795b28da9bae02a98bf&amp;Data=24</v>
      </c>
    </row>
    <row r="320" spans="1:7" x14ac:dyDescent="0.25">
      <c r="A320" t="s">
        <v>19</v>
      </c>
      <c r="B320" t="s">
        <v>221</v>
      </c>
      <c r="C320" t="s">
        <v>844</v>
      </c>
      <c r="D320" t="s">
        <v>279</v>
      </c>
      <c r="E320" t="s">
        <v>845</v>
      </c>
      <c r="F320" t="str">
        <f t="shared" si="0"/>
        <v>Обращения граждан МО Ногликский ГО</v>
      </c>
      <c r="G320" s="10" t="str">
        <f>HYPERLINK("https://sed.admsakhalin.ru/Docs/Citizen/_layouts/15/eos/edbtransfer.ashx?SiteId=84ddafa0031f409e9b1dd96f91351621&amp;WebId=b44a2e8f6bd940ffb8577ce52c7585e0&amp;ListId=fd8a59b5757749e6848a491ebc731a91&amp;ItemId=21133&amp;ItemGuid=df302028925f4782aa0fa9e2d3a68242&amp;Data=24","https://sed.admsakhalin.ru/Docs/Citizen/_layouts/15/eos/edbtransfer.ashx?SiteId=84ddafa0031f409e9b1dd96f91351621&amp;WebId=b44a2e8f6bd940ffb8577ce52c7585e0&amp;ListId=fd8a59b5757749e6848a491ebc731a91&amp;ItemId=21133&amp;ItemGuid=df302028925f4782aa0fa9e2d3a68242&amp;Data=24")</f>
        <v>https://sed.admsakhalin.ru/Docs/Citizen/_layouts/15/eos/edbtransfer.ashx?SiteId=84ddafa0031f409e9b1dd96f91351621&amp;WebId=b44a2e8f6bd940ffb8577ce52c7585e0&amp;ListId=fd8a59b5757749e6848a491ebc731a91&amp;ItemId=21133&amp;ItemGuid=df302028925f4782aa0fa9e2d3a68242&amp;Data=24</v>
      </c>
    </row>
    <row r="321" spans="1:7" x14ac:dyDescent="0.25">
      <c r="A321" t="s">
        <v>19</v>
      </c>
      <c r="B321" t="s">
        <v>44</v>
      </c>
      <c r="C321" t="s">
        <v>846</v>
      </c>
      <c r="D321" t="s">
        <v>438</v>
      </c>
      <c r="E321" t="s">
        <v>311</v>
      </c>
      <c r="F321" t="str">
        <f t="shared" si="0"/>
        <v>Обращения граждан МО Ногликский ГО</v>
      </c>
      <c r="G321" s="10" t="str">
        <f>HYPERLINK("https://sed.admsakhalin.ru/Docs/Citizen/_layouts/15/eos/edbtransfer.ashx?SiteId=84ddafa0031f409e9b1dd96f91351621&amp;WebId=b44a2e8f6bd940ffb8577ce52c7585e0&amp;ListId=fd8a59b5757749e6848a491ebc731a91&amp;ItemId=26095&amp;ItemGuid=9a82df22654a41e3b120a9ebd02f6772&amp;Data=24","https://sed.admsakhalin.ru/Docs/Citizen/_layouts/15/eos/edbtransfer.ashx?SiteId=84ddafa0031f409e9b1dd96f91351621&amp;WebId=b44a2e8f6bd940ffb8577ce52c7585e0&amp;ListId=fd8a59b5757749e6848a491ebc731a91&amp;ItemId=26095&amp;ItemGuid=9a82df22654a41e3b120a9ebd02f6772&amp;Data=24")</f>
        <v>https://sed.admsakhalin.ru/Docs/Citizen/_layouts/15/eos/edbtransfer.ashx?SiteId=84ddafa0031f409e9b1dd96f91351621&amp;WebId=b44a2e8f6bd940ffb8577ce52c7585e0&amp;ListId=fd8a59b5757749e6848a491ebc731a91&amp;ItemId=26095&amp;ItemGuid=9a82df22654a41e3b120a9ebd02f6772&amp;Data=24</v>
      </c>
    </row>
    <row r="322" spans="1:7" x14ac:dyDescent="0.25">
      <c r="A322" t="s">
        <v>19</v>
      </c>
      <c r="B322" t="s">
        <v>155</v>
      </c>
      <c r="C322" t="s">
        <v>847</v>
      </c>
      <c r="D322" t="s">
        <v>848</v>
      </c>
      <c r="E322" t="s">
        <v>849</v>
      </c>
      <c r="F322" t="str">
        <f t="shared" si="0"/>
        <v>Обращения граждан МО Ногликский ГО</v>
      </c>
      <c r="G322" s="10" t="str">
        <f>HYPERLINK("https://sed.admsakhalin.ru/Docs/Citizen/_layouts/15/eos/edbtransfer.ashx?SiteId=84ddafa0031f409e9b1dd96f91351621&amp;WebId=b44a2e8f6bd940ffb8577ce52c7585e0&amp;ListId=fd8a59b5757749e6848a491ebc731a91&amp;ItemId=26467&amp;ItemGuid=3893b7d6b2ba4faa8db1ab13079de778&amp;Data=24","https://sed.admsakhalin.ru/Docs/Citizen/_layouts/15/eos/edbtransfer.ashx?SiteId=84ddafa0031f409e9b1dd96f91351621&amp;WebId=b44a2e8f6bd940ffb8577ce52c7585e0&amp;ListId=fd8a59b5757749e6848a491ebc731a91&amp;ItemId=26467&amp;ItemGuid=3893b7d6b2ba4faa8db1ab13079de778&amp;Data=24")</f>
        <v>https://sed.admsakhalin.ru/Docs/Citizen/_layouts/15/eos/edbtransfer.ashx?SiteId=84ddafa0031f409e9b1dd96f91351621&amp;WebId=b44a2e8f6bd940ffb8577ce52c7585e0&amp;ListId=fd8a59b5757749e6848a491ebc731a91&amp;ItemId=26467&amp;ItemGuid=3893b7d6b2ba4faa8db1ab13079de778&amp;Data=24</v>
      </c>
    </row>
    <row r="323" spans="1:7" x14ac:dyDescent="0.25">
      <c r="A323" t="s">
        <v>19</v>
      </c>
      <c r="B323" t="s">
        <v>131</v>
      </c>
      <c r="C323" t="s">
        <v>850</v>
      </c>
      <c r="D323" t="s">
        <v>851</v>
      </c>
      <c r="E323" t="s">
        <v>852</v>
      </c>
      <c r="F323" t="str">
        <f t="shared" si="0"/>
        <v>Обращения граждан МО Ногликский ГО</v>
      </c>
      <c r="G323" s="10" t="str">
        <f>HYPERLINK("https://sed.admsakhalin.ru/Docs/Citizen/_layouts/15/eos/edbtransfer.ashx?SiteId=84ddafa0031f409e9b1dd96f91351621&amp;WebId=b44a2e8f6bd940ffb8577ce52c7585e0&amp;ListId=fd8a59b5757749e6848a491ebc731a91&amp;ItemId=24851&amp;ItemGuid=78d66fc783bf4b299f24aba8cde0fa91&amp;Data=24","https://sed.admsakhalin.ru/Docs/Citizen/_layouts/15/eos/edbtransfer.ashx?SiteId=84ddafa0031f409e9b1dd96f91351621&amp;WebId=b44a2e8f6bd940ffb8577ce52c7585e0&amp;ListId=fd8a59b5757749e6848a491ebc731a91&amp;ItemId=24851&amp;ItemGuid=78d66fc783bf4b299f24aba8cde0fa91&amp;Data=24")</f>
        <v>https://sed.admsakhalin.ru/Docs/Citizen/_layouts/15/eos/edbtransfer.ashx?SiteId=84ddafa0031f409e9b1dd96f91351621&amp;WebId=b44a2e8f6bd940ffb8577ce52c7585e0&amp;ListId=fd8a59b5757749e6848a491ebc731a91&amp;ItemId=24851&amp;ItemGuid=78d66fc783bf4b299f24aba8cde0fa91&amp;Data=24</v>
      </c>
    </row>
    <row r="324" spans="1:7" x14ac:dyDescent="0.25">
      <c r="A324" t="s">
        <v>19</v>
      </c>
      <c r="B324" t="s">
        <v>60</v>
      </c>
      <c r="C324" t="s">
        <v>853</v>
      </c>
      <c r="D324" t="s">
        <v>854</v>
      </c>
      <c r="E324" t="s">
        <v>855</v>
      </c>
      <c r="F324" t="str">
        <f t="shared" si="0"/>
        <v>Обращения граждан МО Ногликский ГО</v>
      </c>
      <c r="G324" s="10" t="str">
        <f>HYPERLINK("https://sed.admsakhalin.ru/Docs/Citizen/_layouts/15/eos/edbtransfer.ashx?SiteId=84ddafa0031f409e9b1dd96f91351621&amp;WebId=b44a2e8f6bd940ffb8577ce52c7585e0&amp;ListId=fd8a59b5757749e6848a491ebc731a91&amp;ItemId=22233&amp;ItemGuid=722af8d4fd8f49309fc4abaf7843cb77&amp;Data=24","https://sed.admsakhalin.ru/Docs/Citizen/_layouts/15/eos/edbtransfer.ashx?SiteId=84ddafa0031f409e9b1dd96f91351621&amp;WebId=b44a2e8f6bd940ffb8577ce52c7585e0&amp;ListId=fd8a59b5757749e6848a491ebc731a91&amp;ItemId=22233&amp;ItemGuid=722af8d4fd8f49309fc4abaf7843cb77&amp;Data=24")</f>
        <v>https://sed.admsakhalin.ru/Docs/Citizen/_layouts/15/eos/edbtransfer.ashx?SiteId=84ddafa0031f409e9b1dd96f91351621&amp;WebId=b44a2e8f6bd940ffb8577ce52c7585e0&amp;ListId=fd8a59b5757749e6848a491ebc731a91&amp;ItemId=22233&amp;ItemGuid=722af8d4fd8f49309fc4abaf7843cb77&amp;Data=24</v>
      </c>
    </row>
    <row r="325" spans="1:7" x14ac:dyDescent="0.25">
      <c r="A325" t="s">
        <v>19</v>
      </c>
      <c r="B325" t="s">
        <v>145</v>
      </c>
      <c r="C325" t="s">
        <v>856</v>
      </c>
      <c r="D325" t="s">
        <v>415</v>
      </c>
      <c r="E325" t="s">
        <v>35</v>
      </c>
      <c r="F325" t="str">
        <f t="shared" si="0"/>
        <v>Обращения граждан МО Ногликский ГО</v>
      </c>
      <c r="G325" s="10" t="str">
        <f>HYPERLINK("https://sed.admsakhalin.ru/Docs/Citizen/_layouts/15/eos/edbtransfer.ashx?SiteId=84ddafa0031f409e9b1dd96f91351621&amp;WebId=b44a2e8f6bd940ffb8577ce52c7585e0&amp;ListId=fd8a59b5757749e6848a491ebc731a91&amp;ItemId=25281&amp;ItemGuid=dbb0a34d815843d5a228abb4c17342bd&amp;Data=24","https://sed.admsakhalin.ru/Docs/Citizen/_layouts/15/eos/edbtransfer.ashx?SiteId=84ddafa0031f409e9b1dd96f91351621&amp;WebId=b44a2e8f6bd940ffb8577ce52c7585e0&amp;ListId=fd8a59b5757749e6848a491ebc731a91&amp;ItemId=25281&amp;ItemGuid=dbb0a34d815843d5a228abb4c17342bd&amp;Data=24")</f>
        <v>https://sed.admsakhalin.ru/Docs/Citizen/_layouts/15/eos/edbtransfer.ashx?SiteId=84ddafa0031f409e9b1dd96f91351621&amp;WebId=b44a2e8f6bd940ffb8577ce52c7585e0&amp;ListId=fd8a59b5757749e6848a491ebc731a91&amp;ItemId=25281&amp;ItemGuid=dbb0a34d815843d5a228abb4c17342bd&amp;Data=24</v>
      </c>
    </row>
    <row r="326" spans="1:7" x14ac:dyDescent="0.25">
      <c r="A326" t="s">
        <v>19</v>
      </c>
      <c r="B326" t="s">
        <v>857</v>
      </c>
      <c r="C326" t="s">
        <v>858</v>
      </c>
      <c r="D326" t="s">
        <v>149</v>
      </c>
      <c r="E326" t="s">
        <v>859</v>
      </c>
      <c r="F326" t="str">
        <f t="shared" si="0"/>
        <v>Обращения граждан МО Ногликский ГО</v>
      </c>
      <c r="G326" s="10" t="str">
        <f>HYPERLINK("https://sed.admsakhalin.ru/Docs/Citizen/_layouts/15/eos/edbtransfer.ashx?SiteId=84ddafa0031f409e9b1dd96f91351621&amp;WebId=b44a2e8f6bd940ffb8577ce52c7585e0&amp;ListId=fd8a59b5757749e6848a491ebc731a91&amp;ItemId=19366&amp;ItemGuid=b9aef6293c264a54a0a8ac73379a96ce&amp;Data=24","https://sed.admsakhalin.ru/Docs/Citizen/_layouts/15/eos/edbtransfer.ashx?SiteId=84ddafa0031f409e9b1dd96f91351621&amp;WebId=b44a2e8f6bd940ffb8577ce52c7585e0&amp;ListId=fd8a59b5757749e6848a491ebc731a91&amp;ItemId=19366&amp;ItemGuid=b9aef6293c264a54a0a8ac73379a96ce&amp;Data=24")</f>
        <v>https://sed.admsakhalin.ru/Docs/Citizen/_layouts/15/eos/edbtransfer.ashx?SiteId=84ddafa0031f409e9b1dd96f91351621&amp;WebId=b44a2e8f6bd940ffb8577ce52c7585e0&amp;ListId=fd8a59b5757749e6848a491ebc731a91&amp;ItemId=19366&amp;ItemGuid=b9aef6293c264a54a0a8ac73379a96ce&amp;Data=24</v>
      </c>
    </row>
    <row r="327" spans="1:7" x14ac:dyDescent="0.25">
      <c r="A327" t="s">
        <v>19</v>
      </c>
      <c r="B327" t="s">
        <v>765</v>
      </c>
      <c r="C327" t="s">
        <v>860</v>
      </c>
      <c r="D327" t="s">
        <v>310</v>
      </c>
      <c r="E327" t="s">
        <v>765</v>
      </c>
      <c r="F327" t="str">
        <f t="shared" si="0"/>
        <v>Обращения граждан МО Ногликский ГО</v>
      </c>
      <c r="G327" s="10" t="str">
        <f>HYPERLINK("https://sed.admsakhalin.ru/Docs/Citizen/_layouts/15/eos/edbtransfer.ashx?SiteId=84ddafa0031f409e9b1dd96f91351621&amp;WebId=b44a2e8f6bd940ffb8577ce52c7585e0&amp;ListId=fd8a59b5757749e6848a491ebc731a91&amp;ItemId=23152&amp;ItemGuid=219df89f40a04e7d97abad363c3795ec&amp;Data=24","https://sed.admsakhalin.ru/Docs/Citizen/_layouts/15/eos/edbtransfer.ashx?SiteId=84ddafa0031f409e9b1dd96f91351621&amp;WebId=b44a2e8f6bd940ffb8577ce52c7585e0&amp;ListId=fd8a59b5757749e6848a491ebc731a91&amp;ItemId=23152&amp;ItemGuid=219df89f40a04e7d97abad363c3795ec&amp;Data=24")</f>
        <v>https://sed.admsakhalin.ru/Docs/Citizen/_layouts/15/eos/edbtransfer.ashx?SiteId=84ddafa0031f409e9b1dd96f91351621&amp;WebId=b44a2e8f6bd940ffb8577ce52c7585e0&amp;ListId=fd8a59b5757749e6848a491ebc731a91&amp;ItemId=23152&amp;ItemGuid=219df89f40a04e7d97abad363c3795ec&amp;Data=24</v>
      </c>
    </row>
    <row r="328" spans="1:7" x14ac:dyDescent="0.25">
      <c r="A328" t="s">
        <v>19</v>
      </c>
      <c r="B328" t="s">
        <v>861</v>
      </c>
      <c r="C328" t="s">
        <v>862</v>
      </c>
      <c r="D328" t="s">
        <v>253</v>
      </c>
      <c r="E328" t="s">
        <v>863</v>
      </c>
      <c r="F328" t="str">
        <f t="shared" si="0"/>
        <v>Обращения граждан МО Ногликский ГО</v>
      </c>
      <c r="G328" s="10" t="str">
        <f>HYPERLINK("https://sed.admsakhalin.ru/Docs/Citizen/_layouts/15/eos/edbtransfer.ashx?SiteId=84ddafa0031f409e9b1dd96f91351621&amp;WebId=b44a2e8f6bd940ffb8577ce52c7585e0&amp;ListId=fd8a59b5757749e6848a491ebc731a91&amp;ItemId=16034&amp;ItemGuid=b60b5068c00b471191d8ad496470179d&amp;Data=24","https://sed.admsakhalin.ru/Docs/Citizen/_layouts/15/eos/edbtransfer.ashx?SiteId=84ddafa0031f409e9b1dd96f91351621&amp;WebId=b44a2e8f6bd940ffb8577ce52c7585e0&amp;ListId=fd8a59b5757749e6848a491ebc731a91&amp;ItemId=16034&amp;ItemGuid=b60b5068c00b471191d8ad496470179d&amp;Data=24")</f>
        <v>https://sed.admsakhalin.ru/Docs/Citizen/_layouts/15/eos/edbtransfer.ashx?SiteId=84ddafa0031f409e9b1dd96f91351621&amp;WebId=b44a2e8f6bd940ffb8577ce52c7585e0&amp;ListId=fd8a59b5757749e6848a491ebc731a91&amp;ItemId=16034&amp;ItemGuid=b60b5068c00b471191d8ad496470179d&amp;Data=24</v>
      </c>
    </row>
    <row r="329" spans="1:7" x14ac:dyDescent="0.25">
      <c r="A329" t="s">
        <v>19</v>
      </c>
      <c r="B329" t="s">
        <v>576</v>
      </c>
      <c r="C329" t="s">
        <v>864</v>
      </c>
      <c r="D329" t="s">
        <v>473</v>
      </c>
      <c r="E329" t="s">
        <v>865</v>
      </c>
      <c r="F329" t="str">
        <f t="shared" si="0"/>
        <v>Обращения граждан МО Ногликский ГО</v>
      </c>
      <c r="G329" s="10" t="str">
        <f>HYPERLINK("https://sed.admsakhalin.ru/Docs/Citizen/_layouts/15/eos/edbtransfer.ashx?SiteId=84ddafa0031f409e9b1dd96f91351621&amp;WebId=b44a2e8f6bd940ffb8577ce52c7585e0&amp;ListId=fd8a59b5757749e6848a491ebc731a91&amp;ItemId=15010&amp;ItemGuid=b3abf550ac13417a814fadc4e7a75f12&amp;Data=24","https://sed.admsakhalin.ru/Docs/Citizen/_layouts/15/eos/edbtransfer.ashx?SiteId=84ddafa0031f409e9b1dd96f91351621&amp;WebId=b44a2e8f6bd940ffb8577ce52c7585e0&amp;ListId=fd8a59b5757749e6848a491ebc731a91&amp;ItemId=15010&amp;ItemGuid=b3abf550ac13417a814fadc4e7a75f12&amp;Data=24")</f>
        <v>https://sed.admsakhalin.ru/Docs/Citizen/_layouts/15/eos/edbtransfer.ashx?SiteId=84ddafa0031f409e9b1dd96f91351621&amp;WebId=b44a2e8f6bd940ffb8577ce52c7585e0&amp;ListId=fd8a59b5757749e6848a491ebc731a91&amp;ItemId=15010&amp;ItemGuid=b3abf550ac13417a814fadc4e7a75f12&amp;Data=24</v>
      </c>
    </row>
    <row r="330" spans="1:7" x14ac:dyDescent="0.25">
      <c r="A330" t="s">
        <v>19</v>
      </c>
      <c r="B330" t="s">
        <v>648</v>
      </c>
      <c r="C330" t="s">
        <v>866</v>
      </c>
      <c r="D330" t="s">
        <v>840</v>
      </c>
      <c r="E330" t="s">
        <v>867</v>
      </c>
      <c r="F330" t="str">
        <f t="shared" si="0"/>
        <v>Обращения граждан МО Ногликский ГО</v>
      </c>
      <c r="G330" s="10" t="str">
        <f>HYPERLINK("https://sed.admsakhalin.ru/Docs/Citizen/_layouts/15/eos/edbtransfer.ashx?SiteId=84ddafa0031f409e9b1dd96f91351621&amp;WebId=b44a2e8f6bd940ffb8577ce52c7585e0&amp;ListId=fd8a59b5757749e6848a491ebc731a91&amp;ItemId=15909&amp;ItemGuid=49b034f0a9f3492aac88ae318adf141d&amp;Data=24","https://sed.admsakhalin.ru/Docs/Citizen/_layouts/15/eos/edbtransfer.ashx?SiteId=84ddafa0031f409e9b1dd96f91351621&amp;WebId=b44a2e8f6bd940ffb8577ce52c7585e0&amp;ListId=fd8a59b5757749e6848a491ebc731a91&amp;ItemId=15909&amp;ItemGuid=49b034f0a9f3492aac88ae318adf141d&amp;Data=24")</f>
        <v>https://sed.admsakhalin.ru/Docs/Citizen/_layouts/15/eos/edbtransfer.ashx?SiteId=84ddafa0031f409e9b1dd96f91351621&amp;WebId=b44a2e8f6bd940ffb8577ce52c7585e0&amp;ListId=fd8a59b5757749e6848a491ebc731a91&amp;ItemId=15909&amp;ItemGuid=49b034f0a9f3492aac88ae318adf141d&amp;Data=24</v>
      </c>
    </row>
    <row r="331" spans="1:7" x14ac:dyDescent="0.25">
      <c r="A331" t="s">
        <v>19</v>
      </c>
      <c r="B331" t="s">
        <v>101</v>
      </c>
      <c r="C331" t="s">
        <v>868</v>
      </c>
      <c r="D331" t="s">
        <v>167</v>
      </c>
      <c r="E331" t="s">
        <v>168</v>
      </c>
      <c r="F331" t="str">
        <f t="shared" si="0"/>
        <v>Обращения граждан МО Ногликский ГО</v>
      </c>
      <c r="G331" s="10" t="str">
        <f>HYPERLINK("https://sed.admsakhalin.ru/Docs/Citizen/_layouts/15/eos/edbtransfer.ashx?SiteId=84ddafa0031f409e9b1dd96f91351621&amp;WebId=b44a2e8f6bd940ffb8577ce52c7585e0&amp;ListId=fd8a59b5757749e6848a491ebc731a91&amp;ItemId=20012&amp;ItemGuid=d339f350267e4aa4baf9aeb6e3937f84&amp;Data=24","https://sed.admsakhalin.ru/Docs/Citizen/_layouts/15/eos/edbtransfer.ashx?SiteId=84ddafa0031f409e9b1dd96f91351621&amp;WebId=b44a2e8f6bd940ffb8577ce52c7585e0&amp;ListId=fd8a59b5757749e6848a491ebc731a91&amp;ItemId=20012&amp;ItemGuid=d339f350267e4aa4baf9aeb6e3937f84&amp;Data=24")</f>
        <v>https://sed.admsakhalin.ru/Docs/Citizen/_layouts/15/eos/edbtransfer.ashx?SiteId=84ddafa0031f409e9b1dd96f91351621&amp;WebId=b44a2e8f6bd940ffb8577ce52c7585e0&amp;ListId=fd8a59b5757749e6848a491ebc731a91&amp;ItemId=20012&amp;ItemGuid=d339f350267e4aa4baf9aeb6e3937f84&amp;Data=24</v>
      </c>
    </row>
    <row r="332" spans="1:7" x14ac:dyDescent="0.25">
      <c r="A332" t="s">
        <v>19</v>
      </c>
      <c r="B332" t="s">
        <v>869</v>
      </c>
      <c r="C332" t="s">
        <v>870</v>
      </c>
      <c r="D332" t="s">
        <v>386</v>
      </c>
      <c r="E332" t="s">
        <v>871</v>
      </c>
      <c r="F332" t="str">
        <f t="shared" si="0"/>
        <v>Обращения граждан МО Ногликский ГО</v>
      </c>
      <c r="G332" s="10" t="str">
        <f>HYPERLINK("https://sed.admsakhalin.ru/Docs/Citizen/_layouts/15/eos/edbtransfer.ashx?SiteId=84ddafa0031f409e9b1dd96f91351621&amp;WebId=b44a2e8f6bd940ffb8577ce52c7585e0&amp;ListId=fd8a59b5757749e6848a491ebc731a91&amp;ItemId=22943&amp;ItemGuid=aa73e9a847da45e4878fb00b380287b1&amp;Data=24","https://sed.admsakhalin.ru/Docs/Citizen/_layouts/15/eos/edbtransfer.ashx?SiteId=84ddafa0031f409e9b1dd96f91351621&amp;WebId=b44a2e8f6bd940ffb8577ce52c7585e0&amp;ListId=fd8a59b5757749e6848a491ebc731a91&amp;ItemId=22943&amp;ItemGuid=aa73e9a847da45e4878fb00b380287b1&amp;Data=24")</f>
        <v>https://sed.admsakhalin.ru/Docs/Citizen/_layouts/15/eos/edbtransfer.ashx?SiteId=84ddafa0031f409e9b1dd96f91351621&amp;WebId=b44a2e8f6bd940ffb8577ce52c7585e0&amp;ListId=fd8a59b5757749e6848a491ebc731a91&amp;ItemId=22943&amp;ItemGuid=aa73e9a847da45e4878fb00b380287b1&amp;Data=24</v>
      </c>
    </row>
    <row r="333" spans="1:7" x14ac:dyDescent="0.25">
      <c r="A333" t="s">
        <v>19</v>
      </c>
      <c r="B333" t="s">
        <v>209</v>
      </c>
      <c r="C333" t="s">
        <v>872</v>
      </c>
      <c r="D333" t="s">
        <v>681</v>
      </c>
      <c r="E333" t="s">
        <v>873</v>
      </c>
      <c r="F333" t="str">
        <f t="shared" si="0"/>
        <v>Обращения граждан МО Ногликский ГО</v>
      </c>
      <c r="G333" s="10" t="str">
        <f>HYPERLINK("https://sed.admsakhalin.ru/Docs/Citizen/_layouts/15/eos/edbtransfer.ashx?SiteId=84ddafa0031f409e9b1dd96f91351621&amp;WebId=b44a2e8f6bd940ffb8577ce52c7585e0&amp;ListId=fd8a59b5757749e6848a491ebc731a91&amp;ItemId=14601&amp;ItemGuid=389e25343c90479a8052b0192f9d7a22&amp;Data=24","https://sed.admsakhalin.ru/Docs/Citizen/_layouts/15/eos/edbtransfer.ashx?SiteId=84ddafa0031f409e9b1dd96f91351621&amp;WebId=b44a2e8f6bd940ffb8577ce52c7585e0&amp;ListId=fd8a59b5757749e6848a491ebc731a91&amp;ItemId=14601&amp;ItemGuid=389e25343c90479a8052b0192f9d7a22&amp;Data=24")</f>
        <v>https://sed.admsakhalin.ru/Docs/Citizen/_layouts/15/eos/edbtransfer.ashx?SiteId=84ddafa0031f409e9b1dd96f91351621&amp;WebId=b44a2e8f6bd940ffb8577ce52c7585e0&amp;ListId=fd8a59b5757749e6848a491ebc731a91&amp;ItemId=14601&amp;ItemGuid=389e25343c90479a8052b0192f9d7a22&amp;Data=24</v>
      </c>
    </row>
    <row r="334" spans="1:7" x14ac:dyDescent="0.25">
      <c r="A334" t="s">
        <v>19</v>
      </c>
      <c r="B334" t="s">
        <v>874</v>
      </c>
      <c r="C334" t="s">
        <v>875</v>
      </c>
      <c r="D334" t="s">
        <v>314</v>
      </c>
      <c r="E334" t="s">
        <v>876</v>
      </c>
      <c r="F334" t="str">
        <f t="shared" si="0"/>
        <v>Обращения граждан МО Ногликский ГО</v>
      </c>
      <c r="G334" s="10" t="str">
        <f>HYPERLINK("https://sed.admsakhalin.ru/Docs/Citizen/_layouts/15/eos/edbtransfer.ashx?SiteId=84ddafa0031f409e9b1dd96f91351621&amp;WebId=b44a2e8f6bd940ffb8577ce52c7585e0&amp;ListId=fd8a59b5757749e6848a491ebc731a91&amp;ItemId=16871&amp;ItemGuid=03e34e10deb84740a43eb06654625e93&amp;Data=24","https://sed.admsakhalin.ru/Docs/Citizen/_layouts/15/eos/edbtransfer.ashx?SiteId=84ddafa0031f409e9b1dd96f91351621&amp;WebId=b44a2e8f6bd940ffb8577ce52c7585e0&amp;ListId=fd8a59b5757749e6848a491ebc731a91&amp;ItemId=16871&amp;ItemGuid=03e34e10deb84740a43eb06654625e93&amp;Data=24")</f>
        <v>https://sed.admsakhalin.ru/Docs/Citizen/_layouts/15/eos/edbtransfer.ashx?SiteId=84ddafa0031f409e9b1dd96f91351621&amp;WebId=b44a2e8f6bd940ffb8577ce52c7585e0&amp;ListId=fd8a59b5757749e6848a491ebc731a91&amp;ItemId=16871&amp;ItemGuid=03e34e10deb84740a43eb06654625e93&amp;Data=24</v>
      </c>
    </row>
    <row r="335" spans="1:7" x14ac:dyDescent="0.25">
      <c r="A335" t="s">
        <v>19</v>
      </c>
      <c r="B335" t="s">
        <v>20</v>
      </c>
      <c r="C335" t="s">
        <v>877</v>
      </c>
      <c r="D335" t="s">
        <v>167</v>
      </c>
      <c r="E335" t="s">
        <v>878</v>
      </c>
      <c r="F335" t="str">
        <f t="shared" si="0"/>
        <v>Обращения граждан МО Ногликский ГО</v>
      </c>
      <c r="G335" s="10" t="str">
        <f>HYPERLINK("https://sed.admsakhalin.ru/Docs/Citizen/_layouts/15/eos/edbtransfer.ashx?SiteId=84ddafa0031f409e9b1dd96f91351621&amp;WebId=b44a2e8f6bd940ffb8577ce52c7585e0&amp;ListId=fd8a59b5757749e6848a491ebc731a91&amp;ItemId=19991&amp;ItemGuid=9ce2521e7ba747c8b587b0945d192845&amp;Data=24","https://sed.admsakhalin.ru/Docs/Citizen/_layouts/15/eos/edbtransfer.ashx?SiteId=84ddafa0031f409e9b1dd96f91351621&amp;WebId=b44a2e8f6bd940ffb8577ce52c7585e0&amp;ListId=fd8a59b5757749e6848a491ebc731a91&amp;ItemId=19991&amp;ItemGuid=9ce2521e7ba747c8b587b0945d192845&amp;Data=24")</f>
        <v>https://sed.admsakhalin.ru/Docs/Citizen/_layouts/15/eos/edbtransfer.ashx?SiteId=84ddafa0031f409e9b1dd96f91351621&amp;WebId=b44a2e8f6bd940ffb8577ce52c7585e0&amp;ListId=fd8a59b5757749e6848a491ebc731a91&amp;ItemId=19991&amp;ItemGuid=9ce2521e7ba747c8b587b0945d192845&amp;Data=24</v>
      </c>
    </row>
    <row r="336" spans="1:7" x14ac:dyDescent="0.25">
      <c r="A336" t="s">
        <v>19</v>
      </c>
      <c r="B336" t="s">
        <v>359</v>
      </c>
      <c r="C336" t="s">
        <v>879</v>
      </c>
      <c r="D336" t="s">
        <v>103</v>
      </c>
      <c r="E336" t="s">
        <v>880</v>
      </c>
      <c r="F336" t="str">
        <f t="shared" si="0"/>
        <v>Обращения граждан МО Ногликский ГО</v>
      </c>
      <c r="G336" s="10" t="str">
        <f>HYPERLINK("https://sed.admsakhalin.ru/Docs/Citizen/_layouts/15/eos/edbtransfer.ashx?SiteId=84ddafa0031f409e9b1dd96f91351621&amp;WebId=b44a2e8f6bd940ffb8577ce52c7585e0&amp;ListId=fd8a59b5757749e6848a491ebc731a91&amp;ItemId=21777&amp;ItemGuid=46628e92efdd4fc2aa76b0fc588160ea&amp;Data=24","https://sed.admsakhalin.ru/Docs/Citizen/_layouts/15/eos/edbtransfer.ashx?SiteId=84ddafa0031f409e9b1dd96f91351621&amp;WebId=b44a2e8f6bd940ffb8577ce52c7585e0&amp;ListId=fd8a59b5757749e6848a491ebc731a91&amp;ItemId=21777&amp;ItemGuid=46628e92efdd4fc2aa76b0fc588160ea&amp;Data=24")</f>
        <v>https://sed.admsakhalin.ru/Docs/Citizen/_layouts/15/eos/edbtransfer.ashx?SiteId=84ddafa0031f409e9b1dd96f91351621&amp;WebId=b44a2e8f6bd940ffb8577ce52c7585e0&amp;ListId=fd8a59b5757749e6848a491ebc731a91&amp;ItemId=21777&amp;ItemGuid=46628e92efdd4fc2aa76b0fc588160ea&amp;Data=24</v>
      </c>
    </row>
    <row r="337" spans="1:7" x14ac:dyDescent="0.25">
      <c r="A337" t="s">
        <v>19</v>
      </c>
      <c r="B337" t="s">
        <v>881</v>
      </c>
      <c r="C337" t="s">
        <v>882</v>
      </c>
      <c r="D337" t="s">
        <v>190</v>
      </c>
      <c r="E337" t="s">
        <v>883</v>
      </c>
      <c r="F337" t="str">
        <f t="shared" si="0"/>
        <v>Обращения граждан МО Ногликский ГО</v>
      </c>
      <c r="G337" s="10" t="str">
        <f>HYPERLINK("https://sed.admsakhalin.ru/Docs/Citizen/_layouts/15/eos/edbtransfer.ashx?SiteId=84ddafa0031f409e9b1dd96f91351621&amp;WebId=b44a2e8f6bd940ffb8577ce52c7585e0&amp;ListId=fd8a59b5757749e6848a491ebc731a91&amp;ItemId=19685&amp;ItemGuid=431c379b5aad4626a2f5b1ebe3ed8e10&amp;Data=24","https://sed.admsakhalin.ru/Docs/Citizen/_layouts/15/eos/edbtransfer.ashx?SiteId=84ddafa0031f409e9b1dd96f91351621&amp;WebId=b44a2e8f6bd940ffb8577ce52c7585e0&amp;ListId=fd8a59b5757749e6848a491ebc731a91&amp;ItemId=19685&amp;ItemGuid=431c379b5aad4626a2f5b1ebe3ed8e10&amp;Data=24")</f>
        <v>https://sed.admsakhalin.ru/Docs/Citizen/_layouts/15/eos/edbtransfer.ashx?SiteId=84ddafa0031f409e9b1dd96f91351621&amp;WebId=b44a2e8f6bd940ffb8577ce52c7585e0&amp;ListId=fd8a59b5757749e6848a491ebc731a91&amp;ItemId=19685&amp;ItemGuid=431c379b5aad4626a2f5b1ebe3ed8e10&amp;Data=24</v>
      </c>
    </row>
    <row r="338" spans="1:7" x14ac:dyDescent="0.25">
      <c r="A338" t="s">
        <v>19</v>
      </c>
      <c r="B338" t="s">
        <v>269</v>
      </c>
      <c r="C338" t="s">
        <v>884</v>
      </c>
      <c r="D338" t="s">
        <v>709</v>
      </c>
      <c r="E338" t="s">
        <v>710</v>
      </c>
      <c r="F338" t="str">
        <f t="shared" si="0"/>
        <v>Обращения граждан МО Ногликский ГО</v>
      </c>
      <c r="G338" s="10" t="str">
        <f>HYPERLINK("https://sed.admsakhalin.ru/Docs/Citizen/_layouts/15/eos/edbtransfer.ashx?SiteId=84ddafa0031f409e9b1dd96f91351621&amp;WebId=b44a2e8f6bd940ffb8577ce52c7585e0&amp;ListId=fd8a59b5757749e6848a491ebc731a91&amp;ItemId=27855&amp;ItemGuid=821fff88b9784240aad7b25b95dff008&amp;Data=24","https://sed.admsakhalin.ru/Docs/Citizen/_layouts/15/eos/edbtransfer.ashx?SiteId=84ddafa0031f409e9b1dd96f91351621&amp;WebId=b44a2e8f6bd940ffb8577ce52c7585e0&amp;ListId=fd8a59b5757749e6848a491ebc731a91&amp;ItemId=27855&amp;ItemGuid=821fff88b9784240aad7b25b95dff008&amp;Data=24")</f>
        <v>https://sed.admsakhalin.ru/Docs/Citizen/_layouts/15/eos/edbtransfer.ashx?SiteId=84ddafa0031f409e9b1dd96f91351621&amp;WebId=b44a2e8f6bd940ffb8577ce52c7585e0&amp;ListId=fd8a59b5757749e6848a491ebc731a91&amp;ItemId=27855&amp;ItemGuid=821fff88b9784240aad7b25b95dff008&amp;Data=24</v>
      </c>
    </row>
    <row r="339" spans="1:7" x14ac:dyDescent="0.25">
      <c r="A339" t="s">
        <v>19</v>
      </c>
      <c r="B339" t="s">
        <v>273</v>
      </c>
      <c r="C339" t="s">
        <v>885</v>
      </c>
      <c r="D339" t="s">
        <v>886</v>
      </c>
      <c r="E339" t="s">
        <v>887</v>
      </c>
      <c r="F339" t="str">
        <f t="shared" si="0"/>
        <v>Обращения граждан МО Ногликский ГО</v>
      </c>
      <c r="G339" s="10" t="str">
        <f>HYPERLINK("https://sed.admsakhalin.ru/Docs/Citizen/_layouts/15/eos/edbtransfer.ashx?SiteId=84ddafa0031f409e9b1dd96f91351621&amp;WebId=b44a2e8f6bd940ffb8577ce52c7585e0&amp;ListId=fd8a59b5757749e6848a491ebc731a91&amp;ItemId=23357&amp;ItemGuid=5f78d4113d03428291e2b290effd1cd1&amp;Data=24","https://sed.admsakhalin.ru/Docs/Citizen/_layouts/15/eos/edbtransfer.ashx?SiteId=84ddafa0031f409e9b1dd96f91351621&amp;WebId=b44a2e8f6bd940ffb8577ce52c7585e0&amp;ListId=fd8a59b5757749e6848a491ebc731a91&amp;ItemId=23357&amp;ItemGuid=5f78d4113d03428291e2b290effd1cd1&amp;Data=24")</f>
        <v>https://sed.admsakhalin.ru/Docs/Citizen/_layouts/15/eos/edbtransfer.ashx?SiteId=84ddafa0031f409e9b1dd96f91351621&amp;WebId=b44a2e8f6bd940ffb8577ce52c7585e0&amp;ListId=fd8a59b5757749e6848a491ebc731a91&amp;ItemId=23357&amp;ItemGuid=5f78d4113d03428291e2b290effd1cd1&amp;Data=24</v>
      </c>
    </row>
    <row r="340" spans="1:7" x14ac:dyDescent="0.25">
      <c r="A340" t="s">
        <v>19</v>
      </c>
      <c r="B340" t="s">
        <v>182</v>
      </c>
      <c r="C340" t="s">
        <v>888</v>
      </c>
      <c r="D340" t="s">
        <v>418</v>
      </c>
      <c r="E340" t="s">
        <v>889</v>
      </c>
      <c r="F340" t="str">
        <f t="shared" si="0"/>
        <v>Обращения граждан МО Ногликский ГО</v>
      </c>
      <c r="G340" s="10" t="str">
        <f>HYPERLINK("https://sed.admsakhalin.ru/Docs/Citizen/_layouts/15/eos/edbtransfer.ashx?SiteId=84ddafa0031f409e9b1dd96f91351621&amp;WebId=b44a2e8f6bd940ffb8577ce52c7585e0&amp;ListId=fd8a59b5757749e6848a491ebc731a91&amp;ItemId=15253&amp;ItemGuid=3dcac1fc057f4193a529b30a8278c2bd&amp;Data=24","https://sed.admsakhalin.ru/Docs/Citizen/_layouts/15/eos/edbtransfer.ashx?SiteId=84ddafa0031f409e9b1dd96f91351621&amp;WebId=b44a2e8f6bd940ffb8577ce52c7585e0&amp;ListId=fd8a59b5757749e6848a491ebc731a91&amp;ItemId=15253&amp;ItemGuid=3dcac1fc057f4193a529b30a8278c2bd&amp;Data=24")</f>
        <v>https://sed.admsakhalin.ru/Docs/Citizen/_layouts/15/eos/edbtransfer.ashx?SiteId=84ddafa0031f409e9b1dd96f91351621&amp;WebId=b44a2e8f6bd940ffb8577ce52c7585e0&amp;ListId=fd8a59b5757749e6848a491ebc731a91&amp;ItemId=15253&amp;ItemGuid=3dcac1fc057f4193a529b30a8278c2bd&amp;Data=24</v>
      </c>
    </row>
    <row r="341" spans="1:7" x14ac:dyDescent="0.25">
      <c r="A341" t="s">
        <v>19</v>
      </c>
      <c r="B341" t="s">
        <v>890</v>
      </c>
      <c r="C341" t="s">
        <v>891</v>
      </c>
      <c r="D341" t="s">
        <v>246</v>
      </c>
      <c r="E341" t="s">
        <v>892</v>
      </c>
      <c r="F341" t="str">
        <f t="shared" si="0"/>
        <v>Обращения граждан МО Ногликский ГО</v>
      </c>
      <c r="G341" s="10" t="str">
        <f>HYPERLINK("https://sed.admsakhalin.ru/Docs/Citizen/_layouts/15/eos/edbtransfer.ashx?SiteId=84ddafa0031f409e9b1dd96f91351621&amp;WebId=b44a2e8f6bd940ffb8577ce52c7585e0&amp;ListId=fd8a59b5757749e6848a491ebc731a91&amp;ItemId=24212&amp;ItemGuid=b6b10726669b42248bb2b330c93efa78&amp;Data=24","https://sed.admsakhalin.ru/Docs/Citizen/_layouts/15/eos/edbtransfer.ashx?SiteId=84ddafa0031f409e9b1dd96f91351621&amp;WebId=b44a2e8f6bd940ffb8577ce52c7585e0&amp;ListId=fd8a59b5757749e6848a491ebc731a91&amp;ItemId=24212&amp;ItemGuid=b6b10726669b42248bb2b330c93efa78&amp;Data=24")</f>
        <v>https://sed.admsakhalin.ru/Docs/Citizen/_layouts/15/eos/edbtransfer.ashx?SiteId=84ddafa0031f409e9b1dd96f91351621&amp;WebId=b44a2e8f6bd940ffb8577ce52c7585e0&amp;ListId=fd8a59b5757749e6848a491ebc731a91&amp;ItemId=24212&amp;ItemGuid=b6b10726669b42248bb2b330c93efa78&amp;Data=24</v>
      </c>
    </row>
    <row r="342" spans="1:7" x14ac:dyDescent="0.25">
      <c r="A342" t="s">
        <v>19</v>
      </c>
      <c r="B342" t="s">
        <v>359</v>
      </c>
      <c r="C342" t="s">
        <v>893</v>
      </c>
      <c r="D342" t="s">
        <v>84</v>
      </c>
      <c r="E342" t="s">
        <v>894</v>
      </c>
      <c r="F342" t="str">
        <f t="shared" si="0"/>
        <v>Обращения граждан МО Ногликский ГО</v>
      </c>
      <c r="G342" s="10" t="str">
        <f>HYPERLINK("https://sed.admsakhalin.ru/Docs/Citizen/_layouts/15/eos/edbtransfer.ashx?SiteId=84ddafa0031f409e9b1dd96f91351621&amp;WebId=b44a2e8f6bd940ffb8577ce52c7585e0&amp;ListId=fd8a59b5757749e6848a491ebc731a91&amp;ItemId=21677&amp;ItemGuid=2f72470f9fc6455b8403b55cd8c6601d&amp;Data=24","https://sed.admsakhalin.ru/Docs/Citizen/_layouts/15/eos/edbtransfer.ashx?SiteId=84ddafa0031f409e9b1dd96f91351621&amp;WebId=b44a2e8f6bd940ffb8577ce52c7585e0&amp;ListId=fd8a59b5757749e6848a491ebc731a91&amp;ItemId=21677&amp;ItemGuid=2f72470f9fc6455b8403b55cd8c6601d&amp;Data=24")</f>
        <v>https://sed.admsakhalin.ru/Docs/Citizen/_layouts/15/eos/edbtransfer.ashx?SiteId=84ddafa0031f409e9b1dd96f91351621&amp;WebId=b44a2e8f6bd940ffb8577ce52c7585e0&amp;ListId=fd8a59b5757749e6848a491ebc731a91&amp;ItemId=21677&amp;ItemGuid=2f72470f9fc6455b8403b55cd8c6601d&amp;Data=24</v>
      </c>
    </row>
    <row r="343" spans="1:7" x14ac:dyDescent="0.25">
      <c r="A343" t="s">
        <v>19</v>
      </c>
      <c r="B343" t="s">
        <v>44</v>
      </c>
      <c r="C343" t="s">
        <v>895</v>
      </c>
      <c r="D343" t="s">
        <v>58</v>
      </c>
      <c r="E343" t="s">
        <v>311</v>
      </c>
      <c r="F343" t="str">
        <f t="shared" si="0"/>
        <v>Обращения граждан МО Ногликский ГО</v>
      </c>
      <c r="G343" s="10" t="str">
        <f>HYPERLINK("https://sed.admsakhalin.ru/Docs/Citizen/_layouts/15/eos/edbtransfer.ashx?SiteId=84ddafa0031f409e9b1dd96f91351621&amp;WebId=b44a2e8f6bd940ffb8577ce52c7585e0&amp;ListId=fd8a59b5757749e6848a491ebc731a91&amp;ItemId=23883&amp;ItemGuid=2606776bc8fb4e2c9df4b572610d7a73&amp;Data=24","https://sed.admsakhalin.ru/Docs/Citizen/_layouts/15/eos/edbtransfer.ashx?SiteId=84ddafa0031f409e9b1dd96f91351621&amp;WebId=b44a2e8f6bd940ffb8577ce52c7585e0&amp;ListId=fd8a59b5757749e6848a491ebc731a91&amp;ItemId=23883&amp;ItemGuid=2606776bc8fb4e2c9df4b572610d7a73&amp;Data=24")</f>
        <v>https://sed.admsakhalin.ru/Docs/Citizen/_layouts/15/eos/edbtransfer.ashx?SiteId=84ddafa0031f409e9b1dd96f91351621&amp;WebId=b44a2e8f6bd940ffb8577ce52c7585e0&amp;ListId=fd8a59b5757749e6848a491ebc731a91&amp;ItemId=23883&amp;ItemGuid=2606776bc8fb4e2c9df4b572610d7a73&amp;Data=24</v>
      </c>
    </row>
    <row r="344" spans="1:7" x14ac:dyDescent="0.25">
      <c r="A344" t="s">
        <v>19</v>
      </c>
      <c r="B344" t="s">
        <v>145</v>
      </c>
      <c r="C344" t="s">
        <v>896</v>
      </c>
      <c r="D344" t="s">
        <v>80</v>
      </c>
      <c r="E344" t="s">
        <v>897</v>
      </c>
      <c r="F344" t="str">
        <f t="shared" si="0"/>
        <v>Обращения граждан МО Ногликский ГО</v>
      </c>
      <c r="G344" s="10" t="str">
        <f>HYPERLINK("https://sed.admsakhalin.ru/Docs/Citizen/_layouts/15/eos/edbtransfer.ashx?SiteId=84ddafa0031f409e9b1dd96f91351621&amp;WebId=b44a2e8f6bd940ffb8577ce52c7585e0&amp;ListId=fd8a59b5757749e6848a491ebc731a91&amp;ItemId=23680&amp;ItemGuid=699e84f424e8438e9875b5fb16cc51d8&amp;Data=24","https://sed.admsakhalin.ru/Docs/Citizen/_layouts/15/eos/edbtransfer.ashx?SiteId=84ddafa0031f409e9b1dd96f91351621&amp;WebId=b44a2e8f6bd940ffb8577ce52c7585e0&amp;ListId=fd8a59b5757749e6848a491ebc731a91&amp;ItemId=23680&amp;ItemGuid=699e84f424e8438e9875b5fb16cc51d8&amp;Data=24")</f>
        <v>https://sed.admsakhalin.ru/Docs/Citizen/_layouts/15/eos/edbtransfer.ashx?SiteId=84ddafa0031f409e9b1dd96f91351621&amp;WebId=b44a2e8f6bd940ffb8577ce52c7585e0&amp;ListId=fd8a59b5757749e6848a491ebc731a91&amp;ItemId=23680&amp;ItemGuid=699e84f424e8438e9875b5fb16cc51d8&amp;Data=24</v>
      </c>
    </row>
    <row r="345" spans="1:7" x14ac:dyDescent="0.25">
      <c r="A345" t="s">
        <v>19</v>
      </c>
      <c r="B345" t="s">
        <v>359</v>
      </c>
      <c r="C345" t="s">
        <v>898</v>
      </c>
      <c r="D345" t="s">
        <v>77</v>
      </c>
      <c r="E345" t="s">
        <v>894</v>
      </c>
      <c r="F345" t="str">
        <f t="shared" si="0"/>
        <v>Обращения граждан МО Ногликский ГО</v>
      </c>
      <c r="G345" s="10" t="str">
        <f>HYPERLINK("https://sed.admsakhalin.ru/Docs/Citizen/_layouts/15/eos/edbtransfer.ashx?SiteId=84ddafa0031f409e9b1dd96f91351621&amp;WebId=b44a2e8f6bd940ffb8577ce52c7585e0&amp;ListId=fd8a59b5757749e6848a491ebc731a91&amp;ItemId=26631&amp;ItemGuid=4f95e80246da46e893c7b8434bf45682&amp;Data=24","https://sed.admsakhalin.ru/Docs/Citizen/_layouts/15/eos/edbtransfer.ashx?SiteId=84ddafa0031f409e9b1dd96f91351621&amp;WebId=b44a2e8f6bd940ffb8577ce52c7585e0&amp;ListId=fd8a59b5757749e6848a491ebc731a91&amp;ItemId=26631&amp;ItemGuid=4f95e80246da46e893c7b8434bf45682&amp;Data=24")</f>
        <v>https://sed.admsakhalin.ru/Docs/Citizen/_layouts/15/eos/edbtransfer.ashx?SiteId=84ddafa0031f409e9b1dd96f91351621&amp;WebId=b44a2e8f6bd940ffb8577ce52c7585e0&amp;ListId=fd8a59b5757749e6848a491ebc731a91&amp;ItemId=26631&amp;ItemGuid=4f95e80246da46e893c7b8434bf45682&amp;Data=24</v>
      </c>
    </row>
    <row r="346" spans="1:7" x14ac:dyDescent="0.25">
      <c r="A346" t="s">
        <v>19</v>
      </c>
      <c r="B346" t="s">
        <v>359</v>
      </c>
      <c r="C346" t="s">
        <v>899</v>
      </c>
      <c r="D346" t="s">
        <v>339</v>
      </c>
      <c r="E346" t="s">
        <v>900</v>
      </c>
      <c r="F346" t="str">
        <f t="shared" si="0"/>
        <v>Обращения граждан МО Ногликский ГО</v>
      </c>
      <c r="G346" s="10" t="str">
        <f>HYPERLINK("https://sed.admsakhalin.ru/Docs/Citizen/_layouts/15/eos/edbtransfer.ashx?SiteId=84ddafa0031f409e9b1dd96f91351621&amp;WebId=b44a2e8f6bd940ffb8577ce52c7585e0&amp;ListId=fd8a59b5757749e6848a491ebc731a91&amp;ItemId=18422&amp;ItemGuid=0ec76dd5e2b945409bd1b878c0074844&amp;Data=24","https://sed.admsakhalin.ru/Docs/Citizen/_layouts/15/eos/edbtransfer.ashx?SiteId=84ddafa0031f409e9b1dd96f91351621&amp;WebId=b44a2e8f6bd940ffb8577ce52c7585e0&amp;ListId=fd8a59b5757749e6848a491ebc731a91&amp;ItemId=18422&amp;ItemGuid=0ec76dd5e2b945409bd1b878c0074844&amp;Data=24")</f>
        <v>https://sed.admsakhalin.ru/Docs/Citizen/_layouts/15/eos/edbtransfer.ashx?SiteId=84ddafa0031f409e9b1dd96f91351621&amp;WebId=b44a2e8f6bd940ffb8577ce52c7585e0&amp;ListId=fd8a59b5757749e6848a491ebc731a91&amp;ItemId=18422&amp;ItemGuid=0ec76dd5e2b945409bd1b878c0074844&amp;Data=24</v>
      </c>
    </row>
    <row r="347" spans="1:7" x14ac:dyDescent="0.25">
      <c r="A347" t="s">
        <v>19</v>
      </c>
      <c r="B347" t="s">
        <v>145</v>
      </c>
      <c r="C347" t="s">
        <v>901</v>
      </c>
      <c r="D347" t="s">
        <v>902</v>
      </c>
      <c r="E347" t="s">
        <v>903</v>
      </c>
      <c r="F347" t="str">
        <f t="shared" si="0"/>
        <v>Обращения граждан МО Ногликский ГО</v>
      </c>
      <c r="G347" s="10" t="str">
        <f>HYPERLINK("https://sed.admsakhalin.ru/Docs/Citizen/_layouts/15/eos/edbtransfer.ashx?SiteId=84ddafa0031f409e9b1dd96f91351621&amp;WebId=b44a2e8f6bd940ffb8577ce52c7585e0&amp;ListId=fd8a59b5757749e6848a491ebc731a91&amp;ItemId=21191&amp;ItemGuid=b3bdca0dc63b474c98d4b91477562544&amp;Data=24","https://sed.admsakhalin.ru/Docs/Citizen/_layouts/15/eos/edbtransfer.ashx?SiteId=84ddafa0031f409e9b1dd96f91351621&amp;WebId=b44a2e8f6bd940ffb8577ce52c7585e0&amp;ListId=fd8a59b5757749e6848a491ebc731a91&amp;ItemId=21191&amp;ItemGuid=b3bdca0dc63b474c98d4b91477562544&amp;Data=24")</f>
        <v>https://sed.admsakhalin.ru/Docs/Citizen/_layouts/15/eos/edbtransfer.ashx?SiteId=84ddafa0031f409e9b1dd96f91351621&amp;WebId=b44a2e8f6bd940ffb8577ce52c7585e0&amp;ListId=fd8a59b5757749e6848a491ebc731a91&amp;ItemId=21191&amp;ItemGuid=b3bdca0dc63b474c98d4b91477562544&amp;Data=24</v>
      </c>
    </row>
    <row r="348" spans="1:7" x14ac:dyDescent="0.25">
      <c r="A348" t="s">
        <v>19</v>
      </c>
      <c r="B348" t="s">
        <v>131</v>
      </c>
      <c r="C348" t="s">
        <v>904</v>
      </c>
      <c r="D348" t="s">
        <v>379</v>
      </c>
      <c r="E348" t="s">
        <v>905</v>
      </c>
      <c r="F348" t="str">
        <f t="shared" si="0"/>
        <v>Обращения граждан МО Ногликский ГО</v>
      </c>
      <c r="G348" s="10" t="str">
        <f>HYPERLINK("https://sed.admsakhalin.ru/Docs/Citizen/_layouts/15/eos/edbtransfer.ashx?SiteId=84ddafa0031f409e9b1dd96f91351621&amp;WebId=b44a2e8f6bd940ffb8577ce52c7585e0&amp;ListId=fd8a59b5757749e6848a491ebc731a91&amp;ItemId=20349&amp;ItemGuid=81c9a081391e492bb666b94a03f29546&amp;Data=24","https://sed.admsakhalin.ru/Docs/Citizen/_layouts/15/eos/edbtransfer.ashx?SiteId=84ddafa0031f409e9b1dd96f91351621&amp;WebId=b44a2e8f6bd940ffb8577ce52c7585e0&amp;ListId=fd8a59b5757749e6848a491ebc731a91&amp;ItemId=20349&amp;ItemGuid=81c9a081391e492bb666b94a03f29546&amp;Data=24")</f>
        <v>https://sed.admsakhalin.ru/Docs/Citizen/_layouts/15/eos/edbtransfer.ashx?SiteId=84ddafa0031f409e9b1dd96f91351621&amp;WebId=b44a2e8f6bd940ffb8577ce52c7585e0&amp;ListId=fd8a59b5757749e6848a491ebc731a91&amp;ItemId=20349&amp;ItemGuid=81c9a081391e492bb666b94a03f29546&amp;Data=24</v>
      </c>
    </row>
    <row r="349" spans="1:7" x14ac:dyDescent="0.25">
      <c r="A349" t="s">
        <v>19</v>
      </c>
      <c r="B349" t="s">
        <v>469</v>
      </c>
      <c r="C349" t="s">
        <v>906</v>
      </c>
      <c r="D349" t="s">
        <v>733</v>
      </c>
      <c r="E349" t="s">
        <v>907</v>
      </c>
      <c r="F349" t="str">
        <f t="shared" si="0"/>
        <v>Обращения граждан МО Ногликский ГО</v>
      </c>
      <c r="G349" s="10" t="str">
        <f>HYPERLINK("https://sed.admsakhalin.ru/Docs/Citizen/_layouts/15/eos/edbtransfer.ashx?SiteId=84ddafa0031f409e9b1dd96f91351621&amp;WebId=b44a2e8f6bd940ffb8577ce52c7585e0&amp;ListId=fd8a59b5757749e6848a491ebc731a91&amp;ItemId=26007&amp;ItemGuid=aa9f9deb4f864af5b8adb9b3192b1ec4&amp;Data=24","https://sed.admsakhalin.ru/Docs/Citizen/_layouts/15/eos/edbtransfer.ashx?SiteId=84ddafa0031f409e9b1dd96f91351621&amp;WebId=b44a2e8f6bd940ffb8577ce52c7585e0&amp;ListId=fd8a59b5757749e6848a491ebc731a91&amp;ItemId=26007&amp;ItemGuid=aa9f9deb4f864af5b8adb9b3192b1ec4&amp;Data=24")</f>
        <v>https://sed.admsakhalin.ru/Docs/Citizen/_layouts/15/eos/edbtransfer.ashx?SiteId=84ddafa0031f409e9b1dd96f91351621&amp;WebId=b44a2e8f6bd940ffb8577ce52c7585e0&amp;ListId=fd8a59b5757749e6848a491ebc731a91&amp;ItemId=26007&amp;ItemGuid=aa9f9deb4f864af5b8adb9b3192b1ec4&amp;Data=24</v>
      </c>
    </row>
    <row r="350" spans="1:7" x14ac:dyDescent="0.25">
      <c r="A350" t="s">
        <v>19</v>
      </c>
      <c r="B350" t="s">
        <v>44</v>
      </c>
      <c r="C350" t="s">
        <v>908</v>
      </c>
      <c r="D350" t="s">
        <v>149</v>
      </c>
      <c r="E350" t="s">
        <v>909</v>
      </c>
      <c r="F350" t="str">
        <f t="shared" si="0"/>
        <v>Обращения граждан МО Ногликский ГО</v>
      </c>
      <c r="G350" s="10" t="str">
        <f>HYPERLINK("https://sed.admsakhalin.ru/Docs/Citizen/_layouts/15/eos/edbtransfer.ashx?SiteId=84ddafa0031f409e9b1dd96f91351621&amp;WebId=b44a2e8f6bd940ffb8577ce52c7585e0&amp;ListId=fd8a59b5757749e6848a491ebc731a91&amp;ItemId=19358&amp;ItemGuid=0b5871555ebe447f8053bace540546b1&amp;Data=24","https://sed.admsakhalin.ru/Docs/Citizen/_layouts/15/eos/edbtransfer.ashx?SiteId=84ddafa0031f409e9b1dd96f91351621&amp;WebId=b44a2e8f6bd940ffb8577ce52c7585e0&amp;ListId=fd8a59b5757749e6848a491ebc731a91&amp;ItemId=19358&amp;ItemGuid=0b5871555ebe447f8053bace540546b1&amp;Data=24")</f>
        <v>https://sed.admsakhalin.ru/Docs/Citizen/_layouts/15/eos/edbtransfer.ashx?SiteId=84ddafa0031f409e9b1dd96f91351621&amp;WebId=b44a2e8f6bd940ffb8577ce52c7585e0&amp;ListId=fd8a59b5757749e6848a491ebc731a91&amp;ItemId=19358&amp;ItemGuid=0b5871555ebe447f8053bace540546b1&amp;Data=24</v>
      </c>
    </row>
    <row r="351" spans="1:7" x14ac:dyDescent="0.25">
      <c r="A351" t="s">
        <v>19</v>
      </c>
      <c r="B351" t="s">
        <v>269</v>
      </c>
      <c r="C351" t="s">
        <v>910</v>
      </c>
      <c r="D351" t="s">
        <v>911</v>
      </c>
      <c r="E351" t="s">
        <v>912</v>
      </c>
      <c r="F351" t="str">
        <f t="shared" si="0"/>
        <v>Обращения граждан МО Ногликский ГО</v>
      </c>
      <c r="G351" s="10" t="str">
        <f>HYPERLINK("https://sed.admsakhalin.ru/Docs/Citizen/_layouts/15/eos/edbtransfer.ashx?SiteId=84ddafa0031f409e9b1dd96f91351621&amp;WebId=b44a2e8f6bd940ffb8577ce52c7585e0&amp;ListId=fd8a59b5757749e6848a491ebc731a91&amp;ItemId=27026&amp;ItemGuid=db29f7d4468745eb889bbb24880b9123&amp;Data=24","https://sed.admsakhalin.ru/Docs/Citizen/_layouts/15/eos/edbtransfer.ashx?SiteId=84ddafa0031f409e9b1dd96f91351621&amp;WebId=b44a2e8f6bd940ffb8577ce52c7585e0&amp;ListId=fd8a59b5757749e6848a491ebc731a91&amp;ItemId=27026&amp;ItemGuid=db29f7d4468745eb889bbb24880b9123&amp;Data=24")</f>
        <v>https://sed.admsakhalin.ru/Docs/Citizen/_layouts/15/eos/edbtransfer.ashx?SiteId=84ddafa0031f409e9b1dd96f91351621&amp;WebId=b44a2e8f6bd940ffb8577ce52c7585e0&amp;ListId=fd8a59b5757749e6848a491ebc731a91&amp;ItemId=27026&amp;ItemGuid=db29f7d4468745eb889bbb24880b9123&amp;Data=24</v>
      </c>
    </row>
    <row r="352" spans="1:7" x14ac:dyDescent="0.25">
      <c r="A352" t="s">
        <v>19</v>
      </c>
      <c r="B352" t="s">
        <v>101</v>
      </c>
      <c r="C352" t="s">
        <v>913</v>
      </c>
      <c r="D352" t="s">
        <v>167</v>
      </c>
      <c r="E352" t="s">
        <v>168</v>
      </c>
      <c r="F352" t="str">
        <f t="shared" si="0"/>
        <v>Обращения граждан МО Ногликский ГО</v>
      </c>
      <c r="G352" s="10" t="str">
        <f>HYPERLINK("https://sed.admsakhalin.ru/Docs/Citizen/_layouts/15/eos/edbtransfer.ashx?SiteId=84ddafa0031f409e9b1dd96f91351621&amp;WebId=b44a2e8f6bd940ffb8577ce52c7585e0&amp;ListId=fd8a59b5757749e6848a491ebc731a91&amp;ItemId=20024&amp;ItemGuid=660e33c4c83b4f77bfe7bc85d72290c9&amp;Data=24","https://sed.admsakhalin.ru/Docs/Citizen/_layouts/15/eos/edbtransfer.ashx?SiteId=84ddafa0031f409e9b1dd96f91351621&amp;WebId=b44a2e8f6bd940ffb8577ce52c7585e0&amp;ListId=fd8a59b5757749e6848a491ebc731a91&amp;ItemId=20024&amp;ItemGuid=660e33c4c83b4f77bfe7bc85d72290c9&amp;Data=24")</f>
        <v>https://sed.admsakhalin.ru/Docs/Citizen/_layouts/15/eos/edbtransfer.ashx?SiteId=84ddafa0031f409e9b1dd96f91351621&amp;WebId=b44a2e8f6bd940ffb8577ce52c7585e0&amp;ListId=fd8a59b5757749e6848a491ebc731a91&amp;ItemId=20024&amp;ItemGuid=660e33c4c83b4f77bfe7bc85d72290c9&amp;Data=24</v>
      </c>
    </row>
    <row r="353" spans="1:7" x14ac:dyDescent="0.25">
      <c r="A353" t="s">
        <v>19</v>
      </c>
      <c r="B353" t="s">
        <v>269</v>
      </c>
      <c r="C353" t="s">
        <v>914</v>
      </c>
      <c r="D353" t="s">
        <v>516</v>
      </c>
      <c r="E353" t="s">
        <v>915</v>
      </c>
      <c r="F353" t="str">
        <f t="shared" si="0"/>
        <v>Обращения граждан МО Ногликский ГО</v>
      </c>
      <c r="G353" s="10" t="str">
        <f>HYPERLINK("https://sed.admsakhalin.ru/Docs/Citizen/_layouts/15/eos/edbtransfer.ashx?SiteId=84ddafa0031f409e9b1dd96f91351621&amp;WebId=b44a2e8f6bd940ffb8577ce52c7585e0&amp;ListId=fd8a59b5757749e6848a491ebc731a91&amp;ItemId=18052&amp;ItemGuid=52d783a9b9f14963af9ebc916b05233f&amp;Data=24","https://sed.admsakhalin.ru/Docs/Citizen/_layouts/15/eos/edbtransfer.ashx?SiteId=84ddafa0031f409e9b1dd96f91351621&amp;WebId=b44a2e8f6bd940ffb8577ce52c7585e0&amp;ListId=fd8a59b5757749e6848a491ebc731a91&amp;ItemId=18052&amp;ItemGuid=52d783a9b9f14963af9ebc916b05233f&amp;Data=24")</f>
        <v>https://sed.admsakhalin.ru/Docs/Citizen/_layouts/15/eos/edbtransfer.ashx?SiteId=84ddafa0031f409e9b1dd96f91351621&amp;WebId=b44a2e8f6bd940ffb8577ce52c7585e0&amp;ListId=fd8a59b5757749e6848a491ebc731a91&amp;ItemId=18052&amp;ItemGuid=52d783a9b9f14963af9ebc916b05233f&amp;Data=24</v>
      </c>
    </row>
    <row r="354" spans="1:7" x14ac:dyDescent="0.25">
      <c r="A354" t="s">
        <v>19</v>
      </c>
      <c r="B354" t="s">
        <v>44</v>
      </c>
      <c r="C354" t="s">
        <v>916</v>
      </c>
      <c r="D354" t="s">
        <v>73</v>
      </c>
      <c r="E354" t="s">
        <v>917</v>
      </c>
      <c r="F354" t="str">
        <f t="shared" si="0"/>
        <v>Обращения граждан МО Ногликский ГО</v>
      </c>
      <c r="G354" s="10" t="str">
        <f>HYPERLINK("https://sed.admsakhalin.ru/Docs/Citizen/_layouts/15/eos/edbtransfer.ashx?SiteId=84ddafa0031f409e9b1dd96f91351621&amp;WebId=b44a2e8f6bd940ffb8577ce52c7585e0&amp;ListId=fd8a59b5757749e6848a491ebc731a91&amp;ItemId=23738&amp;ItemGuid=174417003fe74602a014bcd4ccd593d2&amp;Data=24","https://sed.admsakhalin.ru/Docs/Citizen/_layouts/15/eos/edbtransfer.ashx?SiteId=84ddafa0031f409e9b1dd96f91351621&amp;WebId=b44a2e8f6bd940ffb8577ce52c7585e0&amp;ListId=fd8a59b5757749e6848a491ebc731a91&amp;ItemId=23738&amp;ItemGuid=174417003fe74602a014bcd4ccd593d2&amp;Data=24")</f>
        <v>https://sed.admsakhalin.ru/Docs/Citizen/_layouts/15/eos/edbtransfer.ashx?SiteId=84ddafa0031f409e9b1dd96f91351621&amp;WebId=b44a2e8f6bd940ffb8577ce52c7585e0&amp;ListId=fd8a59b5757749e6848a491ebc731a91&amp;ItemId=23738&amp;ItemGuid=174417003fe74602a014bcd4ccd593d2&amp;Data=24</v>
      </c>
    </row>
    <row r="355" spans="1:7" x14ac:dyDescent="0.25">
      <c r="A355" t="s">
        <v>19</v>
      </c>
      <c r="B355" t="s">
        <v>44</v>
      </c>
      <c r="C355" t="s">
        <v>918</v>
      </c>
      <c r="D355" t="s">
        <v>73</v>
      </c>
      <c r="E355" t="s">
        <v>919</v>
      </c>
      <c r="F355" t="str">
        <f t="shared" si="0"/>
        <v>Обращения граждан МО Ногликский ГО</v>
      </c>
      <c r="G355" s="10" t="str">
        <f>HYPERLINK("https://sed.admsakhalin.ru/Docs/Citizen/_layouts/15/eos/edbtransfer.ashx?SiteId=84ddafa0031f409e9b1dd96f91351621&amp;WebId=b44a2e8f6bd940ffb8577ce52c7585e0&amp;ListId=fd8a59b5757749e6848a491ebc731a91&amp;ItemId=23718&amp;ItemGuid=ea538c991d2847df9c8bbced085dae31&amp;Data=24","https://sed.admsakhalin.ru/Docs/Citizen/_layouts/15/eos/edbtransfer.ashx?SiteId=84ddafa0031f409e9b1dd96f91351621&amp;WebId=b44a2e8f6bd940ffb8577ce52c7585e0&amp;ListId=fd8a59b5757749e6848a491ebc731a91&amp;ItemId=23718&amp;ItemGuid=ea538c991d2847df9c8bbced085dae31&amp;Data=24")</f>
        <v>https://sed.admsakhalin.ru/Docs/Citizen/_layouts/15/eos/edbtransfer.ashx?SiteId=84ddafa0031f409e9b1dd96f91351621&amp;WebId=b44a2e8f6bd940ffb8577ce52c7585e0&amp;ListId=fd8a59b5757749e6848a491ebc731a91&amp;ItemId=23718&amp;ItemGuid=ea538c991d2847df9c8bbced085dae31&amp;Data=24</v>
      </c>
    </row>
    <row r="356" spans="1:7" x14ac:dyDescent="0.25">
      <c r="A356" t="s">
        <v>19</v>
      </c>
      <c r="B356" t="s">
        <v>185</v>
      </c>
      <c r="C356" t="s">
        <v>920</v>
      </c>
      <c r="D356" t="s">
        <v>921</v>
      </c>
      <c r="E356" t="s">
        <v>922</v>
      </c>
      <c r="F356" t="str">
        <f t="shared" si="0"/>
        <v>Обращения граждан МО Ногликский ГО</v>
      </c>
      <c r="G356" s="10" t="str">
        <f>HYPERLINK("https://sed.admsakhalin.ru/Docs/Citizen/_layouts/15/eos/edbtransfer.ashx?SiteId=84ddafa0031f409e9b1dd96f91351621&amp;WebId=b44a2e8f6bd940ffb8577ce52c7585e0&amp;ListId=fd8a59b5757749e6848a491ebc731a91&amp;ItemId=17470&amp;ItemGuid=c277636e3a224b0aa547bdc430bc83b0&amp;Data=24","https://sed.admsakhalin.ru/Docs/Citizen/_layouts/15/eos/edbtransfer.ashx?SiteId=84ddafa0031f409e9b1dd96f91351621&amp;WebId=b44a2e8f6bd940ffb8577ce52c7585e0&amp;ListId=fd8a59b5757749e6848a491ebc731a91&amp;ItemId=17470&amp;ItemGuid=c277636e3a224b0aa547bdc430bc83b0&amp;Data=24")</f>
        <v>https://sed.admsakhalin.ru/Docs/Citizen/_layouts/15/eos/edbtransfer.ashx?SiteId=84ddafa0031f409e9b1dd96f91351621&amp;WebId=b44a2e8f6bd940ffb8577ce52c7585e0&amp;ListId=fd8a59b5757749e6848a491ebc731a91&amp;ItemId=17470&amp;ItemGuid=c277636e3a224b0aa547bdc430bc83b0&amp;Data=24</v>
      </c>
    </row>
    <row r="357" spans="1:7" x14ac:dyDescent="0.25">
      <c r="A357" t="s">
        <v>19</v>
      </c>
      <c r="B357" t="s">
        <v>101</v>
      </c>
      <c r="C357" t="s">
        <v>923</v>
      </c>
      <c r="D357" t="s">
        <v>160</v>
      </c>
      <c r="E357" t="s">
        <v>924</v>
      </c>
      <c r="F357" t="str">
        <f t="shared" si="0"/>
        <v>Обращения граждан МО Ногликский ГО</v>
      </c>
      <c r="G357" s="10" t="str">
        <f>HYPERLINK("https://sed.admsakhalin.ru/Docs/Citizen/_layouts/15/eos/edbtransfer.ashx?SiteId=84ddafa0031f409e9b1dd96f91351621&amp;WebId=b44a2e8f6bd940ffb8577ce52c7585e0&amp;ListId=fd8a59b5757749e6848a491ebc731a91&amp;ItemId=22472&amp;ItemGuid=9b938300672b42879edabde20bd26a71&amp;Data=24","https://sed.admsakhalin.ru/Docs/Citizen/_layouts/15/eos/edbtransfer.ashx?SiteId=84ddafa0031f409e9b1dd96f91351621&amp;WebId=b44a2e8f6bd940ffb8577ce52c7585e0&amp;ListId=fd8a59b5757749e6848a491ebc731a91&amp;ItemId=22472&amp;ItemGuid=9b938300672b42879edabde20bd26a71&amp;Data=24")</f>
        <v>https://sed.admsakhalin.ru/Docs/Citizen/_layouts/15/eos/edbtransfer.ashx?SiteId=84ddafa0031f409e9b1dd96f91351621&amp;WebId=b44a2e8f6bd940ffb8577ce52c7585e0&amp;ListId=fd8a59b5757749e6848a491ebc731a91&amp;ItemId=22472&amp;ItemGuid=9b938300672b42879edabde20bd26a71&amp;Data=24</v>
      </c>
    </row>
    <row r="358" spans="1:7" x14ac:dyDescent="0.25">
      <c r="A358" t="s">
        <v>19</v>
      </c>
      <c r="B358" t="s">
        <v>60</v>
      </c>
      <c r="C358" t="s">
        <v>925</v>
      </c>
      <c r="D358" t="s">
        <v>926</v>
      </c>
      <c r="E358" t="s">
        <v>453</v>
      </c>
      <c r="F358" t="str">
        <f t="shared" si="0"/>
        <v>Обращения граждан МО Ногликский ГО</v>
      </c>
      <c r="G358" s="10" t="str">
        <f>HYPERLINK("https://sed.admsakhalin.ru/Docs/Citizen/_layouts/15/eos/edbtransfer.ashx?SiteId=84ddafa0031f409e9b1dd96f91351621&amp;WebId=b44a2e8f6bd940ffb8577ce52c7585e0&amp;ListId=fd8a59b5757749e6848a491ebc731a91&amp;ItemId=24779&amp;ItemGuid=affb2ddf43bc402aad6cbe6ae48b909b&amp;Data=24","https://sed.admsakhalin.ru/Docs/Citizen/_layouts/15/eos/edbtransfer.ashx?SiteId=84ddafa0031f409e9b1dd96f91351621&amp;WebId=b44a2e8f6bd940ffb8577ce52c7585e0&amp;ListId=fd8a59b5757749e6848a491ebc731a91&amp;ItemId=24779&amp;ItemGuid=affb2ddf43bc402aad6cbe6ae48b909b&amp;Data=24")</f>
        <v>https://sed.admsakhalin.ru/Docs/Citizen/_layouts/15/eos/edbtransfer.ashx?SiteId=84ddafa0031f409e9b1dd96f91351621&amp;WebId=b44a2e8f6bd940ffb8577ce52c7585e0&amp;ListId=fd8a59b5757749e6848a491ebc731a91&amp;ItemId=24779&amp;ItemGuid=affb2ddf43bc402aad6cbe6ae48b909b&amp;Data=24</v>
      </c>
    </row>
    <row r="359" spans="1:7" x14ac:dyDescent="0.25">
      <c r="A359" t="s">
        <v>19</v>
      </c>
      <c r="B359" t="s">
        <v>927</v>
      </c>
      <c r="C359" t="s">
        <v>928</v>
      </c>
      <c r="D359" t="s">
        <v>279</v>
      </c>
      <c r="E359" t="s">
        <v>929</v>
      </c>
      <c r="F359" t="str">
        <f t="shared" si="0"/>
        <v>Обращения граждан МО Ногликский ГО</v>
      </c>
      <c r="G359" s="10" t="str">
        <f>HYPERLINK("https://sed.admsakhalin.ru/Docs/Citizen/_layouts/15/eos/edbtransfer.ashx?SiteId=84ddafa0031f409e9b1dd96f91351621&amp;WebId=b44a2e8f6bd940ffb8577ce52c7585e0&amp;ListId=fd8a59b5757749e6848a491ebc731a91&amp;ItemId=21132&amp;ItemGuid=2652542d9c7a4c74b014be9667f5557e&amp;Data=24","https://sed.admsakhalin.ru/Docs/Citizen/_layouts/15/eos/edbtransfer.ashx?SiteId=84ddafa0031f409e9b1dd96f91351621&amp;WebId=b44a2e8f6bd940ffb8577ce52c7585e0&amp;ListId=fd8a59b5757749e6848a491ebc731a91&amp;ItemId=21132&amp;ItemGuid=2652542d9c7a4c74b014be9667f5557e&amp;Data=24")</f>
        <v>https://sed.admsakhalin.ru/Docs/Citizen/_layouts/15/eos/edbtransfer.ashx?SiteId=84ddafa0031f409e9b1dd96f91351621&amp;WebId=b44a2e8f6bd940ffb8577ce52c7585e0&amp;ListId=fd8a59b5757749e6848a491ebc731a91&amp;ItemId=21132&amp;ItemGuid=2652542d9c7a4c74b014be9667f5557e&amp;Data=24</v>
      </c>
    </row>
    <row r="360" spans="1:7" x14ac:dyDescent="0.25">
      <c r="A360" t="s">
        <v>19</v>
      </c>
      <c r="B360" t="s">
        <v>97</v>
      </c>
      <c r="C360" t="s">
        <v>930</v>
      </c>
      <c r="D360" t="s">
        <v>854</v>
      </c>
      <c r="E360" t="s">
        <v>304</v>
      </c>
      <c r="F360" t="str">
        <f t="shared" si="0"/>
        <v>Обращения граждан МО Ногликский ГО</v>
      </c>
      <c r="G360" s="10" t="str">
        <f>HYPERLINK("https://sed.admsakhalin.ru/Docs/Citizen/_layouts/15/eos/edbtransfer.ashx?SiteId=84ddafa0031f409e9b1dd96f91351621&amp;WebId=b44a2e8f6bd940ffb8577ce52c7585e0&amp;ListId=fd8a59b5757749e6848a491ebc731a91&amp;ItemId=22234&amp;ItemGuid=53a73e426a9f402196aebef765d1fd39&amp;Data=24","https://sed.admsakhalin.ru/Docs/Citizen/_layouts/15/eos/edbtransfer.ashx?SiteId=84ddafa0031f409e9b1dd96f91351621&amp;WebId=b44a2e8f6bd940ffb8577ce52c7585e0&amp;ListId=fd8a59b5757749e6848a491ebc731a91&amp;ItemId=22234&amp;ItemGuid=53a73e426a9f402196aebef765d1fd39&amp;Data=24")</f>
        <v>https://sed.admsakhalin.ru/Docs/Citizen/_layouts/15/eos/edbtransfer.ashx?SiteId=84ddafa0031f409e9b1dd96f91351621&amp;WebId=b44a2e8f6bd940ffb8577ce52c7585e0&amp;ListId=fd8a59b5757749e6848a491ebc731a91&amp;ItemId=22234&amp;ItemGuid=53a73e426a9f402196aebef765d1fd39&amp;Data=24</v>
      </c>
    </row>
    <row r="361" spans="1:7" x14ac:dyDescent="0.25">
      <c r="A361" t="s">
        <v>19</v>
      </c>
      <c r="B361" t="s">
        <v>269</v>
      </c>
      <c r="C361" t="s">
        <v>931</v>
      </c>
      <c r="D361" t="s">
        <v>932</v>
      </c>
      <c r="E361" t="s">
        <v>826</v>
      </c>
      <c r="F361" t="str">
        <f t="shared" si="0"/>
        <v>Обращения граждан МО Ногликский ГО</v>
      </c>
      <c r="G361" s="10" t="str">
        <f>HYPERLINK("https://sed.admsakhalin.ru/Docs/Citizen/_layouts/15/eos/edbtransfer.ashx?SiteId=84ddafa0031f409e9b1dd96f91351621&amp;WebId=b44a2e8f6bd940ffb8577ce52c7585e0&amp;ListId=fd8a59b5757749e6848a491ebc731a91&amp;ItemId=27372&amp;ItemGuid=fcf0cf7a0d4d4a3ea09fbf5bd04fb58d&amp;Data=24","https://sed.admsakhalin.ru/Docs/Citizen/_layouts/15/eos/edbtransfer.ashx?SiteId=84ddafa0031f409e9b1dd96f91351621&amp;WebId=b44a2e8f6bd940ffb8577ce52c7585e0&amp;ListId=fd8a59b5757749e6848a491ebc731a91&amp;ItemId=27372&amp;ItemGuid=fcf0cf7a0d4d4a3ea09fbf5bd04fb58d&amp;Data=24")</f>
        <v>https://sed.admsakhalin.ru/Docs/Citizen/_layouts/15/eos/edbtransfer.ashx?SiteId=84ddafa0031f409e9b1dd96f91351621&amp;WebId=b44a2e8f6bd940ffb8577ce52c7585e0&amp;ListId=fd8a59b5757749e6848a491ebc731a91&amp;ItemId=27372&amp;ItemGuid=fcf0cf7a0d4d4a3ea09fbf5bd04fb58d&amp;Data=24</v>
      </c>
    </row>
    <row r="362" spans="1:7" x14ac:dyDescent="0.25">
      <c r="A362" t="s">
        <v>19</v>
      </c>
      <c r="B362" t="s">
        <v>127</v>
      </c>
      <c r="C362" t="s">
        <v>933</v>
      </c>
      <c r="D362" t="s">
        <v>572</v>
      </c>
      <c r="E362" t="s">
        <v>934</v>
      </c>
      <c r="F362" t="str">
        <f t="shared" si="0"/>
        <v>Обращения граждан МО Ногликский ГО</v>
      </c>
      <c r="G362" s="10" t="str">
        <f>HYPERLINK("https://sed.admsakhalin.ru/Docs/Citizen/_layouts/15/eos/edbtransfer.ashx?SiteId=84ddafa0031f409e9b1dd96f91351621&amp;WebId=b44a2e8f6bd940ffb8577ce52c7585e0&amp;ListId=fd8a59b5757749e6848a491ebc731a91&amp;ItemId=19186&amp;ItemGuid=53a070de2eb647cd8e2cbf8069ddd702&amp;Data=24","https://sed.admsakhalin.ru/Docs/Citizen/_layouts/15/eos/edbtransfer.ashx?SiteId=84ddafa0031f409e9b1dd96f91351621&amp;WebId=b44a2e8f6bd940ffb8577ce52c7585e0&amp;ListId=fd8a59b5757749e6848a491ebc731a91&amp;ItemId=19186&amp;ItemGuid=53a070de2eb647cd8e2cbf8069ddd702&amp;Data=24")</f>
        <v>https://sed.admsakhalin.ru/Docs/Citizen/_layouts/15/eos/edbtransfer.ashx?SiteId=84ddafa0031f409e9b1dd96f91351621&amp;WebId=b44a2e8f6bd940ffb8577ce52c7585e0&amp;ListId=fd8a59b5757749e6848a491ebc731a91&amp;ItemId=19186&amp;ItemGuid=53a070de2eb647cd8e2cbf8069ddd702&amp;Data=24</v>
      </c>
    </row>
    <row r="363" spans="1:7" x14ac:dyDescent="0.25">
      <c r="A363" t="s">
        <v>19</v>
      </c>
      <c r="B363" t="s">
        <v>196</v>
      </c>
      <c r="C363" t="s">
        <v>935</v>
      </c>
      <c r="D363" t="s">
        <v>129</v>
      </c>
      <c r="E363" t="s">
        <v>63</v>
      </c>
      <c r="F363" t="str">
        <f t="shared" si="0"/>
        <v>Обращения граждан МО Ногликский ГО</v>
      </c>
      <c r="G363" s="10" t="str">
        <f>HYPERLINK("https://sed.admsakhalin.ru/Docs/Citizen/_layouts/15/eos/edbtransfer.ashx?SiteId=84ddafa0031f409e9b1dd96f91351621&amp;WebId=b44a2e8f6bd940ffb8577ce52c7585e0&amp;ListId=fd8a59b5757749e6848a491ebc731a91&amp;ItemId=26526&amp;ItemGuid=06dbd01eae0848598375c13a58dfd6ce&amp;Data=24","https://sed.admsakhalin.ru/Docs/Citizen/_layouts/15/eos/edbtransfer.ashx?SiteId=84ddafa0031f409e9b1dd96f91351621&amp;WebId=b44a2e8f6bd940ffb8577ce52c7585e0&amp;ListId=fd8a59b5757749e6848a491ebc731a91&amp;ItemId=26526&amp;ItemGuid=06dbd01eae0848598375c13a58dfd6ce&amp;Data=24")</f>
        <v>https://sed.admsakhalin.ru/Docs/Citizen/_layouts/15/eos/edbtransfer.ashx?SiteId=84ddafa0031f409e9b1dd96f91351621&amp;WebId=b44a2e8f6bd940ffb8577ce52c7585e0&amp;ListId=fd8a59b5757749e6848a491ebc731a91&amp;ItemId=26526&amp;ItemGuid=06dbd01eae0848598375c13a58dfd6ce&amp;Data=24</v>
      </c>
    </row>
    <row r="364" spans="1:7" x14ac:dyDescent="0.25">
      <c r="A364" t="s">
        <v>19</v>
      </c>
      <c r="B364" t="s">
        <v>293</v>
      </c>
      <c r="C364" t="s">
        <v>936</v>
      </c>
      <c r="D364" t="s">
        <v>937</v>
      </c>
      <c r="E364" t="s">
        <v>938</v>
      </c>
      <c r="F364" t="str">
        <f t="shared" si="0"/>
        <v>Обращения граждан МО Ногликский ГО</v>
      </c>
      <c r="G364" s="10" t="str">
        <f>HYPERLINK("https://sed.admsakhalin.ru/Docs/Citizen/_layouts/15/eos/edbtransfer.ashx?SiteId=84ddafa0031f409e9b1dd96f91351621&amp;WebId=b44a2e8f6bd940ffb8577ce52c7585e0&amp;ListId=fd8a59b5757749e6848a491ebc731a91&amp;ItemId=26723&amp;ItemGuid=28908259b1474c0ea7adc1ffda3335f2&amp;Data=24","https://sed.admsakhalin.ru/Docs/Citizen/_layouts/15/eos/edbtransfer.ashx?SiteId=84ddafa0031f409e9b1dd96f91351621&amp;WebId=b44a2e8f6bd940ffb8577ce52c7585e0&amp;ListId=fd8a59b5757749e6848a491ebc731a91&amp;ItemId=26723&amp;ItemGuid=28908259b1474c0ea7adc1ffda3335f2&amp;Data=24")</f>
        <v>https://sed.admsakhalin.ru/Docs/Citizen/_layouts/15/eos/edbtransfer.ashx?SiteId=84ddafa0031f409e9b1dd96f91351621&amp;WebId=b44a2e8f6bd940ffb8577ce52c7585e0&amp;ListId=fd8a59b5757749e6848a491ebc731a91&amp;ItemId=26723&amp;ItemGuid=28908259b1474c0ea7adc1ffda3335f2&amp;Data=24</v>
      </c>
    </row>
    <row r="365" spans="1:7" x14ac:dyDescent="0.25">
      <c r="A365" t="s">
        <v>19</v>
      </c>
      <c r="B365" t="s">
        <v>939</v>
      </c>
      <c r="C365" t="s">
        <v>940</v>
      </c>
      <c r="D365" t="s">
        <v>84</v>
      </c>
      <c r="E365" t="s">
        <v>941</v>
      </c>
      <c r="F365" t="str">
        <f t="shared" si="0"/>
        <v>Обращения граждан МО Ногликский ГО</v>
      </c>
      <c r="G365" s="10" t="str">
        <f>HYPERLINK("https://sed.admsakhalin.ru/Docs/Citizen/_layouts/15/eos/edbtransfer.ashx?SiteId=84ddafa0031f409e9b1dd96f91351621&amp;WebId=b44a2e8f6bd940ffb8577ce52c7585e0&amp;ListId=fd8a59b5757749e6848a491ebc731a91&amp;ItemId=21683&amp;ItemGuid=d68de0741e4e4237b70fc2448382717a&amp;Data=24","https://sed.admsakhalin.ru/Docs/Citizen/_layouts/15/eos/edbtransfer.ashx?SiteId=84ddafa0031f409e9b1dd96f91351621&amp;WebId=b44a2e8f6bd940ffb8577ce52c7585e0&amp;ListId=fd8a59b5757749e6848a491ebc731a91&amp;ItemId=21683&amp;ItemGuid=d68de0741e4e4237b70fc2448382717a&amp;Data=24")</f>
        <v>https://sed.admsakhalin.ru/Docs/Citizen/_layouts/15/eos/edbtransfer.ashx?SiteId=84ddafa0031f409e9b1dd96f91351621&amp;WebId=b44a2e8f6bd940ffb8577ce52c7585e0&amp;ListId=fd8a59b5757749e6848a491ebc731a91&amp;ItemId=21683&amp;ItemGuid=d68de0741e4e4237b70fc2448382717a&amp;Data=24</v>
      </c>
    </row>
    <row r="366" spans="1:7" x14ac:dyDescent="0.25">
      <c r="A366" t="s">
        <v>19</v>
      </c>
      <c r="B366" t="s">
        <v>567</v>
      </c>
      <c r="C366" t="s">
        <v>942</v>
      </c>
      <c r="D366" t="s">
        <v>415</v>
      </c>
      <c r="E366" t="s">
        <v>570</v>
      </c>
      <c r="F366" t="str">
        <f t="shared" si="0"/>
        <v>Обращения граждан МО Ногликский ГО</v>
      </c>
      <c r="G366" s="10" t="str">
        <f>HYPERLINK("https://sed.admsakhalin.ru/Docs/Citizen/_layouts/15/eos/edbtransfer.ashx?SiteId=84ddafa0031f409e9b1dd96f91351621&amp;WebId=b44a2e8f6bd940ffb8577ce52c7585e0&amp;ListId=fd8a59b5757749e6848a491ebc731a91&amp;ItemId=25286&amp;ItemGuid=160ff93f9c7049059257c3d21ef452cc&amp;Data=24","https://sed.admsakhalin.ru/Docs/Citizen/_layouts/15/eos/edbtransfer.ashx?SiteId=84ddafa0031f409e9b1dd96f91351621&amp;WebId=b44a2e8f6bd940ffb8577ce52c7585e0&amp;ListId=fd8a59b5757749e6848a491ebc731a91&amp;ItemId=25286&amp;ItemGuid=160ff93f9c7049059257c3d21ef452cc&amp;Data=24")</f>
        <v>https://sed.admsakhalin.ru/Docs/Citizen/_layouts/15/eos/edbtransfer.ashx?SiteId=84ddafa0031f409e9b1dd96f91351621&amp;WebId=b44a2e8f6bd940ffb8577ce52c7585e0&amp;ListId=fd8a59b5757749e6848a491ebc731a91&amp;ItemId=25286&amp;ItemGuid=160ff93f9c7049059257c3d21ef452cc&amp;Data=24</v>
      </c>
    </row>
    <row r="367" spans="1:7" x14ac:dyDescent="0.25">
      <c r="A367" t="s">
        <v>19</v>
      </c>
      <c r="B367" t="s">
        <v>269</v>
      </c>
      <c r="C367" t="s">
        <v>943</v>
      </c>
      <c r="D367" t="s">
        <v>190</v>
      </c>
      <c r="E367" t="s">
        <v>944</v>
      </c>
      <c r="F367" t="str">
        <f t="shared" si="0"/>
        <v>Обращения граждан МО Ногликский ГО</v>
      </c>
      <c r="G367" s="10" t="str">
        <f>HYPERLINK("https://sed.admsakhalin.ru/Docs/Citizen/_layouts/15/eos/edbtransfer.ashx?SiteId=84ddafa0031f409e9b1dd96f91351621&amp;WebId=b44a2e8f6bd940ffb8577ce52c7585e0&amp;ListId=fd8a59b5757749e6848a491ebc731a91&amp;ItemId=19660&amp;ItemGuid=0be2a372a1024be094afc43853643b37&amp;Data=24","https://sed.admsakhalin.ru/Docs/Citizen/_layouts/15/eos/edbtransfer.ashx?SiteId=84ddafa0031f409e9b1dd96f91351621&amp;WebId=b44a2e8f6bd940ffb8577ce52c7585e0&amp;ListId=fd8a59b5757749e6848a491ebc731a91&amp;ItemId=19660&amp;ItemGuid=0be2a372a1024be094afc43853643b37&amp;Data=24")</f>
        <v>https://sed.admsakhalin.ru/Docs/Citizen/_layouts/15/eos/edbtransfer.ashx?SiteId=84ddafa0031f409e9b1dd96f91351621&amp;WebId=b44a2e8f6bd940ffb8577ce52c7585e0&amp;ListId=fd8a59b5757749e6848a491ebc731a91&amp;ItemId=19660&amp;ItemGuid=0be2a372a1024be094afc43853643b37&amp;Data=24</v>
      </c>
    </row>
    <row r="368" spans="1:7" x14ac:dyDescent="0.25">
      <c r="A368" t="s">
        <v>19</v>
      </c>
      <c r="B368" t="s">
        <v>945</v>
      </c>
      <c r="C368" t="s">
        <v>946</v>
      </c>
      <c r="D368" t="s">
        <v>62</v>
      </c>
      <c r="E368" t="s">
        <v>947</v>
      </c>
      <c r="F368" t="str">
        <f t="shared" si="0"/>
        <v>Обращения граждан МО Ногликский ГО</v>
      </c>
      <c r="G368" s="10" t="str">
        <f>HYPERLINK("https://sed.admsakhalin.ru/Docs/Citizen/_layouts/15/eos/edbtransfer.ashx?SiteId=84ddafa0031f409e9b1dd96f91351621&amp;WebId=b44a2e8f6bd940ffb8577ce52c7585e0&amp;ListId=fd8a59b5757749e6848a491ebc731a91&amp;ItemId=16845&amp;ItemGuid=1a68d5e2b8f7448a830ac449914d633c&amp;Data=24","https://sed.admsakhalin.ru/Docs/Citizen/_layouts/15/eos/edbtransfer.ashx?SiteId=84ddafa0031f409e9b1dd96f91351621&amp;WebId=b44a2e8f6bd940ffb8577ce52c7585e0&amp;ListId=fd8a59b5757749e6848a491ebc731a91&amp;ItemId=16845&amp;ItemGuid=1a68d5e2b8f7448a830ac449914d633c&amp;Data=24")</f>
        <v>https://sed.admsakhalin.ru/Docs/Citizen/_layouts/15/eos/edbtransfer.ashx?SiteId=84ddafa0031f409e9b1dd96f91351621&amp;WebId=b44a2e8f6bd940ffb8577ce52c7585e0&amp;ListId=fd8a59b5757749e6848a491ebc731a91&amp;ItemId=16845&amp;ItemGuid=1a68d5e2b8f7448a830ac449914d633c&amp;Data=24</v>
      </c>
    </row>
    <row r="369" spans="1:7" x14ac:dyDescent="0.25">
      <c r="A369" t="s">
        <v>19</v>
      </c>
      <c r="B369" t="s">
        <v>82</v>
      </c>
      <c r="C369" t="s">
        <v>948</v>
      </c>
      <c r="D369" t="s">
        <v>949</v>
      </c>
      <c r="E369" t="s">
        <v>409</v>
      </c>
      <c r="F369" t="str">
        <f t="shared" si="0"/>
        <v>Обращения граждан МО Ногликский ГО</v>
      </c>
      <c r="G369" s="10" t="str">
        <f>HYPERLINK("https://sed.admsakhalin.ru/Docs/Citizen/_layouts/15/eos/edbtransfer.ashx?SiteId=84ddafa0031f409e9b1dd96f91351621&amp;WebId=b44a2e8f6bd940ffb8577ce52c7585e0&amp;ListId=fd8a59b5757749e6848a491ebc731a91&amp;ItemId=25843&amp;ItemGuid=8457fe3042574b4691d9c4afd8fbee37&amp;Data=24","https://sed.admsakhalin.ru/Docs/Citizen/_layouts/15/eos/edbtransfer.ashx?SiteId=84ddafa0031f409e9b1dd96f91351621&amp;WebId=b44a2e8f6bd940ffb8577ce52c7585e0&amp;ListId=fd8a59b5757749e6848a491ebc731a91&amp;ItemId=25843&amp;ItemGuid=8457fe3042574b4691d9c4afd8fbee37&amp;Data=24")</f>
        <v>https://sed.admsakhalin.ru/Docs/Citizen/_layouts/15/eos/edbtransfer.ashx?SiteId=84ddafa0031f409e9b1dd96f91351621&amp;WebId=b44a2e8f6bd940ffb8577ce52c7585e0&amp;ListId=fd8a59b5757749e6848a491ebc731a91&amp;ItemId=25843&amp;ItemGuid=8457fe3042574b4691d9c4afd8fbee37&amp;Data=24</v>
      </c>
    </row>
    <row r="370" spans="1:7" x14ac:dyDescent="0.25">
      <c r="A370" t="s">
        <v>19</v>
      </c>
      <c r="B370" t="s">
        <v>82</v>
      </c>
      <c r="C370" t="s">
        <v>950</v>
      </c>
      <c r="D370" t="s">
        <v>264</v>
      </c>
      <c r="E370" t="s">
        <v>951</v>
      </c>
      <c r="F370" t="str">
        <f t="shared" si="0"/>
        <v>Обращения граждан МО Ногликский ГО</v>
      </c>
      <c r="G370" s="10" t="str">
        <f>HYPERLINK("https://sed.admsakhalin.ru/Docs/Citizen/_layouts/15/eos/edbtransfer.ashx?SiteId=84ddafa0031f409e9b1dd96f91351621&amp;WebId=b44a2e8f6bd940ffb8577ce52c7585e0&amp;ListId=fd8a59b5757749e6848a491ebc731a91&amp;ItemId=24483&amp;ItemGuid=dab4b7a587054467823ec5076f823386&amp;Data=24","https://sed.admsakhalin.ru/Docs/Citizen/_layouts/15/eos/edbtransfer.ashx?SiteId=84ddafa0031f409e9b1dd96f91351621&amp;WebId=b44a2e8f6bd940ffb8577ce52c7585e0&amp;ListId=fd8a59b5757749e6848a491ebc731a91&amp;ItemId=24483&amp;ItemGuid=dab4b7a587054467823ec5076f823386&amp;Data=24")</f>
        <v>https://sed.admsakhalin.ru/Docs/Citizen/_layouts/15/eos/edbtransfer.ashx?SiteId=84ddafa0031f409e9b1dd96f91351621&amp;WebId=b44a2e8f6bd940ffb8577ce52c7585e0&amp;ListId=fd8a59b5757749e6848a491ebc731a91&amp;ItemId=24483&amp;ItemGuid=dab4b7a587054467823ec5076f823386&amp;Data=24</v>
      </c>
    </row>
    <row r="371" spans="1:7" x14ac:dyDescent="0.25">
      <c r="A371" t="s">
        <v>19</v>
      </c>
      <c r="B371" t="s">
        <v>64</v>
      </c>
      <c r="C371" t="s">
        <v>952</v>
      </c>
      <c r="D371" t="s">
        <v>180</v>
      </c>
      <c r="E371" t="s">
        <v>953</v>
      </c>
      <c r="F371" t="str">
        <f t="shared" si="0"/>
        <v>Обращения граждан МО Ногликский ГО</v>
      </c>
      <c r="G371" s="10" t="str">
        <f>HYPERLINK("https://sed.admsakhalin.ru/Docs/Citizen/_layouts/15/eos/edbtransfer.ashx?SiteId=84ddafa0031f409e9b1dd96f91351621&amp;WebId=b44a2e8f6bd940ffb8577ce52c7585e0&amp;ListId=fd8a59b5757749e6848a491ebc731a91&amp;ItemId=15552&amp;ItemGuid=1e6ffd8e18ff49039ff2c5cc1ada762e&amp;Data=24","https://sed.admsakhalin.ru/Docs/Citizen/_layouts/15/eos/edbtransfer.ashx?SiteId=84ddafa0031f409e9b1dd96f91351621&amp;WebId=b44a2e8f6bd940ffb8577ce52c7585e0&amp;ListId=fd8a59b5757749e6848a491ebc731a91&amp;ItemId=15552&amp;ItemGuid=1e6ffd8e18ff49039ff2c5cc1ada762e&amp;Data=24")</f>
        <v>https://sed.admsakhalin.ru/Docs/Citizen/_layouts/15/eos/edbtransfer.ashx?SiteId=84ddafa0031f409e9b1dd96f91351621&amp;WebId=b44a2e8f6bd940ffb8577ce52c7585e0&amp;ListId=fd8a59b5757749e6848a491ebc731a91&amp;ItemId=15552&amp;ItemGuid=1e6ffd8e18ff49039ff2c5cc1ada762e&amp;Data=24</v>
      </c>
    </row>
    <row r="372" spans="1:7" x14ac:dyDescent="0.25">
      <c r="A372" t="s">
        <v>19</v>
      </c>
      <c r="B372" t="s">
        <v>105</v>
      </c>
      <c r="C372" t="s">
        <v>954</v>
      </c>
      <c r="D372" t="s">
        <v>955</v>
      </c>
      <c r="E372" t="s">
        <v>63</v>
      </c>
      <c r="F372" t="str">
        <f t="shared" si="0"/>
        <v>Обращения граждан МО Ногликский ГО</v>
      </c>
      <c r="G372" s="10" t="str">
        <f>HYPERLINK("https://sed.admsakhalin.ru/Docs/Citizen/_layouts/15/eos/edbtransfer.ashx?SiteId=84ddafa0031f409e9b1dd96f91351621&amp;WebId=b44a2e8f6bd940ffb8577ce52c7585e0&amp;ListId=fd8a59b5757749e6848a491ebc731a91&amp;ItemId=15374&amp;ItemGuid=4c6e44cbd1cd4fe88ebac63ce723e981&amp;Data=24","https://sed.admsakhalin.ru/Docs/Citizen/_layouts/15/eos/edbtransfer.ashx?SiteId=84ddafa0031f409e9b1dd96f91351621&amp;WebId=b44a2e8f6bd940ffb8577ce52c7585e0&amp;ListId=fd8a59b5757749e6848a491ebc731a91&amp;ItemId=15374&amp;ItemGuid=4c6e44cbd1cd4fe88ebac63ce723e981&amp;Data=24")</f>
        <v>https://sed.admsakhalin.ru/Docs/Citizen/_layouts/15/eos/edbtransfer.ashx?SiteId=84ddafa0031f409e9b1dd96f91351621&amp;WebId=b44a2e8f6bd940ffb8577ce52c7585e0&amp;ListId=fd8a59b5757749e6848a491ebc731a91&amp;ItemId=15374&amp;ItemGuid=4c6e44cbd1cd4fe88ebac63ce723e981&amp;Data=24</v>
      </c>
    </row>
    <row r="373" spans="1:7" x14ac:dyDescent="0.25">
      <c r="A373" t="s">
        <v>19</v>
      </c>
      <c r="B373" t="s">
        <v>86</v>
      </c>
      <c r="C373" t="s">
        <v>956</v>
      </c>
      <c r="D373" t="s">
        <v>295</v>
      </c>
      <c r="E373" t="s">
        <v>957</v>
      </c>
      <c r="F373" t="str">
        <f t="shared" si="0"/>
        <v>Обращения граждан МО Ногликский ГО</v>
      </c>
      <c r="G373" s="10" t="str">
        <f>HYPERLINK("https://sed.admsakhalin.ru/Docs/Citizen/_layouts/15/eos/edbtransfer.ashx?SiteId=84ddafa0031f409e9b1dd96f91351621&amp;WebId=b44a2e8f6bd940ffb8577ce52c7585e0&amp;ListId=fd8a59b5757749e6848a491ebc731a91&amp;ItemId=26966&amp;ItemGuid=e76c12afc77944de9e74c6cb92572609&amp;Data=24","https://sed.admsakhalin.ru/Docs/Citizen/_layouts/15/eos/edbtransfer.ashx?SiteId=84ddafa0031f409e9b1dd96f91351621&amp;WebId=b44a2e8f6bd940ffb8577ce52c7585e0&amp;ListId=fd8a59b5757749e6848a491ebc731a91&amp;ItemId=26966&amp;ItemGuid=e76c12afc77944de9e74c6cb92572609&amp;Data=24")</f>
        <v>https://sed.admsakhalin.ru/Docs/Citizen/_layouts/15/eos/edbtransfer.ashx?SiteId=84ddafa0031f409e9b1dd96f91351621&amp;WebId=b44a2e8f6bd940ffb8577ce52c7585e0&amp;ListId=fd8a59b5757749e6848a491ebc731a91&amp;ItemId=26966&amp;ItemGuid=e76c12afc77944de9e74c6cb92572609&amp;Data=24</v>
      </c>
    </row>
    <row r="374" spans="1:7" x14ac:dyDescent="0.25">
      <c r="A374" t="s">
        <v>19</v>
      </c>
      <c r="B374" t="s">
        <v>68</v>
      </c>
      <c r="C374" t="s">
        <v>958</v>
      </c>
      <c r="D374" t="s">
        <v>264</v>
      </c>
      <c r="E374" t="s">
        <v>137</v>
      </c>
      <c r="F374" t="str">
        <f t="shared" si="0"/>
        <v>Обращения граждан МО Ногликский ГО</v>
      </c>
      <c r="G374" s="10" t="str">
        <f>HYPERLINK("https://sed.admsakhalin.ru/Docs/Citizen/_layouts/15/eos/edbtransfer.ashx?SiteId=84ddafa0031f409e9b1dd96f91351621&amp;WebId=b44a2e8f6bd940ffb8577ce52c7585e0&amp;ListId=fd8a59b5757749e6848a491ebc731a91&amp;ItemId=24485&amp;ItemGuid=cf6923e0957841c191f0c71032d472a2&amp;Data=24","https://sed.admsakhalin.ru/Docs/Citizen/_layouts/15/eos/edbtransfer.ashx?SiteId=84ddafa0031f409e9b1dd96f91351621&amp;WebId=b44a2e8f6bd940ffb8577ce52c7585e0&amp;ListId=fd8a59b5757749e6848a491ebc731a91&amp;ItemId=24485&amp;ItemGuid=cf6923e0957841c191f0c71032d472a2&amp;Data=24")</f>
        <v>https://sed.admsakhalin.ru/Docs/Citizen/_layouts/15/eos/edbtransfer.ashx?SiteId=84ddafa0031f409e9b1dd96f91351621&amp;WebId=b44a2e8f6bd940ffb8577ce52c7585e0&amp;ListId=fd8a59b5757749e6848a491ebc731a91&amp;ItemId=24485&amp;ItemGuid=cf6923e0957841c191f0c71032d472a2&amp;Data=24</v>
      </c>
    </row>
    <row r="375" spans="1:7" x14ac:dyDescent="0.25">
      <c r="A375" t="s">
        <v>19</v>
      </c>
      <c r="B375" t="s">
        <v>959</v>
      </c>
      <c r="C375" t="s">
        <v>960</v>
      </c>
      <c r="D375" t="s">
        <v>418</v>
      </c>
      <c r="E375" t="s">
        <v>961</v>
      </c>
      <c r="F375" t="str">
        <f t="shared" si="0"/>
        <v>Обращения граждан МО Ногликский ГО</v>
      </c>
      <c r="G375" s="10" t="str">
        <f>HYPERLINK("https://sed.admsakhalin.ru/Docs/Citizen/_layouts/15/eos/edbtransfer.ashx?SiteId=84ddafa0031f409e9b1dd96f91351621&amp;WebId=b44a2e8f6bd940ffb8577ce52c7585e0&amp;ListId=fd8a59b5757749e6848a491ebc731a91&amp;ItemId=15254&amp;ItemGuid=48e4bba974ec46a39b20c85f87e86462&amp;Data=24","https://sed.admsakhalin.ru/Docs/Citizen/_layouts/15/eos/edbtransfer.ashx?SiteId=84ddafa0031f409e9b1dd96f91351621&amp;WebId=b44a2e8f6bd940ffb8577ce52c7585e0&amp;ListId=fd8a59b5757749e6848a491ebc731a91&amp;ItemId=15254&amp;ItemGuid=48e4bba974ec46a39b20c85f87e86462&amp;Data=24")</f>
        <v>https://sed.admsakhalin.ru/Docs/Citizen/_layouts/15/eos/edbtransfer.ashx?SiteId=84ddafa0031f409e9b1dd96f91351621&amp;WebId=b44a2e8f6bd940ffb8577ce52c7585e0&amp;ListId=fd8a59b5757749e6848a491ebc731a91&amp;ItemId=15254&amp;ItemGuid=48e4bba974ec46a39b20c85f87e86462&amp;Data=24</v>
      </c>
    </row>
    <row r="376" spans="1:7" x14ac:dyDescent="0.25">
      <c r="A376" t="s">
        <v>19</v>
      </c>
      <c r="B376" t="s">
        <v>305</v>
      </c>
      <c r="C376" t="s">
        <v>962</v>
      </c>
      <c r="D376" t="s">
        <v>963</v>
      </c>
      <c r="E376" t="s">
        <v>308</v>
      </c>
      <c r="F376" t="str">
        <f t="shared" si="0"/>
        <v>Обращения граждан МО Ногликский ГО</v>
      </c>
      <c r="G376" s="10" t="str">
        <f>HYPERLINK("https://sed.admsakhalin.ru/Docs/Citizen/_layouts/15/eos/edbtransfer.ashx?SiteId=84ddafa0031f409e9b1dd96f91351621&amp;WebId=b44a2e8f6bd940ffb8577ce52c7585e0&amp;ListId=fd8a59b5757749e6848a491ebc731a91&amp;ItemId=21822&amp;ItemGuid=175ad152f6d74bdebae9c86fe7142206&amp;Data=24","https://sed.admsakhalin.ru/Docs/Citizen/_layouts/15/eos/edbtransfer.ashx?SiteId=84ddafa0031f409e9b1dd96f91351621&amp;WebId=b44a2e8f6bd940ffb8577ce52c7585e0&amp;ListId=fd8a59b5757749e6848a491ebc731a91&amp;ItemId=21822&amp;ItemGuid=175ad152f6d74bdebae9c86fe7142206&amp;Data=24")</f>
        <v>https://sed.admsakhalin.ru/Docs/Citizen/_layouts/15/eos/edbtransfer.ashx?SiteId=84ddafa0031f409e9b1dd96f91351621&amp;WebId=b44a2e8f6bd940ffb8577ce52c7585e0&amp;ListId=fd8a59b5757749e6848a491ebc731a91&amp;ItemId=21822&amp;ItemGuid=175ad152f6d74bdebae9c86fe7142206&amp;Data=24</v>
      </c>
    </row>
    <row r="377" spans="1:7" x14ac:dyDescent="0.25">
      <c r="A377" t="s">
        <v>19</v>
      </c>
      <c r="B377" t="s">
        <v>131</v>
      </c>
      <c r="C377" t="s">
        <v>964</v>
      </c>
      <c r="D377" t="s">
        <v>170</v>
      </c>
      <c r="E377" t="s">
        <v>965</v>
      </c>
      <c r="F377" t="str">
        <f t="shared" si="0"/>
        <v>Обращения граждан МО Ногликский ГО</v>
      </c>
      <c r="G377" s="10" t="str">
        <f>HYPERLINK("https://sed.admsakhalin.ru/Docs/Citizen/_layouts/15/eos/edbtransfer.ashx?SiteId=84ddafa0031f409e9b1dd96f91351621&amp;WebId=b44a2e8f6bd940ffb8577ce52c7585e0&amp;ListId=fd8a59b5757749e6848a491ebc731a91&amp;ItemId=25239&amp;ItemGuid=0b35721137784124a705c890c7e97ed6&amp;Data=24","https://sed.admsakhalin.ru/Docs/Citizen/_layouts/15/eos/edbtransfer.ashx?SiteId=84ddafa0031f409e9b1dd96f91351621&amp;WebId=b44a2e8f6bd940ffb8577ce52c7585e0&amp;ListId=fd8a59b5757749e6848a491ebc731a91&amp;ItemId=25239&amp;ItemGuid=0b35721137784124a705c890c7e97ed6&amp;Data=24")</f>
        <v>https://sed.admsakhalin.ru/Docs/Citizen/_layouts/15/eos/edbtransfer.ashx?SiteId=84ddafa0031f409e9b1dd96f91351621&amp;WebId=b44a2e8f6bd940ffb8577ce52c7585e0&amp;ListId=fd8a59b5757749e6848a491ebc731a91&amp;ItemId=25239&amp;ItemGuid=0b35721137784124a705c890c7e97ed6&amp;Data=24</v>
      </c>
    </row>
    <row r="378" spans="1:7" x14ac:dyDescent="0.25">
      <c r="A378" t="s">
        <v>19</v>
      </c>
      <c r="B378" t="s">
        <v>369</v>
      </c>
      <c r="C378" t="s">
        <v>966</v>
      </c>
      <c r="D378" t="s">
        <v>236</v>
      </c>
      <c r="E378" t="s">
        <v>967</v>
      </c>
      <c r="F378" t="str">
        <f t="shared" si="0"/>
        <v>Обращения граждан МО Ногликский ГО</v>
      </c>
      <c r="G378" s="10" t="str">
        <f>HYPERLINK("https://sed.admsakhalin.ru/Docs/Citizen/_layouts/15/eos/edbtransfer.ashx?SiteId=84ddafa0031f409e9b1dd96f91351621&amp;WebId=b44a2e8f6bd940ffb8577ce52c7585e0&amp;ListId=fd8a59b5757749e6848a491ebc731a91&amp;ItemId=27223&amp;ItemGuid=a2f31a89d6cd4e57bd75c8aed1c159aa&amp;Data=24","https://sed.admsakhalin.ru/Docs/Citizen/_layouts/15/eos/edbtransfer.ashx?SiteId=84ddafa0031f409e9b1dd96f91351621&amp;WebId=b44a2e8f6bd940ffb8577ce52c7585e0&amp;ListId=fd8a59b5757749e6848a491ebc731a91&amp;ItemId=27223&amp;ItemGuid=a2f31a89d6cd4e57bd75c8aed1c159aa&amp;Data=24")</f>
        <v>https://sed.admsakhalin.ru/Docs/Citizen/_layouts/15/eos/edbtransfer.ashx?SiteId=84ddafa0031f409e9b1dd96f91351621&amp;WebId=b44a2e8f6bd940ffb8577ce52c7585e0&amp;ListId=fd8a59b5757749e6848a491ebc731a91&amp;ItemId=27223&amp;ItemGuid=a2f31a89d6cd4e57bd75c8aed1c159aa&amp;Data=24</v>
      </c>
    </row>
    <row r="379" spans="1:7" x14ac:dyDescent="0.25">
      <c r="A379" t="s">
        <v>19</v>
      </c>
      <c r="B379" t="s">
        <v>196</v>
      </c>
      <c r="C379" t="s">
        <v>968</v>
      </c>
      <c r="D379" t="s">
        <v>379</v>
      </c>
      <c r="E379" t="s">
        <v>304</v>
      </c>
      <c r="F379" t="str">
        <f t="shared" si="0"/>
        <v>Обращения граждан МО Ногликский ГО</v>
      </c>
      <c r="G379" s="10" t="str">
        <f>HYPERLINK("https://sed.admsakhalin.ru/Docs/Citizen/_layouts/15/eos/edbtransfer.ashx?SiteId=84ddafa0031f409e9b1dd96f91351621&amp;WebId=b44a2e8f6bd940ffb8577ce52c7585e0&amp;ListId=fd8a59b5757749e6848a491ebc731a91&amp;ItemId=20309&amp;ItemGuid=d8cf594f2d164c0d8f82ca44f1cfb82d&amp;Data=24","https://sed.admsakhalin.ru/Docs/Citizen/_layouts/15/eos/edbtransfer.ashx?SiteId=84ddafa0031f409e9b1dd96f91351621&amp;WebId=b44a2e8f6bd940ffb8577ce52c7585e0&amp;ListId=fd8a59b5757749e6848a491ebc731a91&amp;ItemId=20309&amp;ItemGuid=d8cf594f2d164c0d8f82ca44f1cfb82d&amp;Data=24")</f>
        <v>https://sed.admsakhalin.ru/Docs/Citizen/_layouts/15/eos/edbtransfer.ashx?SiteId=84ddafa0031f409e9b1dd96f91351621&amp;WebId=b44a2e8f6bd940ffb8577ce52c7585e0&amp;ListId=fd8a59b5757749e6848a491ebc731a91&amp;ItemId=20309&amp;ItemGuid=d8cf594f2d164c0d8f82ca44f1cfb82d&amp;Data=24</v>
      </c>
    </row>
    <row r="380" spans="1:7" x14ac:dyDescent="0.25">
      <c r="A380" t="s">
        <v>19</v>
      </c>
      <c r="B380" t="s">
        <v>44</v>
      </c>
      <c r="C380" t="s">
        <v>969</v>
      </c>
      <c r="D380" t="s">
        <v>582</v>
      </c>
      <c r="E380" t="s">
        <v>970</v>
      </c>
      <c r="F380" t="str">
        <f t="shared" si="0"/>
        <v>Обращения граждан МО Ногликский ГО</v>
      </c>
      <c r="G380" s="10" t="str">
        <f>HYPERLINK("https://sed.admsakhalin.ru/Docs/Citizen/_layouts/15/eos/edbtransfer.ashx?SiteId=84ddafa0031f409e9b1dd96f91351621&amp;WebId=b44a2e8f6bd940ffb8577ce52c7585e0&amp;ListId=fd8a59b5757749e6848a491ebc731a91&amp;ItemId=14962&amp;ItemGuid=9858e173bec8473999dfcb2da79c6f16&amp;Data=24","https://sed.admsakhalin.ru/Docs/Citizen/_layouts/15/eos/edbtransfer.ashx?SiteId=84ddafa0031f409e9b1dd96f91351621&amp;WebId=b44a2e8f6bd940ffb8577ce52c7585e0&amp;ListId=fd8a59b5757749e6848a491ebc731a91&amp;ItemId=14962&amp;ItemGuid=9858e173bec8473999dfcb2da79c6f16&amp;Data=24")</f>
        <v>https://sed.admsakhalin.ru/Docs/Citizen/_layouts/15/eos/edbtransfer.ashx?SiteId=84ddafa0031f409e9b1dd96f91351621&amp;WebId=b44a2e8f6bd940ffb8577ce52c7585e0&amp;ListId=fd8a59b5757749e6848a491ebc731a91&amp;ItemId=14962&amp;ItemGuid=9858e173bec8473999dfcb2da79c6f16&amp;Data=24</v>
      </c>
    </row>
    <row r="381" spans="1:7" x14ac:dyDescent="0.25">
      <c r="A381" t="s">
        <v>19</v>
      </c>
      <c r="B381" t="s">
        <v>971</v>
      </c>
      <c r="C381" t="s">
        <v>972</v>
      </c>
      <c r="D381" t="s">
        <v>77</v>
      </c>
      <c r="E381" t="s">
        <v>973</v>
      </c>
      <c r="F381" t="str">
        <f t="shared" si="0"/>
        <v>Обращения граждан МО Ногликский ГО</v>
      </c>
      <c r="G381" s="10" t="str">
        <f>HYPERLINK("https://sed.admsakhalin.ru/Docs/Citizen/_layouts/15/eos/edbtransfer.ashx?SiteId=84ddafa0031f409e9b1dd96f91351621&amp;WebId=b44a2e8f6bd940ffb8577ce52c7585e0&amp;ListId=fd8a59b5757749e6848a491ebc731a91&amp;ItemId=26601&amp;ItemGuid=1a60fe4f5abd45d6b17bcb4ba2162df5&amp;Data=24","https://sed.admsakhalin.ru/Docs/Citizen/_layouts/15/eos/edbtransfer.ashx?SiteId=84ddafa0031f409e9b1dd96f91351621&amp;WebId=b44a2e8f6bd940ffb8577ce52c7585e0&amp;ListId=fd8a59b5757749e6848a491ebc731a91&amp;ItemId=26601&amp;ItemGuid=1a60fe4f5abd45d6b17bcb4ba2162df5&amp;Data=24")</f>
        <v>https://sed.admsakhalin.ru/Docs/Citizen/_layouts/15/eos/edbtransfer.ashx?SiteId=84ddafa0031f409e9b1dd96f91351621&amp;WebId=b44a2e8f6bd940ffb8577ce52c7585e0&amp;ListId=fd8a59b5757749e6848a491ebc731a91&amp;ItemId=26601&amp;ItemGuid=1a60fe4f5abd45d6b17bcb4ba2162df5&amp;Data=24</v>
      </c>
    </row>
    <row r="382" spans="1:7" x14ac:dyDescent="0.25">
      <c r="A382" t="s">
        <v>19</v>
      </c>
      <c r="B382" t="s">
        <v>44</v>
      </c>
      <c r="C382" t="s">
        <v>974</v>
      </c>
      <c r="D382" t="s">
        <v>136</v>
      </c>
      <c r="E382" t="s">
        <v>975</v>
      </c>
      <c r="F382" t="str">
        <f t="shared" si="0"/>
        <v>Обращения граждан МО Ногликский ГО</v>
      </c>
      <c r="G382" s="10" t="str">
        <f>HYPERLINK("https://sed.admsakhalin.ru/Docs/Citizen/_layouts/15/eos/edbtransfer.ashx?SiteId=84ddafa0031f409e9b1dd96f91351621&amp;WebId=b44a2e8f6bd940ffb8577ce52c7585e0&amp;ListId=fd8a59b5757749e6848a491ebc731a91&amp;ItemId=25001&amp;ItemGuid=9511d9402f134223bf1acbb12bc4347e&amp;Data=24","https://sed.admsakhalin.ru/Docs/Citizen/_layouts/15/eos/edbtransfer.ashx?SiteId=84ddafa0031f409e9b1dd96f91351621&amp;WebId=b44a2e8f6bd940ffb8577ce52c7585e0&amp;ListId=fd8a59b5757749e6848a491ebc731a91&amp;ItemId=25001&amp;ItemGuid=9511d9402f134223bf1acbb12bc4347e&amp;Data=24")</f>
        <v>https://sed.admsakhalin.ru/Docs/Citizen/_layouts/15/eos/edbtransfer.ashx?SiteId=84ddafa0031f409e9b1dd96f91351621&amp;WebId=b44a2e8f6bd940ffb8577ce52c7585e0&amp;ListId=fd8a59b5757749e6848a491ebc731a91&amp;ItemId=25001&amp;ItemGuid=9511d9402f134223bf1acbb12bc4347e&amp;Data=24</v>
      </c>
    </row>
    <row r="383" spans="1:7" x14ac:dyDescent="0.25">
      <c r="A383" t="s">
        <v>19</v>
      </c>
      <c r="B383" t="s">
        <v>976</v>
      </c>
      <c r="C383" t="s">
        <v>977</v>
      </c>
      <c r="D383" t="s">
        <v>26</v>
      </c>
      <c r="E383" t="s">
        <v>978</v>
      </c>
      <c r="F383" t="str">
        <f t="shared" si="0"/>
        <v>Обращения граждан МО Ногликский ГО</v>
      </c>
      <c r="G383" s="10" t="str">
        <f>HYPERLINK("https://sed.admsakhalin.ru/Docs/Citizen/_layouts/15/eos/edbtransfer.ashx?SiteId=84ddafa0031f409e9b1dd96f91351621&amp;WebId=b44a2e8f6bd940ffb8577ce52c7585e0&amp;ListId=fd8a59b5757749e6848a491ebc731a91&amp;ItemId=16481&amp;ItemGuid=e923ba7666f04fc0b54dccd4fb7d16df&amp;Data=24","https://sed.admsakhalin.ru/Docs/Citizen/_layouts/15/eos/edbtransfer.ashx?SiteId=84ddafa0031f409e9b1dd96f91351621&amp;WebId=b44a2e8f6bd940ffb8577ce52c7585e0&amp;ListId=fd8a59b5757749e6848a491ebc731a91&amp;ItemId=16481&amp;ItemGuid=e923ba7666f04fc0b54dccd4fb7d16df&amp;Data=24")</f>
        <v>https://sed.admsakhalin.ru/Docs/Citizen/_layouts/15/eos/edbtransfer.ashx?SiteId=84ddafa0031f409e9b1dd96f91351621&amp;WebId=b44a2e8f6bd940ffb8577ce52c7585e0&amp;ListId=fd8a59b5757749e6848a491ebc731a91&amp;ItemId=16481&amp;ItemGuid=e923ba7666f04fc0b54dccd4fb7d16df&amp;Data=24</v>
      </c>
    </row>
    <row r="384" spans="1:7" x14ac:dyDescent="0.25">
      <c r="A384" t="s">
        <v>19</v>
      </c>
      <c r="B384" t="s">
        <v>36</v>
      </c>
      <c r="C384" t="s">
        <v>979</v>
      </c>
      <c r="D384" t="s">
        <v>30</v>
      </c>
      <c r="E384" t="s">
        <v>980</v>
      </c>
      <c r="F384" t="str">
        <f t="shared" si="0"/>
        <v>Обращения граждан МО Ногликский ГО</v>
      </c>
      <c r="G384" s="10" t="str">
        <f>HYPERLINK("https://sed.admsakhalin.ru/Docs/Citizen/_layouts/15/eos/edbtransfer.ashx?SiteId=84ddafa0031f409e9b1dd96f91351621&amp;WebId=b44a2e8f6bd940ffb8577ce52c7585e0&amp;ListId=fd8a59b5757749e6848a491ebc731a91&amp;ItemId=15494&amp;ItemGuid=c303cccf83d240c98ab0cd4ff55f57f5&amp;Data=24","https://sed.admsakhalin.ru/Docs/Citizen/_layouts/15/eos/edbtransfer.ashx?SiteId=84ddafa0031f409e9b1dd96f91351621&amp;WebId=b44a2e8f6bd940ffb8577ce52c7585e0&amp;ListId=fd8a59b5757749e6848a491ebc731a91&amp;ItemId=15494&amp;ItemGuid=c303cccf83d240c98ab0cd4ff55f57f5&amp;Data=24")</f>
        <v>https://sed.admsakhalin.ru/Docs/Citizen/_layouts/15/eos/edbtransfer.ashx?SiteId=84ddafa0031f409e9b1dd96f91351621&amp;WebId=b44a2e8f6bd940ffb8577ce52c7585e0&amp;ListId=fd8a59b5757749e6848a491ebc731a91&amp;ItemId=15494&amp;ItemGuid=c303cccf83d240c98ab0cd4ff55f57f5&amp;Data=24</v>
      </c>
    </row>
    <row r="385" spans="1:7" x14ac:dyDescent="0.25">
      <c r="A385" t="s">
        <v>19</v>
      </c>
      <c r="B385" t="s">
        <v>221</v>
      </c>
      <c r="C385" t="s">
        <v>981</v>
      </c>
      <c r="D385" t="s">
        <v>180</v>
      </c>
      <c r="E385" t="s">
        <v>982</v>
      </c>
      <c r="F385" t="str">
        <f t="shared" si="0"/>
        <v>Обращения граждан МО Ногликский ГО</v>
      </c>
      <c r="G385" s="10" t="str">
        <f>HYPERLINK("https://sed.admsakhalin.ru/Docs/Citizen/_layouts/15/eos/edbtransfer.ashx?SiteId=84ddafa0031f409e9b1dd96f91351621&amp;WebId=b44a2e8f6bd940ffb8577ce52c7585e0&amp;ListId=fd8a59b5757749e6848a491ebc731a91&amp;ItemId=15573&amp;ItemGuid=11ce2db9669c42b0b033cd892f8b3d2d&amp;Data=24","https://sed.admsakhalin.ru/Docs/Citizen/_layouts/15/eos/edbtransfer.ashx?SiteId=84ddafa0031f409e9b1dd96f91351621&amp;WebId=b44a2e8f6bd940ffb8577ce52c7585e0&amp;ListId=fd8a59b5757749e6848a491ebc731a91&amp;ItemId=15573&amp;ItemGuid=11ce2db9669c42b0b033cd892f8b3d2d&amp;Data=24")</f>
        <v>https://sed.admsakhalin.ru/Docs/Citizen/_layouts/15/eos/edbtransfer.ashx?SiteId=84ddafa0031f409e9b1dd96f91351621&amp;WebId=b44a2e8f6bd940ffb8577ce52c7585e0&amp;ListId=fd8a59b5757749e6848a491ebc731a91&amp;ItemId=15573&amp;ItemGuid=11ce2db9669c42b0b033cd892f8b3d2d&amp;Data=24</v>
      </c>
    </row>
    <row r="386" spans="1:7" x14ac:dyDescent="0.25">
      <c r="A386" t="s">
        <v>19</v>
      </c>
      <c r="B386" t="s">
        <v>44</v>
      </c>
      <c r="C386" t="s">
        <v>983</v>
      </c>
      <c r="D386" t="s">
        <v>433</v>
      </c>
      <c r="E386" t="s">
        <v>647</v>
      </c>
      <c r="F386" t="str">
        <f t="shared" si="0"/>
        <v>Обращения граждан МО Ногликский ГО</v>
      </c>
      <c r="G386" s="10" t="str">
        <f>HYPERLINK("https://sed.admsakhalin.ru/Docs/Citizen/_layouts/15/eos/edbtransfer.ashx?SiteId=84ddafa0031f409e9b1dd96f91351621&amp;WebId=b44a2e8f6bd940ffb8577ce52c7585e0&amp;ListId=fd8a59b5757749e6848a491ebc731a91&amp;ItemId=20633&amp;ItemGuid=2a34e5c4ccf741a9a64dcd98b39d7f79&amp;Data=24","https://sed.admsakhalin.ru/Docs/Citizen/_layouts/15/eos/edbtransfer.ashx?SiteId=84ddafa0031f409e9b1dd96f91351621&amp;WebId=b44a2e8f6bd940ffb8577ce52c7585e0&amp;ListId=fd8a59b5757749e6848a491ebc731a91&amp;ItemId=20633&amp;ItemGuid=2a34e5c4ccf741a9a64dcd98b39d7f79&amp;Data=24")</f>
        <v>https://sed.admsakhalin.ru/Docs/Citizen/_layouts/15/eos/edbtransfer.ashx?SiteId=84ddafa0031f409e9b1dd96f91351621&amp;WebId=b44a2e8f6bd940ffb8577ce52c7585e0&amp;ListId=fd8a59b5757749e6848a491ebc731a91&amp;ItemId=20633&amp;ItemGuid=2a34e5c4ccf741a9a64dcd98b39d7f79&amp;Data=24</v>
      </c>
    </row>
    <row r="387" spans="1:7" x14ac:dyDescent="0.25">
      <c r="A387" t="s">
        <v>19</v>
      </c>
      <c r="B387" t="s">
        <v>984</v>
      </c>
      <c r="C387" t="s">
        <v>985</v>
      </c>
      <c r="D387" t="s">
        <v>371</v>
      </c>
      <c r="E387" t="s">
        <v>986</v>
      </c>
      <c r="F387" t="str">
        <f t="shared" si="0"/>
        <v>Обращения граждан МО Ногликский ГО</v>
      </c>
      <c r="G387" s="10" t="str">
        <f>HYPERLINK("https://sed.admsakhalin.ru/Docs/Citizen/_layouts/15/eos/edbtransfer.ashx?SiteId=84ddafa0031f409e9b1dd96f91351621&amp;WebId=b44a2e8f6bd940ffb8577ce52c7585e0&amp;ListId=fd8a59b5757749e6848a491ebc731a91&amp;ItemId=26831&amp;ItemGuid=cf85beed44114ae28362ce483590bac8&amp;Data=24","https://sed.admsakhalin.ru/Docs/Citizen/_layouts/15/eos/edbtransfer.ashx?SiteId=84ddafa0031f409e9b1dd96f91351621&amp;WebId=b44a2e8f6bd940ffb8577ce52c7585e0&amp;ListId=fd8a59b5757749e6848a491ebc731a91&amp;ItemId=26831&amp;ItemGuid=cf85beed44114ae28362ce483590bac8&amp;Data=24")</f>
        <v>https://sed.admsakhalin.ru/Docs/Citizen/_layouts/15/eos/edbtransfer.ashx?SiteId=84ddafa0031f409e9b1dd96f91351621&amp;WebId=b44a2e8f6bd940ffb8577ce52c7585e0&amp;ListId=fd8a59b5757749e6848a491ebc731a91&amp;ItemId=26831&amp;ItemGuid=cf85beed44114ae28362ce483590bac8&amp;Data=24</v>
      </c>
    </row>
    <row r="388" spans="1:7" x14ac:dyDescent="0.25">
      <c r="A388" t="s">
        <v>19</v>
      </c>
      <c r="B388" t="s">
        <v>273</v>
      </c>
      <c r="C388" t="s">
        <v>987</v>
      </c>
      <c r="D388" t="s">
        <v>114</v>
      </c>
      <c r="E388" t="s">
        <v>988</v>
      </c>
      <c r="F388" t="str">
        <f t="shared" si="0"/>
        <v>Обращения граждан МО Ногликский ГО</v>
      </c>
      <c r="G388" s="10" t="str">
        <f>HYPERLINK("https://sed.admsakhalin.ru/Docs/Citizen/_layouts/15/eos/edbtransfer.ashx?SiteId=84ddafa0031f409e9b1dd96f91351621&amp;WebId=b44a2e8f6bd940ffb8577ce52c7585e0&amp;ListId=fd8a59b5757749e6848a491ebc731a91&amp;ItemId=14773&amp;ItemGuid=904a58bf91704cbeb12dcea45055414e&amp;Data=24","https://sed.admsakhalin.ru/Docs/Citizen/_layouts/15/eos/edbtransfer.ashx?SiteId=84ddafa0031f409e9b1dd96f91351621&amp;WebId=b44a2e8f6bd940ffb8577ce52c7585e0&amp;ListId=fd8a59b5757749e6848a491ebc731a91&amp;ItemId=14773&amp;ItemGuid=904a58bf91704cbeb12dcea45055414e&amp;Data=24")</f>
        <v>https://sed.admsakhalin.ru/Docs/Citizen/_layouts/15/eos/edbtransfer.ashx?SiteId=84ddafa0031f409e9b1dd96f91351621&amp;WebId=b44a2e8f6bd940ffb8577ce52c7585e0&amp;ListId=fd8a59b5757749e6848a491ebc731a91&amp;ItemId=14773&amp;ItemGuid=904a58bf91704cbeb12dcea45055414e&amp;Data=24</v>
      </c>
    </row>
    <row r="389" spans="1:7" x14ac:dyDescent="0.25">
      <c r="A389" t="s">
        <v>19</v>
      </c>
      <c r="B389" t="s">
        <v>82</v>
      </c>
      <c r="C389" t="s">
        <v>989</v>
      </c>
      <c r="D389" t="s">
        <v>473</v>
      </c>
      <c r="E389" t="s">
        <v>990</v>
      </c>
      <c r="F389" t="str">
        <f t="shared" si="0"/>
        <v>Обращения граждан МО Ногликский ГО</v>
      </c>
      <c r="G389" s="10" t="str">
        <f>HYPERLINK("https://sed.admsakhalin.ru/Docs/Citizen/_layouts/15/eos/edbtransfer.ashx?SiteId=84ddafa0031f409e9b1dd96f91351621&amp;WebId=b44a2e8f6bd940ffb8577ce52c7585e0&amp;ListId=fd8a59b5757749e6848a491ebc731a91&amp;ItemId=15016&amp;ItemGuid=ef9d71cecd6b46f88a76ceee60f1c676&amp;Data=24","https://sed.admsakhalin.ru/Docs/Citizen/_layouts/15/eos/edbtransfer.ashx?SiteId=84ddafa0031f409e9b1dd96f91351621&amp;WebId=b44a2e8f6bd940ffb8577ce52c7585e0&amp;ListId=fd8a59b5757749e6848a491ebc731a91&amp;ItemId=15016&amp;ItemGuid=ef9d71cecd6b46f88a76ceee60f1c676&amp;Data=24")</f>
        <v>https://sed.admsakhalin.ru/Docs/Citizen/_layouts/15/eos/edbtransfer.ashx?SiteId=84ddafa0031f409e9b1dd96f91351621&amp;WebId=b44a2e8f6bd940ffb8577ce52c7585e0&amp;ListId=fd8a59b5757749e6848a491ebc731a91&amp;ItemId=15016&amp;ItemGuid=ef9d71cecd6b46f88a76ceee60f1c676&amp;Data=24</v>
      </c>
    </row>
    <row r="390" spans="1:7" x14ac:dyDescent="0.25">
      <c r="A390" t="s">
        <v>19</v>
      </c>
      <c r="B390" t="s">
        <v>145</v>
      </c>
      <c r="C390" t="s">
        <v>991</v>
      </c>
      <c r="D390" t="s">
        <v>236</v>
      </c>
      <c r="E390" t="s">
        <v>992</v>
      </c>
      <c r="F390" t="str">
        <f t="shared" si="0"/>
        <v>Обращения граждан МО Ногликский ГО</v>
      </c>
      <c r="G390" s="10" t="str">
        <f>HYPERLINK("https://sed.admsakhalin.ru/Docs/Citizen/_layouts/15/eos/edbtransfer.ashx?SiteId=84ddafa0031f409e9b1dd96f91351621&amp;WebId=b44a2e8f6bd940ffb8577ce52c7585e0&amp;ListId=fd8a59b5757749e6848a491ebc731a91&amp;ItemId=27169&amp;ItemGuid=7aa69048485d4b46bb7dcf3390f016bf&amp;Data=24","https://sed.admsakhalin.ru/Docs/Citizen/_layouts/15/eos/edbtransfer.ashx?SiteId=84ddafa0031f409e9b1dd96f91351621&amp;WebId=b44a2e8f6bd940ffb8577ce52c7585e0&amp;ListId=fd8a59b5757749e6848a491ebc731a91&amp;ItemId=27169&amp;ItemGuid=7aa69048485d4b46bb7dcf3390f016bf&amp;Data=24")</f>
        <v>https://sed.admsakhalin.ru/Docs/Citizen/_layouts/15/eos/edbtransfer.ashx?SiteId=84ddafa0031f409e9b1dd96f91351621&amp;WebId=b44a2e8f6bd940ffb8577ce52c7585e0&amp;ListId=fd8a59b5757749e6848a491ebc731a91&amp;ItemId=27169&amp;ItemGuid=7aa69048485d4b46bb7dcf3390f016bf&amp;Data=24</v>
      </c>
    </row>
    <row r="391" spans="1:7" x14ac:dyDescent="0.25">
      <c r="A391" t="s">
        <v>19</v>
      </c>
      <c r="B391" t="s">
        <v>145</v>
      </c>
      <c r="C391" t="s">
        <v>993</v>
      </c>
      <c r="D391" t="s">
        <v>256</v>
      </c>
      <c r="E391" t="s">
        <v>994</v>
      </c>
      <c r="F391" t="str">
        <f t="shared" si="0"/>
        <v>Обращения граждан МО Ногликский ГО</v>
      </c>
      <c r="G391" s="10" t="str">
        <f>HYPERLINK("https://sed.admsakhalin.ru/Docs/Citizen/_layouts/15/eos/edbtransfer.ashx?SiteId=84ddafa0031f409e9b1dd96f91351621&amp;WebId=b44a2e8f6bd940ffb8577ce52c7585e0&amp;ListId=fd8a59b5757749e6848a491ebc731a91&amp;ItemId=18644&amp;ItemGuid=e060f6318c114aad9171d06ce7bc7ddf&amp;Data=24","https://sed.admsakhalin.ru/Docs/Citizen/_layouts/15/eos/edbtransfer.ashx?SiteId=84ddafa0031f409e9b1dd96f91351621&amp;WebId=b44a2e8f6bd940ffb8577ce52c7585e0&amp;ListId=fd8a59b5757749e6848a491ebc731a91&amp;ItemId=18644&amp;ItemGuid=e060f6318c114aad9171d06ce7bc7ddf&amp;Data=24")</f>
        <v>https://sed.admsakhalin.ru/Docs/Citizen/_layouts/15/eos/edbtransfer.ashx?SiteId=84ddafa0031f409e9b1dd96f91351621&amp;WebId=b44a2e8f6bd940ffb8577ce52c7585e0&amp;ListId=fd8a59b5757749e6848a491ebc731a91&amp;ItemId=18644&amp;ItemGuid=e060f6318c114aad9171d06ce7bc7ddf&amp;Data=24</v>
      </c>
    </row>
    <row r="392" spans="1:7" x14ac:dyDescent="0.25">
      <c r="A392" t="s">
        <v>19</v>
      </c>
      <c r="B392" t="s">
        <v>995</v>
      </c>
      <c r="C392" t="s">
        <v>996</v>
      </c>
      <c r="D392" t="s">
        <v>291</v>
      </c>
      <c r="E392" t="s">
        <v>997</v>
      </c>
      <c r="F392" t="str">
        <f t="shared" si="0"/>
        <v>Обращения граждан МО Ногликский ГО</v>
      </c>
      <c r="G392" s="10" t="str">
        <f>HYPERLINK("https://sed.admsakhalin.ru/Docs/Citizen/_layouts/15/eos/edbtransfer.ashx?SiteId=84ddafa0031f409e9b1dd96f91351621&amp;WebId=b44a2e8f6bd940ffb8577ce52c7585e0&amp;ListId=fd8a59b5757749e6848a491ebc731a91&amp;ItemId=22204&amp;ItemGuid=a0b8fb0686d5458e8476d12b370d9586&amp;Data=24","https://sed.admsakhalin.ru/Docs/Citizen/_layouts/15/eos/edbtransfer.ashx?SiteId=84ddafa0031f409e9b1dd96f91351621&amp;WebId=b44a2e8f6bd940ffb8577ce52c7585e0&amp;ListId=fd8a59b5757749e6848a491ebc731a91&amp;ItemId=22204&amp;ItemGuid=a0b8fb0686d5458e8476d12b370d9586&amp;Data=24")</f>
        <v>https://sed.admsakhalin.ru/Docs/Citizen/_layouts/15/eos/edbtransfer.ashx?SiteId=84ddafa0031f409e9b1dd96f91351621&amp;WebId=b44a2e8f6bd940ffb8577ce52c7585e0&amp;ListId=fd8a59b5757749e6848a491ebc731a91&amp;ItemId=22204&amp;ItemGuid=a0b8fb0686d5458e8476d12b370d9586&amp;Data=24</v>
      </c>
    </row>
    <row r="393" spans="1:7" x14ac:dyDescent="0.25">
      <c r="A393" t="s">
        <v>19</v>
      </c>
      <c r="B393" t="s">
        <v>178</v>
      </c>
      <c r="C393" t="s">
        <v>998</v>
      </c>
      <c r="D393" t="s">
        <v>840</v>
      </c>
      <c r="E393" t="s">
        <v>999</v>
      </c>
      <c r="F393" t="str">
        <f t="shared" si="0"/>
        <v>Обращения граждан МО Ногликский ГО</v>
      </c>
      <c r="G393" s="10" t="str">
        <f>HYPERLINK("https://sed.admsakhalin.ru/Docs/Citizen/_layouts/15/eos/edbtransfer.ashx?SiteId=84ddafa0031f409e9b1dd96f91351621&amp;WebId=b44a2e8f6bd940ffb8577ce52c7585e0&amp;ListId=fd8a59b5757749e6848a491ebc731a91&amp;ItemId=15925&amp;ItemGuid=38ceb2e0f37f4b97b317d152e1fb5fba&amp;Data=24","https://sed.admsakhalin.ru/Docs/Citizen/_layouts/15/eos/edbtransfer.ashx?SiteId=84ddafa0031f409e9b1dd96f91351621&amp;WebId=b44a2e8f6bd940ffb8577ce52c7585e0&amp;ListId=fd8a59b5757749e6848a491ebc731a91&amp;ItemId=15925&amp;ItemGuid=38ceb2e0f37f4b97b317d152e1fb5fba&amp;Data=24")</f>
        <v>https://sed.admsakhalin.ru/Docs/Citizen/_layouts/15/eos/edbtransfer.ashx?SiteId=84ddafa0031f409e9b1dd96f91351621&amp;WebId=b44a2e8f6bd940ffb8577ce52c7585e0&amp;ListId=fd8a59b5757749e6848a491ebc731a91&amp;ItemId=15925&amp;ItemGuid=38ceb2e0f37f4b97b317d152e1fb5fba&amp;Data=24</v>
      </c>
    </row>
    <row r="394" spans="1:7" x14ac:dyDescent="0.25">
      <c r="A394" t="s">
        <v>19</v>
      </c>
      <c r="B394" t="s">
        <v>209</v>
      </c>
      <c r="C394" t="s">
        <v>1000</v>
      </c>
      <c r="D394" t="s">
        <v>677</v>
      </c>
      <c r="E394" t="s">
        <v>1001</v>
      </c>
      <c r="F394" t="str">
        <f t="shared" si="0"/>
        <v>Обращения граждан МО Ногликский ГО</v>
      </c>
      <c r="G394" s="10" t="str">
        <f>HYPERLINK("https://sed.admsakhalin.ru/Docs/Citizen/_layouts/15/eos/edbtransfer.ashx?SiteId=84ddafa0031f409e9b1dd96f91351621&amp;WebId=b44a2e8f6bd940ffb8577ce52c7585e0&amp;ListId=fd8a59b5757749e6848a491ebc731a91&amp;ItemId=18129&amp;ItemGuid=da1d2fcf37244bfc9136d1b8fdb5cfc5&amp;Data=24","https://sed.admsakhalin.ru/Docs/Citizen/_layouts/15/eos/edbtransfer.ashx?SiteId=84ddafa0031f409e9b1dd96f91351621&amp;WebId=b44a2e8f6bd940ffb8577ce52c7585e0&amp;ListId=fd8a59b5757749e6848a491ebc731a91&amp;ItemId=18129&amp;ItemGuid=da1d2fcf37244bfc9136d1b8fdb5cfc5&amp;Data=24")</f>
        <v>https://sed.admsakhalin.ru/Docs/Citizen/_layouts/15/eos/edbtransfer.ashx?SiteId=84ddafa0031f409e9b1dd96f91351621&amp;WebId=b44a2e8f6bd940ffb8577ce52c7585e0&amp;ListId=fd8a59b5757749e6848a491ebc731a91&amp;ItemId=18129&amp;ItemGuid=da1d2fcf37244bfc9136d1b8fdb5cfc5&amp;Data=24</v>
      </c>
    </row>
    <row r="395" spans="1:7" x14ac:dyDescent="0.25">
      <c r="A395" t="s">
        <v>19</v>
      </c>
      <c r="B395" t="s">
        <v>426</v>
      </c>
      <c r="C395" t="s">
        <v>1002</v>
      </c>
      <c r="D395" t="s">
        <v>591</v>
      </c>
      <c r="E395" t="s">
        <v>1003</v>
      </c>
      <c r="F395" t="str">
        <f t="shared" si="0"/>
        <v>Обращения граждан МО Ногликский ГО</v>
      </c>
      <c r="G395" s="10" t="str">
        <f>HYPERLINK("https://sed.admsakhalin.ru/Docs/Citizen/_layouts/15/eos/edbtransfer.ashx?SiteId=84ddafa0031f409e9b1dd96f91351621&amp;WebId=b44a2e8f6bd940ffb8577ce52c7585e0&amp;ListId=fd8a59b5757749e6848a491ebc731a91&amp;ItemId=25784&amp;ItemGuid=7e017fe06a1045dbbf91d214bffbc1da&amp;Data=24","https://sed.admsakhalin.ru/Docs/Citizen/_layouts/15/eos/edbtransfer.ashx?SiteId=84ddafa0031f409e9b1dd96f91351621&amp;WebId=b44a2e8f6bd940ffb8577ce52c7585e0&amp;ListId=fd8a59b5757749e6848a491ebc731a91&amp;ItemId=25784&amp;ItemGuid=7e017fe06a1045dbbf91d214bffbc1da&amp;Data=24")</f>
        <v>https://sed.admsakhalin.ru/Docs/Citizen/_layouts/15/eos/edbtransfer.ashx?SiteId=84ddafa0031f409e9b1dd96f91351621&amp;WebId=b44a2e8f6bd940ffb8577ce52c7585e0&amp;ListId=fd8a59b5757749e6848a491ebc731a91&amp;ItemId=25784&amp;ItemGuid=7e017fe06a1045dbbf91d214bffbc1da&amp;Data=24</v>
      </c>
    </row>
    <row r="396" spans="1:7" x14ac:dyDescent="0.25">
      <c r="A396" t="s">
        <v>19</v>
      </c>
      <c r="B396" t="s">
        <v>622</v>
      </c>
      <c r="C396" t="s">
        <v>1004</v>
      </c>
      <c r="D396" t="s">
        <v>314</v>
      </c>
      <c r="E396" t="s">
        <v>624</v>
      </c>
      <c r="F396" t="str">
        <f t="shared" si="0"/>
        <v>Обращения граждан МО Ногликский ГО</v>
      </c>
      <c r="G396" s="10" t="str">
        <f>HYPERLINK("https://sed.admsakhalin.ru/Docs/Citizen/_layouts/15/eos/edbtransfer.ashx?SiteId=84ddafa0031f409e9b1dd96f91351621&amp;WebId=b44a2e8f6bd940ffb8577ce52c7585e0&amp;ListId=fd8a59b5757749e6848a491ebc731a91&amp;ItemId=16874&amp;ItemGuid=f40a8e93f60648ceb97ad3a95937075b&amp;Data=24","https://sed.admsakhalin.ru/Docs/Citizen/_layouts/15/eos/edbtransfer.ashx?SiteId=84ddafa0031f409e9b1dd96f91351621&amp;WebId=b44a2e8f6bd940ffb8577ce52c7585e0&amp;ListId=fd8a59b5757749e6848a491ebc731a91&amp;ItemId=16874&amp;ItemGuid=f40a8e93f60648ceb97ad3a95937075b&amp;Data=24")</f>
        <v>https://sed.admsakhalin.ru/Docs/Citizen/_layouts/15/eos/edbtransfer.ashx?SiteId=84ddafa0031f409e9b1dd96f91351621&amp;WebId=b44a2e8f6bd940ffb8577ce52c7585e0&amp;ListId=fd8a59b5757749e6848a491ebc731a91&amp;ItemId=16874&amp;ItemGuid=f40a8e93f60648ceb97ad3a95937075b&amp;Data=24</v>
      </c>
    </row>
    <row r="397" spans="1:7" x14ac:dyDescent="0.25">
      <c r="A397" t="s">
        <v>19</v>
      </c>
      <c r="B397" t="s">
        <v>369</v>
      </c>
      <c r="C397" t="s">
        <v>1005</v>
      </c>
      <c r="D397" t="s">
        <v>236</v>
      </c>
      <c r="E397" t="s">
        <v>721</v>
      </c>
      <c r="F397" t="str">
        <f t="shared" si="0"/>
        <v>Обращения граждан МО Ногликский ГО</v>
      </c>
      <c r="G397" s="10" t="str">
        <f>HYPERLINK("https://sed.admsakhalin.ru/Docs/Citizen/_layouts/15/eos/edbtransfer.ashx?SiteId=84ddafa0031f409e9b1dd96f91351621&amp;WebId=b44a2e8f6bd940ffb8577ce52c7585e0&amp;ListId=fd8a59b5757749e6848a491ebc731a91&amp;ItemId=27163&amp;ItemGuid=759149a2630243488d2dd3aa153d5086&amp;Data=24","https://sed.admsakhalin.ru/Docs/Citizen/_layouts/15/eos/edbtransfer.ashx?SiteId=84ddafa0031f409e9b1dd96f91351621&amp;WebId=b44a2e8f6bd940ffb8577ce52c7585e0&amp;ListId=fd8a59b5757749e6848a491ebc731a91&amp;ItemId=27163&amp;ItemGuid=759149a2630243488d2dd3aa153d5086&amp;Data=24")</f>
        <v>https://sed.admsakhalin.ru/Docs/Citizen/_layouts/15/eos/edbtransfer.ashx?SiteId=84ddafa0031f409e9b1dd96f91351621&amp;WebId=b44a2e8f6bd940ffb8577ce52c7585e0&amp;ListId=fd8a59b5757749e6848a491ebc731a91&amp;ItemId=27163&amp;ItemGuid=759149a2630243488d2dd3aa153d5086&amp;Data=24</v>
      </c>
    </row>
    <row r="398" spans="1:7" x14ac:dyDescent="0.25">
      <c r="A398" t="s">
        <v>19</v>
      </c>
      <c r="B398" t="s">
        <v>359</v>
      </c>
      <c r="C398" t="s">
        <v>1006</v>
      </c>
      <c r="D398" t="s">
        <v>291</v>
      </c>
      <c r="E398" t="s">
        <v>1007</v>
      </c>
      <c r="F398" t="str">
        <f t="shared" si="0"/>
        <v>Обращения граждан МО Ногликский ГО</v>
      </c>
      <c r="G398" s="10" t="str">
        <f>HYPERLINK("https://sed.admsakhalin.ru/Docs/Citizen/_layouts/15/eos/edbtransfer.ashx?SiteId=84ddafa0031f409e9b1dd96f91351621&amp;WebId=b44a2e8f6bd940ffb8577ce52c7585e0&amp;ListId=fd8a59b5757749e6848a491ebc731a91&amp;ItemId=22217&amp;ItemGuid=de3e771e13674ca195f2d471e5d608c0&amp;Data=24","https://sed.admsakhalin.ru/Docs/Citizen/_layouts/15/eos/edbtransfer.ashx?SiteId=84ddafa0031f409e9b1dd96f91351621&amp;WebId=b44a2e8f6bd940ffb8577ce52c7585e0&amp;ListId=fd8a59b5757749e6848a491ebc731a91&amp;ItemId=22217&amp;ItemGuid=de3e771e13674ca195f2d471e5d608c0&amp;Data=24")</f>
        <v>https://sed.admsakhalin.ru/Docs/Citizen/_layouts/15/eos/edbtransfer.ashx?SiteId=84ddafa0031f409e9b1dd96f91351621&amp;WebId=b44a2e8f6bd940ffb8577ce52c7585e0&amp;ListId=fd8a59b5757749e6848a491ebc731a91&amp;ItemId=22217&amp;ItemGuid=de3e771e13674ca195f2d471e5d608c0&amp;Data=24</v>
      </c>
    </row>
    <row r="399" spans="1:7" x14ac:dyDescent="0.25">
      <c r="A399" t="s">
        <v>19</v>
      </c>
      <c r="B399" t="s">
        <v>206</v>
      </c>
      <c r="C399" t="s">
        <v>1008</v>
      </c>
      <c r="D399" t="s">
        <v>103</v>
      </c>
      <c r="E399" t="s">
        <v>1009</v>
      </c>
      <c r="F399" t="str">
        <f t="shared" si="0"/>
        <v>Обращения граждан МО Ногликский ГО</v>
      </c>
      <c r="G399" s="10" t="str">
        <f>HYPERLINK("https://sed.admsakhalin.ru/Docs/Citizen/_layouts/15/eos/edbtransfer.ashx?SiteId=84ddafa0031f409e9b1dd96f91351621&amp;WebId=b44a2e8f6bd940ffb8577ce52c7585e0&amp;ListId=fd8a59b5757749e6848a491ebc731a91&amp;ItemId=21698&amp;ItemGuid=53120eb4f9d54c5393afd64f9db689f8&amp;Data=24","https://sed.admsakhalin.ru/Docs/Citizen/_layouts/15/eos/edbtransfer.ashx?SiteId=84ddafa0031f409e9b1dd96f91351621&amp;WebId=b44a2e8f6bd940ffb8577ce52c7585e0&amp;ListId=fd8a59b5757749e6848a491ebc731a91&amp;ItemId=21698&amp;ItemGuid=53120eb4f9d54c5393afd64f9db689f8&amp;Data=24")</f>
        <v>https://sed.admsakhalin.ru/Docs/Citizen/_layouts/15/eos/edbtransfer.ashx?SiteId=84ddafa0031f409e9b1dd96f91351621&amp;WebId=b44a2e8f6bd940ffb8577ce52c7585e0&amp;ListId=fd8a59b5757749e6848a491ebc731a91&amp;ItemId=21698&amp;ItemGuid=53120eb4f9d54c5393afd64f9db689f8&amp;Data=24</v>
      </c>
    </row>
    <row r="400" spans="1:7" x14ac:dyDescent="0.25">
      <c r="A400" t="s">
        <v>19</v>
      </c>
      <c r="B400" t="s">
        <v>221</v>
      </c>
      <c r="C400" t="s">
        <v>1010</v>
      </c>
      <c r="D400" t="s">
        <v>1011</v>
      </c>
      <c r="E400" t="s">
        <v>1012</v>
      </c>
      <c r="F400" t="str">
        <f t="shared" si="0"/>
        <v>Обращения граждан МО Ногликский ГО</v>
      </c>
      <c r="G400" s="10" t="str">
        <f>HYPERLINK("https://sed.admsakhalin.ru/Docs/Citizen/_layouts/15/eos/edbtransfer.ashx?SiteId=84ddafa0031f409e9b1dd96f91351621&amp;WebId=b44a2e8f6bd940ffb8577ce52c7585e0&amp;ListId=fd8a59b5757749e6848a491ebc731a91&amp;ItemId=22351&amp;ItemGuid=18be32122ce24f538f40d73ca6411cbf&amp;Data=24","https://sed.admsakhalin.ru/Docs/Citizen/_layouts/15/eos/edbtransfer.ashx?SiteId=84ddafa0031f409e9b1dd96f91351621&amp;WebId=b44a2e8f6bd940ffb8577ce52c7585e0&amp;ListId=fd8a59b5757749e6848a491ebc731a91&amp;ItemId=22351&amp;ItemGuid=18be32122ce24f538f40d73ca6411cbf&amp;Data=24")</f>
        <v>https://sed.admsakhalin.ru/Docs/Citizen/_layouts/15/eos/edbtransfer.ashx?SiteId=84ddafa0031f409e9b1dd96f91351621&amp;WebId=b44a2e8f6bd940ffb8577ce52c7585e0&amp;ListId=fd8a59b5757749e6848a491ebc731a91&amp;ItemId=22351&amp;ItemGuid=18be32122ce24f538f40d73ca6411cbf&amp;Data=24</v>
      </c>
    </row>
    <row r="401" spans="1:7" x14ac:dyDescent="0.25">
      <c r="A401" t="s">
        <v>19</v>
      </c>
      <c r="B401" t="s">
        <v>68</v>
      </c>
      <c r="C401" t="s">
        <v>1013</v>
      </c>
      <c r="D401" t="s">
        <v>253</v>
      </c>
      <c r="E401" t="s">
        <v>1014</v>
      </c>
      <c r="F401" t="str">
        <f t="shared" si="0"/>
        <v>Обращения граждан МО Ногликский ГО</v>
      </c>
      <c r="G401" s="10" t="str">
        <f>HYPERLINK("https://sed.admsakhalin.ru/Docs/Citizen/_layouts/15/eos/edbtransfer.ashx?SiteId=84ddafa0031f409e9b1dd96f91351621&amp;WebId=b44a2e8f6bd940ffb8577ce52c7585e0&amp;ListId=fd8a59b5757749e6848a491ebc731a91&amp;ItemId=16045&amp;ItemGuid=f9e16f6e81da4a889464d79f76d396f7&amp;Data=24","https://sed.admsakhalin.ru/Docs/Citizen/_layouts/15/eos/edbtransfer.ashx?SiteId=84ddafa0031f409e9b1dd96f91351621&amp;WebId=b44a2e8f6bd940ffb8577ce52c7585e0&amp;ListId=fd8a59b5757749e6848a491ebc731a91&amp;ItemId=16045&amp;ItemGuid=f9e16f6e81da4a889464d79f76d396f7&amp;Data=24")</f>
        <v>https://sed.admsakhalin.ru/Docs/Citizen/_layouts/15/eos/edbtransfer.ashx?SiteId=84ddafa0031f409e9b1dd96f91351621&amp;WebId=b44a2e8f6bd940ffb8577ce52c7585e0&amp;ListId=fd8a59b5757749e6848a491ebc731a91&amp;ItemId=16045&amp;ItemGuid=f9e16f6e81da4a889464d79f76d396f7&amp;Data=24</v>
      </c>
    </row>
    <row r="402" spans="1:7" x14ac:dyDescent="0.25">
      <c r="A402" t="s">
        <v>19</v>
      </c>
      <c r="B402" t="s">
        <v>68</v>
      </c>
      <c r="C402" t="s">
        <v>1015</v>
      </c>
      <c r="D402" t="s">
        <v>253</v>
      </c>
      <c r="E402" t="s">
        <v>1016</v>
      </c>
      <c r="F402" t="str">
        <f t="shared" si="0"/>
        <v>Обращения граждан МО Ногликский ГО</v>
      </c>
      <c r="G402" s="10" t="str">
        <f>HYPERLINK("https://sed.admsakhalin.ru/Docs/Citizen/_layouts/15/eos/edbtransfer.ashx?SiteId=84ddafa0031f409e9b1dd96f91351621&amp;WebId=b44a2e8f6bd940ffb8577ce52c7585e0&amp;ListId=fd8a59b5757749e6848a491ebc731a91&amp;ItemId=16043&amp;ItemGuid=d4784a3bc3fb40e4b143d7ebbcaa6059&amp;Data=24","https://sed.admsakhalin.ru/Docs/Citizen/_layouts/15/eos/edbtransfer.ashx?SiteId=84ddafa0031f409e9b1dd96f91351621&amp;WebId=b44a2e8f6bd940ffb8577ce52c7585e0&amp;ListId=fd8a59b5757749e6848a491ebc731a91&amp;ItemId=16043&amp;ItemGuid=d4784a3bc3fb40e4b143d7ebbcaa6059&amp;Data=24")</f>
        <v>https://sed.admsakhalin.ru/Docs/Citizen/_layouts/15/eos/edbtransfer.ashx?SiteId=84ddafa0031f409e9b1dd96f91351621&amp;WebId=b44a2e8f6bd940ffb8577ce52c7585e0&amp;ListId=fd8a59b5757749e6848a491ebc731a91&amp;ItemId=16043&amp;ItemGuid=d4784a3bc3fb40e4b143d7ebbcaa6059&amp;Data=24</v>
      </c>
    </row>
    <row r="403" spans="1:7" x14ac:dyDescent="0.25">
      <c r="A403" t="s">
        <v>19</v>
      </c>
      <c r="B403" t="s">
        <v>44</v>
      </c>
      <c r="C403" t="s">
        <v>1017</v>
      </c>
      <c r="D403" t="s">
        <v>84</v>
      </c>
      <c r="E403" t="s">
        <v>647</v>
      </c>
      <c r="F403" t="str">
        <f t="shared" si="0"/>
        <v>Обращения граждан МО Ногликский ГО</v>
      </c>
      <c r="G403" s="10" t="str">
        <f>HYPERLINK("https://sed.admsakhalin.ru/Docs/Citizen/_layouts/15/eos/edbtransfer.ashx?SiteId=84ddafa0031f409e9b1dd96f91351621&amp;WebId=b44a2e8f6bd940ffb8577ce52c7585e0&amp;ListId=fd8a59b5757749e6848a491ebc731a91&amp;ItemId=21678&amp;ItemGuid=2223a513a9e842f1b187d952896632cb&amp;Data=24","https://sed.admsakhalin.ru/Docs/Citizen/_layouts/15/eos/edbtransfer.ashx?SiteId=84ddafa0031f409e9b1dd96f91351621&amp;WebId=b44a2e8f6bd940ffb8577ce52c7585e0&amp;ListId=fd8a59b5757749e6848a491ebc731a91&amp;ItemId=21678&amp;ItemGuid=2223a513a9e842f1b187d952896632cb&amp;Data=24")</f>
        <v>https://sed.admsakhalin.ru/Docs/Citizen/_layouts/15/eos/edbtransfer.ashx?SiteId=84ddafa0031f409e9b1dd96f91351621&amp;WebId=b44a2e8f6bd940ffb8577ce52c7585e0&amp;ListId=fd8a59b5757749e6848a491ebc731a91&amp;ItemId=21678&amp;ItemGuid=2223a513a9e842f1b187d952896632cb&amp;Data=24</v>
      </c>
    </row>
    <row r="404" spans="1:7" x14ac:dyDescent="0.25">
      <c r="A404" t="s">
        <v>19</v>
      </c>
      <c r="B404" t="s">
        <v>97</v>
      </c>
      <c r="C404" t="s">
        <v>1018</v>
      </c>
      <c r="D404" t="s">
        <v>807</v>
      </c>
      <c r="E404" t="s">
        <v>1019</v>
      </c>
      <c r="F404" t="str">
        <f t="shared" si="0"/>
        <v>Обращения граждан МО Ногликский ГО</v>
      </c>
      <c r="G404" s="10" t="str">
        <f>HYPERLINK("https://sed.admsakhalin.ru/Docs/Citizen/_layouts/15/eos/edbtransfer.ashx?SiteId=84ddafa0031f409e9b1dd96f91351621&amp;WebId=b44a2e8f6bd940ffb8577ce52c7585e0&amp;ListId=fd8a59b5757749e6848a491ebc731a91&amp;ItemId=16759&amp;ItemGuid=56d7e65e8cae400da745da8fc8551cb9&amp;Data=24","https://sed.admsakhalin.ru/Docs/Citizen/_layouts/15/eos/edbtransfer.ashx?SiteId=84ddafa0031f409e9b1dd96f91351621&amp;WebId=b44a2e8f6bd940ffb8577ce52c7585e0&amp;ListId=fd8a59b5757749e6848a491ebc731a91&amp;ItemId=16759&amp;ItemGuid=56d7e65e8cae400da745da8fc8551cb9&amp;Data=24")</f>
        <v>https://sed.admsakhalin.ru/Docs/Citizen/_layouts/15/eos/edbtransfer.ashx?SiteId=84ddafa0031f409e9b1dd96f91351621&amp;WebId=b44a2e8f6bd940ffb8577ce52c7585e0&amp;ListId=fd8a59b5757749e6848a491ebc731a91&amp;ItemId=16759&amp;ItemGuid=56d7e65e8cae400da745da8fc8551cb9&amp;Data=24</v>
      </c>
    </row>
    <row r="405" spans="1:7" x14ac:dyDescent="0.25">
      <c r="A405" t="s">
        <v>19</v>
      </c>
      <c r="B405" t="s">
        <v>131</v>
      </c>
      <c r="C405" t="s">
        <v>1020</v>
      </c>
      <c r="D405" t="s">
        <v>1021</v>
      </c>
      <c r="E405" t="s">
        <v>1022</v>
      </c>
      <c r="F405" t="str">
        <f t="shared" si="0"/>
        <v>Обращения граждан МО Ногликский ГО</v>
      </c>
      <c r="G405" s="10" t="str">
        <f>HYPERLINK("https://sed.admsakhalin.ru/Docs/Citizen/_layouts/15/eos/edbtransfer.ashx?SiteId=84ddafa0031f409e9b1dd96f91351621&amp;WebId=b44a2e8f6bd940ffb8577ce52c7585e0&amp;ListId=fd8a59b5757749e6848a491ebc731a91&amp;ItemId=25420&amp;ItemGuid=00f8ec30ebd24b29871fdafa7014cb4b&amp;Data=24","https://sed.admsakhalin.ru/Docs/Citizen/_layouts/15/eos/edbtransfer.ashx?SiteId=84ddafa0031f409e9b1dd96f91351621&amp;WebId=b44a2e8f6bd940ffb8577ce52c7585e0&amp;ListId=fd8a59b5757749e6848a491ebc731a91&amp;ItemId=25420&amp;ItemGuid=00f8ec30ebd24b29871fdafa7014cb4b&amp;Data=24")</f>
        <v>https://sed.admsakhalin.ru/Docs/Citizen/_layouts/15/eos/edbtransfer.ashx?SiteId=84ddafa0031f409e9b1dd96f91351621&amp;WebId=b44a2e8f6bd940ffb8577ce52c7585e0&amp;ListId=fd8a59b5757749e6848a491ebc731a91&amp;ItemId=25420&amp;ItemGuid=00f8ec30ebd24b29871fdafa7014cb4b&amp;Data=24</v>
      </c>
    </row>
    <row r="406" spans="1:7" x14ac:dyDescent="0.25">
      <c r="A406" t="s">
        <v>19</v>
      </c>
      <c r="B406" t="s">
        <v>155</v>
      </c>
      <c r="C406" t="s">
        <v>1023</v>
      </c>
      <c r="D406" t="s">
        <v>95</v>
      </c>
      <c r="E406" t="s">
        <v>1024</v>
      </c>
      <c r="F406" t="str">
        <f t="shared" si="0"/>
        <v>Обращения граждан МО Ногликский ГО</v>
      </c>
      <c r="G406" s="10" t="str">
        <f>HYPERLINK("https://sed.admsakhalin.ru/Docs/Citizen/_layouts/15/eos/edbtransfer.ashx?SiteId=84ddafa0031f409e9b1dd96f91351621&amp;WebId=b44a2e8f6bd940ffb8577ce52c7585e0&amp;ListId=fd8a59b5757749e6848a491ebc731a91&amp;ItemId=21987&amp;ItemGuid=13b2f4a0715944af8a62db170112d2ad&amp;Data=24","https://sed.admsakhalin.ru/Docs/Citizen/_layouts/15/eos/edbtransfer.ashx?SiteId=84ddafa0031f409e9b1dd96f91351621&amp;WebId=b44a2e8f6bd940ffb8577ce52c7585e0&amp;ListId=fd8a59b5757749e6848a491ebc731a91&amp;ItemId=21987&amp;ItemGuid=13b2f4a0715944af8a62db170112d2ad&amp;Data=24")</f>
        <v>https://sed.admsakhalin.ru/Docs/Citizen/_layouts/15/eos/edbtransfer.ashx?SiteId=84ddafa0031f409e9b1dd96f91351621&amp;WebId=b44a2e8f6bd940ffb8577ce52c7585e0&amp;ListId=fd8a59b5757749e6848a491ebc731a91&amp;ItemId=21987&amp;ItemGuid=13b2f4a0715944af8a62db170112d2ad&amp;Data=24</v>
      </c>
    </row>
    <row r="407" spans="1:7" x14ac:dyDescent="0.25">
      <c r="A407" t="s">
        <v>19</v>
      </c>
      <c r="B407" t="s">
        <v>469</v>
      </c>
      <c r="C407" t="s">
        <v>1025</v>
      </c>
      <c r="D407" t="s">
        <v>103</v>
      </c>
      <c r="E407" t="s">
        <v>471</v>
      </c>
      <c r="F407" t="str">
        <f t="shared" si="0"/>
        <v>Обращения граждан МО Ногликский ГО</v>
      </c>
      <c r="G407" s="10" t="str">
        <f>HYPERLINK("https://sed.admsakhalin.ru/Docs/Citizen/_layouts/15/eos/edbtransfer.ashx?SiteId=84ddafa0031f409e9b1dd96f91351621&amp;WebId=b44a2e8f6bd940ffb8577ce52c7585e0&amp;ListId=fd8a59b5757749e6848a491ebc731a91&amp;ItemId=21713&amp;ItemGuid=43a5794db61e468c9a1adb2f44d74aa4&amp;Data=24","https://sed.admsakhalin.ru/Docs/Citizen/_layouts/15/eos/edbtransfer.ashx?SiteId=84ddafa0031f409e9b1dd96f91351621&amp;WebId=b44a2e8f6bd940ffb8577ce52c7585e0&amp;ListId=fd8a59b5757749e6848a491ebc731a91&amp;ItemId=21713&amp;ItemGuid=43a5794db61e468c9a1adb2f44d74aa4&amp;Data=24")</f>
        <v>https://sed.admsakhalin.ru/Docs/Citizen/_layouts/15/eos/edbtransfer.ashx?SiteId=84ddafa0031f409e9b1dd96f91351621&amp;WebId=b44a2e8f6bd940ffb8577ce52c7585e0&amp;ListId=fd8a59b5757749e6848a491ebc731a91&amp;ItemId=21713&amp;ItemGuid=43a5794db61e468c9a1adb2f44d74aa4&amp;Data=24</v>
      </c>
    </row>
    <row r="408" spans="1:7" x14ac:dyDescent="0.25">
      <c r="A408" t="s">
        <v>19</v>
      </c>
      <c r="B408" t="s">
        <v>101</v>
      </c>
      <c r="C408" t="s">
        <v>1026</v>
      </c>
      <c r="D408" t="s">
        <v>167</v>
      </c>
      <c r="E408" t="s">
        <v>168</v>
      </c>
      <c r="F408" t="str">
        <f t="shared" si="0"/>
        <v>Обращения граждан МО Ногликский ГО</v>
      </c>
      <c r="G408" s="10" t="str">
        <f>HYPERLINK("https://sed.admsakhalin.ru/Docs/Citizen/_layouts/15/eos/edbtransfer.ashx?SiteId=84ddafa0031f409e9b1dd96f91351621&amp;WebId=b44a2e8f6bd940ffb8577ce52c7585e0&amp;ListId=fd8a59b5757749e6848a491ebc731a91&amp;ItemId=19994&amp;ItemGuid=2959c192fd4d435da068dbd7e9ebd69e&amp;Data=24","https://sed.admsakhalin.ru/Docs/Citizen/_layouts/15/eos/edbtransfer.ashx?SiteId=84ddafa0031f409e9b1dd96f91351621&amp;WebId=b44a2e8f6bd940ffb8577ce52c7585e0&amp;ListId=fd8a59b5757749e6848a491ebc731a91&amp;ItemId=19994&amp;ItemGuid=2959c192fd4d435da068dbd7e9ebd69e&amp;Data=24")</f>
        <v>https://sed.admsakhalin.ru/Docs/Citizen/_layouts/15/eos/edbtransfer.ashx?SiteId=84ddafa0031f409e9b1dd96f91351621&amp;WebId=b44a2e8f6bd940ffb8577ce52c7585e0&amp;ListId=fd8a59b5757749e6848a491ebc731a91&amp;ItemId=19994&amp;ItemGuid=2959c192fd4d435da068dbd7e9ebd69e&amp;Data=24</v>
      </c>
    </row>
    <row r="409" spans="1:7" x14ac:dyDescent="0.25">
      <c r="A409" t="s">
        <v>19</v>
      </c>
      <c r="B409" t="s">
        <v>359</v>
      </c>
      <c r="C409" t="s">
        <v>1027</v>
      </c>
      <c r="D409" t="s">
        <v>66</v>
      </c>
      <c r="E409" t="s">
        <v>894</v>
      </c>
      <c r="F409" t="str">
        <f t="shared" si="0"/>
        <v>Обращения граждан МО Ногликский ГО</v>
      </c>
      <c r="G409" s="10" t="str">
        <f>HYPERLINK("https://sed.admsakhalin.ru/Docs/Citizen/_layouts/15/eos/edbtransfer.ashx?SiteId=84ddafa0031f409e9b1dd96f91351621&amp;WebId=b44a2e8f6bd940ffb8577ce52c7585e0&amp;ListId=fd8a59b5757749e6848a491ebc731a91&amp;ItemId=25601&amp;ItemGuid=59fc1a8dcfcd47438622ded93077d49a&amp;Data=24","https://sed.admsakhalin.ru/Docs/Citizen/_layouts/15/eos/edbtransfer.ashx?SiteId=84ddafa0031f409e9b1dd96f91351621&amp;WebId=b44a2e8f6bd940ffb8577ce52c7585e0&amp;ListId=fd8a59b5757749e6848a491ebc731a91&amp;ItemId=25601&amp;ItemGuid=59fc1a8dcfcd47438622ded93077d49a&amp;Data=24")</f>
        <v>https://sed.admsakhalin.ru/Docs/Citizen/_layouts/15/eos/edbtransfer.ashx?SiteId=84ddafa0031f409e9b1dd96f91351621&amp;WebId=b44a2e8f6bd940ffb8577ce52c7585e0&amp;ListId=fd8a59b5757749e6848a491ebc731a91&amp;ItemId=25601&amp;ItemGuid=59fc1a8dcfcd47438622ded93077d49a&amp;Data=24</v>
      </c>
    </row>
    <row r="410" spans="1:7" x14ac:dyDescent="0.25">
      <c r="A410" t="s">
        <v>19</v>
      </c>
      <c r="B410" t="s">
        <v>1028</v>
      </c>
      <c r="C410" t="s">
        <v>1029</v>
      </c>
      <c r="D410" t="s">
        <v>473</v>
      </c>
      <c r="E410" t="s">
        <v>1030</v>
      </c>
      <c r="F410" t="str">
        <f t="shared" si="0"/>
        <v>Обращения граждан МО Ногликский ГО</v>
      </c>
      <c r="G410" s="10" t="str">
        <f>HYPERLINK("https://sed.admsakhalin.ru/Docs/Citizen/_layouts/15/eos/edbtransfer.ashx?SiteId=84ddafa0031f409e9b1dd96f91351621&amp;WebId=b44a2e8f6bd940ffb8577ce52c7585e0&amp;ListId=fd8a59b5757749e6848a491ebc731a91&amp;ItemId=15015&amp;ItemGuid=63b08f13712543578afbdf6872ad3335&amp;Data=24","https://sed.admsakhalin.ru/Docs/Citizen/_layouts/15/eos/edbtransfer.ashx?SiteId=84ddafa0031f409e9b1dd96f91351621&amp;WebId=b44a2e8f6bd940ffb8577ce52c7585e0&amp;ListId=fd8a59b5757749e6848a491ebc731a91&amp;ItemId=15015&amp;ItemGuid=63b08f13712543578afbdf6872ad3335&amp;Data=24")</f>
        <v>https://sed.admsakhalin.ru/Docs/Citizen/_layouts/15/eos/edbtransfer.ashx?SiteId=84ddafa0031f409e9b1dd96f91351621&amp;WebId=b44a2e8f6bd940ffb8577ce52c7585e0&amp;ListId=fd8a59b5757749e6848a491ebc731a91&amp;ItemId=15015&amp;ItemGuid=63b08f13712543578afbdf6872ad3335&amp;Data=24</v>
      </c>
    </row>
    <row r="411" spans="1:7" x14ac:dyDescent="0.25">
      <c r="A411" t="s">
        <v>19</v>
      </c>
      <c r="B411" t="s">
        <v>773</v>
      </c>
      <c r="C411" t="s">
        <v>1031</v>
      </c>
      <c r="D411" t="s">
        <v>1032</v>
      </c>
      <c r="E411" t="s">
        <v>1033</v>
      </c>
      <c r="F411" t="str">
        <f t="shared" si="0"/>
        <v>Обращения граждан МО Ногликский ГО</v>
      </c>
      <c r="G411" s="10" t="str">
        <f>HYPERLINK("https://sed.admsakhalin.ru/Docs/Citizen/_layouts/15/eos/edbtransfer.ashx?SiteId=84ddafa0031f409e9b1dd96f91351621&amp;WebId=b44a2e8f6bd940ffb8577ce52c7585e0&amp;ListId=fd8a59b5757749e6848a491ebc731a91&amp;ItemId=27043&amp;ItemGuid=05ac598700c340298b38e1b41edc0974&amp;Data=24","https://sed.admsakhalin.ru/Docs/Citizen/_layouts/15/eos/edbtransfer.ashx?SiteId=84ddafa0031f409e9b1dd96f91351621&amp;WebId=b44a2e8f6bd940ffb8577ce52c7585e0&amp;ListId=fd8a59b5757749e6848a491ebc731a91&amp;ItemId=27043&amp;ItemGuid=05ac598700c340298b38e1b41edc0974&amp;Data=24")</f>
        <v>https://sed.admsakhalin.ru/Docs/Citizen/_layouts/15/eos/edbtransfer.ashx?SiteId=84ddafa0031f409e9b1dd96f91351621&amp;WebId=b44a2e8f6bd940ffb8577ce52c7585e0&amp;ListId=fd8a59b5757749e6848a491ebc731a91&amp;ItemId=27043&amp;ItemGuid=05ac598700c340298b38e1b41edc0974&amp;Data=24</v>
      </c>
    </row>
    <row r="412" spans="1:7" x14ac:dyDescent="0.25">
      <c r="A412" t="s">
        <v>19</v>
      </c>
      <c r="B412" t="s">
        <v>576</v>
      </c>
      <c r="C412" t="s">
        <v>1034</v>
      </c>
      <c r="D412" t="s">
        <v>447</v>
      </c>
      <c r="E412" t="s">
        <v>1035</v>
      </c>
      <c r="F412" t="str">
        <f t="shared" si="0"/>
        <v>Обращения граждан МО Ногликский ГО</v>
      </c>
      <c r="G412" s="10" t="str">
        <f>HYPERLINK("https://sed.admsakhalin.ru/Docs/Citizen/_layouts/15/eos/edbtransfer.ashx?SiteId=84ddafa0031f409e9b1dd96f91351621&amp;WebId=b44a2e8f6bd940ffb8577ce52c7585e0&amp;ListId=fd8a59b5757749e6848a491ebc731a91&amp;ItemId=20451&amp;ItemGuid=cec8a113f58b4ed8b295e1ce7799e491&amp;Data=24","https://sed.admsakhalin.ru/Docs/Citizen/_layouts/15/eos/edbtransfer.ashx?SiteId=84ddafa0031f409e9b1dd96f91351621&amp;WebId=b44a2e8f6bd940ffb8577ce52c7585e0&amp;ListId=fd8a59b5757749e6848a491ebc731a91&amp;ItemId=20451&amp;ItemGuid=cec8a113f58b4ed8b295e1ce7799e491&amp;Data=24")</f>
        <v>https://sed.admsakhalin.ru/Docs/Citizen/_layouts/15/eos/edbtransfer.ashx?SiteId=84ddafa0031f409e9b1dd96f91351621&amp;WebId=b44a2e8f6bd940ffb8577ce52c7585e0&amp;ListId=fd8a59b5757749e6848a491ebc731a91&amp;ItemId=20451&amp;ItemGuid=cec8a113f58b4ed8b295e1ce7799e491&amp;Data=24</v>
      </c>
    </row>
    <row r="413" spans="1:7" x14ac:dyDescent="0.25">
      <c r="A413" t="s">
        <v>19</v>
      </c>
      <c r="B413" t="s">
        <v>64</v>
      </c>
      <c r="C413" t="s">
        <v>1036</v>
      </c>
      <c r="D413" t="s">
        <v>1037</v>
      </c>
      <c r="E413" t="s">
        <v>1038</v>
      </c>
      <c r="F413" t="str">
        <f t="shared" si="0"/>
        <v>Обращения граждан МО Ногликский ГО</v>
      </c>
      <c r="G413" s="10" t="str">
        <f>HYPERLINK("https://sed.admsakhalin.ru/Docs/Citizen/_layouts/15/eos/edbtransfer.ashx?SiteId=84ddafa0031f409e9b1dd96f91351621&amp;WebId=b44a2e8f6bd940ffb8577ce52c7585e0&amp;ListId=fd8a59b5757749e6848a491ebc731a91&amp;ItemId=22988&amp;ItemGuid=7f03dbf8bba84e688bb6e250dfb329f5&amp;Data=24","https://sed.admsakhalin.ru/Docs/Citizen/_layouts/15/eos/edbtransfer.ashx?SiteId=84ddafa0031f409e9b1dd96f91351621&amp;WebId=b44a2e8f6bd940ffb8577ce52c7585e0&amp;ListId=fd8a59b5757749e6848a491ebc731a91&amp;ItemId=22988&amp;ItemGuid=7f03dbf8bba84e688bb6e250dfb329f5&amp;Data=24")</f>
        <v>https://sed.admsakhalin.ru/Docs/Citizen/_layouts/15/eos/edbtransfer.ashx?SiteId=84ddafa0031f409e9b1dd96f91351621&amp;WebId=b44a2e8f6bd940ffb8577ce52c7585e0&amp;ListId=fd8a59b5757749e6848a491ebc731a91&amp;ItemId=22988&amp;ItemGuid=7f03dbf8bba84e688bb6e250dfb329f5&amp;Data=24</v>
      </c>
    </row>
    <row r="414" spans="1:7" x14ac:dyDescent="0.25">
      <c r="A414" t="s">
        <v>19</v>
      </c>
      <c r="B414" t="s">
        <v>101</v>
      </c>
      <c r="C414" t="s">
        <v>1039</v>
      </c>
      <c r="D414" t="s">
        <v>167</v>
      </c>
      <c r="E414" t="s">
        <v>168</v>
      </c>
      <c r="F414" t="str">
        <f t="shared" si="0"/>
        <v>Обращения граждан МО Ногликский ГО</v>
      </c>
      <c r="G414" s="10" t="str">
        <f>HYPERLINK("https://sed.admsakhalin.ru/Docs/Citizen/_layouts/15/eos/edbtransfer.ashx?SiteId=84ddafa0031f409e9b1dd96f91351621&amp;WebId=b44a2e8f6bd940ffb8577ce52c7585e0&amp;ListId=fd8a59b5757749e6848a491ebc731a91&amp;ItemId=20009&amp;ItemGuid=be09f060e77448d299efe2ffb2946636&amp;Data=24","https://sed.admsakhalin.ru/Docs/Citizen/_layouts/15/eos/edbtransfer.ashx?SiteId=84ddafa0031f409e9b1dd96f91351621&amp;WebId=b44a2e8f6bd940ffb8577ce52c7585e0&amp;ListId=fd8a59b5757749e6848a491ebc731a91&amp;ItemId=20009&amp;ItemGuid=be09f060e77448d299efe2ffb2946636&amp;Data=24")</f>
        <v>https://sed.admsakhalin.ru/Docs/Citizen/_layouts/15/eos/edbtransfer.ashx?SiteId=84ddafa0031f409e9b1dd96f91351621&amp;WebId=b44a2e8f6bd940ffb8577ce52c7585e0&amp;ListId=fd8a59b5757749e6848a491ebc731a91&amp;ItemId=20009&amp;ItemGuid=be09f060e77448d299efe2ffb2946636&amp;Data=24</v>
      </c>
    </row>
    <row r="415" spans="1:7" x14ac:dyDescent="0.25">
      <c r="A415" t="s">
        <v>19</v>
      </c>
      <c r="B415" t="s">
        <v>218</v>
      </c>
      <c r="C415" t="s">
        <v>1040</v>
      </c>
      <c r="D415" t="s">
        <v>911</v>
      </c>
      <c r="E415" t="s">
        <v>1041</v>
      </c>
      <c r="F415" t="str">
        <f t="shared" si="0"/>
        <v>Обращения граждан МО Ногликский ГО</v>
      </c>
      <c r="G415" s="10" t="str">
        <f>HYPERLINK("https://sed.admsakhalin.ru/Docs/Citizen/_layouts/15/eos/edbtransfer.ashx?SiteId=84ddafa0031f409e9b1dd96f91351621&amp;WebId=b44a2e8f6bd940ffb8577ce52c7585e0&amp;ListId=fd8a59b5757749e6848a491ebc731a91&amp;ItemId=27024&amp;ItemGuid=23e4c5bd672e403cb27ce3099f7635b1&amp;Data=24","https://sed.admsakhalin.ru/Docs/Citizen/_layouts/15/eos/edbtransfer.ashx?SiteId=84ddafa0031f409e9b1dd96f91351621&amp;WebId=b44a2e8f6bd940ffb8577ce52c7585e0&amp;ListId=fd8a59b5757749e6848a491ebc731a91&amp;ItemId=27024&amp;ItemGuid=23e4c5bd672e403cb27ce3099f7635b1&amp;Data=24")</f>
        <v>https://sed.admsakhalin.ru/Docs/Citizen/_layouts/15/eos/edbtransfer.ashx?SiteId=84ddafa0031f409e9b1dd96f91351621&amp;WebId=b44a2e8f6bd940ffb8577ce52c7585e0&amp;ListId=fd8a59b5757749e6848a491ebc731a91&amp;ItemId=27024&amp;ItemGuid=23e4c5bd672e403cb27ce3099f7635b1&amp;Data=24</v>
      </c>
    </row>
    <row r="416" spans="1:7" x14ac:dyDescent="0.25">
      <c r="A416" t="s">
        <v>19</v>
      </c>
      <c r="B416" t="s">
        <v>60</v>
      </c>
      <c r="C416" t="s">
        <v>1042</v>
      </c>
      <c r="D416" t="s">
        <v>114</v>
      </c>
      <c r="E416" t="s">
        <v>1043</v>
      </c>
      <c r="F416" t="str">
        <f t="shared" si="0"/>
        <v>Обращения граждан МО Ногликский ГО</v>
      </c>
      <c r="G416" s="10" t="str">
        <f>HYPERLINK("https://sed.admsakhalin.ru/Docs/Citizen/_layouts/15/eos/edbtransfer.ashx?SiteId=84ddafa0031f409e9b1dd96f91351621&amp;WebId=b44a2e8f6bd940ffb8577ce52c7585e0&amp;ListId=fd8a59b5757749e6848a491ebc731a91&amp;ItemId=14777&amp;ItemGuid=72cbd21a7da64245b95ae32a8217da56&amp;Data=24","https://sed.admsakhalin.ru/Docs/Citizen/_layouts/15/eos/edbtransfer.ashx?SiteId=84ddafa0031f409e9b1dd96f91351621&amp;WebId=b44a2e8f6bd940ffb8577ce52c7585e0&amp;ListId=fd8a59b5757749e6848a491ebc731a91&amp;ItemId=14777&amp;ItemGuid=72cbd21a7da64245b95ae32a8217da56&amp;Data=24")</f>
        <v>https://sed.admsakhalin.ru/Docs/Citizen/_layouts/15/eos/edbtransfer.ashx?SiteId=84ddafa0031f409e9b1dd96f91351621&amp;WebId=b44a2e8f6bd940ffb8577ce52c7585e0&amp;ListId=fd8a59b5757749e6848a491ebc731a91&amp;ItemId=14777&amp;ItemGuid=72cbd21a7da64245b95ae32a8217da56&amp;Data=24</v>
      </c>
    </row>
    <row r="417" spans="1:7" x14ac:dyDescent="0.25">
      <c r="A417" t="s">
        <v>19</v>
      </c>
      <c r="B417" t="s">
        <v>20</v>
      </c>
      <c r="C417" t="s">
        <v>1044</v>
      </c>
      <c r="D417" t="s">
        <v>295</v>
      </c>
      <c r="E417" t="s">
        <v>1045</v>
      </c>
      <c r="F417" t="str">
        <f t="shared" si="0"/>
        <v>Обращения граждан МО Ногликский ГО</v>
      </c>
      <c r="G417" s="10" t="str">
        <f>HYPERLINK("https://sed.admsakhalin.ru/Docs/Citizen/_layouts/15/eos/edbtransfer.ashx?SiteId=84ddafa0031f409e9b1dd96f91351621&amp;WebId=b44a2e8f6bd940ffb8577ce52c7585e0&amp;ListId=fd8a59b5757749e6848a491ebc731a91&amp;ItemId=26933&amp;ItemGuid=271846ab2dc24a8f8ab6e3658bea097f&amp;Data=24","https://sed.admsakhalin.ru/Docs/Citizen/_layouts/15/eos/edbtransfer.ashx?SiteId=84ddafa0031f409e9b1dd96f91351621&amp;WebId=b44a2e8f6bd940ffb8577ce52c7585e0&amp;ListId=fd8a59b5757749e6848a491ebc731a91&amp;ItemId=26933&amp;ItemGuid=271846ab2dc24a8f8ab6e3658bea097f&amp;Data=24")</f>
        <v>https://sed.admsakhalin.ru/Docs/Citizen/_layouts/15/eos/edbtransfer.ashx?SiteId=84ddafa0031f409e9b1dd96f91351621&amp;WebId=b44a2e8f6bd940ffb8577ce52c7585e0&amp;ListId=fd8a59b5757749e6848a491ebc731a91&amp;ItemId=26933&amp;ItemGuid=271846ab2dc24a8f8ab6e3658bea097f&amp;Data=24</v>
      </c>
    </row>
    <row r="418" spans="1:7" x14ac:dyDescent="0.25">
      <c r="A418" t="s">
        <v>19</v>
      </c>
      <c r="B418" t="s">
        <v>97</v>
      </c>
      <c r="C418" t="s">
        <v>1046</v>
      </c>
      <c r="D418" t="s">
        <v>1047</v>
      </c>
      <c r="E418" t="s">
        <v>100</v>
      </c>
      <c r="F418" t="str">
        <f t="shared" si="0"/>
        <v>Обращения граждан МО Ногликский ГО</v>
      </c>
      <c r="G418" s="10" t="str">
        <f>HYPERLINK("https://sed.admsakhalin.ru/Docs/Citizen/_layouts/15/eos/edbtransfer.ashx?SiteId=84ddafa0031f409e9b1dd96f91351621&amp;WebId=b44a2e8f6bd940ffb8577ce52c7585e0&amp;ListId=fd8a59b5757749e6848a491ebc731a91&amp;ItemId=17977&amp;ItemGuid=81f1db4feb394f5ab707e40f7be0236a&amp;Data=24","https://sed.admsakhalin.ru/Docs/Citizen/_layouts/15/eos/edbtransfer.ashx?SiteId=84ddafa0031f409e9b1dd96f91351621&amp;WebId=b44a2e8f6bd940ffb8577ce52c7585e0&amp;ListId=fd8a59b5757749e6848a491ebc731a91&amp;ItemId=17977&amp;ItemGuid=81f1db4feb394f5ab707e40f7be0236a&amp;Data=24")</f>
        <v>https://sed.admsakhalin.ru/Docs/Citizen/_layouts/15/eos/edbtransfer.ashx?SiteId=84ddafa0031f409e9b1dd96f91351621&amp;WebId=b44a2e8f6bd940ffb8577ce52c7585e0&amp;ListId=fd8a59b5757749e6848a491ebc731a91&amp;ItemId=17977&amp;ItemGuid=81f1db4feb394f5ab707e40f7be0236a&amp;Data=24</v>
      </c>
    </row>
    <row r="419" spans="1:7" x14ac:dyDescent="0.25">
      <c r="A419" t="s">
        <v>19</v>
      </c>
      <c r="B419" t="s">
        <v>1048</v>
      </c>
      <c r="C419" t="s">
        <v>1049</v>
      </c>
      <c r="D419" t="s">
        <v>760</v>
      </c>
      <c r="E419" t="s">
        <v>1050</v>
      </c>
      <c r="F419" t="str">
        <f t="shared" si="0"/>
        <v>Обращения граждан МО Ногликский ГО</v>
      </c>
      <c r="G419" s="10" t="str">
        <f>HYPERLINK("https://sed.admsakhalin.ru/Docs/Citizen/_layouts/15/eos/edbtransfer.ashx?SiteId=84ddafa0031f409e9b1dd96f91351621&amp;WebId=b44a2e8f6bd940ffb8577ce52c7585e0&amp;ListId=fd8a59b5757749e6848a491ebc731a91&amp;ItemId=16510&amp;ItemGuid=5f96799dd77745fdb82de49e04ea779d&amp;Data=24","https://sed.admsakhalin.ru/Docs/Citizen/_layouts/15/eos/edbtransfer.ashx?SiteId=84ddafa0031f409e9b1dd96f91351621&amp;WebId=b44a2e8f6bd940ffb8577ce52c7585e0&amp;ListId=fd8a59b5757749e6848a491ebc731a91&amp;ItemId=16510&amp;ItemGuid=5f96799dd77745fdb82de49e04ea779d&amp;Data=24")</f>
        <v>https://sed.admsakhalin.ru/Docs/Citizen/_layouts/15/eos/edbtransfer.ashx?SiteId=84ddafa0031f409e9b1dd96f91351621&amp;WebId=b44a2e8f6bd940ffb8577ce52c7585e0&amp;ListId=fd8a59b5757749e6848a491ebc731a91&amp;ItemId=16510&amp;ItemGuid=5f96799dd77745fdb82de49e04ea779d&amp;Data=24</v>
      </c>
    </row>
    <row r="420" spans="1:7" x14ac:dyDescent="0.25">
      <c r="A420" t="s">
        <v>19</v>
      </c>
      <c r="B420" t="s">
        <v>44</v>
      </c>
      <c r="C420" t="s">
        <v>1051</v>
      </c>
      <c r="D420" t="s">
        <v>143</v>
      </c>
      <c r="E420" t="s">
        <v>1052</v>
      </c>
      <c r="F420" t="str">
        <f t="shared" si="0"/>
        <v>Обращения граждан МО Ногликский ГО</v>
      </c>
      <c r="G420" s="10" t="str">
        <f>HYPERLINK("https://sed.admsakhalin.ru/Docs/Citizen/_layouts/15/eos/edbtransfer.ashx?SiteId=84ddafa0031f409e9b1dd96f91351621&amp;WebId=b44a2e8f6bd940ffb8577ce52c7585e0&amp;ListId=fd8a59b5757749e6848a491ebc731a91&amp;ItemId=21090&amp;ItemGuid=40f258b73d524af18d8be4fb08de60f4&amp;Data=24","https://sed.admsakhalin.ru/Docs/Citizen/_layouts/15/eos/edbtransfer.ashx?SiteId=84ddafa0031f409e9b1dd96f91351621&amp;WebId=b44a2e8f6bd940ffb8577ce52c7585e0&amp;ListId=fd8a59b5757749e6848a491ebc731a91&amp;ItemId=21090&amp;ItemGuid=40f258b73d524af18d8be4fb08de60f4&amp;Data=24")</f>
        <v>https://sed.admsakhalin.ru/Docs/Citizen/_layouts/15/eos/edbtransfer.ashx?SiteId=84ddafa0031f409e9b1dd96f91351621&amp;WebId=b44a2e8f6bd940ffb8577ce52c7585e0&amp;ListId=fd8a59b5757749e6848a491ebc731a91&amp;ItemId=21090&amp;ItemGuid=40f258b73d524af18d8be4fb08de60f4&amp;Data=24</v>
      </c>
    </row>
    <row r="421" spans="1:7" x14ac:dyDescent="0.25">
      <c r="A421" t="s">
        <v>19</v>
      </c>
      <c r="B421" t="s">
        <v>469</v>
      </c>
      <c r="C421" t="s">
        <v>1053</v>
      </c>
      <c r="D421" t="s">
        <v>103</v>
      </c>
      <c r="E421" t="s">
        <v>471</v>
      </c>
      <c r="F421" t="str">
        <f t="shared" si="0"/>
        <v>Обращения граждан МО Ногликский ГО</v>
      </c>
      <c r="G421" s="10" t="str">
        <f>HYPERLINK("https://sed.admsakhalin.ru/Docs/Citizen/_layouts/15/eos/edbtransfer.ashx?SiteId=84ddafa0031f409e9b1dd96f91351621&amp;WebId=b44a2e8f6bd940ffb8577ce52c7585e0&amp;ListId=fd8a59b5757749e6848a491ebc731a91&amp;ItemId=21714&amp;ItemGuid=fa872e436d304f89af99e54838a3e67c&amp;Data=24","https://sed.admsakhalin.ru/Docs/Citizen/_layouts/15/eos/edbtransfer.ashx?SiteId=84ddafa0031f409e9b1dd96f91351621&amp;WebId=b44a2e8f6bd940ffb8577ce52c7585e0&amp;ListId=fd8a59b5757749e6848a491ebc731a91&amp;ItemId=21714&amp;ItemGuid=fa872e436d304f89af99e54838a3e67c&amp;Data=24")</f>
        <v>https://sed.admsakhalin.ru/Docs/Citizen/_layouts/15/eos/edbtransfer.ashx?SiteId=84ddafa0031f409e9b1dd96f91351621&amp;WebId=b44a2e8f6bd940ffb8577ce52c7585e0&amp;ListId=fd8a59b5757749e6848a491ebc731a91&amp;ItemId=21714&amp;ItemGuid=fa872e436d304f89af99e54838a3e67c&amp;Data=24</v>
      </c>
    </row>
    <row r="422" spans="1:7" x14ac:dyDescent="0.25">
      <c r="A422" t="s">
        <v>19</v>
      </c>
      <c r="B422" t="s">
        <v>454</v>
      </c>
      <c r="C422" t="s">
        <v>1054</v>
      </c>
      <c r="D422" t="s">
        <v>66</v>
      </c>
      <c r="E422" t="s">
        <v>1055</v>
      </c>
      <c r="F422" t="str">
        <f t="shared" si="0"/>
        <v>Обращения граждан МО Ногликский ГО</v>
      </c>
      <c r="G422" s="10" t="str">
        <f>HYPERLINK("https://sed.admsakhalin.ru/Docs/Citizen/_layouts/15/eos/edbtransfer.ashx?SiteId=84ddafa0031f409e9b1dd96f91351621&amp;WebId=b44a2e8f6bd940ffb8577ce52c7585e0&amp;ListId=fd8a59b5757749e6848a491ebc731a91&amp;ItemId=25600&amp;ItemGuid=78f294768f414e05849fe588aa64caaf&amp;Data=24","https://sed.admsakhalin.ru/Docs/Citizen/_layouts/15/eos/edbtransfer.ashx?SiteId=84ddafa0031f409e9b1dd96f91351621&amp;WebId=b44a2e8f6bd940ffb8577ce52c7585e0&amp;ListId=fd8a59b5757749e6848a491ebc731a91&amp;ItemId=25600&amp;ItemGuid=78f294768f414e05849fe588aa64caaf&amp;Data=24")</f>
        <v>https://sed.admsakhalin.ru/Docs/Citizen/_layouts/15/eos/edbtransfer.ashx?SiteId=84ddafa0031f409e9b1dd96f91351621&amp;WebId=b44a2e8f6bd940ffb8577ce52c7585e0&amp;ListId=fd8a59b5757749e6848a491ebc731a91&amp;ItemId=25600&amp;ItemGuid=78f294768f414e05849fe588aa64caaf&amp;Data=24</v>
      </c>
    </row>
    <row r="423" spans="1:7" x14ac:dyDescent="0.25">
      <c r="A423" t="s">
        <v>19</v>
      </c>
      <c r="B423" t="s">
        <v>68</v>
      </c>
      <c r="C423" t="s">
        <v>1056</v>
      </c>
      <c r="D423" t="s">
        <v>66</v>
      </c>
      <c r="E423" t="s">
        <v>445</v>
      </c>
      <c r="F423" t="str">
        <f t="shared" si="0"/>
        <v>Обращения граждан МО Ногликский ГО</v>
      </c>
      <c r="G423" s="10" t="str">
        <f>HYPERLINK("https://sed.admsakhalin.ru/Docs/Citizen/_layouts/15/eos/edbtransfer.ashx?SiteId=84ddafa0031f409e9b1dd96f91351621&amp;WebId=b44a2e8f6bd940ffb8577ce52c7585e0&amp;ListId=fd8a59b5757749e6848a491ebc731a91&amp;ItemId=25626&amp;ItemGuid=d9f857596638491cb1f2e5df0b2fb5f5&amp;Data=24","https://sed.admsakhalin.ru/Docs/Citizen/_layouts/15/eos/edbtransfer.ashx?SiteId=84ddafa0031f409e9b1dd96f91351621&amp;WebId=b44a2e8f6bd940ffb8577ce52c7585e0&amp;ListId=fd8a59b5757749e6848a491ebc731a91&amp;ItemId=25626&amp;ItemGuid=d9f857596638491cb1f2e5df0b2fb5f5&amp;Data=24")</f>
        <v>https://sed.admsakhalin.ru/Docs/Citizen/_layouts/15/eos/edbtransfer.ashx?SiteId=84ddafa0031f409e9b1dd96f91351621&amp;WebId=b44a2e8f6bd940ffb8577ce52c7585e0&amp;ListId=fd8a59b5757749e6848a491ebc731a91&amp;ItemId=25626&amp;ItemGuid=d9f857596638491cb1f2e5df0b2fb5f5&amp;Data=24</v>
      </c>
    </row>
    <row r="424" spans="1:7" x14ac:dyDescent="0.25">
      <c r="A424" t="s">
        <v>19</v>
      </c>
      <c r="B424" t="s">
        <v>131</v>
      </c>
      <c r="C424" t="s">
        <v>1057</v>
      </c>
      <c r="D424" t="s">
        <v>301</v>
      </c>
      <c r="E424" t="s">
        <v>1058</v>
      </c>
      <c r="F424" t="str">
        <f t="shared" si="0"/>
        <v>Обращения граждан МО Ногликский ГО</v>
      </c>
      <c r="G424" s="10" t="str">
        <f>HYPERLINK("https://sed.admsakhalin.ru/Docs/Citizen/_layouts/15/eos/edbtransfer.ashx?SiteId=84ddafa0031f409e9b1dd96f91351621&amp;WebId=b44a2e8f6bd940ffb8577ce52c7585e0&amp;ListId=fd8a59b5757749e6848a491ebc731a91&amp;ItemId=25197&amp;ItemGuid=af826bc2c4fe42ffbccce79946ace5a1&amp;Data=24","https://sed.admsakhalin.ru/Docs/Citizen/_layouts/15/eos/edbtransfer.ashx?SiteId=84ddafa0031f409e9b1dd96f91351621&amp;WebId=b44a2e8f6bd940ffb8577ce52c7585e0&amp;ListId=fd8a59b5757749e6848a491ebc731a91&amp;ItemId=25197&amp;ItemGuid=af826bc2c4fe42ffbccce79946ace5a1&amp;Data=24")</f>
        <v>https://sed.admsakhalin.ru/Docs/Citizen/_layouts/15/eos/edbtransfer.ashx?SiteId=84ddafa0031f409e9b1dd96f91351621&amp;WebId=b44a2e8f6bd940ffb8577ce52c7585e0&amp;ListId=fd8a59b5757749e6848a491ebc731a91&amp;ItemId=25197&amp;ItemGuid=af826bc2c4fe42ffbccce79946ace5a1&amp;Data=24</v>
      </c>
    </row>
    <row r="425" spans="1:7" x14ac:dyDescent="0.25">
      <c r="A425" t="s">
        <v>19</v>
      </c>
      <c r="B425" t="s">
        <v>101</v>
      </c>
      <c r="C425" t="s">
        <v>1059</v>
      </c>
      <c r="D425" t="s">
        <v>167</v>
      </c>
      <c r="E425" t="s">
        <v>168</v>
      </c>
      <c r="F425" t="str">
        <f t="shared" si="0"/>
        <v>Обращения граждан МО Ногликский ГО</v>
      </c>
      <c r="G425" s="10" t="str">
        <f>HYPERLINK("https://sed.admsakhalin.ru/Docs/Citizen/_layouts/15/eos/edbtransfer.ashx?SiteId=84ddafa0031f409e9b1dd96f91351621&amp;WebId=b44a2e8f6bd940ffb8577ce52c7585e0&amp;ListId=fd8a59b5757749e6848a491ebc731a91&amp;ItemId=20014&amp;ItemGuid=3a29a1acfb0744f7adb2e7f08c2303aa&amp;Data=24","https://sed.admsakhalin.ru/Docs/Citizen/_layouts/15/eos/edbtransfer.ashx?SiteId=84ddafa0031f409e9b1dd96f91351621&amp;WebId=b44a2e8f6bd940ffb8577ce52c7585e0&amp;ListId=fd8a59b5757749e6848a491ebc731a91&amp;ItemId=20014&amp;ItemGuid=3a29a1acfb0744f7adb2e7f08c2303aa&amp;Data=24")</f>
        <v>https://sed.admsakhalin.ru/Docs/Citizen/_layouts/15/eos/edbtransfer.ashx?SiteId=84ddafa0031f409e9b1dd96f91351621&amp;WebId=b44a2e8f6bd940ffb8577ce52c7585e0&amp;ListId=fd8a59b5757749e6848a491ebc731a91&amp;ItemId=20014&amp;ItemGuid=3a29a1acfb0744f7adb2e7f08c2303aa&amp;Data=24</v>
      </c>
    </row>
    <row r="426" spans="1:7" x14ac:dyDescent="0.25">
      <c r="A426" t="s">
        <v>19</v>
      </c>
      <c r="B426" t="s">
        <v>44</v>
      </c>
      <c r="C426" t="s">
        <v>1060</v>
      </c>
      <c r="D426" t="s">
        <v>582</v>
      </c>
      <c r="E426" t="s">
        <v>1061</v>
      </c>
      <c r="F426" t="str">
        <f t="shared" si="0"/>
        <v>Обращения граждан МО Ногликский ГО</v>
      </c>
      <c r="G426" s="10" t="str">
        <f>HYPERLINK("https://sed.admsakhalin.ru/Docs/Citizen/_layouts/15/eos/edbtransfer.ashx?SiteId=84ddafa0031f409e9b1dd96f91351621&amp;WebId=b44a2e8f6bd940ffb8577ce52c7585e0&amp;ListId=fd8a59b5757749e6848a491ebc731a91&amp;ItemId=14972&amp;ItemGuid=d6c1fda6224e45038f5ee8765ecd0e42&amp;Data=24","https://sed.admsakhalin.ru/Docs/Citizen/_layouts/15/eos/edbtransfer.ashx?SiteId=84ddafa0031f409e9b1dd96f91351621&amp;WebId=b44a2e8f6bd940ffb8577ce52c7585e0&amp;ListId=fd8a59b5757749e6848a491ebc731a91&amp;ItemId=14972&amp;ItemGuid=d6c1fda6224e45038f5ee8765ecd0e42&amp;Data=24")</f>
        <v>https://sed.admsakhalin.ru/Docs/Citizen/_layouts/15/eos/edbtransfer.ashx?SiteId=84ddafa0031f409e9b1dd96f91351621&amp;WebId=b44a2e8f6bd940ffb8577ce52c7585e0&amp;ListId=fd8a59b5757749e6848a491ebc731a91&amp;ItemId=14972&amp;ItemGuid=d6c1fda6224e45038f5ee8765ecd0e42&amp;Data=24</v>
      </c>
    </row>
    <row r="427" spans="1:7" x14ac:dyDescent="0.25">
      <c r="A427" t="s">
        <v>19</v>
      </c>
      <c r="B427" t="s">
        <v>36</v>
      </c>
      <c r="C427" t="s">
        <v>1062</v>
      </c>
      <c r="D427" t="s">
        <v>435</v>
      </c>
      <c r="E427" t="s">
        <v>1063</v>
      </c>
      <c r="F427" t="str">
        <f t="shared" si="0"/>
        <v>Обращения граждан МО Ногликский ГО</v>
      </c>
      <c r="G427" s="10" t="str">
        <f>HYPERLINK("https://sed.admsakhalin.ru/Docs/Citizen/_layouts/15/eos/edbtransfer.ashx?SiteId=84ddafa0031f409e9b1dd96f91351621&amp;WebId=b44a2e8f6bd940ffb8577ce52c7585e0&amp;ListId=fd8a59b5757749e6848a491ebc731a91&amp;ItemId=19703&amp;ItemGuid=ded708a7661441dd8902e9aac69b991d&amp;Data=24","https://sed.admsakhalin.ru/Docs/Citizen/_layouts/15/eos/edbtransfer.ashx?SiteId=84ddafa0031f409e9b1dd96f91351621&amp;WebId=b44a2e8f6bd940ffb8577ce52c7585e0&amp;ListId=fd8a59b5757749e6848a491ebc731a91&amp;ItemId=19703&amp;ItemGuid=ded708a7661441dd8902e9aac69b991d&amp;Data=24")</f>
        <v>https://sed.admsakhalin.ru/Docs/Citizen/_layouts/15/eos/edbtransfer.ashx?SiteId=84ddafa0031f409e9b1dd96f91351621&amp;WebId=b44a2e8f6bd940ffb8577ce52c7585e0&amp;ListId=fd8a59b5757749e6848a491ebc731a91&amp;ItemId=19703&amp;ItemGuid=ded708a7661441dd8902e9aac69b991d&amp;Data=24</v>
      </c>
    </row>
    <row r="428" spans="1:7" x14ac:dyDescent="0.25">
      <c r="A428" t="s">
        <v>19</v>
      </c>
      <c r="B428" t="s">
        <v>20</v>
      </c>
      <c r="C428" t="s">
        <v>1064</v>
      </c>
      <c r="D428" t="s">
        <v>84</v>
      </c>
      <c r="E428" t="s">
        <v>1065</v>
      </c>
      <c r="F428" t="str">
        <f t="shared" si="0"/>
        <v>Обращения граждан МО Ногликский ГО</v>
      </c>
      <c r="G428" s="10" t="str">
        <f>HYPERLINK("https://sed.admsakhalin.ru/Docs/Citizen/_layouts/15/eos/edbtransfer.ashx?SiteId=84ddafa0031f409e9b1dd96f91351621&amp;WebId=b44a2e8f6bd940ffb8577ce52c7585e0&amp;ListId=fd8a59b5757749e6848a491ebc731a91&amp;ItemId=21612&amp;ItemGuid=9760a376fbef471190dbeacd5213001d&amp;Data=24","https://sed.admsakhalin.ru/Docs/Citizen/_layouts/15/eos/edbtransfer.ashx?SiteId=84ddafa0031f409e9b1dd96f91351621&amp;WebId=b44a2e8f6bd940ffb8577ce52c7585e0&amp;ListId=fd8a59b5757749e6848a491ebc731a91&amp;ItemId=21612&amp;ItemGuid=9760a376fbef471190dbeacd5213001d&amp;Data=24")</f>
        <v>https://sed.admsakhalin.ru/Docs/Citizen/_layouts/15/eos/edbtransfer.ashx?SiteId=84ddafa0031f409e9b1dd96f91351621&amp;WebId=b44a2e8f6bd940ffb8577ce52c7585e0&amp;ListId=fd8a59b5757749e6848a491ebc731a91&amp;ItemId=21612&amp;ItemGuid=9760a376fbef471190dbeacd5213001d&amp;Data=24</v>
      </c>
    </row>
    <row r="429" spans="1:7" x14ac:dyDescent="0.25">
      <c r="A429" t="s">
        <v>19</v>
      </c>
      <c r="B429" t="s">
        <v>145</v>
      </c>
      <c r="C429" t="s">
        <v>1066</v>
      </c>
      <c r="D429" t="s">
        <v>176</v>
      </c>
      <c r="E429" t="s">
        <v>409</v>
      </c>
      <c r="F429" t="str">
        <f t="shared" si="0"/>
        <v>Обращения граждан МО Ногликский ГО</v>
      </c>
      <c r="G429" s="10" t="str">
        <f>HYPERLINK("https://sed.admsakhalin.ru/Docs/Citizen/_layouts/15/eos/edbtransfer.ashx?SiteId=84ddafa0031f409e9b1dd96f91351621&amp;WebId=b44a2e8f6bd940ffb8577ce52c7585e0&amp;ListId=fd8a59b5757749e6848a491ebc731a91&amp;ItemId=24343&amp;ItemGuid=dff58fdddb78489484a2ed0f67582805&amp;Data=24","https://sed.admsakhalin.ru/Docs/Citizen/_layouts/15/eos/edbtransfer.ashx?SiteId=84ddafa0031f409e9b1dd96f91351621&amp;WebId=b44a2e8f6bd940ffb8577ce52c7585e0&amp;ListId=fd8a59b5757749e6848a491ebc731a91&amp;ItemId=24343&amp;ItemGuid=dff58fdddb78489484a2ed0f67582805&amp;Data=24")</f>
        <v>https://sed.admsakhalin.ru/Docs/Citizen/_layouts/15/eos/edbtransfer.ashx?SiteId=84ddafa0031f409e9b1dd96f91351621&amp;WebId=b44a2e8f6bd940ffb8577ce52c7585e0&amp;ListId=fd8a59b5757749e6848a491ebc731a91&amp;ItemId=24343&amp;ItemGuid=dff58fdddb78489484a2ed0f67582805&amp;Data=24</v>
      </c>
    </row>
    <row r="430" spans="1:7" x14ac:dyDescent="0.25">
      <c r="A430" t="s">
        <v>19</v>
      </c>
      <c r="B430" t="s">
        <v>221</v>
      </c>
      <c r="C430" t="s">
        <v>1067</v>
      </c>
      <c r="D430" t="s">
        <v>233</v>
      </c>
      <c r="E430" t="s">
        <v>1068</v>
      </c>
      <c r="F430" t="str">
        <f t="shared" si="0"/>
        <v>Обращения граждан МО Ногликский ГО</v>
      </c>
      <c r="G430" s="10" t="str">
        <f>HYPERLINK("https://sed.admsakhalin.ru/Docs/Citizen/_layouts/15/eos/edbtransfer.ashx?SiteId=84ddafa0031f409e9b1dd96f91351621&amp;WebId=b44a2e8f6bd940ffb8577ce52c7585e0&amp;ListId=fd8a59b5757749e6848a491ebc731a91&amp;ItemId=22301&amp;ItemGuid=ac5bff8792d845ad9fb7ed75176e1966&amp;Data=24","https://sed.admsakhalin.ru/Docs/Citizen/_layouts/15/eos/edbtransfer.ashx?SiteId=84ddafa0031f409e9b1dd96f91351621&amp;WebId=b44a2e8f6bd940ffb8577ce52c7585e0&amp;ListId=fd8a59b5757749e6848a491ebc731a91&amp;ItemId=22301&amp;ItemGuid=ac5bff8792d845ad9fb7ed75176e1966&amp;Data=24")</f>
        <v>https://sed.admsakhalin.ru/Docs/Citizen/_layouts/15/eos/edbtransfer.ashx?SiteId=84ddafa0031f409e9b1dd96f91351621&amp;WebId=b44a2e8f6bd940ffb8577ce52c7585e0&amp;ListId=fd8a59b5757749e6848a491ebc731a91&amp;ItemId=22301&amp;ItemGuid=ac5bff8792d845ad9fb7ed75176e1966&amp;Data=24</v>
      </c>
    </row>
    <row r="431" spans="1:7" x14ac:dyDescent="0.25">
      <c r="A431" t="s">
        <v>19</v>
      </c>
      <c r="B431" t="s">
        <v>458</v>
      </c>
      <c r="C431" t="s">
        <v>1069</v>
      </c>
      <c r="D431" t="s">
        <v>485</v>
      </c>
      <c r="E431" t="s">
        <v>1070</v>
      </c>
      <c r="F431" t="str">
        <f t="shared" si="0"/>
        <v>Обращения граждан МО Ногликский ГО</v>
      </c>
      <c r="G431" s="10" t="str">
        <f>HYPERLINK("https://sed.admsakhalin.ru/Docs/Citizen/_layouts/15/eos/edbtransfer.ashx?SiteId=84ddafa0031f409e9b1dd96f91351621&amp;WebId=b44a2e8f6bd940ffb8577ce52c7585e0&amp;ListId=fd8a59b5757749e6848a491ebc731a91&amp;ItemId=27130&amp;ItemGuid=3e64139b2b514ab4afecee22f934b9f6&amp;Data=24","https://sed.admsakhalin.ru/Docs/Citizen/_layouts/15/eos/edbtransfer.ashx?SiteId=84ddafa0031f409e9b1dd96f91351621&amp;WebId=b44a2e8f6bd940ffb8577ce52c7585e0&amp;ListId=fd8a59b5757749e6848a491ebc731a91&amp;ItemId=27130&amp;ItemGuid=3e64139b2b514ab4afecee22f934b9f6&amp;Data=24")</f>
        <v>https://sed.admsakhalin.ru/Docs/Citizen/_layouts/15/eos/edbtransfer.ashx?SiteId=84ddafa0031f409e9b1dd96f91351621&amp;WebId=b44a2e8f6bd940ffb8577ce52c7585e0&amp;ListId=fd8a59b5757749e6848a491ebc731a91&amp;ItemId=27130&amp;ItemGuid=3e64139b2b514ab4afecee22f934b9f6&amp;Data=24</v>
      </c>
    </row>
    <row r="432" spans="1:7" x14ac:dyDescent="0.25">
      <c r="A432" t="s">
        <v>19</v>
      </c>
      <c r="B432" t="s">
        <v>60</v>
      </c>
      <c r="C432" t="s">
        <v>1071</v>
      </c>
      <c r="D432" t="s">
        <v>1047</v>
      </c>
      <c r="E432" t="s">
        <v>63</v>
      </c>
      <c r="F432" t="str">
        <f t="shared" si="0"/>
        <v>Обращения граждан МО Ногликский ГО</v>
      </c>
      <c r="G432" s="10" t="str">
        <f>HYPERLINK("https://sed.admsakhalin.ru/Docs/Citizen/_layouts/15/eos/edbtransfer.ashx?SiteId=84ddafa0031f409e9b1dd96f91351621&amp;WebId=b44a2e8f6bd940ffb8577ce52c7585e0&amp;ListId=fd8a59b5757749e6848a491ebc731a91&amp;ItemId=17972&amp;ItemGuid=e1728e382d654d7986f4ee834fcfddb4&amp;Data=24","https://sed.admsakhalin.ru/Docs/Citizen/_layouts/15/eos/edbtransfer.ashx?SiteId=84ddafa0031f409e9b1dd96f91351621&amp;WebId=b44a2e8f6bd940ffb8577ce52c7585e0&amp;ListId=fd8a59b5757749e6848a491ebc731a91&amp;ItemId=17972&amp;ItemGuid=e1728e382d654d7986f4ee834fcfddb4&amp;Data=24")</f>
        <v>https://sed.admsakhalin.ru/Docs/Citizen/_layouts/15/eos/edbtransfer.ashx?SiteId=84ddafa0031f409e9b1dd96f91351621&amp;WebId=b44a2e8f6bd940ffb8577ce52c7585e0&amp;ListId=fd8a59b5757749e6848a491ebc731a91&amp;ItemId=17972&amp;ItemGuid=e1728e382d654d7986f4ee834fcfddb4&amp;Data=24</v>
      </c>
    </row>
    <row r="433" spans="1:7" x14ac:dyDescent="0.25">
      <c r="A433" t="s">
        <v>19</v>
      </c>
      <c r="B433" t="s">
        <v>1072</v>
      </c>
      <c r="C433" t="s">
        <v>1073</v>
      </c>
      <c r="D433" t="s">
        <v>1074</v>
      </c>
      <c r="E433" t="s">
        <v>1075</v>
      </c>
      <c r="F433" t="str">
        <f t="shared" si="0"/>
        <v>Обращения граждан МО Ногликский ГО</v>
      </c>
      <c r="G433" s="10" t="str">
        <f>HYPERLINK("https://sed.admsakhalin.ru/Docs/Citizen/_layouts/15/eos/edbtransfer.ashx?SiteId=84ddafa0031f409e9b1dd96f91351621&amp;WebId=b44a2e8f6bd940ffb8577ce52c7585e0&amp;ListId=fd8a59b5757749e6848a491ebc731a91&amp;ItemId=15779&amp;ItemGuid=db3d5862185441bbaacceea254d7ab95&amp;Data=24","https://sed.admsakhalin.ru/Docs/Citizen/_layouts/15/eos/edbtransfer.ashx?SiteId=84ddafa0031f409e9b1dd96f91351621&amp;WebId=b44a2e8f6bd940ffb8577ce52c7585e0&amp;ListId=fd8a59b5757749e6848a491ebc731a91&amp;ItemId=15779&amp;ItemGuid=db3d5862185441bbaacceea254d7ab95&amp;Data=24")</f>
        <v>https://sed.admsakhalin.ru/Docs/Citizen/_layouts/15/eos/edbtransfer.ashx?SiteId=84ddafa0031f409e9b1dd96f91351621&amp;WebId=b44a2e8f6bd940ffb8577ce52c7585e0&amp;ListId=fd8a59b5757749e6848a491ebc731a91&amp;ItemId=15779&amp;ItemGuid=db3d5862185441bbaacceea254d7ab95&amp;Data=24</v>
      </c>
    </row>
    <row r="434" spans="1:7" x14ac:dyDescent="0.25">
      <c r="A434" t="s">
        <v>19</v>
      </c>
      <c r="B434" t="s">
        <v>82</v>
      </c>
      <c r="C434" t="s">
        <v>1076</v>
      </c>
      <c r="D434" t="s">
        <v>796</v>
      </c>
      <c r="E434" t="s">
        <v>1077</v>
      </c>
      <c r="F434" t="str">
        <f t="shared" si="0"/>
        <v>Обращения граждан МО Ногликский ГО</v>
      </c>
      <c r="G434" s="10" t="str">
        <f>HYPERLINK("https://sed.admsakhalin.ru/Docs/Citizen/_layouts/15/eos/edbtransfer.ashx?SiteId=84ddafa0031f409e9b1dd96f91351621&amp;WebId=b44a2e8f6bd940ffb8577ce52c7585e0&amp;ListId=fd8a59b5757749e6848a491ebc731a91&amp;ItemId=20137&amp;ItemGuid=915055f18fb847199bb7eea8f498d25a&amp;Data=24","https://sed.admsakhalin.ru/Docs/Citizen/_layouts/15/eos/edbtransfer.ashx?SiteId=84ddafa0031f409e9b1dd96f91351621&amp;WebId=b44a2e8f6bd940ffb8577ce52c7585e0&amp;ListId=fd8a59b5757749e6848a491ebc731a91&amp;ItemId=20137&amp;ItemGuid=915055f18fb847199bb7eea8f498d25a&amp;Data=24")</f>
        <v>https://sed.admsakhalin.ru/Docs/Citizen/_layouts/15/eos/edbtransfer.ashx?SiteId=84ddafa0031f409e9b1dd96f91351621&amp;WebId=b44a2e8f6bd940ffb8577ce52c7585e0&amp;ListId=fd8a59b5757749e6848a491ebc731a91&amp;ItemId=20137&amp;ItemGuid=915055f18fb847199bb7eea8f498d25a&amp;Data=24</v>
      </c>
    </row>
    <row r="435" spans="1:7" x14ac:dyDescent="0.25">
      <c r="A435" t="s">
        <v>19</v>
      </c>
      <c r="B435" t="s">
        <v>20</v>
      </c>
      <c r="C435" t="s">
        <v>1078</v>
      </c>
      <c r="D435" t="s">
        <v>30</v>
      </c>
      <c r="E435" t="s">
        <v>1079</v>
      </c>
      <c r="F435" t="str">
        <f t="shared" si="0"/>
        <v>Обращения граждан МО Ногликский ГО</v>
      </c>
      <c r="G435" s="10" t="str">
        <f>HYPERLINK("https://sed.admsakhalin.ru/Docs/Citizen/_layouts/15/eos/edbtransfer.ashx?SiteId=84ddafa0031f409e9b1dd96f91351621&amp;WebId=b44a2e8f6bd940ffb8577ce52c7585e0&amp;ListId=fd8a59b5757749e6848a491ebc731a91&amp;ItemId=15492&amp;ItemGuid=d0b24c0ebe8f4a59be26f01f376a1dfa&amp;Data=24","https://sed.admsakhalin.ru/Docs/Citizen/_layouts/15/eos/edbtransfer.ashx?SiteId=84ddafa0031f409e9b1dd96f91351621&amp;WebId=b44a2e8f6bd940ffb8577ce52c7585e0&amp;ListId=fd8a59b5757749e6848a491ebc731a91&amp;ItemId=15492&amp;ItemGuid=d0b24c0ebe8f4a59be26f01f376a1dfa&amp;Data=24")</f>
        <v>https://sed.admsakhalin.ru/Docs/Citizen/_layouts/15/eos/edbtransfer.ashx?SiteId=84ddafa0031f409e9b1dd96f91351621&amp;WebId=b44a2e8f6bd940ffb8577ce52c7585e0&amp;ListId=fd8a59b5757749e6848a491ebc731a91&amp;ItemId=15492&amp;ItemGuid=d0b24c0ebe8f4a59be26f01f376a1dfa&amp;Data=24</v>
      </c>
    </row>
    <row r="436" spans="1:7" x14ac:dyDescent="0.25">
      <c r="A436" t="s">
        <v>19</v>
      </c>
      <c r="B436" t="s">
        <v>97</v>
      </c>
      <c r="C436" t="s">
        <v>1080</v>
      </c>
      <c r="D436" t="s">
        <v>386</v>
      </c>
      <c r="E436" t="s">
        <v>100</v>
      </c>
      <c r="F436" t="str">
        <f t="shared" si="0"/>
        <v>Обращения граждан МО Ногликский ГО</v>
      </c>
      <c r="G436" s="10" t="str">
        <f>HYPERLINK("https://sed.admsakhalin.ru/Docs/Citizen/_layouts/15/eos/edbtransfer.ashx?SiteId=84ddafa0031f409e9b1dd96f91351621&amp;WebId=b44a2e8f6bd940ffb8577ce52c7585e0&amp;ListId=fd8a59b5757749e6848a491ebc731a91&amp;ItemId=22951&amp;ItemGuid=f39c94695aee4c4489b5f08c5e81195e&amp;Data=24","https://sed.admsakhalin.ru/Docs/Citizen/_layouts/15/eos/edbtransfer.ashx?SiteId=84ddafa0031f409e9b1dd96f91351621&amp;WebId=b44a2e8f6bd940ffb8577ce52c7585e0&amp;ListId=fd8a59b5757749e6848a491ebc731a91&amp;ItemId=22951&amp;ItemGuid=f39c94695aee4c4489b5f08c5e81195e&amp;Data=24")</f>
        <v>https://sed.admsakhalin.ru/Docs/Citizen/_layouts/15/eos/edbtransfer.ashx?SiteId=84ddafa0031f409e9b1dd96f91351621&amp;WebId=b44a2e8f6bd940ffb8577ce52c7585e0&amp;ListId=fd8a59b5757749e6848a491ebc731a91&amp;ItemId=22951&amp;ItemGuid=f39c94695aee4c4489b5f08c5e81195e&amp;Data=24</v>
      </c>
    </row>
    <row r="437" spans="1:7" x14ac:dyDescent="0.25">
      <c r="A437" t="s">
        <v>19</v>
      </c>
      <c r="B437" t="s">
        <v>20</v>
      </c>
      <c r="C437" t="s">
        <v>1081</v>
      </c>
      <c r="D437" t="s">
        <v>748</v>
      </c>
      <c r="E437" t="s">
        <v>1082</v>
      </c>
      <c r="F437" t="str">
        <f t="shared" si="0"/>
        <v>Обращения граждан МО Ногликский ГО</v>
      </c>
      <c r="G437" s="10" t="str">
        <f>HYPERLINK("https://sed.admsakhalin.ru/Docs/Citizen/_layouts/15/eos/edbtransfer.ashx?SiteId=84ddafa0031f409e9b1dd96f91351621&amp;WebId=b44a2e8f6bd940ffb8577ce52c7585e0&amp;ListId=fd8a59b5757749e6848a491ebc731a91&amp;ItemId=19117&amp;ItemGuid=05de588fcc18484ebc01f1f99f684ade&amp;Data=24","https://sed.admsakhalin.ru/Docs/Citizen/_layouts/15/eos/edbtransfer.ashx?SiteId=84ddafa0031f409e9b1dd96f91351621&amp;WebId=b44a2e8f6bd940ffb8577ce52c7585e0&amp;ListId=fd8a59b5757749e6848a491ebc731a91&amp;ItemId=19117&amp;ItemGuid=05de588fcc18484ebc01f1f99f684ade&amp;Data=24")</f>
        <v>https://sed.admsakhalin.ru/Docs/Citizen/_layouts/15/eos/edbtransfer.ashx?SiteId=84ddafa0031f409e9b1dd96f91351621&amp;WebId=b44a2e8f6bd940ffb8577ce52c7585e0&amp;ListId=fd8a59b5757749e6848a491ebc731a91&amp;ItemId=19117&amp;ItemGuid=05de588fcc18484ebc01f1f99f684ade&amp;Data=24</v>
      </c>
    </row>
    <row r="438" spans="1:7" x14ac:dyDescent="0.25">
      <c r="A438" t="s">
        <v>19</v>
      </c>
      <c r="B438" t="s">
        <v>225</v>
      </c>
      <c r="C438" t="s">
        <v>1083</v>
      </c>
      <c r="D438" t="s">
        <v>1084</v>
      </c>
      <c r="E438" t="s">
        <v>1085</v>
      </c>
      <c r="F438" t="str">
        <f t="shared" si="0"/>
        <v>Обращения граждан МО Ногликский ГО</v>
      </c>
      <c r="G438" s="10" t="str">
        <f>HYPERLINK("https://sed.admsakhalin.ru/Docs/Citizen/_layouts/15/eos/edbtransfer.ashx?SiteId=84ddafa0031f409e9b1dd96f91351621&amp;WebId=b44a2e8f6bd940ffb8577ce52c7585e0&amp;ListId=fd8a59b5757749e6848a491ebc731a91&amp;ItemId=24939&amp;ItemGuid=6990a630a68b4dc38d7df20e2fbd0fe0&amp;Data=24","https://sed.admsakhalin.ru/Docs/Citizen/_layouts/15/eos/edbtransfer.ashx?SiteId=84ddafa0031f409e9b1dd96f91351621&amp;WebId=b44a2e8f6bd940ffb8577ce52c7585e0&amp;ListId=fd8a59b5757749e6848a491ebc731a91&amp;ItemId=24939&amp;ItemGuid=6990a630a68b4dc38d7df20e2fbd0fe0&amp;Data=24")</f>
        <v>https://sed.admsakhalin.ru/Docs/Citizen/_layouts/15/eos/edbtransfer.ashx?SiteId=84ddafa0031f409e9b1dd96f91351621&amp;WebId=b44a2e8f6bd940ffb8577ce52c7585e0&amp;ListId=fd8a59b5757749e6848a491ebc731a91&amp;ItemId=24939&amp;ItemGuid=6990a630a68b4dc38d7df20e2fbd0fe0&amp;Data=24</v>
      </c>
    </row>
    <row r="439" spans="1:7" x14ac:dyDescent="0.25">
      <c r="A439" t="s">
        <v>19</v>
      </c>
      <c r="B439" t="s">
        <v>127</v>
      </c>
      <c r="C439" t="s">
        <v>1086</v>
      </c>
      <c r="D439" t="s">
        <v>267</v>
      </c>
      <c r="E439" t="s">
        <v>1087</v>
      </c>
      <c r="F439" t="str">
        <f t="shared" si="0"/>
        <v>Обращения граждан МО Ногликский ГО</v>
      </c>
      <c r="G439" s="10" t="str">
        <f>HYPERLINK("https://sed.admsakhalin.ru/Docs/Citizen/_layouts/15/eos/edbtransfer.ashx?SiteId=84ddafa0031f409e9b1dd96f91351621&amp;WebId=b44a2e8f6bd940ffb8577ce52c7585e0&amp;ListId=fd8a59b5757749e6848a491ebc731a91&amp;ItemId=24255&amp;ItemGuid=6118988f071c45fb8752f24e06d86b29&amp;Data=24","https://sed.admsakhalin.ru/Docs/Citizen/_layouts/15/eos/edbtransfer.ashx?SiteId=84ddafa0031f409e9b1dd96f91351621&amp;WebId=b44a2e8f6bd940ffb8577ce52c7585e0&amp;ListId=fd8a59b5757749e6848a491ebc731a91&amp;ItemId=24255&amp;ItemGuid=6118988f071c45fb8752f24e06d86b29&amp;Data=24")</f>
        <v>https://sed.admsakhalin.ru/Docs/Citizen/_layouts/15/eos/edbtransfer.ashx?SiteId=84ddafa0031f409e9b1dd96f91351621&amp;WebId=b44a2e8f6bd940ffb8577ce52c7585e0&amp;ListId=fd8a59b5757749e6848a491ebc731a91&amp;ItemId=24255&amp;ItemGuid=6118988f071c45fb8752f24e06d86b29&amp;Data=24</v>
      </c>
    </row>
    <row r="440" spans="1:7" x14ac:dyDescent="0.25">
      <c r="A440" t="s">
        <v>19</v>
      </c>
      <c r="B440" t="s">
        <v>68</v>
      </c>
      <c r="C440" t="s">
        <v>1088</v>
      </c>
      <c r="D440" t="s">
        <v>1089</v>
      </c>
      <c r="E440" t="s">
        <v>152</v>
      </c>
      <c r="F440" t="str">
        <f t="shared" si="0"/>
        <v>Обращения граждан МО Ногликский ГО</v>
      </c>
      <c r="G440" s="10" t="str">
        <f>HYPERLINK("https://sed.admsakhalin.ru/Docs/Citizen/_layouts/15/eos/edbtransfer.ashx?SiteId=84ddafa0031f409e9b1dd96f91351621&amp;WebId=b44a2e8f6bd940ffb8577ce52c7585e0&amp;ListId=fd8a59b5757749e6848a491ebc731a91&amp;ItemId=22299&amp;ItemGuid=443918c496264f69b11af28e177dcc96&amp;Data=24","https://sed.admsakhalin.ru/Docs/Citizen/_layouts/15/eos/edbtransfer.ashx?SiteId=84ddafa0031f409e9b1dd96f91351621&amp;WebId=b44a2e8f6bd940ffb8577ce52c7585e0&amp;ListId=fd8a59b5757749e6848a491ebc731a91&amp;ItemId=22299&amp;ItemGuid=443918c496264f69b11af28e177dcc96&amp;Data=24")</f>
        <v>https://sed.admsakhalin.ru/Docs/Citizen/_layouts/15/eos/edbtransfer.ashx?SiteId=84ddafa0031f409e9b1dd96f91351621&amp;WebId=b44a2e8f6bd940ffb8577ce52c7585e0&amp;ListId=fd8a59b5757749e6848a491ebc731a91&amp;ItemId=22299&amp;ItemGuid=443918c496264f69b11af28e177dcc96&amp;Data=24</v>
      </c>
    </row>
    <row r="441" spans="1:7" x14ac:dyDescent="0.25">
      <c r="A441" t="s">
        <v>19</v>
      </c>
      <c r="B441" t="s">
        <v>60</v>
      </c>
      <c r="C441" t="s">
        <v>1090</v>
      </c>
      <c r="D441" t="s">
        <v>1091</v>
      </c>
      <c r="E441" t="s">
        <v>1092</v>
      </c>
      <c r="F441" t="str">
        <f t="shared" si="0"/>
        <v>Обращения граждан МО Ногликский ГО</v>
      </c>
      <c r="G441" s="10" t="str">
        <f>HYPERLINK("https://sed.admsakhalin.ru/Docs/Citizen/_layouts/15/eos/edbtransfer.ashx?SiteId=84ddafa0031f409e9b1dd96f91351621&amp;WebId=b44a2e8f6bd940ffb8577ce52c7585e0&amp;ListId=fd8a59b5757749e6848a491ebc731a91&amp;ItemId=17312&amp;ItemGuid=efe0aa3096d845448025f392e4c53fbe&amp;Data=24","https://sed.admsakhalin.ru/Docs/Citizen/_layouts/15/eos/edbtransfer.ashx?SiteId=84ddafa0031f409e9b1dd96f91351621&amp;WebId=b44a2e8f6bd940ffb8577ce52c7585e0&amp;ListId=fd8a59b5757749e6848a491ebc731a91&amp;ItemId=17312&amp;ItemGuid=efe0aa3096d845448025f392e4c53fbe&amp;Data=24")</f>
        <v>https://sed.admsakhalin.ru/Docs/Citizen/_layouts/15/eos/edbtransfer.ashx?SiteId=84ddafa0031f409e9b1dd96f91351621&amp;WebId=b44a2e8f6bd940ffb8577ce52c7585e0&amp;ListId=fd8a59b5757749e6848a491ebc731a91&amp;ItemId=17312&amp;ItemGuid=efe0aa3096d845448025f392e4c53fbe&amp;Data=24</v>
      </c>
    </row>
    <row r="442" spans="1:7" x14ac:dyDescent="0.25">
      <c r="A442" t="s">
        <v>19</v>
      </c>
      <c r="B442" t="s">
        <v>82</v>
      </c>
      <c r="C442" t="s">
        <v>1093</v>
      </c>
      <c r="D442" t="s">
        <v>114</v>
      </c>
      <c r="E442" t="s">
        <v>1094</v>
      </c>
      <c r="F442" t="str">
        <f t="shared" si="0"/>
        <v>Обращения граждан МО Ногликский ГО</v>
      </c>
      <c r="G442" s="10" t="str">
        <f>HYPERLINK("https://sed.admsakhalin.ru/Docs/Citizen/_layouts/15/eos/edbtransfer.ashx?SiteId=84ddafa0031f409e9b1dd96f91351621&amp;WebId=b44a2e8f6bd940ffb8577ce52c7585e0&amp;ListId=fd8a59b5757749e6848a491ebc731a91&amp;ItemId=14767&amp;ItemGuid=75d6ea8e40744094815af40811ef619b&amp;Data=24","https://sed.admsakhalin.ru/Docs/Citizen/_layouts/15/eos/edbtransfer.ashx?SiteId=84ddafa0031f409e9b1dd96f91351621&amp;WebId=b44a2e8f6bd940ffb8577ce52c7585e0&amp;ListId=fd8a59b5757749e6848a491ebc731a91&amp;ItemId=14767&amp;ItemGuid=75d6ea8e40744094815af40811ef619b&amp;Data=24")</f>
        <v>https://sed.admsakhalin.ru/Docs/Citizen/_layouts/15/eos/edbtransfer.ashx?SiteId=84ddafa0031f409e9b1dd96f91351621&amp;WebId=b44a2e8f6bd940ffb8577ce52c7585e0&amp;ListId=fd8a59b5757749e6848a491ebc731a91&amp;ItemId=14767&amp;ItemGuid=75d6ea8e40744094815af40811ef619b&amp;Data=24</v>
      </c>
    </row>
    <row r="443" spans="1:7" x14ac:dyDescent="0.25">
      <c r="A443" t="s">
        <v>19</v>
      </c>
      <c r="B443" t="s">
        <v>44</v>
      </c>
      <c r="C443" t="s">
        <v>1095</v>
      </c>
      <c r="D443" t="s">
        <v>190</v>
      </c>
      <c r="E443" t="s">
        <v>1096</v>
      </c>
      <c r="F443" t="str">
        <f t="shared" si="0"/>
        <v>Обращения граждан МО Ногликский ГО</v>
      </c>
      <c r="G443" s="10" t="str">
        <f>HYPERLINK("https://sed.admsakhalin.ru/Docs/Citizen/_layouts/15/eos/edbtransfer.ashx?SiteId=84ddafa0031f409e9b1dd96f91351621&amp;WebId=b44a2e8f6bd940ffb8577ce52c7585e0&amp;ListId=fd8a59b5757749e6848a491ebc731a91&amp;ItemId=19672&amp;ItemGuid=cd427d0b68704775bad9f440a70e3426&amp;Data=24","https://sed.admsakhalin.ru/Docs/Citizen/_layouts/15/eos/edbtransfer.ashx?SiteId=84ddafa0031f409e9b1dd96f91351621&amp;WebId=b44a2e8f6bd940ffb8577ce52c7585e0&amp;ListId=fd8a59b5757749e6848a491ebc731a91&amp;ItemId=19672&amp;ItemGuid=cd427d0b68704775bad9f440a70e3426&amp;Data=24")</f>
        <v>https://sed.admsakhalin.ru/Docs/Citizen/_layouts/15/eos/edbtransfer.ashx?SiteId=84ddafa0031f409e9b1dd96f91351621&amp;WebId=b44a2e8f6bd940ffb8577ce52c7585e0&amp;ListId=fd8a59b5757749e6848a491ebc731a91&amp;ItemId=19672&amp;ItemGuid=cd427d0b68704775bad9f440a70e3426&amp;Data=24</v>
      </c>
    </row>
    <row r="444" spans="1:7" x14ac:dyDescent="0.25">
      <c r="A444" t="s">
        <v>19</v>
      </c>
      <c r="B444" t="s">
        <v>119</v>
      </c>
      <c r="C444" t="s">
        <v>1097</v>
      </c>
      <c r="D444" t="s">
        <v>26</v>
      </c>
      <c r="E444" t="s">
        <v>1098</v>
      </c>
      <c r="F444" t="str">
        <f t="shared" si="0"/>
        <v>Обращения граждан МО Ногликский ГО</v>
      </c>
      <c r="G444" s="10" t="str">
        <f>HYPERLINK("https://sed.admsakhalin.ru/Docs/Citizen/_layouts/15/eos/edbtransfer.ashx?SiteId=84ddafa0031f409e9b1dd96f91351621&amp;WebId=b44a2e8f6bd940ffb8577ce52c7585e0&amp;ListId=fd8a59b5757749e6848a491ebc731a91&amp;ItemId=16482&amp;ItemGuid=264b0e6fe931460f8644f458cf6df449&amp;Data=24","https://sed.admsakhalin.ru/Docs/Citizen/_layouts/15/eos/edbtransfer.ashx?SiteId=84ddafa0031f409e9b1dd96f91351621&amp;WebId=b44a2e8f6bd940ffb8577ce52c7585e0&amp;ListId=fd8a59b5757749e6848a491ebc731a91&amp;ItemId=16482&amp;ItemGuid=264b0e6fe931460f8644f458cf6df449&amp;Data=24")</f>
        <v>https://sed.admsakhalin.ru/Docs/Citizen/_layouts/15/eos/edbtransfer.ashx?SiteId=84ddafa0031f409e9b1dd96f91351621&amp;WebId=b44a2e8f6bd940ffb8577ce52c7585e0&amp;ListId=fd8a59b5757749e6848a491ebc731a91&amp;ItemId=16482&amp;ItemGuid=264b0e6fe931460f8644f458cf6df449&amp;Data=24</v>
      </c>
    </row>
    <row r="445" spans="1:7" x14ac:dyDescent="0.25">
      <c r="A445" t="s">
        <v>19</v>
      </c>
      <c r="B445" t="s">
        <v>206</v>
      </c>
      <c r="C445" t="s">
        <v>1099</v>
      </c>
      <c r="D445" t="s">
        <v>1100</v>
      </c>
      <c r="E445" t="s">
        <v>1101</v>
      </c>
      <c r="F445" t="str">
        <f t="shared" si="0"/>
        <v>Обращения граждан МО Ногликский ГО</v>
      </c>
      <c r="G445" s="10" t="str">
        <f>HYPERLINK("https://sed.admsakhalin.ru/Docs/Citizen/_layouts/15/eos/edbtransfer.ashx?SiteId=84ddafa0031f409e9b1dd96f91351621&amp;WebId=b44a2e8f6bd940ffb8577ce52c7585e0&amp;ListId=fd8a59b5757749e6848a491ebc731a91&amp;ItemId=24008&amp;ItemGuid=a4cd39d488984c39a309f49ea4861b45&amp;Data=24","https://sed.admsakhalin.ru/Docs/Citizen/_layouts/15/eos/edbtransfer.ashx?SiteId=84ddafa0031f409e9b1dd96f91351621&amp;WebId=b44a2e8f6bd940ffb8577ce52c7585e0&amp;ListId=fd8a59b5757749e6848a491ebc731a91&amp;ItemId=24008&amp;ItemGuid=a4cd39d488984c39a309f49ea4861b45&amp;Data=24")</f>
        <v>https://sed.admsakhalin.ru/Docs/Citizen/_layouts/15/eos/edbtransfer.ashx?SiteId=84ddafa0031f409e9b1dd96f91351621&amp;WebId=b44a2e8f6bd940ffb8577ce52c7585e0&amp;ListId=fd8a59b5757749e6848a491ebc731a91&amp;ItemId=24008&amp;ItemGuid=a4cd39d488984c39a309f49ea4861b45&amp;Data=24</v>
      </c>
    </row>
    <row r="446" spans="1:7" x14ac:dyDescent="0.25">
      <c r="A446" t="s">
        <v>19</v>
      </c>
      <c r="B446" t="s">
        <v>131</v>
      </c>
      <c r="C446" t="s">
        <v>1102</v>
      </c>
      <c r="D446" t="s">
        <v>1103</v>
      </c>
      <c r="E446" t="s">
        <v>1104</v>
      </c>
      <c r="F446" t="str">
        <f t="shared" si="0"/>
        <v>Обращения граждан МО Ногликский ГО</v>
      </c>
      <c r="G446" s="10" t="str">
        <f>HYPERLINK("https://sed.admsakhalin.ru/Docs/Citizen/_layouts/15/eos/edbtransfer.ashx?SiteId=84ddafa0031f409e9b1dd96f91351621&amp;WebId=b44a2e8f6bd940ffb8577ce52c7585e0&amp;ListId=fd8a59b5757749e6848a491ebc731a91&amp;ItemId=27816&amp;ItemGuid=52a92e59bb2447cb8e3bf4e77f0449be&amp;Data=24","https://sed.admsakhalin.ru/Docs/Citizen/_layouts/15/eos/edbtransfer.ashx?SiteId=84ddafa0031f409e9b1dd96f91351621&amp;WebId=b44a2e8f6bd940ffb8577ce52c7585e0&amp;ListId=fd8a59b5757749e6848a491ebc731a91&amp;ItemId=27816&amp;ItemGuid=52a92e59bb2447cb8e3bf4e77f0449be&amp;Data=24")</f>
        <v>https://sed.admsakhalin.ru/Docs/Citizen/_layouts/15/eos/edbtransfer.ashx?SiteId=84ddafa0031f409e9b1dd96f91351621&amp;WebId=b44a2e8f6bd940ffb8577ce52c7585e0&amp;ListId=fd8a59b5757749e6848a491ebc731a91&amp;ItemId=27816&amp;ItemGuid=52a92e59bb2447cb8e3bf4e77f0449be&amp;Data=24</v>
      </c>
    </row>
    <row r="447" spans="1:7" x14ac:dyDescent="0.25">
      <c r="A447" t="s">
        <v>19</v>
      </c>
      <c r="B447" t="s">
        <v>269</v>
      </c>
      <c r="C447" t="s">
        <v>1105</v>
      </c>
      <c r="D447" t="s">
        <v>463</v>
      </c>
      <c r="E447" t="s">
        <v>1106</v>
      </c>
      <c r="F447" t="str">
        <f t="shared" si="0"/>
        <v>Обращения граждан МО Ногликский ГО</v>
      </c>
      <c r="G447" s="10" t="str">
        <f>HYPERLINK("https://sed.admsakhalin.ru/Docs/Citizen/_layouts/15/eos/edbtransfer.ashx?SiteId=84ddafa0031f409e9b1dd96f91351621&amp;WebId=b44a2e8f6bd940ffb8577ce52c7585e0&amp;ListId=fd8a59b5757749e6848a491ebc731a91&amp;ItemId=25088&amp;ItemGuid=dc8f9fc78a72468aa590f4f070ebe199&amp;Data=24","https://sed.admsakhalin.ru/Docs/Citizen/_layouts/15/eos/edbtransfer.ashx?SiteId=84ddafa0031f409e9b1dd96f91351621&amp;WebId=b44a2e8f6bd940ffb8577ce52c7585e0&amp;ListId=fd8a59b5757749e6848a491ebc731a91&amp;ItemId=25088&amp;ItemGuid=dc8f9fc78a72468aa590f4f070ebe199&amp;Data=24")</f>
        <v>https://sed.admsakhalin.ru/Docs/Citizen/_layouts/15/eos/edbtransfer.ashx?SiteId=84ddafa0031f409e9b1dd96f91351621&amp;WebId=b44a2e8f6bd940ffb8577ce52c7585e0&amp;ListId=fd8a59b5757749e6848a491ebc731a91&amp;ItemId=25088&amp;ItemGuid=dc8f9fc78a72468aa590f4f070ebe199&amp;Data=24</v>
      </c>
    </row>
    <row r="448" spans="1:7" x14ac:dyDescent="0.25">
      <c r="A448" t="s">
        <v>19</v>
      </c>
      <c r="B448" t="s">
        <v>82</v>
      </c>
      <c r="C448" t="s">
        <v>1107</v>
      </c>
      <c r="D448" t="s">
        <v>66</v>
      </c>
      <c r="E448" t="s">
        <v>1108</v>
      </c>
      <c r="F448" t="str">
        <f t="shared" si="0"/>
        <v>Обращения граждан МО Ногликский ГО</v>
      </c>
      <c r="G448" s="10" t="str">
        <f>HYPERLINK("https://sed.admsakhalin.ru/Docs/Citizen/_layouts/15/eos/edbtransfer.ashx?SiteId=84ddafa0031f409e9b1dd96f91351621&amp;WebId=b44a2e8f6bd940ffb8577ce52c7585e0&amp;ListId=fd8a59b5757749e6848a491ebc731a91&amp;ItemId=25619&amp;ItemGuid=1d5af6634d0f40ed842bf5eaabc3ba20&amp;Data=24","https://sed.admsakhalin.ru/Docs/Citizen/_layouts/15/eos/edbtransfer.ashx?SiteId=84ddafa0031f409e9b1dd96f91351621&amp;WebId=b44a2e8f6bd940ffb8577ce52c7585e0&amp;ListId=fd8a59b5757749e6848a491ebc731a91&amp;ItemId=25619&amp;ItemGuid=1d5af6634d0f40ed842bf5eaabc3ba20&amp;Data=24")</f>
        <v>https://sed.admsakhalin.ru/Docs/Citizen/_layouts/15/eos/edbtransfer.ashx?SiteId=84ddafa0031f409e9b1dd96f91351621&amp;WebId=b44a2e8f6bd940ffb8577ce52c7585e0&amp;ListId=fd8a59b5757749e6848a491ebc731a91&amp;ItemId=25619&amp;ItemGuid=1d5af6634d0f40ed842bf5eaabc3ba20&amp;Data=24</v>
      </c>
    </row>
    <row r="449" spans="1:7" x14ac:dyDescent="0.25">
      <c r="A449" t="s">
        <v>19</v>
      </c>
      <c r="B449" t="s">
        <v>1109</v>
      </c>
      <c r="C449" t="s">
        <v>1110</v>
      </c>
      <c r="D449" t="s">
        <v>558</v>
      </c>
      <c r="E449" t="s">
        <v>1111</v>
      </c>
      <c r="F449" t="str">
        <f t="shared" si="0"/>
        <v>Обращения граждан МО Ногликский ГО</v>
      </c>
      <c r="G449" s="10" t="str">
        <f>HYPERLINK("https://sed.admsakhalin.ru/Docs/Citizen/_layouts/15/eos/edbtransfer.ashx?SiteId=84ddafa0031f409e9b1dd96f91351621&amp;WebId=b44a2e8f6bd940ffb8577ce52c7585e0&amp;ListId=fd8a59b5757749e6848a491ebc731a91&amp;ItemId=22599&amp;ItemGuid=0e8b76e321c5437f972ef62b2f85a06e&amp;Data=24","https://sed.admsakhalin.ru/Docs/Citizen/_layouts/15/eos/edbtransfer.ashx?SiteId=84ddafa0031f409e9b1dd96f91351621&amp;WebId=b44a2e8f6bd940ffb8577ce52c7585e0&amp;ListId=fd8a59b5757749e6848a491ebc731a91&amp;ItemId=22599&amp;ItemGuid=0e8b76e321c5437f972ef62b2f85a06e&amp;Data=24")</f>
        <v>https://sed.admsakhalin.ru/Docs/Citizen/_layouts/15/eos/edbtransfer.ashx?SiteId=84ddafa0031f409e9b1dd96f91351621&amp;WebId=b44a2e8f6bd940ffb8577ce52c7585e0&amp;ListId=fd8a59b5757749e6848a491ebc731a91&amp;ItemId=22599&amp;ItemGuid=0e8b76e321c5437f972ef62b2f85a06e&amp;Data=24</v>
      </c>
    </row>
    <row r="450" spans="1:7" x14ac:dyDescent="0.25">
      <c r="A450" t="s">
        <v>19</v>
      </c>
      <c r="B450" t="s">
        <v>209</v>
      </c>
      <c r="C450" t="s">
        <v>1112</v>
      </c>
      <c r="D450" t="s">
        <v>66</v>
      </c>
      <c r="E450" t="s">
        <v>1113</v>
      </c>
      <c r="F450" t="str">
        <f t="shared" si="0"/>
        <v>Обращения граждан МО Ногликский ГО</v>
      </c>
      <c r="G450" s="10" t="str">
        <f>HYPERLINK("https://sed.admsakhalin.ru/Docs/Citizen/_layouts/15/eos/edbtransfer.ashx?SiteId=84ddafa0031f409e9b1dd96f91351621&amp;WebId=b44a2e8f6bd940ffb8577ce52c7585e0&amp;ListId=fd8a59b5757749e6848a491ebc731a91&amp;ItemId=25607&amp;ItemGuid=2920081d1e3549539762f6420cf33475&amp;Data=24","https://sed.admsakhalin.ru/Docs/Citizen/_layouts/15/eos/edbtransfer.ashx?SiteId=84ddafa0031f409e9b1dd96f91351621&amp;WebId=b44a2e8f6bd940ffb8577ce52c7585e0&amp;ListId=fd8a59b5757749e6848a491ebc731a91&amp;ItemId=25607&amp;ItemGuid=2920081d1e3549539762f6420cf33475&amp;Data=24")</f>
        <v>https://sed.admsakhalin.ru/Docs/Citizen/_layouts/15/eos/edbtransfer.ashx?SiteId=84ddafa0031f409e9b1dd96f91351621&amp;WebId=b44a2e8f6bd940ffb8577ce52c7585e0&amp;ListId=fd8a59b5757749e6848a491ebc731a91&amp;ItemId=25607&amp;ItemGuid=2920081d1e3549539762f6420cf33475&amp;Data=24</v>
      </c>
    </row>
    <row r="451" spans="1:7" x14ac:dyDescent="0.25">
      <c r="A451" t="s">
        <v>19</v>
      </c>
      <c r="B451" t="s">
        <v>196</v>
      </c>
      <c r="C451" t="s">
        <v>1114</v>
      </c>
      <c r="D451" t="s">
        <v>433</v>
      </c>
      <c r="E451" t="s">
        <v>1115</v>
      </c>
      <c r="F451" t="str">
        <f t="shared" si="0"/>
        <v>Обращения граждан МО Ногликский ГО</v>
      </c>
      <c r="G451" s="10" t="str">
        <f>HYPERLINK("https://sed.admsakhalin.ru/Docs/Citizen/_layouts/15/eos/edbtransfer.ashx?SiteId=84ddafa0031f409e9b1dd96f91351621&amp;WebId=b44a2e8f6bd940ffb8577ce52c7585e0&amp;ListId=fd8a59b5757749e6848a491ebc731a91&amp;ItemId=20634&amp;ItemGuid=a979070bdfdb47459b44f698e7a8196a&amp;Data=24","https://sed.admsakhalin.ru/Docs/Citizen/_layouts/15/eos/edbtransfer.ashx?SiteId=84ddafa0031f409e9b1dd96f91351621&amp;WebId=b44a2e8f6bd940ffb8577ce52c7585e0&amp;ListId=fd8a59b5757749e6848a491ebc731a91&amp;ItemId=20634&amp;ItemGuid=a979070bdfdb47459b44f698e7a8196a&amp;Data=24")</f>
        <v>https://sed.admsakhalin.ru/Docs/Citizen/_layouts/15/eos/edbtransfer.ashx?SiteId=84ddafa0031f409e9b1dd96f91351621&amp;WebId=b44a2e8f6bd940ffb8577ce52c7585e0&amp;ListId=fd8a59b5757749e6848a491ebc731a91&amp;ItemId=20634&amp;ItemGuid=a979070bdfdb47459b44f698e7a8196a&amp;Data=24</v>
      </c>
    </row>
    <row r="452" spans="1:7" x14ac:dyDescent="0.25">
      <c r="A452" t="s">
        <v>19</v>
      </c>
      <c r="B452" t="s">
        <v>145</v>
      </c>
      <c r="C452" t="s">
        <v>1116</v>
      </c>
      <c r="D452" t="s">
        <v>1021</v>
      </c>
      <c r="E452" t="s">
        <v>1117</v>
      </c>
      <c r="F452" t="str">
        <f t="shared" si="0"/>
        <v>Обращения граждан МО Ногликский ГО</v>
      </c>
      <c r="G452" s="10" t="str">
        <f>HYPERLINK("https://sed.admsakhalin.ru/Docs/Citizen/_layouts/15/eos/edbtransfer.ashx?SiteId=84ddafa0031f409e9b1dd96f91351621&amp;WebId=b44a2e8f6bd940ffb8577ce52c7585e0&amp;ListId=fd8a59b5757749e6848a491ebc731a91&amp;ItemId=25433&amp;ItemGuid=5ccf6ae5f2454c2083e6f6c9c87702df&amp;Data=24","https://sed.admsakhalin.ru/Docs/Citizen/_layouts/15/eos/edbtransfer.ashx?SiteId=84ddafa0031f409e9b1dd96f91351621&amp;WebId=b44a2e8f6bd940ffb8577ce52c7585e0&amp;ListId=fd8a59b5757749e6848a491ebc731a91&amp;ItemId=25433&amp;ItemGuid=5ccf6ae5f2454c2083e6f6c9c87702df&amp;Data=24")</f>
        <v>https://sed.admsakhalin.ru/Docs/Citizen/_layouts/15/eos/edbtransfer.ashx?SiteId=84ddafa0031f409e9b1dd96f91351621&amp;WebId=b44a2e8f6bd940ffb8577ce52c7585e0&amp;ListId=fd8a59b5757749e6848a491ebc731a91&amp;ItemId=25433&amp;ItemGuid=5ccf6ae5f2454c2083e6f6c9c87702df&amp;Data=24</v>
      </c>
    </row>
    <row r="453" spans="1:7" x14ac:dyDescent="0.25">
      <c r="A453" t="s">
        <v>19</v>
      </c>
      <c r="B453" t="s">
        <v>20</v>
      </c>
      <c r="C453" t="s">
        <v>1118</v>
      </c>
      <c r="D453" t="s">
        <v>668</v>
      </c>
      <c r="E453" t="s">
        <v>1119</v>
      </c>
      <c r="F453" t="str">
        <f t="shared" si="0"/>
        <v>Обращения граждан МО Ногликский ГО</v>
      </c>
      <c r="G453" s="10" t="str">
        <f>HYPERLINK("https://sed.admsakhalin.ru/Docs/Citizen/_layouts/15/eos/edbtransfer.ashx?SiteId=84ddafa0031f409e9b1dd96f91351621&amp;WebId=b44a2e8f6bd940ffb8577ce52c7585e0&amp;ListId=fd8a59b5757749e6848a491ebc731a91&amp;ItemId=24127&amp;ItemGuid=df4f0225853c40d1bd0af6e0da343bfd&amp;Data=24","https://sed.admsakhalin.ru/Docs/Citizen/_layouts/15/eos/edbtransfer.ashx?SiteId=84ddafa0031f409e9b1dd96f91351621&amp;WebId=b44a2e8f6bd940ffb8577ce52c7585e0&amp;ListId=fd8a59b5757749e6848a491ebc731a91&amp;ItemId=24127&amp;ItemGuid=df4f0225853c40d1bd0af6e0da343bfd&amp;Data=24")</f>
        <v>https://sed.admsakhalin.ru/Docs/Citizen/_layouts/15/eos/edbtransfer.ashx?SiteId=84ddafa0031f409e9b1dd96f91351621&amp;WebId=b44a2e8f6bd940ffb8577ce52c7585e0&amp;ListId=fd8a59b5757749e6848a491ebc731a91&amp;ItemId=24127&amp;ItemGuid=df4f0225853c40d1bd0af6e0da343bfd&amp;Data=24</v>
      </c>
    </row>
    <row r="454" spans="1:7" x14ac:dyDescent="0.25">
      <c r="A454" t="s">
        <v>19</v>
      </c>
      <c r="B454" t="s">
        <v>369</v>
      </c>
      <c r="C454" t="s">
        <v>1120</v>
      </c>
      <c r="D454" t="s">
        <v>1121</v>
      </c>
      <c r="E454" t="s">
        <v>1122</v>
      </c>
      <c r="F454" t="str">
        <f t="shared" si="0"/>
        <v>Обращения граждан МО Ногликский ГО</v>
      </c>
      <c r="G454" s="10" t="str">
        <f>HYPERLINK("https://sed.admsakhalin.ru/Docs/Citizen/_layouts/15/eos/edbtransfer.ashx?SiteId=84ddafa0031f409e9b1dd96f91351621&amp;WebId=b44a2e8f6bd940ffb8577ce52c7585e0&amp;ListId=fd8a59b5757749e6848a491ebc731a91&amp;ItemId=18897&amp;ItemGuid=ddac4ce9ec15489bb55af764cfb1d84d&amp;Data=24","https://sed.admsakhalin.ru/Docs/Citizen/_layouts/15/eos/edbtransfer.ashx?SiteId=84ddafa0031f409e9b1dd96f91351621&amp;WebId=b44a2e8f6bd940ffb8577ce52c7585e0&amp;ListId=fd8a59b5757749e6848a491ebc731a91&amp;ItemId=18897&amp;ItemGuid=ddac4ce9ec15489bb55af764cfb1d84d&amp;Data=24")</f>
        <v>https://sed.admsakhalin.ru/Docs/Citizen/_layouts/15/eos/edbtransfer.ashx?SiteId=84ddafa0031f409e9b1dd96f91351621&amp;WebId=b44a2e8f6bd940ffb8577ce52c7585e0&amp;ListId=fd8a59b5757749e6848a491ebc731a91&amp;ItemId=18897&amp;ItemGuid=ddac4ce9ec15489bb55af764cfb1d84d&amp;Data=24</v>
      </c>
    </row>
    <row r="455" spans="1:7" x14ac:dyDescent="0.25">
      <c r="A455" t="s">
        <v>19</v>
      </c>
      <c r="B455" t="s">
        <v>32</v>
      </c>
      <c r="C455" t="s">
        <v>1123</v>
      </c>
      <c r="D455" t="s">
        <v>149</v>
      </c>
      <c r="E455" t="s">
        <v>471</v>
      </c>
      <c r="F455" t="str">
        <f t="shared" si="0"/>
        <v>Обращения граждан МО Ногликский ГО</v>
      </c>
      <c r="G455" s="10" t="str">
        <f>HYPERLINK("https://sed.admsakhalin.ru/Docs/Citizen/_layouts/15/eos/edbtransfer.ashx?SiteId=84ddafa0031f409e9b1dd96f91351621&amp;WebId=b44a2e8f6bd940ffb8577ce52c7585e0&amp;ListId=fd8a59b5757749e6848a491ebc731a91&amp;ItemId=19400&amp;ItemGuid=ef71caabb50a4884ad91f8126410458c&amp;Data=24","https://sed.admsakhalin.ru/Docs/Citizen/_layouts/15/eos/edbtransfer.ashx?SiteId=84ddafa0031f409e9b1dd96f91351621&amp;WebId=b44a2e8f6bd940ffb8577ce52c7585e0&amp;ListId=fd8a59b5757749e6848a491ebc731a91&amp;ItemId=19400&amp;ItemGuid=ef71caabb50a4884ad91f8126410458c&amp;Data=24")</f>
        <v>https://sed.admsakhalin.ru/Docs/Citizen/_layouts/15/eos/edbtransfer.ashx?SiteId=84ddafa0031f409e9b1dd96f91351621&amp;WebId=b44a2e8f6bd940ffb8577ce52c7585e0&amp;ListId=fd8a59b5757749e6848a491ebc731a91&amp;ItemId=19400&amp;ItemGuid=ef71caabb50a4884ad91f8126410458c&amp;Data=24</v>
      </c>
    </row>
    <row r="456" spans="1:7" x14ac:dyDescent="0.25">
      <c r="A456" t="s">
        <v>19</v>
      </c>
      <c r="B456" t="s">
        <v>1124</v>
      </c>
      <c r="C456" t="s">
        <v>1125</v>
      </c>
      <c r="D456" t="s">
        <v>1126</v>
      </c>
      <c r="E456" t="s">
        <v>1127</v>
      </c>
      <c r="F456" t="str">
        <f t="shared" si="0"/>
        <v>Обращения граждан МО Ногликский ГО</v>
      </c>
      <c r="G456" s="10" t="str">
        <f>HYPERLINK("https://sed.admsakhalin.ru/Docs/Citizen/_layouts/15/eos/edbtransfer.ashx?SiteId=84ddafa0031f409e9b1dd96f91351621&amp;WebId=b44a2e8f6bd940ffb8577ce52c7585e0&amp;ListId=fd8a59b5757749e6848a491ebc731a91&amp;ItemId=23682&amp;ItemGuid=81551f1922174e04b2aef94a1a1bb957&amp;Data=24","https://sed.admsakhalin.ru/Docs/Citizen/_layouts/15/eos/edbtransfer.ashx?SiteId=84ddafa0031f409e9b1dd96f91351621&amp;WebId=b44a2e8f6bd940ffb8577ce52c7585e0&amp;ListId=fd8a59b5757749e6848a491ebc731a91&amp;ItemId=23682&amp;ItemGuid=81551f1922174e04b2aef94a1a1bb957&amp;Data=24")</f>
        <v>https://sed.admsakhalin.ru/Docs/Citizen/_layouts/15/eos/edbtransfer.ashx?SiteId=84ddafa0031f409e9b1dd96f91351621&amp;WebId=b44a2e8f6bd940ffb8577ce52c7585e0&amp;ListId=fd8a59b5757749e6848a491ebc731a91&amp;ItemId=23682&amp;ItemGuid=81551f1922174e04b2aef94a1a1bb957&amp;Data=24</v>
      </c>
    </row>
    <row r="457" spans="1:7" x14ac:dyDescent="0.25">
      <c r="A457" t="s">
        <v>19</v>
      </c>
      <c r="B457" t="s">
        <v>131</v>
      </c>
      <c r="C457" t="s">
        <v>1128</v>
      </c>
      <c r="D457" t="s">
        <v>42</v>
      </c>
      <c r="E457" t="s">
        <v>486</v>
      </c>
      <c r="F457" t="str">
        <f t="shared" si="0"/>
        <v>Обращения граждан МО Ногликский ГО</v>
      </c>
      <c r="G457" s="10" t="str">
        <f>HYPERLINK("https://sed.admsakhalin.ru/Docs/Citizen/_layouts/15/eos/edbtransfer.ashx?SiteId=84ddafa0031f409e9b1dd96f91351621&amp;WebId=b44a2e8f6bd940ffb8577ce52c7585e0&amp;ListId=fd8a59b5757749e6848a491ebc731a91&amp;ItemId=24719&amp;ItemGuid=0f5cccb42e87441ba76ff959f5364baa&amp;Data=24","https://sed.admsakhalin.ru/Docs/Citizen/_layouts/15/eos/edbtransfer.ashx?SiteId=84ddafa0031f409e9b1dd96f91351621&amp;WebId=b44a2e8f6bd940ffb8577ce52c7585e0&amp;ListId=fd8a59b5757749e6848a491ebc731a91&amp;ItemId=24719&amp;ItemGuid=0f5cccb42e87441ba76ff959f5364baa&amp;Data=24")</f>
        <v>https://sed.admsakhalin.ru/Docs/Citizen/_layouts/15/eos/edbtransfer.ashx?SiteId=84ddafa0031f409e9b1dd96f91351621&amp;WebId=b44a2e8f6bd940ffb8577ce52c7585e0&amp;ListId=fd8a59b5757749e6848a491ebc731a91&amp;ItemId=24719&amp;ItemGuid=0f5cccb42e87441ba76ff959f5364baa&amp;Data=24</v>
      </c>
    </row>
    <row r="458" spans="1:7" x14ac:dyDescent="0.25">
      <c r="A458" t="s">
        <v>19</v>
      </c>
      <c r="B458" t="s">
        <v>221</v>
      </c>
      <c r="C458" t="s">
        <v>1129</v>
      </c>
      <c r="D458" t="s">
        <v>1011</v>
      </c>
      <c r="E458" t="s">
        <v>1012</v>
      </c>
      <c r="F458" t="str">
        <f t="shared" si="0"/>
        <v>Обращения граждан МО Ногликский ГО</v>
      </c>
      <c r="G458" s="10" t="str">
        <f>HYPERLINK("https://sed.admsakhalin.ru/Docs/Citizen/_layouts/15/eos/edbtransfer.ashx?SiteId=84ddafa0031f409e9b1dd96f91351621&amp;WebId=b44a2e8f6bd940ffb8577ce52c7585e0&amp;ListId=fd8a59b5757749e6848a491ebc731a91&amp;ItemId=22367&amp;ItemGuid=4d23d61a73304b96956df97d23a9a747&amp;Data=24","https://sed.admsakhalin.ru/Docs/Citizen/_layouts/15/eos/edbtransfer.ashx?SiteId=84ddafa0031f409e9b1dd96f91351621&amp;WebId=b44a2e8f6bd940ffb8577ce52c7585e0&amp;ListId=fd8a59b5757749e6848a491ebc731a91&amp;ItemId=22367&amp;ItemGuid=4d23d61a73304b96956df97d23a9a747&amp;Data=24")</f>
        <v>https://sed.admsakhalin.ru/Docs/Citizen/_layouts/15/eos/edbtransfer.ashx?SiteId=84ddafa0031f409e9b1dd96f91351621&amp;WebId=b44a2e8f6bd940ffb8577ce52c7585e0&amp;ListId=fd8a59b5757749e6848a491ebc731a91&amp;ItemId=22367&amp;ItemGuid=4d23d61a73304b96956df97d23a9a747&amp;Data=24</v>
      </c>
    </row>
    <row r="459" spans="1:7" x14ac:dyDescent="0.25">
      <c r="A459" t="s">
        <v>19</v>
      </c>
      <c r="B459" t="s">
        <v>97</v>
      </c>
      <c r="C459" t="s">
        <v>1130</v>
      </c>
      <c r="D459" t="s">
        <v>80</v>
      </c>
      <c r="E459" t="s">
        <v>100</v>
      </c>
      <c r="F459" t="str">
        <f t="shared" si="0"/>
        <v>Обращения граждан МО Ногликский ГО</v>
      </c>
      <c r="G459" s="10" t="str">
        <f>HYPERLINK("https://sed.admsakhalin.ru/Docs/Citizen/_layouts/15/eos/edbtransfer.ashx?SiteId=84ddafa0031f409e9b1dd96f91351621&amp;WebId=b44a2e8f6bd940ffb8577ce52c7585e0&amp;ListId=fd8a59b5757749e6848a491ebc731a91&amp;ItemId=23546&amp;ItemGuid=b67970acfd7043ca9c69fad0a0de8294&amp;Data=24","https://sed.admsakhalin.ru/Docs/Citizen/_layouts/15/eos/edbtransfer.ashx?SiteId=84ddafa0031f409e9b1dd96f91351621&amp;WebId=b44a2e8f6bd940ffb8577ce52c7585e0&amp;ListId=fd8a59b5757749e6848a491ebc731a91&amp;ItemId=23546&amp;ItemGuid=b67970acfd7043ca9c69fad0a0de8294&amp;Data=24")</f>
        <v>https://sed.admsakhalin.ru/Docs/Citizen/_layouts/15/eos/edbtransfer.ashx?SiteId=84ddafa0031f409e9b1dd96f91351621&amp;WebId=b44a2e8f6bd940ffb8577ce52c7585e0&amp;ListId=fd8a59b5757749e6848a491ebc731a91&amp;ItemId=23546&amp;ItemGuid=b67970acfd7043ca9c69fad0a0de8294&amp;Data=24</v>
      </c>
    </row>
    <row r="460" spans="1:7" x14ac:dyDescent="0.25">
      <c r="A460" t="s">
        <v>19</v>
      </c>
      <c r="B460" t="s">
        <v>185</v>
      </c>
      <c r="C460" t="s">
        <v>1131</v>
      </c>
      <c r="D460" t="s">
        <v>34</v>
      </c>
      <c r="E460" t="s">
        <v>1132</v>
      </c>
      <c r="F460" t="str">
        <f t="shared" si="0"/>
        <v>Обращения граждан МО Ногликский ГО</v>
      </c>
      <c r="G460" s="10" t="str">
        <f>HYPERLINK("https://sed.admsakhalin.ru/Docs/Citizen/_layouts/15/eos/edbtransfer.ashx?SiteId=84ddafa0031f409e9b1dd96f91351621&amp;WebId=b44a2e8f6bd940ffb8577ce52c7585e0&amp;ListId=fd8a59b5757749e6848a491ebc731a91&amp;ItemId=18439&amp;ItemGuid=451aec43c1af48d4a771fcf17f73063e&amp;Data=24","https://sed.admsakhalin.ru/Docs/Citizen/_layouts/15/eos/edbtransfer.ashx?SiteId=84ddafa0031f409e9b1dd96f91351621&amp;WebId=b44a2e8f6bd940ffb8577ce52c7585e0&amp;ListId=fd8a59b5757749e6848a491ebc731a91&amp;ItemId=18439&amp;ItemGuid=451aec43c1af48d4a771fcf17f73063e&amp;Data=24")</f>
        <v>https://sed.admsakhalin.ru/Docs/Citizen/_layouts/15/eos/edbtransfer.ashx?SiteId=84ddafa0031f409e9b1dd96f91351621&amp;WebId=b44a2e8f6bd940ffb8577ce52c7585e0&amp;ListId=fd8a59b5757749e6848a491ebc731a91&amp;ItemId=18439&amp;ItemGuid=451aec43c1af48d4a771fcf17f73063e&amp;Data=24</v>
      </c>
    </row>
    <row r="461" spans="1:7" x14ac:dyDescent="0.25">
      <c r="A461" t="s">
        <v>19</v>
      </c>
      <c r="B461" t="s">
        <v>1133</v>
      </c>
      <c r="C461" t="s">
        <v>1134</v>
      </c>
      <c r="D461" t="s">
        <v>322</v>
      </c>
      <c r="E461" t="s">
        <v>1135</v>
      </c>
      <c r="F461" t="str">
        <f t="shared" si="0"/>
        <v>Обращения граждан МО Ногликский ГО</v>
      </c>
      <c r="G461" s="10" t="str">
        <f>HYPERLINK("https://sed.admsakhalin.ru/Docs/Citizen/_layouts/15/eos/edbtransfer.ashx?SiteId=84ddafa0031f409e9b1dd96f91351621&amp;WebId=b44a2e8f6bd940ffb8577ce52c7585e0&amp;ListId=fd8a59b5757749e6848a491ebc731a91&amp;ItemId=24429&amp;ItemGuid=fbf773437b1f49ee9037fd14e28e2d78&amp;Data=24","https://sed.admsakhalin.ru/Docs/Citizen/_layouts/15/eos/edbtransfer.ashx?SiteId=84ddafa0031f409e9b1dd96f91351621&amp;WebId=b44a2e8f6bd940ffb8577ce52c7585e0&amp;ListId=fd8a59b5757749e6848a491ebc731a91&amp;ItemId=24429&amp;ItemGuid=fbf773437b1f49ee9037fd14e28e2d78&amp;Data=24")</f>
        <v>https://sed.admsakhalin.ru/Docs/Citizen/_layouts/15/eos/edbtransfer.ashx?SiteId=84ddafa0031f409e9b1dd96f91351621&amp;WebId=b44a2e8f6bd940ffb8577ce52c7585e0&amp;ListId=fd8a59b5757749e6848a491ebc731a91&amp;ItemId=24429&amp;ItemGuid=fbf773437b1f49ee9037fd14e28e2d78&amp;Data=24</v>
      </c>
    </row>
    <row r="462" spans="1:7" x14ac:dyDescent="0.25">
      <c r="A462" t="s">
        <v>19</v>
      </c>
      <c r="B462" t="s">
        <v>97</v>
      </c>
      <c r="C462" t="s">
        <v>1136</v>
      </c>
      <c r="D462" t="s">
        <v>404</v>
      </c>
      <c r="E462" t="s">
        <v>100</v>
      </c>
      <c r="F462" t="str">
        <f t="shared" si="0"/>
        <v>Обращения граждан МО Ногликский ГО</v>
      </c>
      <c r="G462" s="10" t="str">
        <f>HYPERLINK("https://sed.admsakhalin.ru/Docs/Citizen/_layouts/15/eos/edbtransfer.ashx?SiteId=84ddafa0031f409e9b1dd96f91351621&amp;WebId=b44a2e8f6bd940ffb8577ce52c7585e0&amp;ListId=fd8a59b5757749e6848a491ebc731a91&amp;ItemId=26312&amp;ItemGuid=9e709f61e52e4dd09c11fd377378872f&amp;Data=24","https://sed.admsakhalin.ru/Docs/Citizen/_layouts/15/eos/edbtransfer.ashx?SiteId=84ddafa0031f409e9b1dd96f91351621&amp;WebId=b44a2e8f6bd940ffb8577ce52c7585e0&amp;ListId=fd8a59b5757749e6848a491ebc731a91&amp;ItemId=26312&amp;ItemGuid=9e709f61e52e4dd09c11fd377378872f&amp;Data=24")</f>
        <v>https://sed.admsakhalin.ru/Docs/Citizen/_layouts/15/eos/edbtransfer.ashx?SiteId=84ddafa0031f409e9b1dd96f91351621&amp;WebId=b44a2e8f6bd940ffb8577ce52c7585e0&amp;ListId=fd8a59b5757749e6848a491ebc731a91&amp;ItemId=26312&amp;ItemGuid=9e709f61e52e4dd09c11fd377378872f&amp;Data=24</v>
      </c>
    </row>
    <row r="463" spans="1:7" x14ac:dyDescent="0.25">
      <c r="A463" t="s">
        <v>19</v>
      </c>
      <c r="B463" t="s">
        <v>97</v>
      </c>
      <c r="C463" t="s">
        <v>1137</v>
      </c>
      <c r="D463" t="s">
        <v>361</v>
      </c>
      <c r="E463" t="s">
        <v>1138</v>
      </c>
      <c r="F463" t="str">
        <f t="shared" si="0"/>
        <v>Обращения граждан МО Ногликский ГО</v>
      </c>
      <c r="G463" s="10" t="str">
        <f>HYPERLINK("https://sed.admsakhalin.ru/Docs/Citizen/_layouts/15/eos/edbtransfer.ashx?SiteId=84ddafa0031f409e9b1dd96f91351621&amp;WebId=b44a2e8f6bd940ffb8577ce52c7585e0&amp;ListId=fd8a59b5757749e6848a491ebc731a91&amp;ItemId=26776&amp;ItemGuid=99bd3307f1d946b5a12dfe2bd2ec9114&amp;Data=24","https://sed.admsakhalin.ru/Docs/Citizen/_layouts/15/eos/edbtransfer.ashx?SiteId=84ddafa0031f409e9b1dd96f91351621&amp;WebId=b44a2e8f6bd940ffb8577ce52c7585e0&amp;ListId=fd8a59b5757749e6848a491ebc731a91&amp;ItemId=26776&amp;ItemGuid=99bd3307f1d946b5a12dfe2bd2ec9114&amp;Data=24")</f>
        <v>https://sed.admsakhalin.ru/Docs/Citizen/_layouts/15/eos/edbtransfer.ashx?SiteId=84ddafa0031f409e9b1dd96f91351621&amp;WebId=b44a2e8f6bd940ffb8577ce52c7585e0&amp;ListId=fd8a59b5757749e6848a491ebc731a91&amp;ItemId=26776&amp;ItemGuid=99bd3307f1d946b5a12dfe2bd2ec9114&amp;Data=24</v>
      </c>
    </row>
    <row r="464" spans="1:7" x14ac:dyDescent="0.25">
      <c r="A464" t="s">
        <v>19</v>
      </c>
      <c r="B464" t="s">
        <v>1048</v>
      </c>
      <c r="C464" t="s">
        <v>1139</v>
      </c>
      <c r="D464" t="s">
        <v>642</v>
      </c>
      <c r="E464" t="s">
        <v>1140</v>
      </c>
      <c r="F464" t="str">
        <f t="shared" si="0"/>
        <v>Обращения граждан МО Ногликский ГО</v>
      </c>
      <c r="G464" s="10" t="str">
        <f>HYPERLINK("https://sed.admsakhalin.ru/Docs/Citizen/_layouts/15/eos/edbtransfer.ashx?SiteId=84ddafa0031f409e9b1dd96f91351621&amp;WebId=b44a2e8f6bd940ffb8577ce52c7585e0&amp;ListId=fd8a59b5757749e6848a491ebc731a91&amp;ItemId=17184&amp;ItemGuid=5185a80e3c064d27ae68fe422a2d1ca2&amp;Data=24","https://sed.admsakhalin.ru/Docs/Citizen/_layouts/15/eos/edbtransfer.ashx?SiteId=84ddafa0031f409e9b1dd96f91351621&amp;WebId=b44a2e8f6bd940ffb8577ce52c7585e0&amp;ListId=fd8a59b5757749e6848a491ebc731a91&amp;ItemId=17184&amp;ItemGuid=5185a80e3c064d27ae68fe422a2d1ca2&amp;Data=24")</f>
        <v>https://sed.admsakhalin.ru/Docs/Citizen/_layouts/15/eos/edbtransfer.ashx?SiteId=84ddafa0031f409e9b1dd96f91351621&amp;WebId=b44a2e8f6bd940ffb8577ce52c7585e0&amp;ListId=fd8a59b5757749e6848a491ebc731a91&amp;ItemId=17184&amp;ItemGuid=5185a80e3c064d27ae68fe422a2d1ca2&amp;Data=24</v>
      </c>
    </row>
    <row r="465" spans="1:7" x14ac:dyDescent="0.25">
      <c r="A465" t="s">
        <v>19</v>
      </c>
      <c r="B465" t="s">
        <v>131</v>
      </c>
      <c r="C465" t="s">
        <v>1141</v>
      </c>
      <c r="D465" t="s">
        <v>1142</v>
      </c>
      <c r="E465" t="s">
        <v>661</v>
      </c>
      <c r="F465" t="str">
        <f t="shared" si="0"/>
        <v>Обращения граждан МО Ногликский ГО</v>
      </c>
      <c r="G465" s="10" t="str">
        <f>HYPERLINK("https://sed.admsakhalin.ru/Docs/Citizen/_layouts/15/eos/edbtransfer.ashx?SiteId=84ddafa0031f409e9b1dd96f91351621&amp;WebId=b44a2e8f6bd940ffb8577ce52c7585e0&amp;ListId=fd8a59b5757749e6848a491ebc731a91&amp;ItemId=23690&amp;ItemGuid=4c77ea51bdac402e8dbaff1b1f55d2bf&amp;Data=24","https://sed.admsakhalin.ru/Docs/Citizen/_layouts/15/eos/edbtransfer.ashx?SiteId=84ddafa0031f409e9b1dd96f91351621&amp;WebId=b44a2e8f6bd940ffb8577ce52c7585e0&amp;ListId=fd8a59b5757749e6848a491ebc731a91&amp;ItemId=23690&amp;ItemGuid=4c77ea51bdac402e8dbaff1b1f55d2bf&amp;Data=24")</f>
        <v>https://sed.admsakhalin.ru/Docs/Citizen/_layouts/15/eos/edbtransfer.ashx?SiteId=84ddafa0031f409e9b1dd96f91351621&amp;WebId=b44a2e8f6bd940ffb8577ce52c7585e0&amp;ListId=fd8a59b5757749e6848a491ebc731a91&amp;ItemId=23690&amp;ItemGuid=4c77ea51bdac402e8dbaff1b1f55d2bf&amp;Data=24</v>
      </c>
    </row>
    <row r="466" spans="1:7" x14ac:dyDescent="0.25">
      <c r="D466" s="4"/>
    </row>
    <row r="467" spans="1:7" x14ac:dyDescent="0.25">
      <c r="D467" s="4"/>
    </row>
    <row r="468" spans="1:7" x14ac:dyDescent="0.25">
      <c r="D468" s="4"/>
    </row>
    <row r="469" spans="1:7" x14ac:dyDescent="0.25">
      <c r="D469" s="4"/>
    </row>
    <row r="470" spans="1:7" x14ac:dyDescent="0.25">
      <c r="D470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ContentReportTemplateDispForm</Display>
  <Edit>ContentReportTemplateEditForm</Edit>
  <New>ContentReportTemplateNewForm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Query xmlns="http://www.eos.ru/SP/Fields">            &lt;View Type="DB" Scope="Recursive" List="/Lists/DocRecord" Web="/Docs/Citizen"&gt;
            &lt;ViewFields&gt;
           &lt;!-- &lt;FieldRef Name="DocTypeId"/&gt;
            &lt;FieldRef Name="RubricLink"/&gt; --&gt;
            &lt;FieldRef Name="DocGroupLink"/&gt;
            &lt;FieldRef Name="CitizenRequestTypeLink"/&gt;
           &lt;!-- &lt;FieldRef Name="RegNumber"/&gt;
            &lt;FieldRef Name="RegDate"/&gt;
            &lt;FieldRef Name="DocCategoryId"/&gt;
            &lt;FieldRef Name="Title"/&gt;
            &lt;FieldRef Name="Annotation"/&gt;
            &lt;FieldRef Name="DeliverToEos"/&gt;
            &lt;FieldRef Name="OrgCorrespondentLink"/&gt;
            &lt;FieldRef Name="MyWorkspaceContactLink"/&gt;
            &lt;FieldRef Name="OutgoingNumber"/&gt;
            &lt;FieldRef Name="OutgoingDate"/&gt;
            &lt;FieldRef Name="DeliveryTypeId"/&gt;
            &lt;FieldRef Name="DossierLink"/&gt;
            &lt;FieldRef Name="StateId"/&gt;  --&gt;
            &lt;/ViewFields&gt;
            &lt;Query&gt;
            &lt;Where&gt;
            &lt;And&gt;
            &lt;And&gt;
            &lt;And&gt;
            &lt;Eq&gt;
            &lt;FieldRef Name="DocTypeId" /&gt;
            &lt;Value Type="Text"&gt;14&lt;/Value&gt;
            &lt;/Eq&gt;
            &lt;Eq&gt;
            &lt;FieldRef Name="DocGroupLink" LookupId="true"/&gt;
            &lt;Value Type="Lookup" Parameter="DocGroupId|Группа документов" /&gt;
            &lt;/Eq&gt;
            &lt;/And&gt;
			&lt;And&gt;
            &lt;Eq&gt;
            &lt;FieldRef Name="PlaceCreationLink" LookupId="true"/&gt;
            &lt;Value Type="Lookup" Multi="True" Parameter="PlaceCreationId|Место создания"  /&gt;
            &lt;/Eq&gt;
            &lt;Eq&gt;
            &lt;FieldRef Name="DepartmentLink" LookupId="true"/&gt;
            &lt;Value Type="Lookup" Multi="True" Parameter="DepartmentId|Подразделение"  /&gt;
            &lt;/Eq&gt;
            &lt;/And&gt;
            &lt;/And&gt;
            &lt;And&gt;
            &lt;And&gt;
            &lt;Geq&gt;
            &lt;FieldRef Name="RegDate" /&gt;
            &lt;Value Type="DateTime" Parameter="BeginRegDate|Дата регистрации (начальная)"/&gt;
            &lt;/Geq&gt;
            &lt;Leq&gt;
            &lt;FieldRef Name="RegDate" /&gt;
            &lt;Value Type="DateTime" Parameter="EndRegDate|Дата регистрации (конечная)" /&gt;
            &lt;/Leq&gt;
            &lt;/And&gt;
            &lt;And&gt;
            &lt;And&gt;
            &lt;Eq&gt;
            &lt;FieldRef Name="OrgCorrespondentLink" LookupId="true"/&gt;
            &lt;Value Type="Lookup" Parameter="OrgCorrespondentId|Корреспондент (организация)" /&gt;
            &lt;/Eq&gt;
            &lt;Eq&gt;
            &lt;FieldRef Name="CorrespondentLink" LookupId="true"/&gt;
            &lt;Value Type="Lookup" Parameter="CorrespondentId|Корреспондент (Ф.И.О.)" /&gt;
            &lt;/Eq&gt;
            &lt;/And&gt;
            &lt;Eq&gt;
            &lt;FieldRef Name="DossierLink" LookupId="true"/&gt;
            &lt;Value Type="Lookup" Parameter="DossierId|Дело №" /&gt;
            &lt;/Eq&gt;
            &lt;/And&gt;
            &lt;/And&gt;
            &lt;/And&gt;
            &lt;/Where&gt;
            &lt;/Query&gt;
            &lt;/View&gt;
          </ReportQuery>
    <ReportCreate xmlns="http://www.eos.ru/SP/Fields">http://sed.admsakhalin.ru/_layouts/15/eos/ReportParametersDialog.aspx, http://sed.admsakhalin.ru/_layouts/15/eos/ReportParametersDialog.aspx</ReportCreate>
    <ItemNumber xmlns="7C2CFB19-760E-4FD3-902D-BB846415C5BD">00-00</ItemNumber>
    <ReportRefresh xmlns="http://www.eos.ru/SP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Шаблон отчета" ma:contentTypeID="0x010100AA1C90C56F7D4A6C9A95881BFE11A637008932438405016B49810902ADB2FA57B1" ma:contentTypeVersion="5" ma:contentTypeDescription="" ma:contentTypeScope="" ma:versionID="bf7749f6f852da0cd826003a94fa769b">
  <xsd:schema xmlns:xsd="http://www.w3.org/2001/XMLSchema" xmlns:xs="http://www.w3.org/2001/XMLSchema" xmlns:p="http://schemas.microsoft.com/office/2006/metadata/properties" xmlns:ns2="7C2CFB19-760E-4FD3-902D-BB846415C5BD" xmlns:ns3="http://www.eos.ru/SP/Fields" targetNamespace="http://schemas.microsoft.com/office/2006/metadata/properties" ma:root="true" ma:fieldsID="bfea514e4b52ae2db62828c1564765b0" ns2:_="" ns3:_="">
    <xsd:import namespace="7C2CFB19-760E-4FD3-902D-BB846415C5BD"/>
    <xsd:import namespace="http://www.eos.ru/SP/Fields"/>
    <xsd:element name="properties">
      <xsd:complexType>
        <xsd:sequence>
          <xsd:element name="documentManagement">
            <xsd:complexType>
              <xsd:all>
                <xsd:element ref="ns2:ItemNumber" minOccurs="0"/>
                <xsd:element ref="ns3:ReportRefresh" minOccurs="0"/>
                <xsd:element ref="ns3:ReportCreate" minOccurs="0"/>
                <xsd:element ref="ns3:ReportQue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CFB19-760E-4FD3-902D-BB846415C5BD" elementFormDefault="qualified">
    <xsd:import namespace="http://schemas.microsoft.com/office/2006/documentManagement/types"/>
    <xsd:import namespace="http://schemas.microsoft.com/office/infopath/2007/PartnerControls"/>
    <xsd:element name="ItemNumber" ma:index="6" nillable="true" ma:displayName="№ пункта" ma:default="" ma:internalName="ItemNumber" ma:percentage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www.eos.ru/SP/Fields" elementFormDefault="qualified">
    <xsd:import namespace="http://schemas.microsoft.com/office/2006/documentManagement/types"/>
    <xsd:import namespace="http://schemas.microsoft.com/office/infopath/2007/PartnerControls"/>
    <xsd:element name="ReportRefresh" ma:index="10" nillable="true" ma:displayName="Интервал обновления (мин)" ma:internalName="ReportRefresh" ma:percentage="FALSE">
      <xsd:simpleType>
        <xsd:restriction base="dms:Number"/>
      </xsd:simpleType>
    </xsd:element>
    <xsd:element name="ReportCreate" ma:index="11" nillable="true" ma:displayName="Создать отчет" ma:default="/_layouts/15/eos/ReportParametersDialog.aspx" ma:format="Hyperlink" ma:internalName="ReportCreate">
      <xsd:simpleType>
        <xsd:restriction base="dms:Unknown"/>
      </xsd:simpleType>
    </xsd:element>
    <xsd:element name="ReportQuery" ma:index="12" nillable="true" ma:displayName="Запрос" ma:internalName="ReportQuer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8" ma:displayName="Название"/>
        <xsd:element ref="dc:subject" minOccurs="0" maxOccurs="1"/>
        <xsd:element ref="dc:description" minOccurs="0" maxOccurs="1" ma:index="9" ma:displayName="Заметки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7DC9D-2CAB-448C-8D2F-64455491D7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22039-9833-422B-832A-8DE0499D5648}">
  <ds:schemaRefs>
    <ds:schemaRef ds:uri="http://purl.org/dc/elements/1.1/"/>
    <ds:schemaRef ds:uri="http://schemas.microsoft.com/office/2006/metadata/properties"/>
    <ds:schemaRef ds:uri="http://www.eos.ru/SP/Field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7C2CFB19-760E-4FD3-902D-BB846415C5B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B0A6DB-5CC3-4C48-8D3C-CD91EA334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CFB19-760E-4FD3-902D-BB846415C5BD"/>
    <ds:schemaRef ds:uri="http://www.eos.ru/SP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Результат</vt:lpstr>
      <vt:lpstr>Данные</vt:lpstr>
      <vt:lpstr>BeginRegDate</vt:lpstr>
      <vt:lpstr>EndRegDate</vt:lpstr>
      <vt:lpstr>ReportDate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ОГ ОБЩИЙ. ОТЧЕТ О ТЕМАТИКАХ И КОЛИЧЕСТВЕ ВОПРОСОВ</dc:title>
  <dc:creator>Наструдинов Евгений Рифхатович</dc:creator>
  <dc:description>Общий отчет</dc:description>
  <cp:lastModifiedBy>admin</cp:lastModifiedBy>
  <cp:lastPrinted>2015-11-06T05:32:21Z</cp:lastPrinted>
  <dcterms:created xsi:type="dcterms:W3CDTF">2015-10-06T10:12:55Z</dcterms:created>
  <dcterms:modified xsi:type="dcterms:W3CDTF">2021-01-21T05:31:20Z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0x010100AA1C90C56F7D4A6C9A95881BFE11A637008932438405016B49810902ADB2FA57B1</vt:lpwstr>
  </property>
  <property fmtid="{D5CDD505-2E9C-101B-9397-08002B2CF9AE}" pid="3" name="MWTemplateIdMulti">
    <vt:lpwstr>;#2;#</vt:lpwstr>
  </property>
</Properties>
</file>