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Z:\ОргОтдел\Семибратова\отчет ОГ2021\"/>
    </mc:Choice>
  </mc:AlternateContent>
  <bookViews>
    <workbookView xWindow="0" yWindow="60" windowWidth="28800" windowHeight="12375"/>
  </bookViews>
  <sheets>
    <sheet name="Лист1" sheetId="6" r:id="rId1"/>
    <sheet name="Результат" sheetId="5" r:id="rId2"/>
    <sheet name="Данные" sheetId="1" state="hidden" r:id="rId3"/>
  </sheets>
  <definedNames>
    <definedName name="BeginRegDate">Данные!$K$1</definedName>
    <definedName name="DataRow">#REF!</definedName>
    <definedName name="EndRegDate">Данные!$M$1</definedName>
    <definedName name="ReportDate">Данные!$O$1</definedName>
  </definedNames>
  <calcPr calcId="152511"/>
  <pivotCaches>
    <pivotCache cacheId="4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59" i="1" l="1"/>
  <c r="F459" i="1"/>
  <c r="G458" i="1"/>
  <c r="F458" i="1"/>
  <c r="G457" i="1"/>
  <c r="F457" i="1"/>
  <c r="G456" i="1"/>
  <c r="F456" i="1"/>
  <c r="G455" i="1"/>
  <c r="F455" i="1"/>
  <c r="G454" i="1"/>
  <c r="F454" i="1"/>
  <c r="G453" i="1"/>
  <c r="F453" i="1"/>
  <c r="G452" i="1"/>
  <c r="F452" i="1"/>
  <c r="G451" i="1"/>
  <c r="F451" i="1"/>
  <c r="G450" i="1"/>
  <c r="F450" i="1"/>
  <c r="G449" i="1"/>
  <c r="F449" i="1"/>
  <c r="G448" i="1"/>
  <c r="F448" i="1"/>
  <c r="G447" i="1"/>
  <c r="F447" i="1"/>
  <c r="G446" i="1"/>
  <c r="F446" i="1"/>
  <c r="G445" i="1"/>
  <c r="F445" i="1"/>
  <c r="G444" i="1"/>
  <c r="F444" i="1"/>
  <c r="G443" i="1"/>
  <c r="F443" i="1"/>
  <c r="G442" i="1"/>
  <c r="F442" i="1"/>
  <c r="G441" i="1"/>
  <c r="F441" i="1"/>
  <c r="G440" i="1"/>
  <c r="F440" i="1"/>
  <c r="G439" i="1"/>
  <c r="F439" i="1"/>
  <c r="G438" i="1"/>
  <c r="F438" i="1"/>
  <c r="G437" i="1"/>
  <c r="F437" i="1"/>
  <c r="G436" i="1"/>
  <c r="F436" i="1"/>
  <c r="G435" i="1"/>
  <c r="F435" i="1"/>
  <c r="G434" i="1"/>
  <c r="F434" i="1"/>
  <c r="G433" i="1"/>
  <c r="F433" i="1"/>
  <c r="G432" i="1"/>
  <c r="F432" i="1"/>
  <c r="G431" i="1"/>
  <c r="F431" i="1"/>
  <c r="G430" i="1"/>
  <c r="F430" i="1"/>
  <c r="G429" i="1"/>
  <c r="F429" i="1"/>
  <c r="G428" i="1"/>
  <c r="F428" i="1"/>
  <c r="G427" i="1"/>
  <c r="F427" i="1"/>
  <c r="G426" i="1"/>
  <c r="F426" i="1"/>
  <c r="G425" i="1"/>
  <c r="F425" i="1"/>
  <c r="G424" i="1"/>
  <c r="F424" i="1"/>
  <c r="G423" i="1"/>
  <c r="F423" i="1"/>
  <c r="G422" i="1"/>
  <c r="F422" i="1"/>
  <c r="G421" i="1"/>
  <c r="F421" i="1"/>
  <c r="G420" i="1"/>
  <c r="F420" i="1"/>
  <c r="G419" i="1"/>
  <c r="F419" i="1"/>
  <c r="G418" i="1"/>
  <c r="F418" i="1"/>
  <c r="G417" i="1"/>
  <c r="F417" i="1"/>
  <c r="G416" i="1"/>
  <c r="F416" i="1"/>
  <c r="G415" i="1"/>
  <c r="F415" i="1"/>
  <c r="G414" i="1"/>
  <c r="F414" i="1"/>
  <c r="G413" i="1"/>
  <c r="F413" i="1"/>
  <c r="G412" i="1"/>
  <c r="F412" i="1"/>
  <c r="G411" i="1"/>
  <c r="F411" i="1"/>
  <c r="G410" i="1"/>
  <c r="F410" i="1"/>
  <c r="G409" i="1"/>
  <c r="F409" i="1"/>
  <c r="G408" i="1"/>
  <c r="F408" i="1"/>
  <c r="G407" i="1"/>
  <c r="F407" i="1"/>
  <c r="G406" i="1"/>
  <c r="F406" i="1"/>
  <c r="G405" i="1"/>
  <c r="F405" i="1"/>
  <c r="G404" i="1"/>
  <c r="F404" i="1"/>
  <c r="G403" i="1"/>
  <c r="F403" i="1"/>
  <c r="G402" i="1"/>
  <c r="F402" i="1"/>
  <c r="G401" i="1"/>
  <c r="F401" i="1"/>
  <c r="G400" i="1"/>
  <c r="F400" i="1"/>
  <c r="G399" i="1"/>
  <c r="F399" i="1"/>
  <c r="G398" i="1"/>
  <c r="F398" i="1"/>
  <c r="G397" i="1"/>
  <c r="F397" i="1"/>
  <c r="G396" i="1"/>
  <c r="F396" i="1"/>
  <c r="G395" i="1"/>
  <c r="F395" i="1"/>
  <c r="G394" i="1"/>
  <c r="F394" i="1"/>
  <c r="G393" i="1"/>
  <c r="F393" i="1"/>
  <c r="G392" i="1"/>
  <c r="F392" i="1"/>
  <c r="G391" i="1"/>
  <c r="F391" i="1"/>
  <c r="G390" i="1"/>
  <c r="F390" i="1"/>
  <c r="G389" i="1"/>
  <c r="F389" i="1"/>
  <c r="G388" i="1"/>
  <c r="F388" i="1"/>
  <c r="G387" i="1"/>
  <c r="F387" i="1"/>
  <c r="G386" i="1"/>
  <c r="F386" i="1"/>
  <c r="G385" i="1"/>
  <c r="F385" i="1"/>
  <c r="G384" i="1"/>
  <c r="F384" i="1"/>
  <c r="G383" i="1"/>
  <c r="F383" i="1"/>
  <c r="G382" i="1"/>
  <c r="F382" i="1"/>
  <c r="G381" i="1"/>
  <c r="F381" i="1"/>
  <c r="G380" i="1"/>
  <c r="F380" i="1"/>
  <c r="G379" i="1"/>
  <c r="F379" i="1"/>
  <c r="G378" i="1"/>
  <c r="F378" i="1"/>
  <c r="G377" i="1"/>
  <c r="F377" i="1"/>
  <c r="G376" i="1"/>
  <c r="F376" i="1"/>
  <c r="G375" i="1"/>
  <c r="F375" i="1"/>
  <c r="G374" i="1"/>
  <c r="F374" i="1"/>
  <c r="G373" i="1"/>
  <c r="F373" i="1"/>
  <c r="G372" i="1"/>
  <c r="F372" i="1"/>
  <c r="G371" i="1"/>
  <c r="F371" i="1"/>
  <c r="G370" i="1"/>
  <c r="F370" i="1"/>
  <c r="G369" i="1"/>
  <c r="F369" i="1"/>
  <c r="G368" i="1"/>
  <c r="F368" i="1"/>
  <c r="G367" i="1"/>
  <c r="F367" i="1"/>
  <c r="G366" i="1"/>
  <c r="F366" i="1"/>
  <c r="G365" i="1"/>
  <c r="F365" i="1"/>
  <c r="G364" i="1"/>
  <c r="F364" i="1"/>
  <c r="G363" i="1"/>
  <c r="F363" i="1"/>
  <c r="G362" i="1"/>
  <c r="F362" i="1"/>
  <c r="G361" i="1"/>
  <c r="F361" i="1"/>
  <c r="G360" i="1"/>
  <c r="F360" i="1"/>
  <c r="G359" i="1"/>
  <c r="F359" i="1"/>
  <c r="G358" i="1"/>
  <c r="F358" i="1"/>
  <c r="G357" i="1"/>
  <c r="F357" i="1"/>
  <c r="G356" i="1"/>
  <c r="F356" i="1"/>
  <c r="G355" i="1"/>
  <c r="F355" i="1"/>
  <c r="G354" i="1"/>
  <c r="F354" i="1"/>
  <c r="G353" i="1"/>
  <c r="F353" i="1"/>
  <c r="G352" i="1"/>
  <c r="F352" i="1"/>
  <c r="G351" i="1"/>
  <c r="F351" i="1"/>
  <c r="G350" i="1"/>
  <c r="F350" i="1"/>
  <c r="G349" i="1"/>
  <c r="F349" i="1"/>
  <c r="G348" i="1"/>
  <c r="F348" i="1"/>
  <c r="G347" i="1"/>
  <c r="F347" i="1"/>
  <c r="G346" i="1"/>
  <c r="F346" i="1"/>
  <c r="G345" i="1"/>
  <c r="F345" i="1"/>
  <c r="G344" i="1"/>
  <c r="F344" i="1"/>
  <c r="G343" i="1"/>
  <c r="F343" i="1"/>
  <c r="G342" i="1"/>
  <c r="F342" i="1"/>
  <c r="G341" i="1"/>
  <c r="F341" i="1"/>
  <c r="G340" i="1"/>
  <c r="F340" i="1"/>
  <c r="G339" i="1"/>
  <c r="F339" i="1"/>
  <c r="G338" i="1"/>
  <c r="F338" i="1"/>
  <c r="G337" i="1"/>
  <c r="F337" i="1"/>
  <c r="G336" i="1"/>
  <c r="F336" i="1"/>
  <c r="G335" i="1"/>
  <c r="F335" i="1"/>
  <c r="G334" i="1"/>
  <c r="F334" i="1"/>
  <c r="G333" i="1"/>
  <c r="F333" i="1"/>
  <c r="G332" i="1"/>
  <c r="F332" i="1"/>
  <c r="G331" i="1"/>
  <c r="F331" i="1"/>
  <c r="G330" i="1"/>
  <c r="F330" i="1"/>
  <c r="G329" i="1"/>
  <c r="F329" i="1"/>
  <c r="G328" i="1"/>
  <c r="F328" i="1"/>
  <c r="G327" i="1"/>
  <c r="F327" i="1"/>
  <c r="G326" i="1"/>
  <c r="F326" i="1"/>
  <c r="G325" i="1"/>
  <c r="F325" i="1"/>
  <c r="G324" i="1"/>
  <c r="F324" i="1"/>
  <c r="G323" i="1"/>
  <c r="F323" i="1"/>
  <c r="G322" i="1"/>
  <c r="F322" i="1"/>
  <c r="G321" i="1"/>
  <c r="F321" i="1"/>
  <c r="G320" i="1"/>
  <c r="F320" i="1"/>
  <c r="G319" i="1"/>
  <c r="F319" i="1"/>
  <c r="G318" i="1"/>
  <c r="F318" i="1"/>
  <c r="G317" i="1"/>
  <c r="F317" i="1"/>
  <c r="G316" i="1"/>
  <c r="F316" i="1"/>
  <c r="G315" i="1"/>
  <c r="F315" i="1"/>
  <c r="G314" i="1"/>
  <c r="F314" i="1"/>
  <c r="G313" i="1"/>
  <c r="F313" i="1"/>
  <c r="G312" i="1"/>
  <c r="F312" i="1"/>
  <c r="G311" i="1"/>
  <c r="F311" i="1"/>
  <c r="G310" i="1"/>
  <c r="F310" i="1"/>
  <c r="G309" i="1"/>
  <c r="F309" i="1"/>
  <c r="G308" i="1"/>
  <c r="F308" i="1"/>
  <c r="G307" i="1"/>
  <c r="F307" i="1"/>
  <c r="G306" i="1"/>
  <c r="F306" i="1"/>
  <c r="G305" i="1"/>
  <c r="F305" i="1"/>
  <c r="G304" i="1"/>
  <c r="F304" i="1"/>
  <c r="G303" i="1"/>
  <c r="F303" i="1"/>
  <c r="G302" i="1"/>
  <c r="F302" i="1"/>
  <c r="G301" i="1"/>
  <c r="F301" i="1"/>
  <c r="G300" i="1"/>
  <c r="F300" i="1"/>
  <c r="G299" i="1"/>
  <c r="F299" i="1"/>
  <c r="G298" i="1"/>
  <c r="F298" i="1"/>
  <c r="G297" i="1"/>
  <c r="F297" i="1"/>
  <c r="G296" i="1"/>
  <c r="F296" i="1"/>
  <c r="G295" i="1"/>
  <c r="F295" i="1"/>
  <c r="G294" i="1"/>
  <c r="F294" i="1"/>
  <c r="G293" i="1"/>
  <c r="F293" i="1"/>
  <c r="G292" i="1"/>
  <c r="F292" i="1"/>
  <c r="G291" i="1"/>
  <c r="F291" i="1"/>
  <c r="G290" i="1"/>
  <c r="F290" i="1"/>
  <c r="G289" i="1"/>
  <c r="F289" i="1"/>
  <c r="G288" i="1"/>
  <c r="F288" i="1"/>
  <c r="G287" i="1"/>
  <c r="F287" i="1"/>
  <c r="G286" i="1"/>
  <c r="F286" i="1"/>
  <c r="G285" i="1"/>
  <c r="F285" i="1"/>
  <c r="G284" i="1"/>
  <c r="F284" i="1"/>
  <c r="G283" i="1"/>
  <c r="F283" i="1"/>
  <c r="G282" i="1"/>
  <c r="F282" i="1"/>
  <c r="G281" i="1"/>
  <c r="F281" i="1"/>
  <c r="G280" i="1"/>
  <c r="F280" i="1"/>
  <c r="G279" i="1"/>
  <c r="F279" i="1"/>
  <c r="G278" i="1"/>
  <c r="F278" i="1"/>
  <c r="G277" i="1"/>
  <c r="F277" i="1"/>
  <c r="G276" i="1"/>
  <c r="F276" i="1"/>
  <c r="G275" i="1"/>
  <c r="F275" i="1"/>
  <c r="G274" i="1"/>
  <c r="F274" i="1"/>
  <c r="G273" i="1"/>
  <c r="F273" i="1"/>
  <c r="G272" i="1"/>
  <c r="F272" i="1"/>
  <c r="G271" i="1"/>
  <c r="F271" i="1"/>
  <c r="G270" i="1"/>
  <c r="F270" i="1"/>
  <c r="G269" i="1"/>
  <c r="F269" i="1"/>
  <c r="G268" i="1"/>
  <c r="F268" i="1"/>
  <c r="G267" i="1"/>
  <c r="F267" i="1"/>
  <c r="G266" i="1"/>
  <c r="F266" i="1"/>
  <c r="G265" i="1"/>
  <c r="F265" i="1"/>
  <c r="G264" i="1"/>
  <c r="F264" i="1"/>
  <c r="G263" i="1"/>
  <c r="F263" i="1"/>
  <c r="G262" i="1"/>
  <c r="F262" i="1"/>
  <c r="G261" i="1"/>
  <c r="F261" i="1"/>
  <c r="G260" i="1"/>
  <c r="F260" i="1"/>
  <c r="G259" i="1"/>
  <c r="F259" i="1"/>
  <c r="G258" i="1"/>
  <c r="F258" i="1"/>
  <c r="G257" i="1"/>
  <c r="F257" i="1"/>
  <c r="G256" i="1"/>
  <c r="F256" i="1"/>
  <c r="G255" i="1"/>
  <c r="F255" i="1"/>
  <c r="G254" i="1"/>
  <c r="F254" i="1"/>
  <c r="G253" i="1"/>
  <c r="F253" i="1"/>
  <c r="G252" i="1"/>
  <c r="F252" i="1"/>
  <c r="G251" i="1"/>
  <c r="F251" i="1"/>
  <c r="G250" i="1"/>
  <c r="F250" i="1"/>
  <c r="G249" i="1"/>
  <c r="F249" i="1"/>
  <c r="G248" i="1"/>
  <c r="F248" i="1"/>
  <c r="G247" i="1"/>
  <c r="F247" i="1"/>
  <c r="G246" i="1"/>
  <c r="F246" i="1"/>
  <c r="G245" i="1"/>
  <c r="F245" i="1"/>
  <c r="G244" i="1"/>
  <c r="F244" i="1"/>
  <c r="G243" i="1"/>
  <c r="F243" i="1"/>
  <c r="G242" i="1"/>
  <c r="F242" i="1"/>
  <c r="G241" i="1"/>
  <c r="F241" i="1"/>
  <c r="G240" i="1"/>
  <c r="F240" i="1"/>
  <c r="G239" i="1"/>
  <c r="F239" i="1"/>
  <c r="G238" i="1"/>
  <c r="F238" i="1"/>
  <c r="G237" i="1"/>
  <c r="F237" i="1"/>
  <c r="G236" i="1"/>
  <c r="F236" i="1"/>
  <c r="G235" i="1"/>
  <c r="F235" i="1"/>
  <c r="G234" i="1"/>
  <c r="F234" i="1"/>
  <c r="G233" i="1"/>
  <c r="F233" i="1"/>
  <c r="G232" i="1"/>
  <c r="F232" i="1"/>
  <c r="G231" i="1"/>
  <c r="F231" i="1"/>
  <c r="G230" i="1"/>
  <c r="F230" i="1"/>
  <c r="G229" i="1"/>
  <c r="F229" i="1"/>
  <c r="G228" i="1"/>
  <c r="F228" i="1"/>
  <c r="G227" i="1"/>
  <c r="F227" i="1"/>
  <c r="G226" i="1"/>
  <c r="F226" i="1"/>
  <c r="G225" i="1"/>
  <c r="F225" i="1"/>
  <c r="G224" i="1"/>
  <c r="F224" i="1"/>
  <c r="G223" i="1"/>
  <c r="F223" i="1"/>
  <c r="G222" i="1"/>
  <c r="F222" i="1"/>
  <c r="G221" i="1"/>
  <c r="F221" i="1"/>
  <c r="G220" i="1"/>
  <c r="F220" i="1"/>
  <c r="G219" i="1"/>
  <c r="F219" i="1"/>
  <c r="G218" i="1"/>
  <c r="F218" i="1"/>
  <c r="G217" i="1"/>
  <c r="F217" i="1"/>
  <c r="G216" i="1"/>
  <c r="F216" i="1"/>
  <c r="G215" i="1"/>
  <c r="F215" i="1"/>
  <c r="G214" i="1"/>
  <c r="F214" i="1"/>
  <c r="G213" i="1"/>
  <c r="F213" i="1"/>
  <c r="G212" i="1"/>
  <c r="F212" i="1"/>
  <c r="G211" i="1"/>
  <c r="F211" i="1"/>
  <c r="G210" i="1"/>
  <c r="F210" i="1"/>
  <c r="G209" i="1"/>
  <c r="F209" i="1"/>
  <c r="G208" i="1"/>
  <c r="F208" i="1"/>
  <c r="G207" i="1"/>
  <c r="F207" i="1"/>
  <c r="G206" i="1"/>
  <c r="F206" i="1"/>
  <c r="G205" i="1"/>
  <c r="F205" i="1"/>
  <c r="G204" i="1"/>
  <c r="F204" i="1"/>
  <c r="G203" i="1"/>
  <c r="F203" i="1"/>
  <c r="G202" i="1"/>
  <c r="F202" i="1"/>
  <c r="G201" i="1"/>
  <c r="F201" i="1"/>
  <c r="G200" i="1"/>
  <c r="F200" i="1"/>
  <c r="G199" i="1"/>
  <c r="F199" i="1"/>
  <c r="G198" i="1"/>
  <c r="F198" i="1"/>
  <c r="G197" i="1"/>
  <c r="F197" i="1"/>
  <c r="G196" i="1"/>
  <c r="F196" i="1"/>
  <c r="G195" i="1"/>
  <c r="F195" i="1"/>
  <c r="G194" i="1"/>
  <c r="F194" i="1"/>
  <c r="G193" i="1"/>
  <c r="F193" i="1"/>
  <c r="G192" i="1"/>
  <c r="F192" i="1"/>
  <c r="G191" i="1"/>
  <c r="F191" i="1"/>
  <c r="G190" i="1"/>
  <c r="F190" i="1"/>
  <c r="G189" i="1"/>
  <c r="F189" i="1"/>
  <c r="G188" i="1"/>
  <c r="F188" i="1"/>
  <c r="G187" i="1"/>
  <c r="F187" i="1"/>
  <c r="G186" i="1"/>
  <c r="F186" i="1"/>
  <c r="G185" i="1"/>
  <c r="F185" i="1"/>
  <c r="G184" i="1"/>
  <c r="F184" i="1"/>
  <c r="G183" i="1"/>
  <c r="F183" i="1"/>
  <c r="G182" i="1"/>
  <c r="F182" i="1"/>
  <c r="G181" i="1"/>
  <c r="F181" i="1"/>
  <c r="G180" i="1"/>
  <c r="F180" i="1"/>
  <c r="G179" i="1"/>
  <c r="F179" i="1"/>
  <c r="G178" i="1"/>
  <c r="F178" i="1"/>
  <c r="G177" i="1"/>
  <c r="F177" i="1"/>
  <c r="G176" i="1"/>
  <c r="F176" i="1"/>
  <c r="G175" i="1"/>
  <c r="F175" i="1"/>
  <c r="G174" i="1"/>
  <c r="F174" i="1"/>
  <c r="G173" i="1"/>
  <c r="F173" i="1"/>
  <c r="G172" i="1"/>
  <c r="F172" i="1"/>
  <c r="G171" i="1"/>
  <c r="F171" i="1"/>
  <c r="G170" i="1"/>
  <c r="F170" i="1"/>
  <c r="G169" i="1"/>
  <c r="F169" i="1"/>
  <c r="G168" i="1"/>
  <c r="F168" i="1"/>
  <c r="G167" i="1"/>
  <c r="F167" i="1"/>
  <c r="G166" i="1"/>
  <c r="F166" i="1"/>
  <c r="G165" i="1"/>
  <c r="F165" i="1"/>
  <c r="G164" i="1"/>
  <c r="F164" i="1"/>
  <c r="G163" i="1"/>
  <c r="F163" i="1"/>
  <c r="G162" i="1"/>
  <c r="F162" i="1"/>
  <c r="G161" i="1"/>
  <c r="F161" i="1"/>
  <c r="G160" i="1"/>
  <c r="F160" i="1"/>
  <c r="G159" i="1"/>
  <c r="F159" i="1"/>
  <c r="G158" i="1"/>
  <c r="F158" i="1"/>
  <c r="G157" i="1"/>
  <c r="F157" i="1"/>
  <c r="G156" i="1"/>
  <c r="F156" i="1"/>
  <c r="G155" i="1"/>
  <c r="F155" i="1"/>
  <c r="G154" i="1"/>
  <c r="F154" i="1"/>
  <c r="G153" i="1"/>
  <c r="F153" i="1"/>
  <c r="G152" i="1"/>
  <c r="F152" i="1"/>
  <c r="G151" i="1"/>
  <c r="F151" i="1"/>
  <c r="G150" i="1"/>
  <c r="F150" i="1"/>
  <c r="G149" i="1"/>
  <c r="F149" i="1"/>
  <c r="G148" i="1"/>
  <c r="F148" i="1"/>
  <c r="G147" i="1"/>
  <c r="F147" i="1"/>
  <c r="G146" i="1"/>
  <c r="F146" i="1"/>
  <c r="G145" i="1"/>
  <c r="F145" i="1"/>
  <c r="G144" i="1"/>
  <c r="F144" i="1"/>
  <c r="G143" i="1"/>
  <c r="F143" i="1"/>
  <c r="G142" i="1"/>
  <c r="F142" i="1"/>
  <c r="G141" i="1"/>
  <c r="F141" i="1"/>
  <c r="G140" i="1"/>
  <c r="F140" i="1"/>
  <c r="G139" i="1"/>
  <c r="F139" i="1"/>
  <c r="G138" i="1"/>
  <c r="F138" i="1"/>
  <c r="G137" i="1"/>
  <c r="F137" i="1"/>
  <c r="G136" i="1"/>
  <c r="F136" i="1"/>
  <c r="G135" i="1"/>
  <c r="F135" i="1"/>
  <c r="G134" i="1"/>
  <c r="F134" i="1"/>
  <c r="G133" i="1"/>
  <c r="F133" i="1"/>
  <c r="G132" i="1"/>
  <c r="F132" i="1"/>
  <c r="G131" i="1"/>
  <c r="F131" i="1"/>
  <c r="G130" i="1"/>
  <c r="F130" i="1"/>
  <c r="G129" i="1"/>
  <c r="F129" i="1"/>
  <c r="G128" i="1"/>
  <c r="F128" i="1"/>
  <c r="G127" i="1"/>
  <c r="F127" i="1"/>
  <c r="G126" i="1"/>
  <c r="F126" i="1"/>
  <c r="G125" i="1"/>
  <c r="F125" i="1"/>
  <c r="G124" i="1"/>
  <c r="F124" i="1"/>
  <c r="G123" i="1"/>
  <c r="F123" i="1"/>
  <c r="G122" i="1"/>
  <c r="F122" i="1"/>
  <c r="G121" i="1"/>
  <c r="F121" i="1"/>
  <c r="G120" i="1"/>
  <c r="F120" i="1"/>
  <c r="G119" i="1"/>
  <c r="F119" i="1"/>
  <c r="G118" i="1"/>
  <c r="F118" i="1"/>
  <c r="G117" i="1"/>
  <c r="F117" i="1"/>
  <c r="G116" i="1"/>
  <c r="F116" i="1"/>
  <c r="G115" i="1"/>
  <c r="F115" i="1"/>
  <c r="G114" i="1"/>
  <c r="F114" i="1"/>
  <c r="G113" i="1"/>
  <c r="F113" i="1"/>
  <c r="G112" i="1"/>
  <c r="F112" i="1"/>
  <c r="G111" i="1"/>
  <c r="F111" i="1"/>
  <c r="G110" i="1"/>
  <c r="F110" i="1"/>
  <c r="G109" i="1"/>
  <c r="F109" i="1"/>
  <c r="G108" i="1"/>
  <c r="F108" i="1"/>
  <c r="G107" i="1"/>
  <c r="F107" i="1"/>
  <c r="G106" i="1"/>
  <c r="F106" i="1"/>
  <c r="G105" i="1"/>
  <c r="F105" i="1"/>
  <c r="G104" i="1"/>
  <c r="F104" i="1"/>
  <c r="G103" i="1"/>
  <c r="F103" i="1"/>
  <c r="G102" i="1"/>
  <c r="F102" i="1"/>
  <c r="G101" i="1"/>
  <c r="F101" i="1"/>
  <c r="G100" i="1"/>
  <c r="F100" i="1"/>
  <c r="G99" i="1"/>
  <c r="F99" i="1"/>
  <c r="G98" i="1"/>
  <c r="F98" i="1"/>
  <c r="G97" i="1"/>
  <c r="F97" i="1"/>
  <c r="G96" i="1"/>
  <c r="F96" i="1"/>
  <c r="G95" i="1"/>
  <c r="F95" i="1"/>
  <c r="G94" i="1"/>
  <c r="F94" i="1"/>
  <c r="G93" i="1"/>
  <c r="F93" i="1"/>
  <c r="G92" i="1"/>
  <c r="F92" i="1"/>
  <c r="G91" i="1"/>
  <c r="F91" i="1"/>
  <c r="G90" i="1"/>
  <c r="F90" i="1"/>
  <c r="G89" i="1"/>
  <c r="F89" i="1"/>
  <c r="G88" i="1"/>
  <c r="F88" i="1"/>
  <c r="G87" i="1"/>
  <c r="F87" i="1"/>
  <c r="G86" i="1"/>
  <c r="F86" i="1"/>
  <c r="G85" i="1"/>
  <c r="F85" i="1"/>
  <c r="G84" i="1"/>
  <c r="F84" i="1"/>
  <c r="G83" i="1"/>
  <c r="F83" i="1"/>
  <c r="G82" i="1"/>
  <c r="F82" i="1"/>
  <c r="G81" i="1"/>
  <c r="F81" i="1"/>
  <c r="G80" i="1"/>
  <c r="F80" i="1"/>
  <c r="G79" i="1"/>
  <c r="F79" i="1"/>
  <c r="G78" i="1"/>
  <c r="F78" i="1"/>
  <c r="G77" i="1"/>
  <c r="F77" i="1"/>
  <c r="G76" i="1"/>
  <c r="F76" i="1"/>
  <c r="G75" i="1"/>
  <c r="F75" i="1"/>
  <c r="G74" i="1"/>
  <c r="F74" i="1"/>
  <c r="G73" i="1"/>
  <c r="F73" i="1"/>
  <c r="G72" i="1"/>
  <c r="F72" i="1"/>
  <c r="G71" i="1"/>
  <c r="F71" i="1"/>
  <c r="G70" i="1"/>
  <c r="F70" i="1"/>
  <c r="G69" i="1"/>
  <c r="F69" i="1"/>
  <c r="G68" i="1"/>
  <c r="F68" i="1"/>
  <c r="G67" i="1"/>
  <c r="F67" i="1"/>
  <c r="G66" i="1"/>
  <c r="F66" i="1"/>
  <c r="G65" i="1"/>
  <c r="F65" i="1"/>
  <c r="G64" i="1"/>
  <c r="F64" i="1"/>
  <c r="G63" i="1"/>
  <c r="F63" i="1"/>
  <c r="G62" i="1"/>
  <c r="F62" i="1"/>
  <c r="G61" i="1"/>
  <c r="F61" i="1"/>
  <c r="G60" i="1"/>
  <c r="F60" i="1"/>
  <c r="G59" i="1"/>
  <c r="F59" i="1"/>
  <c r="G58" i="1"/>
  <c r="F58" i="1"/>
  <c r="G57" i="1"/>
  <c r="F57" i="1"/>
  <c r="G56" i="1"/>
  <c r="F56" i="1"/>
  <c r="G55" i="1"/>
  <c r="F55" i="1"/>
  <c r="G54" i="1"/>
  <c r="F54" i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  <c r="G4" i="1"/>
  <c r="F4" i="1"/>
  <c r="G3" i="1"/>
  <c r="F3" i="1"/>
  <c r="G2" i="1"/>
  <c r="F2" i="1"/>
  <c r="B5" i="5"/>
  <c r="B3" i="5"/>
</calcChain>
</file>

<file path=xl/sharedStrings.xml><?xml version="1.0" encoding="utf-8"?>
<sst xmlns="http://schemas.openxmlformats.org/spreadsheetml/2006/main" count="4716" uniqueCount="1116">
  <si>
    <t>Группа документов</t>
  </si>
  <si>
    <t>Ссылка</t>
  </si>
  <si>
    <t>С</t>
  </si>
  <si>
    <t>По</t>
  </si>
  <si>
    <t>Дата отчета</t>
  </si>
  <si>
    <t/>
  </si>
  <si>
    <t>Тематика</t>
  </si>
  <si>
    <t>(пусто)</t>
  </si>
  <si>
    <t>Общий итог</t>
  </si>
  <si>
    <t>Подразделение</t>
  </si>
  <si>
    <t xml:space="preserve"> </t>
  </si>
  <si>
    <t>Управление по работе с обращениями граждан</t>
  </si>
  <si>
    <t>ОТЧЕТ ПО ТЕМАТИКАМ И КОЛИЧЕСТВУ ВОПРОСОВ, зарегистрированных</t>
  </si>
  <si>
    <t>Дата рег</t>
  </si>
  <si>
    <t>Рег №</t>
  </si>
  <si>
    <t>Заголовок</t>
  </si>
  <si>
    <t>01.01.2021</t>
  </si>
  <si>
    <t>31.12.2021</t>
  </si>
  <si>
    <t>10.01.2022 10:31:12</t>
  </si>
  <si>
    <t>Обращения граждан МО Ногликский ГО</t>
  </si>
  <si>
    <t>Трудоустройство. Безработица. Органы службы занятости. Государственные услуги в области содействия занятости населения</t>
  </si>
  <si>
    <t>ОГ-5.07-58/21-(0)</t>
  </si>
  <si>
    <t>19.02.2021</t>
  </si>
  <si>
    <t>О направлении резюме на вакансию.</t>
  </si>
  <si>
    <t>Истребование дополнительных документов и материалов, в том числе в электронной форме</t>
  </si>
  <si>
    <t>ОГ-5.07-197/21-(0)</t>
  </si>
  <si>
    <t>02.07.2021</t>
  </si>
  <si>
    <t>О выдаче заключения о признании дома аварийным</t>
  </si>
  <si>
    <t>Технологическое присоединение потребителей к системам электро-, тепло-, газо-, водоснабжения</t>
  </si>
  <si>
    <t>ОГ-5.07-297/21-(0)</t>
  </si>
  <si>
    <t>22.10.2021</t>
  </si>
  <si>
    <t>О восстановлении центрального водоснабжения</t>
  </si>
  <si>
    <t>Регистрация по месту жительства и пребывания</t>
  </si>
  <si>
    <t>ОГ-5.07-22/21-(0)</t>
  </si>
  <si>
    <t>19.01.2021</t>
  </si>
  <si>
    <t>О регистрации в квартире.</t>
  </si>
  <si>
    <t>Переселение из подвалов, бараков, коммуналок, общежитий, аварийных домов, ветхого жилья, санитарно-защитной зоны</t>
  </si>
  <si>
    <t>ОГ-5.07-43/21-(1)</t>
  </si>
  <si>
    <t>16.02.2021</t>
  </si>
  <si>
    <t>О переселении в пгт. Ноглики</t>
  </si>
  <si>
    <t>Обращения, заявления и жалобы граждан</t>
  </si>
  <si>
    <t>ОГ-5.07-323/21-(0)</t>
  </si>
  <si>
    <t>16.11.2021</t>
  </si>
  <si>
    <t>О благоустройстве детских площадок</t>
  </si>
  <si>
    <t>ОГ-5.07-35/21-(0)</t>
  </si>
  <si>
    <t>29.01.2021</t>
  </si>
  <si>
    <t>Об изменении разрешенного использования ЗУ.</t>
  </si>
  <si>
    <t>Подключение индивидуальных жилых домов к централизованным сетям водо-, тепло - газо-, электроснабжения и водоотведения</t>
  </si>
  <si>
    <t>ОГ-5.07-188/21-(0)</t>
  </si>
  <si>
    <t>15.06.2021</t>
  </si>
  <si>
    <t>О индивидуальном отоплении всего дома</t>
  </si>
  <si>
    <t>Природные ресурсы и охрана окружающей природной среды</t>
  </si>
  <si>
    <t>ОГ-5.07-34/21-(1)</t>
  </si>
  <si>
    <t>03.02.2021</t>
  </si>
  <si>
    <t>О затоплении дворов, сараев, подвалов.</t>
  </si>
  <si>
    <t>ОГ-5.07-79/21-(1)</t>
  </si>
  <si>
    <t>06.04.2021</t>
  </si>
  <si>
    <t>О принятии распоряжения после принятии акта об аварийности и подлежащего сноса дома (№ 55 от 28.03.2018)</t>
  </si>
  <si>
    <t>Образование земельных участков (образование, раздел, выдел, объединение земельных участков). Возникновение прав на землю</t>
  </si>
  <si>
    <t>ОГ-5.07-62/21-(4)</t>
  </si>
  <si>
    <t>22.09.2021</t>
  </si>
  <si>
    <t>О предварительном согласовании предоставления земельного участка</t>
  </si>
  <si>
    <t>Предприятия бытового обслуживания населения. Бытовые услуги</t>
  </si>
  <si>
    <t>ОГ-5.07-305/21-(0)</t>
  </si>
  <si>
    <t>29.10.2021</t>
  </si>
  <si>
    <t>Об отключении квартиры от центрального отопления</t>
  </si>
  <si>
    <t>Запросы архивных данных</t>
  </si>
  <si>
    <t>ОГ-5.07-93/21-(0)</t>
  </si>
  <si>
    <t>01.04.2021</t>
  </si>
  <si>
    <t>О выдаче постановления</t>
  </si>
  <si>
    <t>Внеочередное обеспечение жилыми помещениями</t>
  </si>
  <si>
    <t>ОГ-5.07-135/21-(1)</t>
  </si>
  <si>
    <t>08.06.2021</t>
  </si>
  <si>
    <t>О внеочередном обеспечении жилым помещением</t>
  </si>
  <si>
    <t>ОГ-5.07-122/21-(0)</t>
  </si>
  <si>
    <t>20.04.2021</t>
  </si>
  <si>
    <t>О предоставлении проекта дома</t>
  </si>
  <si>
    <t>ОГ-5.07-232/21-(1)</t>
  </si>
  <si>
    <t>03.08.2021</t>
  </si>
  <si>
    <t>О жилищном вопросе</t>
  </si>
  <si>
    <t>Особенности регулирования труда отдельных категорий граждан. Трудовые вопросы работающих в районах Крайнего Севера</t>
  </si>
  <si>
    <t>ОГ-5.07-147/21-(0)</t>
  </si>
  <si>
    <t>11.05.2021</t>
  </si>
  <si>
    <t>О сокращении периода отпусков</t>
  </si>
  <si>
    <t>ОГ-5.07-50/21-(0)</t>
  </si>
  <si>
    <t>10.02.2021</t>
  </si>
  <si>
    <t>О предоставлении документов на предмет аварийности жилья.</t>
  </si>
  <si>
    <t>Содержание общего имущества (канализация, вентиляция, кровля, ограждающие конструкции, инженерное оборудование, места общего пользования, придомовая территория)</t>
  </si>
  <si>
    <t>ОГ-5.07-303/21-(0)</t>
  </si>
  <si>
    <t>28.10.2021</t>
  </si>
  <si>
    <t>О спиле дерева</t>
  </si>
  <si>
    <t>ОГ-5.07-290/21-(0)</t>
  </si>
  <si>
    <t>08.10.2021</t>
  </si>
  <si>
    <t>О квартирном вопросе, переселении из с. Катангли</t>
  </si>
  <si>
    <t>ОГ-5.07-21/21-(0)</t>
  </si>
  <si>
    <t>О переселении из аварийного жилья.</t>
  </si>
  <si>
    <t>Предоставление жилья по договору социального найма (ДСН)</t>
  </si>
  <si>
    <t>ОГ-5.07-151/21-(0)</t>
  </si>
  <si>
    <t>13.05.2021</t>
  </si>
  <si>
    <t>О продлении договора соц. найма</t>
  </si>
  <si>
    <t>Благоустройство и ремонт подъездных дорог, в том числе тротуаров</t>
  </si>
  <si>
    <t>ОГ-5.07-195/21-(0)</t>
  </si>
  <si>
    <t>01.07.2021</t>
  </si>
  <si>
    <t>Об отсутствии проезда к жилому дому</t>
  </si>
  <si>
    <t>Полномочия государственных органов и органов местного самоуправления в области земельных отношений, в том числе связанные с "дальневосточным гектаром"</t>
  </si>
  <si>
    <t>ОГ-5.07-209/21-(0)</t>
  </si>
  <si>
    <t>13.07.2021</t>
  </si>
  <si>
    <t>Об освобождении земельного участка от деревьев</t>
  </si>
  <si>
    <t>ОГ-5.07-37/21-(0)</t>
  </si>
  <si>
    <t>01.02.2021</t>
  </si>
  <si>
    <t>О выделении жилого помещения.</t>
  </si>
  <si>
    <t>Подарки, книги, фотографии, автографы</t>
  </si>
  <si>
    <t>ОГ-5.07-354/21-(0)</t>
  </si>
  <si>
    <t>14.12.2021</t>
  </si>
  <si>
    <t>О дарении нагрудного знака с символикой муниципального образования</t>
  </si>
  <si>
    <t>ОГ-5.07-159/21-(1)</t>
  </si>
  <si>
    <t>01.06.2021</t>
  </si>
  <si>
    <t>О сносе построек на Вокзальной д.1</t>
  </si>
  <si>
    <t>Охрана и защита лесов</t>
  </si>
  <si>
    <t>ОГ-5.07-148/21-(0)</t>
  </si>
  <si>
    <t>О вырубке леса</t>
  </si>
  <si>
    <t>ОГ-5.07-150/21-(0)</t>
  </si>
  <si>
    <t>О выделении материальной помощи.</t>
  </si>
  <si>
    <t>ОГ-5.07-216/21-(0)</t>
  </si>
  <si>
    <t>20.07.2021</t>
  </si>
  <si>
    <t>О личных неприязнях сотрудника администрации</t>
  </si>
  <si>
    <t>ОГ-5.07-313/21-(0)</t>
  </si>
  <si>
    <t>09.11.2021</t>
  </si>
  <si>
    <t>О предоставлении жилья по социальному найму</t>
  </si>
  <si>
    <t>Перерасчет размеров пенсий</t>
  </si>
  <si>
    <t>ОГ-5.07-4/21-(1)</t>
  </si>
  <si>
    <t>15.01.2021</t>
  </si>
  <si>
    <t>О пенсионных выплатах.</t>
  </si>
  <si>
    <t>ОГ-5.07-192/21-(0)</t>
  </si>
  <si>
    <t>25.06.2021</t>
  </si>
  <si>
    <t>О предоставлении жилья</t>
  </si>
  <si>
    <t>Арендные отношения в области землепользования</t>
  </si>
  <si>
    <t>ОГ-5.07-213/21-(0)</t>
  </si>
  <si>
    <t>Об отказе в предоставлении земельного участка</t>
  </si>
  <si>
    <t>ОГ-5.07-2/21-(1)</t>
  </si>
  <si>
    <t>О жилищном вопросе (погорелец)</t>
  </si>
  <si>
    <t>Строительство и реконструкция дорог</t>
  </si>
  <si>
    <t>ОГ-5.07-128/21-(1)</t>
  </si>
  <si>
    <t>07.09.2021</t>
  </si>
  <si>
    <t>О дороге по улице Квартал 12. О заброшенном доме по этой же улице</t>
  </si>
  <si>
    <t>ОГ-5.07-260/21-(0)</t>
  </si>
  <si>
    <t>06.09.2021</t>
  </si>
  <si>
    <t>О предварительном согласовании предоставления ЗУ</t>
  </si>
  <si>
    <t>Капитальный ремонт общего имущества</t>
  </si>
  <si>
    <t>ОГ-5.07-66/21-(0)</t>
  </si>
  <si>
    <t>02.03.2021</t>
  </si>
  <si>
    <t>О капитальном ремонте муниципальной квартиры.</t>
  </si>
  <si>
    <t>ОГ-5.07-241/21-(0)</t>
  </si>
  <si>
    <t>09.08.2021</t>
  </si>
  <si>
    <t>ОГ-5.07-110/21-(0)</t>
  </si>
  <si>
    <t>12.04.2021</t>
  </si>
  <si>
    <t>О выдаче документов</t>
  </si>
  <si>
    <t>ОГ-5.07-358/21-(0)</t>
  </si>
  <si>
    <t>27.12.2021</t>
  </si>
  <si>
    <t>О расселении из ветхого жилья</t>
  </si>
  <si>
    <t>ОГ-5.07-20/21-(2)</t>
  </si>
  <si>
    <t>О вентиляции и дымоудалении в МКД.</t>
  </si>
  <si>
    <t>ОГ-5.07-5/21-(0)</t>
  </si>
  <si>
    <t>12.01.2021</t>
  </si>
  <si>
    <t>О перезаключении соглашения.</t>
  </si>
  <si>
    <t>Инвестиции в строительство</t>
  </si>
  <si>
    <t>ОГ-5.07-270/21-(0)</t>
  </si>
  <si>
    <t>17.09.2021</t>
  </si>
  <si>
    <t>О предоставлении информации для подтверждения инвестиционной привлекательности развития туристического бизнеса</t>
  </si>
  <si>
    <t>Жилище</t>
  </si>
  <si>
    <t>ОГ-5.07-238/21-(0)</t>
  </si>
  <si>
    <t>06.08.2021</t>
  </si>
  <si>
    <t>О приобретении квартиры. О предоставлении документов по признанию дома аварийным</t>
  </si>
  <si>
    <t>Вопросы частного домовладения</t>
  </si>
  <si>
    <t>ОГ-5.07-287/21-(0)</t>
  </si>
  <si>
    <t>О земельном вопросе, частный дом, перепланировка дома</t>
  </si>
  <si>
    <t>Социальная защита пострадавших от стихийных бедствий, чрезвычайных происшествий, терактов и пожаров</t>
  </si>
  <si>
    <t>ОГ-5.07-334/21-(0)</t>
  </si>
  <si>
    <t>24.11.2021</t>
  </si>
  <si>
    <t>Об оказании единовременной материальной помощи</t>
  </si>
  <si>
    <t>ОГ-5.07-242/21-(1)</t>
  </si>
  <si>
    <t>О предоставлении образцов документов для заполнения</t>
  </si>
  <si>
    <t>ОГ-5.07-4/21-(2)</t>
  </si>
  <si>
    <t>05.02.2021</t>
  </si>
  <si>
    <t>О предоставлении документов.</t>
  </si>
  <si>
    <t>ОГ-5.07-118/21-(0)</t>
  </si>
  <si>
    <t>16.04.2021</t>
  </si>
  <si>
    <t>О принятии мер по обеспечению прав и интересов жильцов</t>
  </si>
  <si>
    <t>ОГ-5.07-335/21-(1)</t>
  </si>
  <si>
    <t>21.12.2021</t>
  </si>
  <si>
    <t>О сгоревшем доме в мкр. Мостоотряд-110, д. 9</t>
  </si>
  <si>
    <t>ОГ-5.07-214/21-(0)</t>
  </si>
  <si>
    <t>19.07.2021</t>
  </si>
  <si>
    <t>О  дарении юбилейной книги</t>
  </si>
  <si>
    <t>ОГ-5.07-250/21-(0)</t>
  </si>
  <si>
    <t>17.08.2021</t>
  </si>
  <si>
    <t>О предоставлении жилья 
(аварийный дом)</t>
  </si>
  <si>
    <t>ОГ-5.07-355/21-(1)</t>
  </si>
  <si>
    <t>28.12.2021</t>
  </si>
  <si>
    <t>О переадресации обращения</t>
  </si>
  <si>
    <t>ОГ-5.07-201/21-(0)</t>
  </si>
  <si>
    <t>06.07.2021</t>
  </si>
  <si>
    <t>О сносе бесхозных построек</t>
  </si>
  <si>
    <t>ОГ-5.07-351/21-(0)</t>
  </si>
  <si>
    <t>07.12.2021</t>
  </si>
  <si>
    <t>О регистрации родственника в жилье, предоставленном по соц.найму.</t>
  </si>
  <si>
    <t>ОГ-5.07-295/21-(0)</t>
  </si>
  <si>
    <t>21.10.2021</t>
  </si>
  <si>
    <t>О ремонте дороги</t>
  </si>
  <si>
    <t>ОГ-5.07-170/21-(0)</t>
  </si>
  <si>
    <t>31.05.2021</t>
  </si>
  <si>
    <t>автомобильный транспорт</t>
  </si>
  <si>
    <t>ОГ-5.07-169/21-(0)</t>
  </si>
  <si>
    <t>26.05.2021</t>
  </si>
  <si>
    <t>Об отказе заезжать в микрорайон Ноглики-2</t>
  </si>
  <si>
    <t>ОГ-5.07-265/21-(0)</t>
  </si>
  <si>
    <t>09.09.2021</t>
  </si>
  <si>
    <t>О благоустройстве дворовой территории</t>
  </si>
  <si>
    <t>ОГ-5.07-51/21-(1)</t>
  </si>
  <si>
    <t>Организация выгула собак</t>
  </si>
  <si>
    <t>ОГ-5.07-190/21-(0)</t>
  </si>
  <si>
    <t>16.06.2021</t>
  </si>
  <si>
    <t>О нападении собаки</t>
  </si>
  <si>
    <t>ОГ-5.07-237/21-(0)</t>
  </si>
  <si>
    <t>О предоставлении выписки из домовой книги</t>
  </si>
  <si>
    <t>Отлов животных</t>
  </si>
  <si>
    <t>ОГ-5.07-90/21-(0)</t>
  </si>
  <si>
    <t>29.03.2021</t>
  </si>
  <si>
    <t>О бездомных собаках</t>
  </si>
  <si>
    <t>ОГ-5.07-62/21-(1)</t>
  </si>
  <si>
    <t>17.03.2021</t>
  </si>
  <si>
    <t>О выделении жилья. О плохом состоянии квартиры, которое повлияло на здоровье дочери</t>
  </si>
  <si>
    <t>ОГ-5.07-152/21-(0)</t>
  </si>
  <si>
    <t>О переселении с. Катангли (между небом и землей).</t>
  </si>
  <si>
    <t>ОГ-5.07-356/21-(0)</t>
  </si>
  <si>
    <t>О неработающей системе вентиляции (О неработающей газовой колонке)</t>
  </si>
  <si>
    <t>ОГ-5.07-133/21-(0)</t>
  </si>
  <si>
    <t>23.04.2021</t>
  </si>
  <si>
    <t>О затоплении талыми водами</t>
  </si>
  <si>
    <t>ОГ-5.07-126/21-(0)</t>
  </si>
  <si>
    <t>О переселении из аварийного жилья</t>
  </si>
  <si>
    <t>ОГ-5.07-274/21-(0)</t>
  </si>
  <si>
    <t>21.09.2021</t>
  </si>
  <si>
    <t>Об оказании помощи в восстановлении балкона</t>
  </si>
  <si>
    <t>Защита прав на землю и рассмотрение земельных споров</t>
  </si>
  <si>
    <t>ОГ-5.07-315/21-(0)</t>
  </si>
  <si>
    <t>10.11.2021</t>
  </si>
  <si>
    <t>О назначении комиссии по разрешению земельных споров</t>
  </si>
  <si>
    <t>Содержание кладбищ и мест захоронений</t>
  </si>
  <si>
    <t>ОГ-5.07-310/21-(1)</t>
  </si>
  <si>
    <t>06.12.2021</t>
  </si>
  <si>
    <t>О захоронении родственника</t>
  </si>
  <si>
    <t>Проведение общественных мероприятий</t>
  </si>
  <si>
    <t>ОГ-5.07-165/21-(0)</t>
  </si>
  <si>
    <t>25.05.2021</t>
  </si>
  <si>
    <t>Об инициативе проведения районного собрания КМНС</t>
  </si>
  <si>
    <t>ОГ-5.07-87/21-(0)</t>
  </si>
  <si>
    <t>23.03.2021</t>
  </si>
  <si>
    <t>О получении жилья</t>
  </si>
  <si>
    <t>Перебои в водоснабжении</t>
  </si>
  <si>
    <t>ОГ-5.07-167/21-(0)</t>
  </si>
  <si>
    <t>Об отсутствии водоснабжения</t>
  </si>
  <si>
    <t>ОГ-5.07-361/21-(0)</t>
  </si>
  <si>
    <t>29.12.2021</t>
  </si>
  <si>
    <t>ОГ-5.07-43/21-(0)</t>
  </si>
  <si>
    <t>Надзор и контроль за соблюдением трудового законодательства</t>
  </si>
  <si>
    <t>ОГ-5.07-355/21-(0)</t>
  </si>
  <si>
    <t>15.12.2021</t>
  </si>
  <si>
    <t>Об отстранении от работы</t>
  </si>
  <si>
    <t>ОГ-5.07-211/21-(0)</t>
  </si>
  <si>
    <t>Об оказании единовременной материальной помощи в связи с пожаром</t>
  </si>
  <si>
    <t>Городской, сельский и междугородний пассажирский транспорт</t>
  </si>
  <si>
    <t>ОГ-5.07-138/21-(0)</t>
  </si>
  <si>
    <t>29.04.2021</t>
  </si>
  <si>
    <t>О возобновлении пассажирского маршрута</t>
  </si>
  <si>
    <t>ОГ-5.07-293/21-(0)</t>
  </si>
  <si>
    <t>19.10.2021</t>
  </si>
  <si>
    <t>О прочистке дренажной канавы</t>
  </si>
  <si>
    <t>ОГ-5.07-192/21-(1)</t>
  </si>
  <si>
    <t>28.06.2021</t>
  </si>
  <si>
    <t>ОГ-5.07-156/21-(0)</t>
  </si>
  <si>
    <t>14.05.2021</t>
  </si>
  <si>
    <t>О предоставлении социальной выплаты</t>
  </si>
  <si>
    <t>Перебои в электроснабжении</t>
  </si>
  <si>
    <t>ОГ-5.07-21/21-(1)</t>
  </si>
  <si>
    <t>23.11.2021</t>
  </si>
  <si>
    <t>Оплата жилищно-коммунальных услуг (ЖКХ), взносов в Фонд капитального ремонта</t>
  </si>
  <si>
    <t>ОГ-5.07-353/21-(0)</t>
  </si>
  <si>
    <t>08.12.2021</t>
  </si>
  <si>
    <t>О нарушении требований жилищно-коммунального законодательства</t>
  </si>
  <si>
    <t>ОГ-5.07-61/21-(0)</t>
  </si>
  <si>
    <t>25.02.2021</t>
  </si>
  <si>
    <t>О ремонте кровли дома.</t>
  </si>
  <si>
    <t>Нежилые помещения</t>
  </si>
  <si>
    <t>ОГ-5.07-205/21-(1)</t>
  </si>
  <si>
    <t>16.07.2021</t>
  </si>
  <si>
    <t>О сносе старых построек</t>
  </si>
  <si>
    <t>ОГ-5.07-128/21-(0)</t>
  </si>
  <si>
    <t>О дороге к домам не отсыпана (забыли).</t>
  </si>
  <si>
    <t>Перевод жилого помещения в нежилое помещение</t>
  </si>
  <si>
    <t>ОГ-5.07-207/21-(0)</t>
  </si>
  <si>
    <t>08.07.2021</t>
  </si>
  <si>
    <t>О предоставлении акта о признании жилого помещения непригодным для проживания</t>
  </si>
  <si>
    <t>ОГ-5.07-291/21-(0)</t>
  </si>
  <si>
    <t>15.10.2021</t>
  </si>
  <si>
    <t>О спиле сухого дерева</t>
  </si>
  <si>
    <t>ОГ-5.07-121/21-(0)</t>
  </si>
  <si>
    <t>19.04.2021</t>
  </si>
  <si>
    <t>О ремонте дворовой территории</t>
  </si>
  <si>
    <t>ОГ-5.07-123/21-(0)</t>
  </si>
  <si>
    <t>О принятии мер по отсыпке грунтовой дороги</t>
  </si>
  <si>
    <t>ОГ-5.07-70/21-(1)</t>
  </si>
  <si>
    <t>23.06.2021</t>
  </si>
  <si>
    <t>О ремонте окон в квартире</t>
  </si>
  <si>
    <t>ОГ-5.07-167/21-(1)</t>
  </si>
  <si>
    <t>01.10.2021</t>
  </si>
  <si>
    <t>Об обращении жителей села по вопросу введения дополнительного рейса пассажирского автобуса</t>
  </si>
  <si>
    <t>ОГ-5.07-171/21-(0)</t>
  </si>
  <si>
    <t>Об оказании единовременной материальной выплаты</t>
  </si>
  <si>
    <t>Перебои в газоснабжении</t>
  </si>
  <si>
    <t>ОГ-5.07-36/21-(0)</t>
  </si>
  <si>
    <t>О неработающей газовой колонке и отсутствии тяги.</t>
  </si>
  <si>
    <t>ОГ-5.07-55/21-(0)</t>
  </si>
  <si>
    <t>О переселении и признании дома аварийным.</t>
  </si>
  <si>
    <t>ОГ-5.07-46/21-(1)</t>
  </si>
  <si>
    <t>12.02.2021</t>
  </si>
  <si>
    <t>О сливе канализационных и сточных вод в канаву.</t>
  </si>
  <si>
    <t>ОГ-5.07-196/21-(0)</t>
  </si>
  <si>
    <t>О подтверждении места нахождения в Ногликском районе</t>
  </si>
  <si>
    <t>Обследование жилого фонда на предмет пригодности для проживания (ветхое и аварийное жилье)</t>
  </si>
  <si>
    <t>ОГ-5.07-314/21-(0)</t>
  </si>
  <si>
    <t>О признании дома 58 по ул.Физкультурная в пгт.Ноглики ветхим</t>
  </si>
  <si>
    <t>ОГ-5.07-233/21-(1)</t>
  </si>
  <si>
    <t>ОГ-5.07-211/21-(1)</t>
  </si>
  <si>
    <t>01.09.2021</t>
  </si>
  <si>
    <t>О внеочередном обеспечении жильем</t>
  </si>
  <si>
    <t>ОГ-5.07-320/21-(0)</t>
  </si>
  <si>
    <t>12.11.2021</t>
  </si>
  <si>
    <t>О спиле деревьев</t>
  </si>
  <si>
    <t>Действие (бездействие) при рассмотрении обращения</t>
  </si>
  <si>
    <t>ОГ-5.07-79/21-(2)</t>
  </si>
  <si>
    <t>15.11.2021</t>
  </si>
  <si>
    <t>Жалоба на действия администрации</t>
  </si>
  <si>
    <t>Борьба с коррупцией</t>
  </si>
  <si>
    <t>ОГ-5.07-114/21-(0)</t>
  </si>
  <si>
    <t>13.04.2021</t>
  </si>
  <si>
    <t>О противодействии коррупции</t>
  </si>
  <si>
    <t>ОГ-5.07-182/21-(0)</t>
  </si>
  <si>
    <t>07.06.2021</t>
  </si>
  <si>
    <t>О предоставлении копии постановления</t>
  </si>
  <si>
    <t>Несанкционированная свалка мусора, биоотходы</t>
  </si>
  <si>
    <t>ОГ-5.07-205/21-(0)</t>
  </si>
  <si>
    <t>О мусоре на участке, межевание и строительство нет возможности начать.</t>
  </si>
  <si>
    <t>ОГ-5.07-25/21-(1)</t>
  </si>
  <si>
    <t>18.03.2021</t>
  </si>
  <si>
    <t>ОГ-5.07-317/21-(0)</t>
  </si>
  <si>
    <t>11.11.2021</t>
  </si>
  <si>
    <t>муниципальные услуги</t>
  </si>
  <si>
    <t>ОГ-5.07-213/21-(1)</t>
  </si>
  <si>
    <t>Об отказе в предоставлении муниципальной услуги</t>
  </si>
  <si>
    <t>Обмен жилых помещений. Оформление договора социального найма (найма) жилого помещения</t>
  </si>
  <si>
    <t>ОГ-5.07-104/21-(0)</t>
  </si>
  <si>
    <t>Об обмене квартиры на дом в Ногликском районе</t>
  </si>
  <si>
    <t>Приборы учета коммунальных ресурсов в жилищном фонде (в том числе на общедомовые нужды)</t>
  </si>
  <si>
    <t>ОГ-5.07-116/21-(0)</t>
  </si>
  <si>
    <t>14.04.2021</t>
  </si>
  <si>
    <t>О замене индивидуального прибора учета тепла</t>
  </si>
  <si>
    <t>ОГ-5.07-343/21-(0)</t>
  </si>
  <si>
    <t>О предоставлении документов</t>
  </si>
  <si>
    <t>ОГ-5.07-149/21-(0)</t>
  </si>
  <si>
    <t>О выделении жилья, 30 лет в очереди.</t>
  </si>
  <si>
    <t>ОГ-5.07-208/21-(0)</t>
  </si>
  <si>
    <t>09.07.2021</t>
  </si>
  <si>
    <t>Об отказе МУП "Водоканал" в перерасчете за коммунальные услуги</t>
  </si>
  <si>
    <t>ОГ-5.07-346/21-(0)</t>
  </si>
  <si>
    <t>О восстановлении бесхозного жилья</t>
  </si>
  <si>
    <t>Нарушение правил парковки автотранспорта, в том числе на внутридворовой территории и вне организованных автостоянок</t>
  </si>
  <si>
    <t>ОГ-5.07-308/21-(0)</t>
  </si>
  <si>
    <t>01.11.2021</t>
  </si>
  <si>
    <t>О расширении автостоянки</t>
  </si>
  <si>
    <t>ОГ-5.07-341/21-(0)</t>
  </si>
  <si>
    <t>03.12.2021</t>
  </si>
  <si>
    <t>ОГ-5.07-47/21-(0)</t>
  </si>
  <si>
    <t>08.02.2021</t>
  </si>
  <si>
    <t>ОГ-5.07-181/21-(0)</t>
  </si>
  <si>
    <t>03.06.2021</t>
  </si>
  <si>
    <t>О ремонте дорожного полотна</t>
  </si>
  <si>
    <t>ОГ-5.07-217/21-(1)</t>
  </si>
  <si>
    <t>О взимании комиссий при оплате коммунальных услуг</t>
  </si>
  <si>
    <t>Жилищное строительство</t>
  </si>
  <si>
    <t>ОГ-5.07-30/21-(1)</t>
  </si>
  <si>
    <t>04.06.2021</t>
  </si>
  <si>
    <t>О ненадлежащем содержании общего имущества и некачественного строительства МКД</t>
  </si>
  <si>
    <t>Уборка снега, опавших листьев, мусора и посторонних предметов</t>
  </si>
  <si>
    <t>ОГ-5.07-191/21-(0)</t>
  </si>
  <si>
    <t>22.06.2021</t>
  </si>
  <si>
    <t>Отсутствие мусорного контейнера</t>
  </si>
  <si>
    <t>Проведение спортивных мероприятий</t>
  </si>
  <si>
    <t>ОГ-5.07-92/21-(0)</t>
  </si>
  <si>
    <t>31.03.2021</t>
  </si>
  <si>
    <t>О предоставлении информации о прошедших в 2019 году футбольных играх</t>
  </si>
  <si>
    <t>Дорожные знаки и дорожная разметка</t>
  </si>
  <si>
    <t>ОГ-5.07-345/21-(0)</t>
  </si>
  <si>
    <t>Об установке на автомобильной трассе информационного знака</t>
  </si>
  <si>
    <t>Градостроительство и архитектура</t>
  </si>
  <si>
    <t>ОГ-5.07-164/21-(0)</t>
  </si>
  <si>
    <t>О переезде в новое здание</t>
  </si>
  <si>
    <t>ОГ-5.07-282/21-(0)</t>
  </si>
  <si>
    <t>30.09.2021</t>
  </si>
  <si>
    <t>О незаконных постройках</t>
  </si>
  <si>
    <t>Купля-продажа квартир, домов</t>
  </si>
  <si>
    <t>ОГ-5.07-115/21-(1)</t>
  </si>
  <si>
    <t>О покупке муниципального жилья.</t>
  </si>
  <si>
    <t>ОГ-5.07-140/21-(0)</t>
  </si>
  <si>
    <t>ОГ-5.07-102/21-(0)</t>
  </si>
  <si>
    <t>Об аренде земли (строительство)</t>
  </si>
  <si>
    <t>ОГ-5.07-109/21-(0)</t>
  </si>
  <si>
    <t>09.04.2021</t>
  </si>
  <si>
    <t>О проверке коррупционного сговора должностных лиц</t>
  </si>
  <si>
    <t>ОГ-5.07-129/21-(0)</t>
  </si>
  <si>
    <t>О газификации дома</t>
  </si>
  <si>
    <t>ОГ-5.07-315/21-(1)</t>
  </si>
  <si>
    <t>О нарушении прав владельца земельного участка</t>
  </si>
  <si>
    <t>ОГ-5.07-108/21-(0)</t>
  </si>
  <si>
    <t>08.04.2021</t>
  </si>
  <si>
    <t>Об отсыпке дороги</t>
  </si>
  <si>
    <t>ОГ-5.07-244/21-(0)</t>
  </si>
  <si>
    <t>10.08.2021</t>
  </si>
  <si>
    <t>О выдаче справки подтверждающей факт нахождения в пгт. Ноглики</t>
  </si>
  <si>
    <t>ОГ-5.07-306/21-(0)</t>
  </si>
  <si>
    <t>Жалоба на бездействие администрации</t>
  </si>
  <si>
    <t>Причинение вреда здоровью вследствие нападения животных</t>
  </si>
  <si>
    <t>ОГ-5.07-84/21-(0)</t>
  </si>
  <si>
    <t>О нападение бездомных собак.</t>
  </si>
  <si>
    <t>ОГ-5.07-178/21-(0)</t>
  </si>
  <si>
    <t>О разрешении фейерверка после выпускного бала 25 июня</t>
  </si>
  <si>
    <t>ОГ-5.07-53/21-(0)</t>
  </si>
  <si>
    <t>О проблеме вентиляции в квартире.</t>
  </si>
  <si>
    <t>Розыск граждан, находящийся в компетенции органов внутренних дел</t>
  </si>
  <si>
    <t>ОГ-5.07-304/21-(0)</t>
  </si>
  <si>
    <t>О содействии в розыске человека</t>
  </si>
  <si>
    <t>ОГ-5.07-299/21-(0)</t>
  </si>
  <si>
    <t>26.10.2021</t>
  </si>
  <si>
    <t>Обращение в ВКСО Ногликского района</t>
  </si>
  <si>
    <t>ОГ-5.07-218/21-(0)</t>
  </si>
  <si>
    <t>О предоставлении жилья, многодетная мать</t>
  </si>
  <si>
    <t>Правила пользования жилыми помещениями (перепланировки, реконструкции, переоборудование, использование не по назначению)</t>
  </si>
  <si>
    <t>ОГ-5.07-347/21-(0)</t>
  </si>
  <si>
    <t>Об устройстве автономного отопления в МКД</t>
  </si>
  <si>
    <t>ОГ-5.07-256/21-(0)</t>
  </si>
  <si>
    <t>30.08.2021</t>
  </si>
  <si>
    <t>О водоснабжении</t>
  </si>
  <si>
    <t>Жилищно-коммунальная сфера</t>
  </si>
  <si>
    <t>ОГ-5.07-258/21-(0)</t>
  </si>
  <si>
    <t>03.09.2021</t>
  </si>
  <si>
    <t>Об устранении протечки крыши</t>
  </si>
  <si>
    <t>ОГ-5.07-37/21-(1)</t>
  </si>
  <si>
    <t>О выделении жилья (обещал Лимаренко В.И.)</t>
  </si>
  <si>
    <t>Распределение жилых помещений, предоставляемых по договору социального найма</t>
  </si>
  <si>
    <t>ОГ-5.07-132/21-(1)</t>
  </si>
  <si>
    <t>Ходатайство о распределении жилого помещения по договору найма Инокентьевой И.О.</t>
  </si>
  <si>
    <t>ОГ-5.07-120/21-(0)</t>
  </si>
  <si>
    <t>О выдаче заключения об аварийности дома</t>
  </si>
  <si>
    <t>ОГ-5.07-202/21-(0)</t>
  </si>
  <si>
    <t>О размене квартиры</t>
  </si>
  <si>
    <t>ОГ-5.07-24/21-(2)</t>
  </si>
  <si>
    <t>О расселении с ветхого жилья.</t>
  </si>
  <si>
    <t>Ежемесячная денежная выплата, дополнительное ежемесячное материальное обеспечение</t>
  </si>
  <si>
    <t>ОГ-5.07-27/21-(0)</t>
  </si>
  <si>
    <t>20.01.2021</t>
  </si>
  <si>
    <t>Об оказании единовременной материальной помощи (погорелец).</t>
  </si>
  <si>
    <t>ОГ-5.07-301/21-(0)</t>
  </si>
  <si>
    <t>Государственный мониторинг земель. Землеустройство. Установление (изменение) границ земельных участков. Резервирование земель для государственных и муниципальных нужд</t>
  </si>
  <si>
    <t>ОГ-5.07-359/21-(0)</t>
  </si>
  <si>
    <t>Об подтверждении нахождения объектов на земельном участке</t>
  </si>
  <si>
    <t>Поступление в образовательные организации</t>
  </si>
  <si>
    <t>ОГ-5.07-154/21-(0)</t>
  </si>
  <si>
    <t>О поступлении на учебу в СОШ № 2</t>
  </si>
  <si>
    <t>Борьба с аварийностью. Безопасность дорожного движения</t>
  </si>
  <si>
    <t>ОГ-5.07-259/21-(0)</t>
  </si>
  <si>
    <t>О разъяснении по работе светофора на пересечении улиц Советская и Пограничная</t>
  </si>
  <si>
    <t>ОГ-5.07-279/21-(0)</t>
  </si>
  <si>
    <t>24.09.2021</t>
  </si>
  <si>
    <t>О замене системы канализации</t>
  </si>
  <si>
    <t>Уличное освещение</t>
  </si>
  <si>
    <t>ОГ-5.07-248/21-(0)</t>
  </si>
  <si>
    <t>13.08.2021</t>
  </si>
  <si>
    <t>Освещение улицы</t>
  </si>
  <si>
    <t>ОГ-5.07-321/21-(0)</t>
  </si>
  <si>
    <t>Перебои в водоотведении и канализовании</t>
  </si>
  <si>
    <t>ОГ-5.07-85/21-(2)</t>
  </si>
  <si>
    <t>О причине не включении водопровода в реестр муниципального имущества.</t>
  </si>
  <si>
    <t>ОГ-5.07-331/21-(0)</t>
  </si>
  <si>
    <t>О сроке выдачи квартиры, вместо сгоревшей</t>
  </si>
  <si>
    <t>Приватизация государственной и муниципальной собственности</t>
  </si>
  <si>
    <t>ОГ-5.07-185/21-(0)</t>
  </si>
  <si>
    <t>О предоставлении справки о наличии (отсутствии) приватизированного жилья в Ногликском районе</t>
  </si>
  <si>
    <t>Содержание газового оборудования. Опасность взрыва</t>
  </si>
  <si>
    <t>ОГ-5.07-103/21-(0)</t>
  </si>
  <si>
    <t>О сломанной газовой колонке (муниципальное жилье)</t>
  </si>
  <si>
    <t>ОГ-5.07-21/21-(2)</t>
  </si>
  <si>
    <t>О переселении из ветхого, аварийного жилья</t>
  </si>
  <si>
    <t>ОГ-5.07-13/21-(1)</t>
  </si>
  <si>
    <t>02.08.2021</t>
  </si>
  <si>
    <t>О внесении изменений в генеральный план земельного участка</t>
  </si>
  <si>
    <t>ОГ-5.07-23/21-(1)</t>
  </si>
  <si>
    <t>О размене жилого помещения</t>
  </si>
  <si>
    <t>ОГ-5.07-33/21-(0)</t>
  </si>
  <si>
    <t>26.01.2021</t>
  </si>
  <si>
    <t>О проведении экспертизы по капитальному ремонту.</t>
  </si>
  <si>
    <t>ОГ-5.07-282/21-(2)</t>
  </si>
  <si>
    <t>ОГ-5.07-137/21-(0)</t>
  </si>
  <si>
    <t>28.04.2021</t>
  </si>
  <si>
    <t>О предоставлении доступа к земельному участку</t>
  </si>
  <si>
    <t>ОГ-5.07-24/21-(0)</t>
  </si>
  <si>
    <t>ОГ-5.07-117/21-(0)</t>
  </si>
  <si>
    <t>15.04.2021</t>
  </si>
  <si>
    <t>Переселение из аварийного жилья</t>
  </si>
  <si>
    <t>ОГ-5.07-233/21-(0)</t>
  </si>
  <si>
    <t>ОГ-5.07-198/21-(0)</t>
  </si>
  <si>
    <t>О неудобствах связанных с близким расположением детской площадки к жилому дому</t>
  </si>
  <si>
    <t>Неполучение ответа на обращение</t>
  </si>
  <si>
    <t>ОГ-5.07-48/21-(1)</t>
  </si>
  <si>
    <t>О действиях ООО "Жилсервис" Ноглики"</t>
  </si>
  <si>
    <t>ОГ-5.07-108/21-(1)</t>
  </si>
  <si>
    <t>О перенаправлении обращения Дубининой Г.С.</t>
  </si>
  <si>
    <t>ОГ-5.07-155/21-(0)</t>
  </si>
  <si>
    <t>О благоустройстве дороги</t>
  </si>
  <si>
    <t>ОГ-5.07-235/21-(0)</t>
  </si>
  <si>
    <t>ОГ-5.07-16/21-(1)</t>
  </si>
  <si>
    <t>09.02.2021</t>
  </si>
  <si>
    <t>Об изменении вида разрешенного использования ЗУ.</t>
  </si>
  <si>
    <t>Транспортное обслуживание населения, пассажирские перевозки</t>
  </si>
  <si>
    <t>ОГ-5.07-357/21-(0)</t>
  </si>
  <si>
    <t>22.12.2021</t>
  </si>
  <si>
    <t>О переносе автобусной остановки</t>
  </si>
  <si>
    <t>ОГ-5.07-339/21-(0)</t>
  </si>
  <si>
    <t>30.11.2021</t>
  </si>
  <si>
    <t>Государственные программы</t>
  </si>
  <si>
    <t>ОГ-5.07-60/21-(0)</t>
  </si>
  <si>
    <t>24.02.2021</t>
  </si>
  <si>
    <t>О программе по переселению.</t>
  </si>
  <si>
    <t>ОГ-5.07-127/21-(0)</t>
  </si>
  <si>
    <t>Об ухудшении дороги, так как грязь, размыта лужа и глинистая дорога</t>
  </si>
  <si>
    <t>ОГ-5.07-77/21-(1)</t>
  </si>
  <si>
    <t>27.07.2021</t>
  </si>
  <si>
    <t>О предоставлении справки</t>
  </si>
  <si>
    <t>ОГ-5.07-333/21-(0)</t>
  </si>
  <si>
    <t>Гуманное отношение к животным. Создание приютов для животных</t>
  </si>
  <si>
    <t>ОГ-5.07-316/21-(1)</t>
  </si>
  <si>
    <t>Жалобы жителей на ОО "Право на жизнь"</t>
  </si>
  <si>
    <t>ОГ-5.07-349/21-(0)</t>
  </si>
  <si>
    <t>О ремонте фасада дома</t>
  </si>
  <si>
    <t>ОГ-5.07-113/21-(0)</t>
  </si>
  <si>
    <t>ОГ-5.07-141/21-(0)</t>
  </si>
  <si>
    <t>О выдаче справки</t>
  </si>
  <si>
    <t>ОГ-5.07-288/21-(0)</t>
  </si>
  <si>
    <t>О бельевой площадке</t>
  </si>
  <si>
    <t>ОГ-5.07-294/21-(0)</t>
  </si>
  <si>
    <t>При сильном ветре по ул. Буровиков, д. 14 (дом находится под переселением) упало дерево и закрыло проход квартир 2 и 3.</t>
  </si>
  <si>
    <t>ОГ-5.07-18/21-(0)</t>
  </si>
  <si>
    <t>ОГ-5.07-8/21-(0)</t>
  </si>
  <si>
    <t>14.01.2021</t>
  </si>
  <si>
    <t>Об устранении неполадок в квартире.</t>
  </si>
  <si>
    <t>ОГ-5.07-344/21-(0)</t>
  </si>
  <si>
    <t>ОГ-5.07-175/21-(0)</t>
  </si>
  <si>
    <t>О выдаче копии постановления о переводе жилого помещения в нежилое</t>
  </si>
  <si>
    <t>ОГ-5.07-131/21-(0)</t>
  </si>
  <si>
    <t>22.04.2021</t>
  </si>
  <si>
    <t>Об открытии прачечной
О часовой мастерской</t>
  </si>
  <si>
    <t>ОГ-5.07-311/21-(0)</t>
  </si>
  <si>
    <t>О переселении из с.Катангли</t>
  </si>
  <si>
    <t>ОГ-5.07-262/21-(1)</t>
  </si>
  <si>
    <t>О предоставлении жилья по месту прописки.</t>
  </si>
  <si>
    <t>ОГ-5.07-15/21-(0)</t>
  </si>
  <si>
    <t>О предоставлении акта обследования жилого помещения.</t>
  </si>
  <si>
    <t>ОГ-5.07-73/21-(0)</t>
  </si>
  <si>
    <t>04.03.2021</t>
  </si>
  <si>
    <t>О проведении беседы со специалистом отдела.</t>
  </si>
  <si>
    <t>ОГ-5.07-318/21-(0)</t>
  </si>
  <si>
    <t>О предоставлении жилья во временное пользование</t>
  </si>
  <si>
    <t>Улучшение жилищных условий, предоставление жилого помещения по договору социального найма гражданам, состоящим на учете в органе местного самоуправления в качестве нуждающихся в жилых помещениях</t>
  </si>
  <si>
    <t>ОГ-5.07-149/21-(1)</t>
  </si>
  <si>
    <t>Об улучшении жилищных условий</t>
  </si>
  <si>
    <t>Градостроительство. Архитектура и проектирование</t>
  </si>
  <si>
    <t>ОГ-5.07-30/21-(0)</t>
  </si>
  <si>
    <t>21.01.2021</t>
  </si>
  <si>
    <t>О разработке проекта на монтаж наружных устройств удаления продуктов сгоревшего топлива.</t>
  </si>
  <si>
    <t>ОГ-5.07-24/21-(1)</t>
  </si>
  <si>
    <t>О переселении  по ул. Тымская, д. 7</t>
  </si>
  <si>
    <t>ОГ-5.07-219/21-(0)</t>
  </si>
  <si>
    <t>О жилищном вопросе, получение квартиры</t>
  </si>
  <si>
    <t>ОГ-5.07-112/21-(0)</t>
  </si>
  <si>
    <t>ОГ-5.07-217/21-(0)</t>
  </si>
  <si>
    <t>О ЖКХ</t>
  </si>
  <si>
    <t>Устранение строительных недоделок</t>
  </si>
  <si>
    <t>ОГ-5.07-70/21-(3)</t>
  </si>
  <si>
    <t>Об устранении строительных недоделок</t>
  </si>
  <si>
    <t>ОГ-5.07-69/21-(0)</t>
  </si>
  <si>
    <t>О замершей воде, МУП "Водоканал не решает проблему".</t>
  </si>
  <si>
    <t>ОГ-5.07-226/21-(0)</t>
  </si>
  <si>
    <t>ОГ-5.07-76/21-(0)</t>
  </si>
  <si>
    <t>11.03.2021</t>
  </si>
  <si>
    <t>ОГ-5.07-67/21-(0)</t>
  </si>
  <si>
    <t>О выделении соц. жилья. (ПОГОРЕЛЕЦ)</t>
  </si>
  <si>
    <t>Водоснабжение поселений</t>
  </si>
  <si>
    <t>ОГ-5.07-254/21-(0)</t>
  </si>
  <si>
    <t>25.08.2021</t>
  </si>
  <si>
    <t>О подключении к централизованному водоснабжению</t>
  </si>
  <si>
    <t>ОГ-5.07-174/21-(0)</t>
  </si>
  <si>
    <t>ОГ-5.07-252/21-(0)</t>
  </si>
  <si>
    <t>О несогласии с письменным ответом</t>
  </si>
  <si>
    <t>Прекращение рассмотрения обращения</t>
  </si>
  <si>
    <t>ОГ-5.07-13/21-(0)</t>
  </si>
  <si>
    <t>О прекращении заявления от 11.01.2021.</t>
  </si>
  <si>
    <t>ОГ-5.07-329/21-(0)</t>
  </si>
  <si>
    <t>Об оплате билетов за проезд</t>
  </si>
  <si>
    <t>ОГ-5.07-20/21-(4)</t>
  </si>
  <si>
    <t>Об дымоудалении и вентиляции</t>
  </si>
  <si>
    <t>ОГ-5.07-179/21-(0)</t>
  </si>
  <si>
    <t>02.06.2021</t>
  </si>
  <si>
    <t>ОГ-5.07-264/21-(0)</t>
  </si>
  <si>
    <t>Об отсыпке дороги и отсутствии стоков</t>
  </si>
  <si>
    <t>ОГ-5.07-239/21-(0)</t>
  </si>
  <si>
    <t>Компенсация морального и материального вреда</t>
  </si>
  <si>
    <t>ОГ-5.07-247/21-(0)</t>
  </si>
  <si>
    <t>О компенсации судебных расходов</t>
  </si>
  <si>
    <t>ОГ-5.07-45/21-(0)</t>
  </si>
  <si>
    <t>О вакансии первого вице-мэра в муниципальном образовании "Городской округ Ногликский"</t>
  </si>
  <si>
    <t>ОГ-5.07-275/21-(0)</t>
  </si>
  <si>
    <t>О предоставлении жилья.</t>
  </si>
  <si>
    <t>ОГ-5.07-48/21-(2)</t>
  </si>
  <si>
    <t>О неправомерных действиях ООО "Жилсервис"</t>
  </si>
  <si>
    <t>ОГ-5.07-62/21-(2)</t>
  </si>
  <si>
    <t>О выделении жилья. О плохом состоянии квартиры, которое повлияло на здоровье дочери.</t>
  </si>
  <si>
    <t>ОГ-5.07-79/21-(3)</t>
  </si>
  <si>
    <t>10.12.2021</t>
  </si>
  <si>
    <t>О предоставлении проекта договора мены</t>
  </si>
  <si>
    <t>ОГ-5.07-276/21-(0)</t>
  </si>
  <si>
    <t>О выселении из общежития. О предоставлении жилья.</t>
  </si>
  <si>
    <t>ОГ-5.07-91/21-(0)</t>
  </si>
  <si>
    <t>О предоставлении расчета начисленной арендной платы земельного участка</t>
  </si>
  <si>
    <t>ОГ-5.07-203/21-(0)</t>
  </si>
  <si>
    <t>О квартире после пожара, на стенах грибок.</t>
  </si>
  <si>
    <t>Выделение земельных участков для индивидуального жилищного строительства</t>
  </si>
  <si>
    <t>ОГ-5.07-194/21-(0)</t>
  </si>
  <si>
    <t>29.06.2021</t>
  </si>
  <si>
    <t>о предварительном согласовании предоставления земельного участка</t>
  </si>
  <si>
    <t>ОГ-5.07-79/21-(0)</t>
  </si>
  <si>
    <t>ОГ-5.07-229/21-(0)</t>
  </si>
  <si>
    <t>О жилищных условиях</t>
  </si>
  <si>
    <t>ОГ-5.07-166/21-(0)</t>
  </si>
  <si>
    <t>О выделении жилья (погорелец) квартал 7, д. 31</t>
  </si>
  <si>
    <t>Обеспечение граждан жилищем, пользование жилищным фондом, социальные гарантии в жилищной сфере (за исключением права собственности на жилище)</t>
  </si>
  <si>
    <t>ОГ-5.07-118/21-(2)</t>
  </si>
  <si>
    <t>О несоблюдении прав жильцов</t>
  </si>
  <si>
    <t>ОГ-5.07-39/21-(0)</t>
  </si>
  <si>
    <t>Обеспечение жильем детей-сирот и детей, оставшихся без попечения родителей</t>
  </si>
  <si>
    <t>ОГ-5.07-212/21-(0)</t>
  </si>
  <si>
    <t>ОГ-5.07-286/21-(0)</t>
  </si>
  <si>
    <t>О помощи в ремонте печи</t>
  </si>
  <si>
    <t>ОГ-5.07-249/21-(0)</t>
  </si>
  <si>
    <t>Социальное обеспечение, социальная поддержка и социальная помощь семьям, имеющим детей, в том числе многодетным семьям и одиноким родителям, гражданам пожилого возраста, гражданам, находящимся в трудной жизненной ситуации, малоимущим гражданам</t>
  </si>
  <si>
    <t>ОГ-5.07-6/21-(0)</t>
  </si>
  <si>
    <t>О выделении жилого помещения. (Когда?)</t>
  </si>
  <si>
    <t>ОГ-5.07-215/21-(0)</t>
  </si>
  <si>
    <t>ОГ-5.07-31/21-(0)</t>
  </si>
  <si>
    <t>22.01.2021</t>
  </si>
  <si>
    <t>ОГ-5.07-70/21-(0)</t>
  </si>
  <si>
    <t>03.03.2021</t>
  </si>
  <si>
    <t>О ремонте окон в квартире.</t>
  </si>
  <si>
    <t>ОГ-5.07-296/21-(0)</t>
  </si>
  <si>
    <t>ОГ-5.07-348/21-(0)</t>
  </si>
  <si>
    <t>О переселении 
с. Катангли</t>
  </si>
  <si>
    <t>ОГ-5.07-253/21-(0)</t>
  </si>
  <si>
    <t>О проведении канализационных труб 
 и ремонте дороги по пер. Чайвенский.</t>
  </si>
  <si>
    <t>ОГ-5.07-261/21-(0)</t>
  </si>
  <si>
    <t>О предоставлении места в детский сад</t>
  </si>
  <si>
    <t>ОГ-5.07-210/21-(1)</t>
  </si>
  <si>
    <t>Об организации комиссии по обследованию газовой колонки</t>
  </si>
  <si>
    <t>ОГ-5.07-83/21-(0)</t>
  </si>
  <si>
    <t>О выделении жилья (снесли дом № 2 по улице Репина)</t>
  </si>
  <si>
    <t>ОГ-5.07-360/21-(0)</t>
  </si>
  <si>
    <t>О перенаправлении обращения Сачгун Г.В.</t>
  </si>
  <si>
    <t>ОГ-5.07-266/21-(0)</t>
  </si>
  <si>
    <t>10.09.2021</t>
  </si>
  <si>
    <t>Нецелевое использование земельных участков</t>
  </si>
  <si>
    <t>ОГ-5.07-187/21-(0)</t>
  </si>
  <si>
    <t>О земельном вопросе</t>
  </si>
  <si>
    <t>ОГ-5.07-263/21-(0)</t>
  </si>
  <si>
    <t>О ремонте водопровода по пер. Восточный</t>
  </si>
  <si>
    <t>Многодетные семьи. Малоимущие семьи. Неполные семьи. Молодые семьи</t>
  </si>
  <si>
    <t>ОГ-5.07-80/21-(0)</t>
  </si>
  <si>
    <t>О выделении жилья многодетной семье.</t>
  </si>
  <si>
    <t>ОГ-5.07-298/21-(0)</t>
  </si>
  <si>
    <t>25.10.2021</t>
  </si>
  <si>
    <t>О предоставлении акта обследования жилого помещения</t>
  </si>
  <si>
    <t>ОГ-5.07-20/21-(3)</t>
  </si>
  <si>
    <t>О вентиляции в МКД.</t>
  </si>
  <si>
    <t>Жилищный фонд</t>
  </si>
  <si>
    <t>ОГ-5.07-62/21-(0)</t>
  </si>
  <si>
    <t>О плохом состоянии жилого помещения.</t>
  </si>
  <si>
    <t>ОГ-5.07-300/21-(0)</t>
  </si>
  <si>
    <t>Теплоэнергетика</t>
  </si>
  <si>
    <t>ОГ-5.07-188/21-(1)</t>
  </si>
  <si>
    <t>23.08.2021</t>
  </si>
  <si>
    <t>О переустройстве теплоснабжения</t>
  </si>
  <si>
    <t>ОГ-5.07-20/21-(0)</t>
  </si>
  <si>
    <t>О вентиляции и дымоудалении.</t>
  </si>
  <si>
    <t>ОГ-5.07-224/21-(0)</t>
  </si>
  <si>
    <t>30.07.2021</t>
  </si>
  <si>
    <t>Об отмене разрешения на ввод объекта в эксплуатацию</t>
  </si>
  <si>
    <t>Фермерские (крестьянские) хозяйства и аренда на селе</t>
  </si>
  <si>
    <t>ОГ-5.07-193/21-(0)</t>
  </si>
  <si>
    <t>ОГ-5.07-75/21-(0)</t>
  </si>
  <si>
    <t>О перемерзшем водопроводе. О бездействии МУП "Водоканал".</t>
  </si>
  <si>
    <t>ОГ-5.07-100/21-(0)</t>
  </si>
  <si>
    <t>О предоставлении постановления</t>
  </si>
  <si>
    <t>ОГ-5.07-171/17-(2)</t>
  </si>
  <si>
    <t>12.10.2021</t>
  </si>
  <si>
    <t>Внеочередное обеспечение жильем</t>
  </si>
  <si>
    <t>Опека и попечительство. Службы по обслуживанию детей, оказавшихся в трудной жизненной ситуации</t>
  </si>
  <si>
    <t>ОГ-5.07-26/21-(0)</t>
  </si>
  <si>
    <t>О бездействии органа опеки и попечительства Департамента социальной политики администрации МО "Городской округ Ногликский".</t>
  </si>
  <si>
    <t>ОГ-5.07-61/21-(2)</t>
  </si>
  <si>
    <t>14.10.2021</t>
  </si>
  <si>
    <t>О ремонте общественного туалета</t>
  </si>
  <si>
    <t>ОГ-5.07-105/21-(0)</t>
  </si>
  <si>
    <t>О выделении квартиры в Ногликском районе (квартира ч. Вени)</t>
  </si>
  <si>
    <t>ОГ-5.07-206/21-(0)</t>
  </si>
  <si>
    <t>07.07.2021</t>
  </si>
  <si>
    <t>ОГ-5.07-25/21-(0)</t>
  </si>
  <si>
    <t>О решении, что будет с домом, находящимся по адресу: Квартал 8, д. 3, пгт. Ноглики на основании заключения с г. Владивосток</t>
  </si>
  <si>
    <t>ОГ-5.07-312/21-(0)</t>
  </si>
  <si>
    <t>О переселении из ветхого жилья</t>
  </si>
  <si>
    <t>ОГ-5.07-328/21-(1)</t>
  </si>
  <si>
    <t>О запахе газа</t>
  </si>
  <si>
    <t>ОГ-5.07-19/21-(0)</t>
  </si>
  <si>
    <t>О предоставлении жилья (погорелец).</t>
  </si>
  <si>
    <t>ОГ-5.07-98/21-(0)</t>
  </si>
  <si>
    <t>02.04.2021</t>
  </si>
  <si>
    <t>О принятии мер по отлову бездомной агрессивной собаки</t>
  </si>
  <si>
    <t>ОГ-5.07-186/21-(0)</t>
  </si>
  <si>
    <t>10.06.2021</t>
  </si>
  <si>
    <t>Об оказании единовременной помощи</t>
  </si>
  <si>
    <t>Туризм. За исключением вопросов, связанных с защитой прав потребителей туристских услуг</t>
  </si>
  <si>
    <t>ОГ-5.07-101/21-(0)</t>
  </si>
  <si>
    <t>О предоставлении информационных материалов о регионе</t>
  </si>
  <si>
    <t>О замене окон по улице Петрова, д. 3</t>
  </si>
  <si>
    <t>ОГ-5.07-289/21-(0)</t>
  </si>
  <si>
    <t>О переселении с аварийного жилья</t>
  </si>
  <si>
    <t>ОГ-5.07-204/21-(0)</t>
  </si>
  <si>
    <t>О сломанной газовой колонке в муниципальном жилье.</t>
  </si>
  <si>
    <t>ОГ-5.07-38/21-(0)</t>
  </si>
  <si>
    <t>Об утеплении первого этажа с уличной стороны.</t>
  </si>
  <si>
    <t>ОГ-5.07-230/21-(0)</t>
  </si>
  <si>
    <t>О жилищном вопросе.</t>
  </si>
  <si>
    <t>ОГ-5.07-41/21-(0)</t>
  </si>
  <si>
    <t>О выделении жилья по соц.найму.</t>
  </si>
  <si>
    <t>ОГ-5.07-310/21-(0)</t>
  </si>
  <si>
    <t>О переустройстве теплоснабжения в МКД</t>
  </si>
  <si>
    <t>Контроль и надзор в налоговой сфере</t>
  </si>
  <si>
    <t>ОГ-5.07-142/21-(0)</t>
  </si>
  <si>
    <t>Об изменении процента от кадастровой стоимости объекта</t>
  </si>
  <si>
    <t>ОГ-5.07-282/21-(1)</t>
  </si>
  <si>
    <t>ОГ-5.07-129/21-(1)</t>
  </si>
  <si>
    <t>ОГ-5.07-70/21-(2)</t>
  </si>
  <si>
    <t>ОГ-5.07-63/21-(0)</t>
  </si>
  <si>
    <t>26.02.2021</t>
  </si>
  <si>
    <t>О выделении штатной единицы.</t>
  </si>
  <si>
    <t>ОГ-5.07-124/21-(0)</t>
  </si>
  <si>
    <t>Об аренде зала для волейбола</t>
  </si>
  <si>
    <t>ОГ-5.07-242/21-(2)</t>
  </si>
  <si>
    <t>О признании гражданина малоимущим</t>
  </si>
  <si>
    <t>ОГ-5.07-3/21-(1)</t>
  </si>
  <si>
    <t>ОГ-5.07-107/21-(0)</t>
  </si>
  <si>
    <t>О бездействии управляющей организации в решении вопросов по содержанию общего имущества в МКД</t>
  </si>
  <si>
    <t>ОГ-5.07-281/21-(0)</t>
  </si>
  <si>
    <t>28.09.2021</t>
  </si>
  <si>
    <t>О приведении в соответствие нумерации домов</t>
  </si>
  <si>
    <t>ОГ-5.07-140/21-(1)</t>
  </si>
  <si>
    <t>ОГ-5.07-324/21-(0)</t>
  </si>
  <si>
    <t>Безопасность дорожного движения</t>
  </si>
  <si>
    <t>ОГ-5.07-62/21-(3)</t>
  </si>
  <si>
    <t>О предоставлении жилья и независимой экспертизы</t>
  </si>
  <si>
    <t>ОГ-5.07-3/21-(0)</t>
  </si>
  <si>
    <t>11.01.2021</t>
  </si>
  <si>
    <t>О переселении из аварийного жилья (когда и куда?).</t>
  </si>
  <si>
    <t>ОГ-5.07-96/21-(0)</t>
  </si>
  <si>
    <t>О невозможности оплачивать коммунальные платежи через услуги почты России</t>
  </si>
  <si>
    <t>ОГ-5.07-172/21-(0)</t>
  </si>
  <si>
    <t>Оказание единовременной материальной помощи</t>
  </si>
  <si>
    <t>ОГ-5.07-262/21-(0)</t>
  </si>
  <si>
    <t>О предоставлении жилья по месту жительства. О состоянии детской площадки в детском саду "Светлячок"</t>
  </si>
  <si>
    <t>ОГ-5.07-115/21-(0)</t>
  </si>
  <si>
    <t>О намерениях приобрести земельный участок</t>
  </si>
  <si>
    <t>Право собственности и другие вещные права (за исключением международного частного права)</t>
  </si>
  <si>
    <t>ОГ-5.07-49/21-(0)</t>
  </si>
  <si>
    <t>О передаче служебной квартиры в собственность.</t>
  </si>
  <si>
    <t>Государственные гарантии и компенсации для лиц, работающих и проживающих в районах Крайнего Севера и приравненных к ним местностях, южных районах Восточной Сибири и Дальнего Востока и других местностях с особыми климатическими условиями</t>
  </si>
  <si>
    <t>ОГ-5.07-307/21-(0)</t>
  </si>
  <si>
    <t>О нарушении прав КМНС</t>
  </si>
  <si>
    <t>Льготы и меры социальной поддержки инвалидов</t>
  </si>
  <si>
    <t>ОГ-5.07-330/21-(0)</t>
  </si>
  <si>
    <t>Газификация поселений</t>
  </si>
  <si>
    <t>ОГ-5.07-246/21-(0)</t>
  </si>
  <si>
    <t>О выделении средств на приобретение газового оборудования</t>
  </si>
  <si>
    <t>ОГ-5.07-106/21-(1)</t>
  </si>
  <si>
    <t>О подведении воды пер. Лиманский, Северный, Молодежный.</t>
  </si>
  <si>
    <t>Бытовое обслуживание населения</t>
  </si>
  <si>
    <t>ОГ-5.07-134/21-(0)</t>
  </si>
  <si>
    <t>26.04.2021</t>
  </si>
  <si>
    <t>1. Плохое состояние дороги. 2. Отсутствие освещения на улице</t>
  </si>
  <si>
    <t>ОГ-5.07-278/21-(0)</t>
  </si>
  <si>
    <t>Нецелевое использование земельного участка</t>
  </si>
  <si>
    <t>ОГ-5.07-100/21-(1)</t>
  </si>
  <si>
    <t>Истребование документов касающихся аварийного дома</t>
  </si>
  <si>
    <t>ОГ-5.07-231/21-(0)</t>
  </si>
  <si>
    <t>О сгоревшем доме по ул. Ключевой, д.4</t>
  </si>
  <si>
    <t>ОГ-5.07-220/21-(0)</t>
  </si>
  <si>
    <t>Об аварийном доме, после пожара</t>
  </si>
  <si>
    <t>ОГ-5.07-46/21-(0)</t>
  </si>
  <si>
    <t>ОГ-5.07-12/21-(0)</t>
  </si>
  <si>
    <t>18.01.2021</t>
  </si>
  <si>
    <t>О предварительном согласовании предоставления ЗУ.</t>
  </si>
  <si>
    <t>ОГ-5.07-336/21-(0)</t>
  </si>
  <si>
    <t>25.11.2021</t>
  </si>
  <si>
    <t>ОГ-5.07-11/21-(0)</t>
  </si>
  <si>
    <t>О капитальном ремонте в квартире (социальный найм).</t>
  </si>
  <si>
    <t>ОГ-5.07-78/21-(0)</t>
  </si>
  <si>
    <t>15.03.2021</t>
  </si>
  <si>
    <t>ОГ-5.07-184/21-(0)</t>
  </si>
  <si>
    <t>О согласии на переуступку права аренды земельного участка</t>
  </si>
  <si>
    <t>ОГ-5.07-176/21-(0)</t>
  </si>
  <si>
    <t>О выделении подвального помещения</t>
  </si>
  <si>
    <t>ОГ-5.07-47/21-(1)</t>
  </si>
  <si>
    <t>О предоставлении жилого помещения во внеочередном порядке</t>
  </si>
  <si>
    <t>ОГ-5.07-61/21-(1)</t>
  </si>
  <si>
    <t>О ремонте печи</t>
  </si>
  <si>
    <t>Борьба с табакокурением, алкоголизмом и наркоманией</t>
  </si>
  <si>
    <t>ОГ-5.07-177/21-(0)</t>
  </si>
  <si>
    <t>О курение табака в общественном месте (курение табака в квартире по соседству)</t>
  </si>
  <si>
    <t>ОГ-5.07-174/21-(1)</t>
  </si>
  <si>
    <t>ОГ-5.07-284/21-(0)</t>
  </si>
  <si>
    <t>05.10.2021</t>
  </si>
  <si>
    <t>жалоба на действия МУП "Водоканал"</t>
  </si>
  <si>
    <t>ОГ-5.07-168/21-(0)</t>
  </si>
  <si>
    <t>О нарушении целостности конструкции дома</t>
  </si>
  <si>
    <t>Электроэнергетика. Топливно-энергетический комплекс. Работа АЭС, ТЭС и ГЭС. Переход ТЭС на газ. Долги энергетикам</t>
  </si>
  <si>
    <t>ОГ-5.07-95/21-(0)</t>
  </si>
  <si>
    <t>О снабжении электроэнергией квартир в периоды отключений</t>
  </si>
  <si>
    <t>ОГ-5.07-221/21-(0)</t>
  </si>
  <si>
    <t>О содействии в отсыпке территории</t>
  </si>
  <si>
    <t>ОГ-5.07-173/21-(0)</t>
  </si>
  <si>
    <t>ОГ-5.07-240/21-(0)</t>
  </si>
  <si>
    <t>ОГ-5.07-326/21-(0)</t>
  </si>
  <si>
    <t>18.11.2021</t>
  </si>
  <si>
    <t>О предоставлении документов подтверждающих аварийность дома</t>
  </si>
  <si>
    <t>ОГ-5.07-302/21-(0)</t>
  </si>
  <si>
    <t>ОГ-5.07-59/21-(0)</t>
  </si>
  <si>
    <t>20.02.2021</t>
  </si>
  <si>
    <t>О незаконном заборе на жд-путях.</t>
  </si>
  <si>
    <t>ОГ-5.07-342/21-(0)</t>
  </si>
  <si>
    <t>О запахе канализации в квартире</t>
  </si>
  <si>
    <t>ОГ-5.07-74/21-(0)</t>
  </si>
  <si>
    <t>05.03.2021</t>
  </si>
  <si>
    <t>Об организации встречи по вопросу строительства медицинского учреждения в с. Вал.</t>
  </si>
  <si>
    <t>ОГ-5.07-52/21-(0)</t>
  </si>
  <si>
    <t>11.02.2021</t>
  </si>
  <si>
    <t>Арендное жилье</t>
  </si>
  <si>
    <t>ОГ-5.07-228/21-(0)</t>
  </si>
  <si>
    <t>О арендном жилье</t>
  </si>
  <si>
    <t>ОГ-5.07-85/21-(1)</t>
  </si>
  <si>
    <t>О некачественном кап. ремонт водопровода в 2018г.</t>
  </si>
  <si>
    <t>ОГ-5.07-232/21-(0)</t>
  </si>
  <si>
    <t>Об оформлении жилого помещения в собственность</t>
  </si>
  <si>
    <t>ОГ-5.07-4/21-(0)</t>
  </si>
  <si>
    <t>ОГ-5.07-125/21-(0)</t>
  </si>
  <si>
    <t>О плохом ремонте в квартире по указанному адресу (сирота.).03.04.2021 заехала в квартиру с долгами по коммунальным услугам.</t>
  </si>
  <si>
    <t>ОГ-5.07-335/21-(0)</t>
  </si>
  <si>
    <t>ОГ-5.07-65/21-(0)</t>
  </si>
  <si>
    <t>О разъяснении прав на жилое помещение.</t>
  </si>
  <si>
    <t>ОГ-5.07-77/21-(0)</t>
  </si>
  <si>
    <t>О предоставлении справки.</t>
  </si>
  <si>
    <t>28.05.2021</t>
  </si>
  <si>
    <t>О продлении срока действия договора найма</t>
  </si>
  <si>
    <t>Несвоевременное предоставление благоустроенного жилого помещения в связи с признанием жилья аварийным</t>
  </si>
  <si>
    <t>ОГ-5.07-235/21-(1)</t>
  </si>
  <si>
    <t>ОГ-5.07-136/21-(0)</t>
  </si>
  <si>
    <t>ОГ-5.07-82/21-(0)</t>
  </si>
  <si>
    <t>О выделении жилья (погорелец)</t>
  </si>
  <si>
    <t>ОГ-5.07-350/21-(0)</t>
  </si>
  <si>
    <t>О переселении из ветхого, аварийного жилья.</t>
  </si>
  <si>
    <t>ОГ-5.07-251/21-(0)</t>
  </si>
  <si>
    <t>О уточнении границ участка</t>
  </si>
  <si>
    <t>ОГ-5.07-234/21-(0)</t>
  </si>
  <si>
    <t>ОГ-5.07-243/21-(0)</t>
  </si>
  <si>
    <t>ОГ-5.07-210/21-(0)</t>
  </si>
  <si>
    <t>О некачественной установке газовых труб</t>
  </si>
  <si>
    <t>ОГ-5.07-180/21-(0)</t>
  </si>
  <si>
    <t>ОГ-5.07-157/21-(0)</t>
  </si>
  <si>
    <t>17.05.2021</t>
  </si>
  <si>
    <t>Обращение к законодательным и исполнительным властям</t>
  </si>
  <si>
    <t>ОГ-5.07-39/21-(1)</t>
  </si>
  <si>
    <t>Жалобы на соседей</t>
  </si>
  <si>
    <t>ОГ-5.07-352/21-(0)</t>
  </si>
  <si>
    <t>О перебоях в электроснабжении ул. Невельского</t>
  </si>
  <si>
    <t>ОГ-5.07-277/21-(0)</t>
  </si>
  <si>
    <t>Предоставление служебного жилья</t>
  </si>
  <si>
    <t>ОГ-5.07-227/21-(0)</t>
  </si>
  <si>
    <t>О предоставлении служебного жилья</t>
  </si>
  <si>
    <t>09.06.2021</t>
  </si>
  <si>
    <t>ОГ-5.07-23/21-(0)</t>
  </si>
  <si>
    <t>О жилищном вопросе и обжалования решения суда.</t>
  </si>
  <si>
    <t>ОГ-5.07-44/21-(0)</t>
  </si>
  <si>
    <t>О предоставлении жилого помещения.</t>
  </si>
  <si>
    <t>ОГ-5.07-200/21-(0)</t>
  </si>
  <si>
    <t>Заявление о коррупционных действиях</t>
  </si>
  <si>
    <t>ОГ-5.07-99/21-(0)</t>
  </si>
  <si>
    <t>Об оказании помощи в ремонте квартиры</t>
  </si>
  <si>
    <t>ОГ-5.07-57/21-(0)</t>
  </si>
  <si>
    <t>ОГ-5.07-158/21-(0)</t>
  </si>
  <si>
    <t>о ремонте тротуара</t>
  </si>
  <si>
    <t>Выселение из жилища</t>
  </si>
  <si>
    <t>ОГ-5.07-7/21-(0)</t>
  </si>
  <si>
    <t>13.01.2021</t>
  </si>
  <si>
    <t>О выселении жильца ул. Н.Бошняка, д. 8, кв. 3.</t>
  </si>
  <si>
    <t>ОГ-5.07-139/21-(0)</t>
  </si>
  <si>
    <t>ОГ-5.07-189/21-(0)</t>
  </si>
  <si>
    <t>О засыпке дороги</t>
  </si>
  <si>
    <t>ОГ-5.07-106/21-(0)</t>
  </si>
  <si>
    <t>О подведении теплоснабжения и установки котла (муниципальная квартира)</t>
  </si>
  <si>
    <t>ОГ-5.07-160/21-(0)</t>
  </si>
  <si>
    <t>20.05.2021</t>
  </si>
  <si>
    <t>1. О нарушении водоотведения талых вод
2. О нарушении благоустройства придомовой территории</t>
  </si>
  <si>
    <t>ОГ-5.07-268/21-(0)</t>
  </si>
  <si>
    <t>14.09.2021</t>
  </si>
  <si>
    <t>Об оказании помощи в решении вопросов: 1. Установка септика в кв. № 2. 2. Отопление кв. №1 (печь треснула). 3. Ремонт крыши в кв. №2. 4. Замена стояков под углом дома.</t>
  </si>
  <si>
    <t>ОГ-5.07-32/21-(0)</t>
  </si>
  <si>
    <t>О изменении вида разрешенного использования ЗУ.</t>
  </si>
  <si>
    <t>ОГ-5.07-155/21-(1)</t>
  </si>
  <si>
    <t>ОГ-5.07-183/21-(0)</t>
  </si>
  <si>
    <t>ОГ-5.07-97/21-(0)</t>
  </si>
  <si>
    <t>О затоплении участка дороги</t>
  </si>
  <si>
    <t>ОГ-5.07-10/21-(0)</t>
  </si>
  <si>
    <t>Об освещении на детской площадке.</t>
  </si>
  <si>
    <t>ОГ-5.07-280/21-(0)</t>
  </si>
  <si>
    <t>27.09.2021</t>
  </si>
  <si>
    <t>ОГ-5.07-332/21-(0)</t>
  </si>
  <si>
    <t>О неправильном освоении дальневосточного гектара</t>
  </si>
  <si>
    <t>ОГ-5.07-66/21-(1)</t>
  </si>
  <si>
    <t>О капитальном ремонте квартиры</t>
  </si>
  <si>
    <t>ОГ-5.07-257/21-(0)</t>
  </si>
  <si>
    <t>Об изменении границ участка</t>
  </si>
  <si>
    <t>ОГ-5.07-222/21-(0)</t>
  </si>
  <si>
    <t>23.07.2021</t>
  </si>
  <si>
    <t>О подведении центрального водоснабжения к участку</t>
  </si>
  <si>
    <t>ОГ-5.07-292/21-(0)</t>
  </si>
  <si>
    <t>18.10.2021</t>
  </si>
  <si>
    <t>ОГ-5.07-327/21-(0)</t>
  </si>
  <si>
    <t>Об обследовании жилого помещения</t>
  </si>
  <si>
    <t>Право на наследство</t>
  </si>
  <si>
    <t>ОГ-5.07-130/21-(0)</t>
  </si>
  <si>
    <t>О разделе имущества по наследству</t>
  </si>
  <si>
    <t>ОГ-5.07-273/21-(0)</t>
  </si>
  <si>
    <t>О поддержании порядка на источниках с. Горячие ключи</t>
  </si>
  <si>
    <t>ОГ-5.07-23/21-(2)</t>
  </si>
  <si>
    <t>О купле-продаже квартиры в муниципальную собственность</t>
  </si>
  <si>
    <t>ОГ-5.07-72/21-(0)</t>
  </si>
  <si>
    <t>О выдаче документов.</t>
  </si>
  <si>
    <t>ОГ-5.07-85/21-(0)</t>
  </si>
  <si>
    <t>22.03.2021</t>
  </si>
  <si>
    <t>О принадлежности центрального водопровода. О действиях по выяснению принадлежности водопровода. О вине заявителя в заморозке участка водопровода. О проверке акта выполненных работ. О сливе воды в непотребительских целях.</t>
  </si>
  <si>
    <t>ОГ-5.07-2/21-(0)</t>
  </si>
  <si>
    <t>ОГ-5.07-56/21-(0)</t>
  </si>
  <si>
    <t>ОГ-5.07-353/21-(1)</t>
  </si>
  <si>
    <t>О несогласии с отстранением от работы</t>
  </si>
  <si>
    <t>Государственный кадастровый учет недвижимого имущества</t>
  </si>
  <si>
    <t>ОГ-5.07-223/21-(0)</t>
  </si>
  <si>
    <t>О постановке на кадастровый учет муниципальной квартире</t>
  </si>
  <si>
    <t>ОГ-5.07-322/21-(0)</t>
  </si>
  <si>
    <t>1. Об удаленности мусорных контейнеров
2. Реконструкция дорожного полотна</t>
  </si>
  <si>
    <t>ОГ-5.07-17/21-(0)</t>
  </si>
  <si>
    <t>ОГ-5.07-163/21-(0)</t>
  </si>
  <si>
    <t>24.05.2021</t>
  </si>
  <si>
    <t>О заброшенном жилье</t>
  </si>
  <si>
    <t>ОГ-5.07-162/21-(0)</t>
  </si>
  <si>
    <t>21.05.2021</t>
  </si>
  <si>
    <t>О нарушении  Федерального закона "О погребении и похоронном деле"</t>
  </si>
  <si>
    <t>ОГ-5.07-143/21-(0)</t>
  </si>
  <si>
    <t>Об отсутствии автобусной остановки</t>
  </si>
  <si>
    <t>ОГ-5.07-88/21-(0)</t>
  </si>
  <si>
    <t>24.03.2021</t>
  </si>
  <si>
    <t>О плохом освещении ул. Мостовая</t>
  </si>
  <si>
    <t>ОГ-5.07-1/21-(0)</t>
  </si>
  <si>
    <t>О внесении изменений в генеральный план.</t>
  </si>
  <si>
    <t>ОГ-5.07-216/21-(1)</t>
  </si>
  <si>
    <t>ОГ-5.07-325/21-(0)</t>
  </si>
  <si>
    <t>17.11.2021</t>
  </si>
  <si>
    <t>О предоставлении земельного участка в безвозмездное пользование</t>
  </si>
  <si>
    <t>ОГ-5.07-40/21-(0)</t>
  </si>
  <si>
    <t>Об отправлении газом и выплате детского пособия.</t>
  </si>
  <si>
    <t>ОГ-5.07-94/21-(0)</t>
  </si>
  <si>
    <t>О ремонте кровли</t>
  </si>
  <si>
    <t>ОГ-5.07-161/21-(0)</t>
  </si>
  <si>
    <t>О выдаче документов о признании дома аварийным</t>
  </si>
  <si>
    <t>ОГ-5.07-225/21-(0)</t>
  </si>
  <si>
    <t>ОГ-5.07-6/21-(1)</t>
  </si>
  <si>
    <t>О предоставлении жилья по соц.найму.</t>
  </si>
  <si>
    <t>ОГ-5.07-20/21-(1)</t>
  </si>
  <si>
    <t>О признании жилья непригодным для проживания.</t>
  </si>
  <si>
    <t>ОГ-5.07-98/18-(1)</t>
  </si>
  <si>
    <t>ОГ-5.07-89/21-(0)</t>
  </si>
  <si>
    <t>25.03.2021</t>
  </si>
  <si>
    <t>О предоставлении жилья в связи с непригодностью существующего</t>
  </si>
  <si>
    <t>ОГ-5.07-285/21-(0)</t>
  </si>
  <si>
    <t>ОГ-5.07-119/21-(0)</t>
  </si>
  <si>
    <t>О замене трубопровода</t>
  </si>
  <si>
    <t>ОГ-5.07-16/21-(0)</t>
  </si>
  <si>
    <t>ОГ-5.07-81/21-(0)</t>
  </si>
  <si>
    <t>ОГ-5.07-159/21-(0)</t>
  </si>
  <si>
    <t>18.05.2021</t>
  </si>
  <si>
    <t>ОГ-5.07-328/21-(0)</t>
  </si>
  <si>
    <t>О ремонте домов по адресу мкр. ОГРЭ д.15 кв.1, кв.2</t>
  </si>
  <si>
    <t>ОГ-5.07-316/21-(0)</t>
  </si>
  <si>
    <t>ОГ-5.07-319/21-(0)</t>
  </si>
  <si>
    <t>О ремонте линии электроснабжения</t>
  </si>
  <si>
    <t>ОГ-5.07-189/21-(1)</t>
  </si>
  <si>
    <t>О письменном ответе</t>
  </si>
  <si>
    <t>ОГ-5.07-48/21-(0)</t>
  </si>
  <si>
    <t>О предоставлении копии Устава МО "Городской округ Ногликский"</t>
  </si>
  <si>
    <t>ОГ-5.07-14/21-(0)</t>
  </si>
  <si>
    <t>О предварительном осмотре квартиры.</t>
  </si>
  <si>
    <t>ОГ-5.07-242/21-(0)</t>
  </si>
  <si>
    <t>О признании малоимущим</t>
  </si>
  <si>
    <t>ОГ-5.07-132/21-(0)</t>
  </si>
  <si>
    <t>Ходатайство о предоставлении жилого помещения гражданина Филина В.Ф.</t>
  </si>
  <si>
    <t>ОГ-5.07-28/21-(0)</t>
  </si>
  <si>
    <t>О ненадлежащем водоснабжении.</t>
  </si>
  <si>
    <t>ОГ-5.07-199/21-(0)</t>
  </si>
  <si>
    <t>05.07.2021</t>
  </si>
  <si>
    <t>О ремонте дома</t>
  </si>
  <si>
    <t>ОГ-5.07-42/21-(0)</t>
  </si>
  <si>
    <t>Приобретение права собственности. Прекращение права собственности</t>
  </si>
  <si>
    <t>О намерениях приобрести жилое помещение</t>
  </si>
  <si>
    <t>ОГ-5.07-118/21-(1)</t>
  </si>
  <si>
    <t>18.06.2021</t>
  </si>
  <si>
    <t>О принятии мер по обеспечению прав жильцов</t>
  </si>
  <si>
    <t>ОГ-5.07-271/21-(0)</t>
  </si>
  <si>
    <t>20.09.2021</t>
  </si>
  <si>
    <t>О неисправности отопительной системы в квартире</t>
  </si>
  <si>
    <t>ОГ-5.07-71/21-(0)</t>
  </si>
  <si>
    <t>О затоплении частного сектора.</t>
  </si>
  <si>
    <t>Перебои в теплоснабжении</t>
  </si>
  <si>
    <t>ОГ-5.07-29/21-(0)</t>
  </si>
  <si>
    <t>О ненадлежащем теплоснабжении в доме 13А по ул. Советской, пгт. Ноглики</t>
  </si>
  <si>
    <t>ОГ-5.07-145/21-(0)</t>
  </si>
  <si>
    <t>04.05.2021</t>
  </si>
  <si>
    <t>О приватизации квартиры</t>
  </si>
  <si>
    <t>ОГ-5.07-309/21-(0)</t>
  </si>
  <si>
    <t>02.11.2021</t>
  </si>
  <si>
    <t>истребование дополнительных сведений и документов</t>
  </si>
  <si>
    <t>ОГ-5.07-255/21-(0)</t>
  </si>
  <si>
    <t>27.08.2021</t>
  </si>
  <si>
    <t>О регистрации гаражного строения на придомовой территории</t>
  </si>
  <si>
    <t>ОГ-5.07-257/21-(1)</t>
  </si>
  <si>
    <t>13.12.2021</t>
  </si>
  <si>
    <t>Об оформлении земельного участка</t>
  </si>
  <si>
    <t>ОГ-5.07-64/21-(0)</t>
  </si>
  <si>
    <t>О размене жилого помещения.</t>
  </si>
  <si>
    <t>О предоставлении документа о разрешении на ввод объекта в эксплуатацию</t>
  </si>
  <si>
    <t>ОГ-5.07-111/21-(0)</t>
  </si>
  <si>
    <t>О ненадлежащем содержании улично-дорожной сети</t>
  </si>
  <si>
    <t>Оплата строительства, содержания и ремонта жилья (кредиты, компенсации, субсидии, льготы)</t>
  </si>
  <si>
    <t>ОГ-5.07-156/21-(1)</t>
  </si>
  <si>
    <t>ОГ-5.07-22/21-(1)</t>
  </si>
  <si>
    <t>ОГ-5.07-269/21-(0)</t>
  </si>
  <si>
    <t>16.09.2021</t>
  </si>
  <si>
    <t>О проведении освещения на тротуар</t>
  </si>
  <si>
    <t>ОГ-5.07-68/21-(0)</t>
  </si>
  <si>
    <t>ОГ-5.07-245/21-(0)</t>
  </si>
  <si>
    <t>11.08.2021</t>
  </si>
  <si>
    <t>О выдаче справки о регистрации</t>
  </si>
  <si>
    <t>ОГ-5.07-153/21-(0)</t>
  </si>
  <si>
    <t>О переселении с ИЖС с. Катангли</t>
  </si>
  <si>
    <t>ОГ-5.07-267/21-(0)</t>
  </si>
  <si>
    <t>13.09.2021</t>
  </si>
  <si>
    <t>Геология и использование природных ресурсов</t>
  </si>
  <si>
    <t>ОГ-5.07-34/21-(0)</t>
  </si>
  <si>
    <t>ОГ-5.07-135/21-(0)</t>
  </si>
  <si>
    <t>О необходимости капитального  ремонта дома</t>
  </si>
  <si>
    <t>ОГ-5.07-252/21-(1)</t>
  </si>
  <si>
    <t>29.11.2021</t>
  </si>
  <si>
    <t>Об изменении вида разрешенного использования земельного участка</t>
  </si>
  <si>
    <t>ОГ-5.07-338/21-(0)</t>
  </si>
  <si>
    <t>ОГ-5.07-86/21-(0)</t>
  </si>
  <si>
    <t>О невозможности получить талоны на баню</t>
  </si>
  <si>
    <t>ОГ-5.07-54/21-(0)</t>
  </si>
  <si>
    <t>О муниципальной квартире.</t>
  </si>
  <si>
    <t>ОГ-5.07-9/21-(0)</t>
  </si>
  <si>
    <t>ОГ-5.07-337/21-(0)</t>
  </si>
  <si>
    <t>Об изменении разрешенного вида использования земельного участка</t>
  </si>
  <si>
    <t>ОГ-5.07-283/21-(0)</t>
  </si>
  <si>
    <t>04.10.2021</t>
  </si>
  <si>
    <t>Об обследовании придомовой территории</t>
  </si>
  <si>
    <t>Переустройство и (или) перепланировка жилого помещения</t>
  </si>
  <si>
    <t>ОГ-5.07-188/21-(2)</t>
  </si>
  <si>
    <t>О проведении собрания собственников помещений в МКД</t>
  </si>
  <si>
    <t>ОГ-5.07-272/21-(0)</t>
  </si>
  <si>
    <t>О предоставлении земельного участка</t>
  </si>
  <si>
    <t>ОГ-5.07-51/21-(0)</t>
  </si>
  <si>
    <t>ОГ-5.07-236/21-(0)</t>
  </si>
  <si>
    <t>04.08.2021</t>
  </si>
  <si>
    <t>Об обрезке веток дерева</t>
  </si>
  <si>
    <t>ОГ-5.07-340/21-(0)</t>
  </si>
  <si>
    <t>Автомобильный транспорт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</si>
</sst>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4659260841701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6" fillId="0" borderId="0"/>
  </cellStyleXfs>
  <cellXfs count="15">
    <xf numFmtId="0" fontId="0" fillId="0" borderId="0" xfId="0"/>
    <xf numFmtId="0" fontId="1" fillId="0" borderId="0" xfId="0" applyFont="1" applyAlignment="1">
      <alignment horizontal="center" vertical="center"/>
    </xf>
    <xf numFmtId="14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2" fillId="0" borderId="0" xfId="0" applyFont="1"/>
    <xf numFmtId="0" fontId="4" fillId="2" borderId="0" xfId="3" applyFont="1" applyFill="1" applyAlignment="1">
      <alignment horizontal="center" vertical="center"/>
    </xf>
    <xf numFmtId="0" fontId="0" fillId="0" borderId="0" xfId="0" pivotButton="1" applyBorder="1"/>
    <xf numFmtId="0" fontId="0" fillId="0" borderId="0" xfId="0" applyBorder="1"/>
    <xf numFmtId="0" fontId="0" fillId="0" borderId="0" xfId="0" applyNumberFormat="1" applyBorder="1" applyAlignment="1"/>
    <xf numFmtId="0" fontId="0" fillId="0" borderId="0" xfId="0" applyNumberFormat="1" applyBorder="1" applyAlignment="1">
      <alignment wrapText="1"/>
    </xf>
    <xf numFmtId="0" fontId="6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4">
    <cellStyle name="60% — акцент1" xfId="3" builtinId="32"/>
    <cellStyle name="Обычный" xfId="0" builtinId="0"/>
    <cellStyle name="Обычный 2" xfId="1"/>
    <cellStyle name="Обычный 3" xfId="2"/>
  </cellStyles>
  <dxfs count="57">
    <dxf>
      <alignment horizont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vertical="center" readingOrder="0"/>
    </dxf>
    <dxf>
      <alignment horizontal="center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vertical="center" readingOrder="0"/>
    </dxf>
    <dxf>
      <alignment wrapText="1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bottom" textRotation="0" wrapText="0" indent="0" justifyLastLine="0" shrinkToFit="0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right style="thin">
          <color indexed="64"/>
        </right>
        <bottom style="thin">
          <color indexed="64"/>
        </bottom>
      </border>
    </dxf>
    <dxf>
      <border>
        <left/>
        <right/>
        <top/>
        <bottom/>
        <vertical/>
        <horizontal/>
      </border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alignment wrapText="1" readingOrder="0"/>
    </dxf>
    <dxf>
      <alignment wrapText="1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border>
        <left/>
        <right/>
        <top/>
        <bottom/>
        <vertical/>
        <horizontal/>
      </border>
    </dxf>
    <dxf>
      <border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bottom" textRotation="0" wrapText="0" indent="0" justifyLastLine="0" shrinkToFit="0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alignment horizontal="center" vertical="center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readingOrder="0"/>
    </dxf>
    <dxf>
      <alignment vertic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Елена П. Низова" refreshedDate="44571.53758009259" createdVersion="4" refreshedVersion="5" minRefreshableVersion="3" recordCount="464">
  <cacheSource type="worksheet">
    <worksheetSource ref="B1:F1048576" sheet="Данные"/>
  </cacheSource>
  <cacheFields count="5">
    <cacheField name="Тематика" numFmtId="0">
      <sharedItems containsBlank="1" count="173">
        <s v="Трудоустройство. Безработица. Органы службы занятости. Государственные услуги в области содействия занятости населения"/>
        <s v="Истребование дополнительных документов и материалов, в том числе в электронной форме"/>
        <s v="Технологическое присоединение потребителей к системам электро-, тепло-, газо-, водоснабжения"/>
        <s v="Регистрация по месту жительства и пребывания"/>
        <s v="Переселение из подвалов, бараков, коммуналок, общежитий, аварийных домов, ветхого жилья, санитарно-защитной зоны"/>
        <s v="Обращения, заявления и жалобы граждан"/>
        <s v="Подключение индивидуальных жилых домов к централизованным сетям водо-, тепло - газо-, электроснабжения и водоотведения"/>
        <s v="Природные ресурсы и охрана окружающей природной среды"/>
        <s v="Образование земельных участков (образование, раздел, выдел, объединение земельных участков). Возникновение прав на землю"/>
        <s v="Предприятия бытового обслуживания населения. Бытовые услуги"/>
        <s v="Запросы архивных данных"/>
        <s v="Внеочередное обеспечение жилыми помещениями"/>
        <s v="Особенности регулирования труда отдельных категорий граждан. Трудовые вопросы работающих в районах Крайнего Севера"/>
        <s v="Содержание общего имущества (канализация, вентиляция, кровля, ограждающие конструкции, инженерное оборудование, места общего пользования, придомовая территория)"/>
        <s v="Предоставление жилья по договору социального найма (ДСН)"/>
        <s v="Благоустройство и ремонт подъездных дорог, в том числе тротуаров"/>
        <s v="Полномочия государственных органов и органов местного самоуправления в области земельных отношений, в том числе связанные с &quot;дальневосточным гектаром&quot;"/>
        <s v="Подарки, книги, фотографии, автографы"/>
        <s v="Охрана и защита лесов"/>
        <s v="Перерасчет размеров пенсий"/>
        <s v="Арендные отношения в области землепользования"/>
        <s v="Строительство и реконструкция дорог"/>
        <s v="Капитальный ремонт общего имущества"/>
        <s v="Инвестиции в строительство"/>
        <s v="Жилище"/>
        <s v="Вопросы частного домовладения"/>
        <s v="Социальная защита пострадавших от стихийных бедствий, чрезвычайных происшествий, терактов и пожаров"/>
        <s v="автомобильный транспорт"/>
        <s v="Организация выгула собак"/>
        <s v="Отлов животных"/>
        <s v="Защита прав на землю и рассмотрение земельных споров"/>
        <s v="Содержание кладбищ и мест захоронений"/>
        <s v="Проведение общественных мероприятий"/>
        <s v="Перебои в водоснабжении"/>
        <s v="Надзор и контроль за соблюдением трудового законодательства"/>
        <s v="Городской, сельский и междугородний пассажирский транспорт"/>
        <s v="Перебои в электроснабжении"/>
        <s v="Оплата жилищно-коммунальных услуг (ЖКХ), взносов в Фонд капитального ремонта"/>
        <s v="Нежилые помещения"/>
        <s v="Перевод жилого помещения в нежилое помещение"/>
        <s v="Перебои в газоснабжении"/>
        <s v="Обследование жилого фонда на предмет пригодности для проживания (ветхое и аварийное жилье)"/>
        <s v="Действие (бездействие) при рассмотрении обращения"/>
        <s v="Борьба с коррупцией"/>
        <s v="Несанкционированная свалка мусора, биоотходы"/>
        <s v="муниципальные услуги"/>
        <s v="Обмен жилых помещений. Оформление договора социального найма (найма) жилого помещения"/>
        <s v="Приборы учета коммунальных ресурсов в жилищном фонде (в том числе на общедомовые нужды)"/>
        <s v="Нарушение правил парковки автотранспорта, в том числе на внутридворовой территории и вне организованных автостоянок"/>
        <s v="Жилищное строительство"/>
        <s v="Уборка снега, опавших листьев, мусора и посторонних предметов"/>
        <s v="Проведение спортивных мероприятий"/>
        <s v="Дорожные знаки и дорожная разметка"/>
        <s v="Градостроительство и архитектура"/>
        <s v="Купля-продажа квартир, домов"/>
        <s v="Причинение вреда здоровью вследствие нападения животных"/>
        <s v="Розыск граждан, находящийся в компетенции органов внутренних дел"/>
        <s v="Правила пользования жилыми помещениями (перепланировки, реконструкции, переоборудование, использование не по назначению)"/>
        <s v="Жилищно-коммунальная сфера"/>
        <s v="Распределение жилых помещений, предоставляемых по договору социального найма"/>
        <s v="Ежемесячная денежная выплата, дополнительное ежемесячное материальное обеспечение"/>
        <s v="Государственный мониторинг земель. Землеустройство. Установление (изменение) границ земельных участков. Резервирование земель для государственных и муниципальных нужд"/>
        <s v="Поступление в образовательные организации"/>
        <s v="Борьба с аварийностью. Безопасность дорожного движения"/>
        <s v="Уличное освещение"/>
        <s v="Перебои в водоотведении и канализовании"/>
        <s v="Приватизация государственной и муниципальной собственности"/>
        <s v="Содержание газового оборудования. Опасность взрыва"/>
        <s v="Неполучение ответа на обращение"/>
        <s v="Транспортное обслуживание населения, пассажирские перевозки"/>
        <s v="Государственные программы"/>
        <s v="Гуманное отношение к животным. Создание приютов для животных"/>
        <s v="Улучшение жилищных условий, предоставление жилого помещения по договору социального найма гражданам, состоящим на учете в органе местного самоуправления в качестве нуждающихся в жилых помещениях"/>
        <s v="Градостроительство. Архитектура и проектирование"/>
        <s v="Устранение строительных недоделок"/>
        <s v="Водоснабжение поселений"/>
        <s v="Прекращение рассмотрения обращения"/>
        <s v="Компенсация морального и материального вреда"/>
        <s v="Выделение земельных участков для индивидуального жилищного строительства"/>
        <s v="Обеспечение граждан жилищем, пользование жилищным фондом, социальные гарантии в жилищной сфере (за исключением права собственности на жилище)"/>
        <s v="Обеспечение жильем детей-сирот и детей, оставшихся без попечения родителей"/>
        <s v="Социальное обеспечение, социальная поддержка и социальная помощь семьям, имеющим детей, в том числе многодетным семьям и одиноким родителям, гражданам пожилого возраста, гражданам, находящимся в трудной жизненной ситуации, малоимущим гражданам"/>
        <s v="Нецелевое использование земельных участков"/>
        <s v="Многодетные семьи. Малоимущие семьи. Неполные семьи. Молодые семьи"/>
        <s v="Жилищный фонд"/>
        <s v="Теплоэнергетика"/>
        <s v="Фермерские (крестьянские) хозяйства и аренда на селе"/>
        <s v="Опека и попечительство. Службы по обслуживанию детей, оказавшихся в трудной жизненной ситуации"/>
        <s v="Туризм. За исключением вопросов, связанных с защитой прав потребителей туристских услуг"/>
        <s v="Контроль и надзор в налоговой сфере"/>
        <s v="Право собственности и другие вещные права (за исключением международного частного права)"/>
        <s v="Государственные гарантии и компенсации для лиц, работающих и проживающих в районах Крайнего Севера и приравненных к ним местностях, южных районах Восточной Сибири и Дальнего Востока и других местностях с особыми климатическими условиями"/>
        <s v="Льготы и меры социальной поддержки инвалидов"/>
        <s v="Газификация поселений"/>
        <s v="Бытовое обслуживание населения"/>
        <s v="Борьба с табакокурением, алкоголизмом и наркоманией"/>
        <s v="Электроэнергетика. Топливно-энергетический комплекс. Работа АЭС, ТЭС и ГЭС. Переход ТЭС на газ. Долги энергетикам"/>
        <s v="Арендное жилье"/>
        <s v="Несвоевременное предоставление благоустроенного жилого помещения в связи с признанием жилья аварийным"/>
        <s v="Предоставление служебного жилья"/>
        <s v="Выселение из жилища"/>
        <s v="Право на наследство"/>
        <s v="Государственный кадастровый учет недвижимого имущества"/>
        <s v="Приобретение права собственности. Прекращение права собственности"/>
        <s v="Перебои в теплоснабжении"/>
        <s v="Оплата строительства, содержания и ремонта жилья (кредиты, компенсации, субсидии, льготы)"/>
        <s v="Геология и использование природных ресурсов"/>
        <s v="Переустройство и (или) перепланировка жилого помещения"/>
        <m/>
        <s v="Обустройство соотечественников переселенцев (жилье, работа, учеба, подъемные и т.д.)" u="1"/>
        <s v="Обеспечение мер социальной поддержки для лиц, награжденных знаком «Почетный донор СССР», «Почетный донор России»" u="1"/>
        <s v="Охрана общественного порядка" u="1"/>
        <s v="Медицинское обслуживание сельских жителей" u="1"/>
        <s v="Административное судопроизводство" u="1"/>
        <s v="Предоставление коммунальных услуг ненадлежащего качества" u="1"/>
        <s v="Назначение пенсии" u="1"/>
        <s v="Молодежная политика" u="1"/>
        <s v="Курортное дело" u="1"/>
        <s v="среднее общее образование" u="1"/>
        <s v="Комплексное благоустройство" u="1"/>
        <s v="Индивидуальные программы реабилитации инвалидов (лиц с ограниченными физическими возможностями здоровья)" u="1"/>
        <s v="Психоневрологические диспансеры (ПНД). Помещение и лечение в ПНД. Снятие с учета в ПНД" u="1"/>
        <s v="Государственные и муниципальные контракты" u="1"/>
        <s v="Статус и меры социальной поддержки ветеранов боевых действий" u="1"/>
        <s v="Постановка на учет в органе местного самоуправления и восстановление в очереди на получение жилья граждан, нуждающихся в жилых помещениях" u="1"/>
        <s v="дошкольное образование" u="1"/>
        <s v="Ипотечное кредитование" u="1"/>
        <s v="Арендные отношения" u="1"/>
        <s v="Обеспечение жильем инвалидов и семей, имеющих детей-инвалидов" u="1"/>
        <s v="Получение и использование материнского капитала на региональном уровне" u="1"/>
        <s v="Выделение жилья молодым семьям, специалистам" u="1"/>
        <s v="Государственный контроль и надзор в сфере сохранения культурного наследия" u="1"/>
        <s v="Субсидии, компенсации и иные меры социальной поддержки при оплате жилого помещения и коммунальных услуг" u="1"/>
        <s v="Лечение и оказание медицинской помощи" u="1"/>
        <s v="Личный прием высшими должностными лицами субъекта Российской Федерации (руководителями высших исполнительных органов государственной власти субъектов Российской Федерации), их заместителями, руководителями исполнительных органов государственной власти суб" u="1"/>
        <s v="Лекарственное обеспечение" u="1"/>
        <s v="Коммунальное хозяйство" u="1"/>
        <s v="Наименование и переименование населенных пунктов, предприятий, учреждений и организаций, а также физико-географических объектов" u="1"/>
        <s v="Памятники воинам, воинские захоронения, мемориалы" u="1"/>
        <s v="Местное самоуправление" u="1"/>
        <s v="высшее образование" u="1"/>
        <s v="Переработка вторичного сырья и бытовых отходов. Полигоны бытовых отходов" u="1"/>
        <s v="Прокуратура" u="1"/>
        <s v="Врачебно-консультационная комиссия. О медицинском обслуживании, диагностике" u="1"/>
        <s v="Нехватка мест в дошкольных образовательных организациях" u="1"/>
        <s v="Здравоохранение. Физическая культура и спорт. Туризм" u="1"/>
        <s v="Деятельность спортивных школ" u="1"/>
        <s v="Коммунально-бытовое хозяйство и предоставление услуг в условиях рынка" u="1"/>
        <s v="Просьбы об оказании финансовой помощи" u="1"/>
        <s v="Преступления, правонарушения, имеющие широкий общественный резонанс" u="1"/>
        <s v="Пользование животным миром, охота, рыболовство, аквакультура" u="1"/>
        <s v="Оказание услуг почтовой связи" u="1"/>
        <s v="Строительство объектов социальной сферы (науки, культуры, спорта, народного образования, здравоохранения, торговли)" u="1"/>
        <s v="Обеспечение жильем выезжающих северян и жителей закрытых административно-территориальных образований" u="1"/>
        <s v="Деятельность субъектов торговли, торговые точки, организация торговли" u="1"/>
        <s v="Государственные и муниципальные услуги (многофункциональные центры)" u="1"/>
        <s v="Развитие предпринимательской деятельности" u="1"/>
        <s v="Цены и ценообразование" u="1"/>
        <s v="Качество оказания медицинской помощи взрослым в амбулаторно-поликлинических условиях" u="1"/>
        <s v="Организация условий и мест для детского отдыха и досуга (детских и спортивных площадок)" u="1"/>
        <s v="Гостиничное хозяйство" u="1"/>
        <s v="Бюджеты субъектов Российской Федерации" u="1"/>
        <s v="Загрязнение окружающей среды, сбросы, выбросы, отходы" u="1"/>
        <s v="Доходы бюджета субъекта Российской Федерации" u="1"/>
        <s v="Определение в дома-интернаты для престарелых и инвалидов, психоневрологические интернаты. Деятельность названных учреждений" u="1"/>
        <s v="Государственный контроль и надзор в сфере здравоохранения" u="1"/>
        <s v="Сельское хозяйство" u="1"/>
        <s v="Предоставление дополнительных льгот отдельным категориям граждан, установленных законодательством субъекта Российской Федерации (в том числе предоставление земельных участков многодетным семьям и др.)" u="1"/>
        <s v="Признание участником ВОВ. Льготы и меры социальной поддержки ветеранов ВОВ" u="1"/>
        <s v="Торговля" u="1"/>
        <s v="Результаты рассмотрения обращения" u="1"/>
        <s v="Государственная служба в Российской Федерации (за исключением особенностей регулирования службы отдельных категорий работников, государственных служащих)" u="1"/>
        <s v="Управляющие организации, товарищества собственников жилья и иные формы управления собственностью" u="1"/>
      </sharedItems>
    </cacheField>
    <cacheField name="Рег №" numFmtId="0">
      <sharedItems containsBlank="1"/>
    </cacheField>
    <cacheField name="Дата рег" numFmtId="0">
      <sharedItems containsBlank="1"/>
    </cacheField>
    <cacheField name="Заголовок" numFmtId="0">
      <sharedItems containsBlank="1"/>
    </cacheField>
    <cacheField name="Подразделение" numFmtId="0">
      <sharedItems containsBlank="1" count="4">
        <s v="Обращения граждан МО Ногликский ГО"/>
        <m/>
        <s v="" u="1"/>
        <s v="Аппарат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64">
  <r>
    <x v="0"/>
    <s v="ОГ-5.07-58/21-(0)"/>
    <s v="19.02.2021"/>
    <s v="О направлении резюме на вакансию."/>
    <x v="0"/>
  </r>
  <r>
    <x v="1"/>
    <s v="ОГ-5.07-197/21-(0)"/>
    <s v="02.07.2021"/>
    <s v="О выдаче заключения о признании дома аварийным"/>
    <x v="0"/>
  </r>
  <r>
    <x v="2"/>
    <s v="ОГ-5.07-297/21-(0)"/>
    <s v="22.10.2021"/>
    <s v="О восстановлении центрального водоснабжения"/>
    <x v="0"/>
  </r>
  <r>
    <x v="3"/>
    <s v="ОГ-5.07-22/21-(0)"/>
    <s v="19.01.2021"/>
    <s v="О регистрации в квартире."/>
    <x v="0"/>
  </r>
  <r>
    <x v="4"/>
    <s v="ОГ-5.07-43/21-(1)"/>
    <s v="16.02.2021"/>
    <s v="О переселении в пгт. Ноглики"/>
    <x v="0"/>
  </r>
  <r>
    <x v="5"/>
    <s v="ОГ-5.07-323/21-(0)"/>
    <s v="16.11.2021"/>
    <s v="О благоустройстве детских площадок"/>
    <x v="0"/>
  </r>
  <r>
    <x v="5"/>
    <s v="ОГ-5.07-35/21-(0)"/>
    <s v="29.01.2021"/>
    <s v="Об изменении разрешенного использования ЗУ."/>
    <x v="0"/>
  </r>
  <r>
    <x v="6"/>
    <s v="ОГ-5.07-188/21-(0)"/>
    <s v="15.06.2021"/>
    <s v="О индивидуальном отоплении всего дома"/>
    <x v="0"/>
  </r>
  <r>
    <x v="7"/>
    <s v="ОГ-5.07-34/21-(1)"/>
    <s v="03.02.2021"/>
    <s v="О затоплении дворов, сараев, подвалов."/>
    <x v="0"/>
  </r>
  <r>
    <x v="1"/>
    <s v="ОГ-5.07-79/21-(1)"/>
    <s v="06.04.2021"/>
    <s v="О принятии распоряжения после принятии акта об аварийности и подлежащего сноса дома (№ 55 от 28.03.2018)"/>
    <x v="0"/>
  </r>
  <r>
    <x v="8"/>
    <s v="ОГ-5.07-62/21-(4)"/>
    <s v="22.09.2021"/>
    <s v="О предварительном согласовании предоставления земельного участка"/>
    <x v="0"/>
  </r>
  <r>
    <x v="9"/>
    <s v="ОГ-5.07-305/21-(0)"/>
    <s v="29.10.2021"/>
    <s v="Об отключении квартиры от центрального отопления"/>
    <x v="0"/>
  </r>
  <r>
    <x v="10"/>
    <s v="ОГ-5.07-93/21-(0)"/>
    <s v="01.04.2021"/>
    <s v="О выдаче постановления"/>
    <x v="0"/>
  </r>
  <r>
    <x v="11"/>
    <s v="ОГ-5.07-135/21-(1)"/>
    <s v="08.06.2021"/>
    <s v="О внеочередном обеспечении жилым помещением"/>
    <x v="0"/>
  </r>
  <r>
    <x v="1"/>
    <s v="ОГ-5.07-122/21-(0)"/>
    <s v="20.04.2021"/>
    <s v="О предоставлении проекта дома"/>
    <x v="0"/>
  </r>
  <r>
    <x v="11"/>
    <s v="ОГ-5.07-232/21-(1)"/>
    <s v="03.08.2021"/>
    <s v="О жилищном вопросе"/>
    <x v="0"/>
  </r>
  <r>
    <x v="12"/>
    <s v="ОГ-5.07-147/21-(0)"/>
    <s v="11.05.2021"/>
    <s v="О сокращении периода отпусков"/>
    <x v="0"/>
  </r>
  <r>
    <x v="1"/>
    <s v="ОГ-5.07-50/21-(0)"/>
    <s v="10.02.2021"/>
    <s v="О предоставлении документов на предмет аварийности жилья."/>
    <x v="0"/>
  </r>
  <r>
    <x v="13"/>
    <s v="ОГ-5.07-303/21-(0)"/>
    <s v="28.10.2021"/>
    <s v="О спиле дерева"/>
    <x v="0"/>
  </r>
  <r>
    <x v="4"/>
    <s v="ОГ-5.07-290/21-(0)"/>
    <s v="08.10.2021"/>
    <s v="О квартирном вопросе, переселении из с. Катангли"/>
    <x v="0"/>
  </r>
  <r>
    <x v="4"/>
    <s v="ОГ-5.07-21/21-(0)"/>
    <s v="19.01.2021"/>
    <s v="О переселении из аварийного жилья."/>
    <x v="0"/>
  </r>
  <r>
    <x v="14"/>
    <s v="ОГ-5.07-151/21-(0)"/>
    <s v="13.05.2021"/>
    <s v="О продлении договора соц. найма"/>
    <x v="0"/>
  </r>
  <r>
    <x v="15"/>
    <s v="ОГ-5.07-195/21-(0)"/>
    <s v="01.07.2021"/>
    <s v="Об отсутствии проезда к жилому дому"/>
    <x v="0"/>
  </r>
  <r>
    <x v="16"/>
    <s v="ОГ-5.07-209/21-(0)"/>
    <s v="13.07.2021"/>
    <s v="Об освобождении земельного участка от деревьев"/>
    <x v="0"/>
  </r>
  <r>
    <x v="11"/>
    <s v="ОГ-5.07-37/21-(0)"/>
    <s v="01.02.2021"/>
    <s v="О выделении жилого помещения."/>
    <x v="0"/>
  </r>
  <r>
    <x v="17"/>
    <s v="ОГ-5.07-354/21-(0)"/>
    <s v="14.12.2021"/>
    <s v="О дарении нагрудного знака с символикой муниципального образования"/>
    <x v="0"/>
  </r>
  <r>
    <x v="5"/>
    <s v="ОГ-5.07-159/21-(1)"/>
    <s v="01.06.2021"/>
    <s v="О сносе построек на Вокзальной д.1"/>
    <x v="0"/>
  </r>
  <r>
    <x v="18"/>
    <s v="ОГ-5.07-148/21-(0)"/>
    <s v="13.05.2021"/>
    <s v="О вырубке леса"/>
    <x v="0"/>
  </r>
  <r>
    <x v="5"/>
    <s v="ОГ-5.07-150/21-(0)"/>
    <s v="13.05.2021"/>
    <s v="О выделении материальной помощи."/>
    <x v="0"/>
  </r>
  <r>
    <x v="5"/>
    <s v="ОГ-5.07-216/21-(0)"/>
    <s v="20.07.2021"/>
    <s v="О личных неприязнях сотрудника администрации"/>
    <x v="0"/>
  </r>
  <r>
    <x v="11"/>
    <s v="ОГ-5.07-313/21-(0)"/>
    <s v="09.11.2021"/>
    <s v="О предоставлении жилья по социальному найму"/>
    <x v="0"/>
  </r>
  <r>
    <x v="19"/>
    <s v="ОГ-5.07-4/21-(1)"/>
    <s v="15.01.2021"/>
    <s v="О пенсионных выплатах."/>
    <x v="0"/>
  </r>
  <r>
    <x v="4"/>
    <s v="ОГ-5.07-192/21-(0)"/>
    <s v="25.06.2021"/>
    <s v="О предоставлении жилья"/>
    <x v="0"/>
  </r>
  <r>
    <x v="20"/>
    <s v="ОГ-5.07-213/21-(0)"/>
    <s v="13.07.2021"/>
    <s v="Об отказе в предоставлении земельного участка"/>
    <x v="0"/>
  </r>
  <r>
    <x v="11"/>
    <s v="ОГ-5.07-2/21-(1)"/>
    <s v="20.07.2021"/>
    <s v="О жилищном вопросе (погорелец)"/>
    <x v="0"/>
  </r>
  <r>
    <x v="21"/>
    <s v="ОГ-5.07-128/21-(1)"/>
    <s v="07.09.2021"/>
    <s v="О дороге по улице Квартал 12. О заброшенном доме по этой же улице"/>
    <x v="0"/>
  </r>
  <r>
    <x v="20"/>
    <s v="ОГ-5.07-260/21-(0)"/>
    <s v="06.09.2021"/>
    <s v="О предварительном согласовании предоставления ЗУ"/>
    <x v="0"/>
  </r>
  <r>
    <x v="22"/>
    <s v="ОГ-5.07-66/21-(0)"/>
    <s v="02.03.2021"/>
    <s v="О капитальном ремонте муниципальной квартиры."/>
    <x v="0"/>
  </r>
  <r>
    <x v="5"/>
    <s v="ОГ-5.07-241/21-(0)"/>
    <s v="09.08.2021"/>
    <s v="О спиле дерева"/>
    <x v="0"/>
  </r>
  <r>
    <x v="1"/>
    <s v="ОГ-5.07-110/21-(0)"/>
    <s v="12.04.2021"/>
    <s v="О выдаче документов"/>
    <x v="0"/>
  </r>
  <r>
    <x v="4"/>
    <s v="ОГ-5.07-358/21-(0)"/>
    <s v="27.12.2021"/>
    <s v="О расселении из ветхого жилья"/>
    <x v="0"/>
  </r>
  <r>
    <x v="13"/>
    <s v="ОГ-5.07-20/21-(2)"/>
    <s v="06.04.2021"/>
    <s v="О вентиляции и дымоудалении в МКД."/>
    <x v="0"/>
  </r>
  <r>
    <x v="4"/>
    <s v="ОГ-5.07-5/21-(0)"/>
    <s v="12.01.2021"/>
    <s v="О перезаключении соглашения."/>
    <x v="0"/>
  </r>
  <r>
    <x v="23"/>
    <s v="ОГ-5.07-270/21-(0)"/>
    <s v="17.09.2021"/>
    <s v="О предоставлении информации для подтверждения инвестиционной привлекательности развития туристического бизнеса"/>
    <x v="0"/>
  </r>
  <r>
    <x v="24"/>
    <s v="ОГ-5.07-238/21-(0)"/>
    <s v="06.08.2021"/>
    <s v="О приобретении квартиры. О предоставлении документов по признанию дома аварийным"/>
    <x v="0"/>
  </r>
  <r>
    <x v="25"/>
    <s v="ОГ-5.07-287/21-(0)"/>
    <s v="08.10.2021"/>
    <s v="О земельном вопросе, частный дом, перепланировка дома"/>
    <x v="0"/>
  </r>
  <r>
    <x v="26"/>
    <s v="ОГ-5.07-334/21-(0)"/>
    <s v="24.11.2021"/>
    <s v="Об оказании единовременной материальной помощи"/>
    <x v="0"/>
  </r>
  <r>
    <x v="1"/>
    <s v="ОГ-5.07-242/21-(1)"/>
    <s v="22.09.2021"/>
    <s v="О предоставлении образцов документов для заполнения"/>
    <x v="0"/>
  </r>
  <r>
    <x v="1"/>
    <s v="ОГ-5.07-4/21-(2)"/>
    <s v="05.02.2021"/>
    <s v="О предоставлении документов."/>
    <x v="0"/>
  </r>
  <r>
    <x v="24"/>
    <s v="ОГ-5.07-118/21-(0)"/>
    <s v="16.04.2021"/>
    <s v="О принятии мер по обеспечению прав и интересов жильцов"/>
    <x v="0"/>
  </r>
  <r>
    <x v="4"/>
    <s v="ОГ-5.07-335/21-(1)"/>
    <s v="21.12.2021"/>
    <s v="О сгоревшем доме в мкр. Мостоотряд-110, д. 9"/>
    <x v="0"/>
  </r>
  <r>
    <x v="17"/>
    <s v="ОГ-5.07-214/21-(0)"/>
    <s v="19.07.2021"/>
    <s v="О  дарении юбилейной книги"/>
    <x v="0"/>
  </r>
  <r>
    <x v="4"/>
    <s v="ОГ-5.07-250/21-(0)"/>
    <s v="17.08.2021"/>
    <s v="О предоставлении жилья _x000a_(аварийный дом)"/>
    <x v="0"/>
  </r>
  <r>
    <x v="5"/>
    <s v="ОГ-5.07-355/21-(1)"/>
    <s v="28.12.2021"/>
    <s v="О переадресации обращения"/>
    <x v="0"/>
  </r>
  <r>
    <x v="13"/>
    <s v="ОГ-5.07-201/21-(0)"/>
    <s v="06.07.2021"/>
    <s v="О сносе бесхозных построек"/>
    <x v="0"/>
  </r>
  <r>
    <x v="5"/>
    <s v="ОГ-5.07-351/21-(0)"/>
    <s v="07.12.2021"/>
    <s v="О регистрации родственника в жилье, предоставленном по соц.найму."/>
    <x v="0"/>
  </r>
  <r>
    <x v="15"/>
    <s v="ОГ-5.07-295/21-(0)"/>
    <s v="21.10.2021"/>
    <s v="О ремонте дороги"/>
    <x v="0"/>
  </r>
  <r>
    <x v="26"/>
    <s v="ОГ-5.07-170/21-(0)"/>
    <s v="31.05.2021"/>
    <s v="Об оказании единовременной материальной помощи"/>
    <x v="0"/>
  </r>
  <r>
    <x v="27"/>
    <s v="ОГ-5.07-169/21-(0)"/>
    <s v="26.05.2021"/>
    <s v="Об отказе заезжать в микрорайон Ноглики-2"/>
    <x v="0"/>
  </r>
  <r>
    <x v="15"/>
    <s v="ОГ-5.07-265/21-(0)"/>
    <s v="09.09.2021"/>
    <s v="О благоустройстве дворовой территории"/>
    <x v="0"/>
  </r>
  <r>
    <x v="26"/>
    <s v="ОГ-5.07-51/21-(1)"/>
    <s v="31.05.2021"/>
    <s v="Об оказании единовременной материальной помощи"/>
    <x v="0"/>
  </r>
  <r>
    <x v="28"/>
    <s v="ОГ-5.07-190/21-(0)"/>
    <s v="16.06.2021"/>
    <s v="О нападении собаки"/>
    <x v="0"/>
  </r>
  <r>
    <x v="1"/>
    <s v="ОГ-5.07-237/21-(0)"/>
    <s v="06.08.2021"/>
    <s v="О предоставлении выписки из домовой книги"/>
    <x v="0"/>
  </r>
  <r>
    <x v="29"/>
    <s v="ОГ-5.07-90/21-(0)"/>
    <s v="29.03.2021"/>
    <s v="О бездомных собаках"/>
    <x v="0"/>
  </r>
  <r>
    <x v="11"/>
    <s v="ОГ-5.07-62/21-(1)"/>
    <s v="17.03.2021"/>
    <s v="О выделении жилья. О плохом состоянии квартиры, которое повлияло на здоровье дочери"/>
    <x v="0"/>
  </r>
  <r>
    <x v="4"/>
    <s v="ОГ-5.07-152/21-(0)"/>
    <s v="13.05.2021"/>
    <s v="О переселении с. Катангли (между небом и землей)."/>
    <x v="0"/>
  </r>
  <r>
    <x v="5"/>
    <s v="ОГ-5.07-356/21-(0)"/>
    <s v="21.12.2021"/>
    <s v="О неработающей системе вентиляции (О неработающей газовой колонке)"/>
    <x v="0"/>
  </r>
  <r>
    <x v="15"/>
    <s v="ОГ-5.07-133/21-(0)"/>
    <s v="23.04.2021"/>
    <s v="О затоплении талыми водами"/>
    <x v="0"/>
  </r>
  <r>
    <x v="4"/>
    <s v="ОГ-5.07-126/21-(0)"/>
    <s v="20.04.2021"/>
    <s v="О переселении из аварийного жилья"/>
    <x v="0"/>
  </r>
  <r>
    <x v="5"/>
    <s v="ОГ-5.07-274/21-(0)"/>
    <s v="21.09.2021"/>
    <s v="Об оказании помощи в восстановлении балкона"/>
    <x v="0"/>
  </r>
  <r>
    <x v="30"/>
    <s v="ОГ-5.07-315/21-(0)"/>
    <s v="10.11.2021"/>
    <s v="О назначении комиссии по разрешению земельных споров"/>
    <x v="0"/>
  </r>
  <r>
    <x v="31"/>
    <s v="ОГ-5.07-310/21-(1)"/>
    <s v="06.12.2021"/>
    <s v="О захоронении родственника"/>
    <x v="0"/>
  </r>
  <r>
    <x v="32"/>
    <s v="ОГ-5.07-165/21-(0)"/>
    <s v="25.05.2021"/>
    <s v="Об инициативе проведения районного собрания КМНС"/>
    <x v="0"/>
  </r>
  <r>
    <x v="24"/>
    <s v="ОГ-5.07-87/21-(0)"/>
    <s v="23.03.2021"/>
    <s v="О получении жилья"/>
    <x v="0"/>
  </r>
  <r>
    <x v="33"/>
    <s v="ОГ-5.07-167/21-(0)"/>
    <s v="26.05.2021"/>
    <s v="Об отсутствии водоснабжения"/>
    <x v="0"/>
  </r>
  <r>
    <x v="11"/>
    <s v="ОГ-5.07-361/21-(0)"/>
    <s v="29.12.2021"/>
    <s v="Внеочередное обеспечение жилыми помещениями"/>
    <x v="0"/>
  </r>
  <r>
    <x v="11"/>
    <s v="ОГ-5.07-43/21-(0)"/>
    <s v="03.02.2021"/>
    <s v="О выделении жилого помещения."/>
    <x v="0"/>
  </r>
  <r>
    <x v="34"/>
    <s v="ОГ-5.07-355/21-(0)"/>
    <s v="15.12.2021"/>
    <s v="Об отстранении от работы"/>
    <x v="0"/>
  </r>
  <r>
    <x v="26"/>
    <s v="ОГ-5.07-211/21-(0)"/>
    <s v="13.07.2021"/>
    <s v="Об оказании единовременной материальной помощи в связи с пожаром"/>
    <x v="0"/>
  </r>
  <r>
    <x v="35"/>
    <s v="ОГ-5.07-138/21-(0)"/>
    <s v="29.04.2021"/>
    <s v="О возобновлении пассажирского маршрута"/>
    <x v="0"/>
  </r>
  <r>
    <x v="5"/>
    <s v="ОГ-5.07-293/21-(0)"/>
    <s v="19.10.2021"/>
    <s v="О прочистке дренажной канавы"/>
    <x v="0"/>
  </r>
  <r>
    <x v="13"/>
    <s v="ОГ-5.07-192/21-(1)"/>
    <s v="28.06.2021"/>
    <s v="О сносе бесхозных построек"/>
    <x v="0"/>
  </r>
  <r>
    <x v="4"/>
    <s v="ОГ-5.07-156/21-(0)"/>
    <s v="14.05.2021"/>
    <s v="О предоставлении социальной выплаты"/>
    <x v="0"/>
  </r>
  <r>
    <x v="36"/>
    <s v="ОГ-5.07-21/21-(1)"/>
    <s v="23.11.2021"/>
    <s v="Перебои в электроснабжении"/>
    <x v="0"/>
  </r>
  <r>
    <x v="37"/>
    <s v="ОГ-5.07-353/21-(0)"/>
    <s v="08.12.2021"/>
    <s v="О нарушении требований жилищно-коммунального законодательства"/>
    <x v="0"/>
  </r>
  <r>
    <x v="13"/>
    <s v="ОГ-5.07-61/21-(0)"/>
    <s v="25.02.2021"/>
    <s v="О ремонте кровли дома."/>
    <x v="0"/>
  </r>
  <r>
    <x v="38"/>
    <s v="ОГ-5.07-205/21-(1)"/>
    <s v="16.07.2021"/>
    <s v="О сносе старых построек"/>
    <x v="0"/>
  </r>
  <r>
    <x v="15"/>
    <s v="ОГ-5.07-128/21-(0)"/>
    <s v="20.04.2021"/>
    <s v="О дороге к домам не отсыпана (забыли)."/>
    <x v="0"/>
  </r>
  <r>
    <x v="39"/>
    <s v="ОГ-5.07-207/21-(0)"/>
    <s v="08.07.2021"/>
    <s v="О предоставлении акта о признании жилого помещения непригодным для проживания"/>
    <x v="0"/>
  </r>
  <r>
    <x v="13"/>
    <s v="ОГ-5.07-291/21-(0)"/>
    <s v="15.10.2021"/>
    <s v="О спиле сухого дерева"/>
    <x v="0"/>
  </r>
  <r>
    <x v="13"/>
    <s v="ОГ-5.07-121/21-(0)"/>
    <s v="19.04.2021"/>
    <s v="О ремонте дворовой территории"/>
    <x v="0"/>
  </r>
  <r>
    <x v="15"/>
    <s v="ОГ-5.07-123/21-(0)"/>
    <s v="20.04.2021"/>
    <s v="О принятии мер по отсыпке грунтовой дороги"/>
    <x v="0"/>
  </r>
  <r>
    <x v="24"/>
    <s v="ОГ-5.07-70/21-(1)"/>
    <s v="23.06.2021"/>
    <s v="О ремонте окон в квартире"/>
    <x v="0"/>
  </r>
  <r>
    <x v="35"/>
    <s v="ОГ-5.07-167/21-(1)"/>
    <s v="01.10.2021"/>
    <s v="Об обращении жителей села по вопросу введения дополнительного рейса пассажирского автобуса"/>
    <x v="0"/>
  </r>
  <r>
    <x v="26"/>
    <s v="ОГ-5.07-171/21-(0)"/>
    <s v="31.05.2021"/>
    <s v="Об оказании единовременной материальной выплаты"/>
    <x v="0"/>
  </r>
  <r>
    <x v="40"/>
    <s v="ОГ-5.07-36/21-(0)"/>
    <s v="29.01.2021"/>
    <s v="О неработающей газовой колонке и отсутствии тяги."/>
    <x v="0"/>
  </r>
  <r>
    <x v="4"/>
    <s v="ОГ-5.07-55/21-(0)"/>
    <s v="16.02.2021"/>
    <s v="О переселении и признании дома аварийным."/>
    <x v="0"/>
  </r>
  <r>
    <x v="13"/>
    <s v="ОГ-5.07-46/21-(1)"/>
    <s v="12.02.2021"/>
    <s v="О сливе канализационных и сточных вод в канаву."/>
    <x v="0"/>
  </r>
  <r>
    <x v="1"/>
    <s v="ОГ-5.07-196/21-(0)"/>
    <s v="01.07.2021"/>
    <s v="О подтверждении места нахождения в Ногликском районе"/>
    <x v="0"/>
  </r>
  <r>
    <x v="41"/>
    <s v="ОГ-5.07-314/21-(0)"/>
    <s v="09.11.2021"/>
    <s v="О признании дома 58 по ул.Физкультурная в пгт.Ноглики ветхим"/>
    <x v="0"/>
  </r>
  <r>
    <x v="11"/>
    <s v="ОГ-5.07-233/21-(1)"/>
    <s v="09.11.2021"/>
    <s v="О предоставлении жилья"/>
    <x v="0"/>
  </r>
  <r>
    <x v="26"/>
    <s v="ОГ-5.07-211/21-(1)"/>
    <s v="01.09.2021"/>
    <s v="О внеочередном обеспечении жильем"/>
    <x v="0"/>
  </r>
  <r>
    <x v="13"/>
    <s v="ОГ-5.07-320/21-(0)"/>
    <s v="12.11.2021"/>
    <s v="О спиле деревьев"/>
    <x v="0"/>
  </r>
  <r>
    <x v="42"/>
    <s v="ОГ-5.07-79/21-(2)"/>
    <s v="15.11.2021"/>
    <s v="Жалоба на действия администрации"/>
    <x v="0"/>
  </r>
  <r>
    <x v="43"/>
    <s v="ОГ-5.07-114/21-(0)"/>
    <s v="13.04.2021"/>
    <s v="О противодействии коррупции"/>
    <x v="0"/>
  </r>
  <r>
    <x v="1"/>
    <s v="ОГ-5.07-182/21-(0)"/>
    <s v="07.06.2021"/>
    <s v="О предоставлении копии постановления"/>
    <x v="0"/>
  </r>
  <r>
    <x v="44"/>
    <s v="ОГ-5.07-205/21-(0)"/>
    <s v="06.07.2021"/>
    <s v="О мусоре на участке, межевание и строительство нет возможности начать."/>
    <x v="0"/>
  </r>
  <r>
    <x v="1"/>
    <s v="ОГ-5.07-25/21-(1)"/>
    <s v="18.03.2021"/>
    <s v="О предоставлении документов."/>
    <x v="0"/>
  </r>
  <r>
    <x v="8"/>
    <s v="ОГ-5.07-317/21-(0)"/>
    <s v="11.11.2021"/>
    <s v="О предварительном согласовании предоставления земельного участка"/>
    <x v="0"/>
  </r>
  <r>
    <x v="45"/>
    <s v="ОГ-5.07-213/21-(1)"/>
    <s v="20.07.2021"/>
    <s v="Об отказе в предоставлении муниципальной услуги"/>
    <x v="0"/>
  </r>
  <r>
    <x v="46"/>
    <s v="ОГ-5.07-104/21-(0)"/>
    <s v="06.04.2021"/>
    <s v="Об обмене квартиры на дом в Ногликском районе"/>
    <x v="0"/>
  </r>
  <r>
    <x v="47"/>
    <s v="ОГ-5.07-116/21-(0)"/>
    <s v="14.04.2021"/>
    <s v="О замене индивидуального прибора учета тепла"/>
    <x v="0"/>
  </r>
  <r>
    <x v="1"/>
    <s v="ОГ-5.07-343/21-(0)"/>
    <s v="07.12.2021"/>
    <s v="О предоставлении документов"/>
    <x v="0"/>
  </r>
  <r>
    <x v="11"/>
    <s v="ОГ-5.07-149/21-(0)"/>
    <s v="13.05.2021"/>
    <s v="О выделении жилья, 30 лет в очереди."/>
    <x v="0"/>
  </r>
  <r>
    <x v="42"/>
    <s v="ОГ-5.07-208/21-(0)"/>
    <s v="09.07.2021"/>
    <s v="Об отказе МУП &quot;Водоканал&quot; в перерасчете за коммунальные услуги"/>
    <x v="0"/>
  </r>
  <r>
    <x v="5"/>
    <s v="ОГ-5.07-346/21-(0)"/>
    <s v="07.12.2021"/>
    <s v="О восстановлении бесхозного жилья"/>
    <x v="0"/>
  </r>
  <r>
    <x v="48"/>
    <s v="ОГ-5.07-308/21-(0)"/>
    <s v="01.11.2021"/>
    <s v="О расширении автостоянки"/>
    <x v="0"/>
  </r>
  <r>
    <x v="36"/>
    <s v="ОГ-5.07-341/21-(0)"/>
    <s v="03.12.2021"/>
    <s v="Перебои в электроснабжении"/>
    <x v="0"/>
  </r>
  <r>
    <x v="1"/>
    <s v="ОГ-5.07-47/21-(0)"/>
    <s v="08.02.2021"/>
    <s v="О предоставлении документов."/>
    <x v="0"/>
  </r>
  <r>
    <x v="21"/>
    <s v="ОГ-5.07-181/21-(0)"/>
    <s v="03.06.2021"/>
    <s v="О ремонте дорожного полотна"/>
    <x v="0"/>
  </r>
  <r>
    <x v="37"/>
    <s v="ОГ-5.07-217/21-(1)"/>
    <s v="20.07.2021"/>
    <s v="О взимании комиссий при оплате коммунальных услуг"/>
    <x v="0"/>
  </r>
  <r>
    <x v="49"/>
    <s v="ОГ-5.07-30/21-(1)"/>
    <s v="04.06.2021"/>
    <s v="О ненадлежащем содержании общего имущества и некачественного строительства МКД"/>
    <x v="0"/>
  </r>
  <r>
    <x v="50"/>
    <s v="ОГ-5.07-191/21-(0)"/>
    <s v="22.06.2021"/>
    <s v="Отсутствие мусорного контейнера"/>
    <x v="0"/>
  </r>
  <r>
    <x v="51"/>
    <s v="ОГ-5.07-92/21-(0)"/>
    <s v="31.03.2021"/>
    <s v="О предоставлении информации о прошедших в 2019 году футбольных играх"/>
    <x v="0"/>
  </r>
  <r>
    <x v="52"/>
    <s v="ОГ-5.07-345/21-(0)"/>
    <s v="07.12.2021"/>
    <s v="Об установке на автомобильной трассе информационного знака"/>
    <x v="0"/>
  </r>
  <r>
    <x v="53"/>
    <s v="ОГ-5.07-164/21-(0)"/>
    <s v="25.05.2021"/>
    <s v="О переезде в новое здание"/>
    <x v="0"/>
  </r>
  <r>
    <x v="30"/>
    <s v="ОГ-5.07-282/21-(0)"/>
    <s v="30.09.2021"/>
    <s v="О незаконных постройках"/>
    <x v="0"/>
  </r>
  <r>
    <x v="54"/>
    <s v="ОГ-5.07-115/21-(1)"/>
    <s v="25.05.2021"/>
    <s v="О покупке муниципального жилья."/>
    <x v="0"/>
  </r>
  <r>
    <x v="1"/>
    <s v="ОГ-5.07-140/21-(0)"/>
    <s v="29.04.2021"/>
    <s v="О выдаче постановления"/>
    <x v="0"/>
  </r>
  <r>
    <x v="20"/>
    <s v="ОГ-5.07-102/21-(0)"/>
    <s v="06.04.2021"/>
    <s v="Об аренде земли (строительство)"/>
    <x v="0"/>
  </r>
  <r>
    <x v="43"/>
    <s v="ОГ-5.07-109/21-(0)"/>
    <s v="09.04.2021"/>
    <s v="О проверке коррупционного сговора должностных лиц"/>
    <x v="0"/>
  </r>
  <r>
    <x v="6"/>
    <s v="ОГ-5.07-129/21-(0)"/>
    <s v="20.04.2021"/>
    <s v="О газификации дома"/>
    <x v="0"/>
  </r>
  <r>
    <x v="30"/>
    <s v="ОГ-5.07-315/21-(1)"/>
    <s v="10.11.2021"/>
    <s v="О нарушении прав владельца земельного участка"/>
    <x v="0"/>
  </r>
  <r>
    <x v="15"/>
    <s v="ОГ-5.07-108/21-(0)"/>
    <s v="08.04.2021"/>
    <s v="Об отсыпке дороги"/>
    <x v="0"/>
  </r>
  <r>
    <x v="1"/>
    <s v="ОГ-5.07-244/21-(0)"/>
    <s v="10.08.2021"/>
    <s v="О выдаче справки подтверждающей факт нахождения в пгт. Ноглики"/>
    <x v="0"/>
  </r>
  <r>
    <x v="42"/>
    <s v="ОГ-5.07-306/21-(0)"/>
    <s v="29.10.2021"/>
    <s v="Жалоба на бездействие администрации"/>
    <x v="0"/>
  </r>
  <r>
    <x v="55"/>
    <s v="ОГ-5.07-84/21-(0)"/>
    <s v="18.03.2021"/>
    <s v="О нападение бездомных собак."/>
    <x v="0"/>
  </r>
  <r>
    <x v="5"/>
    <s v="ОГ-5.07-178/21-(0)"/>
    <s v="01.06.2021"/>
    <s v="О разрешении фейерверка после выпускного бала 25 июня"/>
    <x v="0"/>
  </r>
  <r>
    <x v="13"/>
    <s v="ОГ-5.07-53/21-(0)"/>
    <s v="12.02.2021"/>
    <s v="О проблеме вентиляции в квартире."/>
    <x v="0"/>
  </r>
  <r>
    <x v="56"/>
    <s v="ОГ-5.07-304/21-(0)"/>
    <s v="29.10.2021"/>
    <s v="О содействии в розыске человека"/>
    <x v="0"/>
  </r>
  <r>
    <x v="5"/>
    <s v="ОГ-5.07-299/21-(0)"/>
    <s v="26.10.2021"/>
    <s v="Обращение в ВКСО Ногликского района"/>
    <x v="0"/>
  </r>
  <r>
    <x v="11"/>
    <s v="ОГ-5.07-218/21-(0)"/>
    <s v="20.07.2021"/>
    <s v="О предоставлении жилья, многодетная мать"/>
    <x v="0"/>
  </r>
  <r>
    <x v="57"/>
    <s v="ОГ-5.07-347/21-(0)"/>
    <s v="07.12.2021"/>
    <s v="Об устройстве автономного отопления в МКД"/>
    <x v="0"/>
  </r>
  <r>
    <x v="33"/>
    <s v="ОГ-5.07-256/21-(0)"/>
    <s v="30.08.2021"/>
    <s v="О водоснабжении"/>
    <x v="0"/>
  </r>
  <r>
    <x v="58"/>
    <s v="ОГ-5.07-258/21-(0)"/>
    <s v="03.09.2021"/>
    <s v="Об устранении протечки крыши"/>
    <x v="0"/>
  </r>
  <r>
    <x v="11"/>
    <s v="ОГ-5.07-37/21-(1)"/>
    <s v="25.05.2021"/>
    <s v="О выделении жилья (обещал Лимаренко В.И.)"/>
    <x v="0"/>
  </r>
  <r>
    <x v="59"/>
    <s v="ОГ-5.07-132/21-(1)"/>
    <s v="25.06.2021"/>
    <s v="Ходатайство о распределении жилого помещения по договору найма Инокентьевой И.О."/>
    <x v="0"/>
  </r>
  <r>
    <x v="1"/>
    <s v="ОГ-5.07-120/21-(0)"/>
    <s v="19.04.2021"/>
    <s v="О выдаче заключения об аварийности дома"/>
    <x v="0"/>
  </r>
  <r>
    <x v="46"/>
    <s v="ОГ-5.07-202/21-(0)"/>
    <s v="06.07.2021"/>
    <s v="О размене квартиры"/>
    <x v="0"/>
  </r>
  <r>
    <x v="11"/>
    <s v="ОГ-5.07-24/21-(2)"/>
    <s v="06.07.2021"/>
    <s v="О расселении с ветхого жилья."/>
    <x v="0"/>
  </r>
  <r>
    <x v="60"/>
    <s v="ОГ-5.07-27/21-(0)"/>
    <s v="20.01.2021"/>
    <s v="Об оказании единовременной материальной помощи (погорелец)."/>
    <x v="0"/>
  </r>
  <r>
    <x v="11"/>
    <s v="ОГ-5.07-301/21-(0)"/>
    <s v="26.10.2021"/>
    <s v="О жилищном вопросе"/>
    <x v="0"/>
  </r>
  <r>
    <x v="61"/>
    <s v="ОГ-5.07-359/21-(0)"/>
    <s v="27.12.2021"/>
    <s v="Об подтверждении нахождения объектов на земельном участке"/>
    <x v="0"/>
  </r>
  <r>
    <x v="62"/>
    <s v="ОГ-5.07-154/21-(0)"/>
    <s v="13.05.2021"/>
    <s v="О поступлении на учебу в СОШ № 2"/>
    <x v="0"/>
  </r>
  <r>
    <x v="63"/>
    <s v="ОГ-5.07-259/21-(0)"/>
    <s v="03.09.2021"/>
    <s v="О разъяснении по работе светофора на пересечении улиц Советская и Пограничная"/>
    <x v="0"/>
  </r>
  <r>
    <x v="13"/>
    <s v="ОГ-5.07-279/21-(0)"/>
    <s v="24.09.2021"/>
    <s v="О замене системы канализации"/>
    <x v="0"/>
  </r>
  <r>
    <x v="64"/>
    <s v="ОГ-5.07-248/21-(0)"/>
    <s v="13.08.2021"/>
    <s v="Освещение улицы"/>
    <x v="0"/>
  </r>
  <r>
    <x v="36"/>
    <s v="ОГ-5.07-321/21-(0)"/>
    <s v="15.11.2021"/>
    <s v="Перебои в электроснабжении"/>
    <x v="0"/>
  </r>
  <r>
    <x v="65"/>
    <s v="ОГ-5.07-85/21-(2)"/>
    <s v="06.07.2021"/>
    <s v="О причине не включении водопровода в реестр муниципального имущества."/>
    <x v="0"/>
  </r>
  <r>
    <x v="4"/>
    <s v="ОГ-5.07-331/21-(0)"/>
    <s v="23.11.2021"/>
    <s v="О сроке выдачи квартиры, вместо сгоревшей"/>
    <x v="0"/>
  </r>
  <r>
    <x v="66"/>
    <s v="ОГ-5.07-185/21-(0)"/>
    <s v="08.06.2021"/>
    <s v="О предоставлении справки о наличии (отсутствии) приватизированного жилья в Ногликском районе"/>
    <x v="0"/>
  </r>
  <r>
    <x v="67"/>
    <s v="ОГ-5.07-103/21-(0)"/>
    <s v="06.04.2021"/>
    <s v="О сломанной газовой колонке (муниципальное жилье)"/>
    <x v="0"/>
  </r>
  <r>
    <x v="4"/>
    <s v="ОГ-5.07-21/21-(2)"/>
    <s v="07.12.2021"/>
    <s v="О переселении из ветхого, аварийного жилья"/>
    <x v="0"/>
  </r>
  <r>
    <x v="8"/>
    <s v="ОГ-5.07-13/21-(1)"/>
    <s v="02.08.2021"/>
    <s v="О внесении изменений в генеральный план земельного участка"/>
    <x v="0"/>
  </r>
  <r>
    <x v="46"/>
    <s v="ОГ-5.07-23/21-(1)"/>
    <s v="25.05.2021"/>
    <s v="О размене жилого помещения"/>
    <x v="0"/>
  </r>
  <r>
    <x v="22"/>
    <s v="ОГ-5.07-33/21-(0)"/>
    <s v="26.01.2021"/>
    <s v="О проведении экспертизы по капитальному ремонту."/>
    <x v="0"/>
  </r>
  <r>
    <x v="30"/>
    <s v="ОГ-5.07-282/21-(2)"/>
    <s v="01.10.2021"/>
    <s v="О незаконных постройках"/>
    <x v="0"/>
  </r>
  <r>
    <x v="20"/>
    <s v="ОГ-5.07-137/21-(0)"/>
    <s v="28.04.2021"/>
    <s v="О предоставлении доступа к земельному участку"/>
    <x v="0"/>
  </r>
  <r>
    <x v="4"/>
    <s v="ОГ-5.07-24/21-(0)"/>
    <s v="19.01.2021"/>
    <s v="О переселении из аварийного жилья."/>
    <x v="0"/>
  </r>
  <r>
    <x v="41"/>
    <s v="ОГ-5.07-117/21-(0)"/>
    <s v="15.04.2021"/>
    <s v="Переселение из аварийного жилья"/>
    <x v="0"/>
  </r>
  <r>
    <x v="11"/>
    <s v="ОГ-5.07-233/21-(0)"/>
    <s v="03.08.2021"/>
    <s v="О жилищном вопросе"/>
    <x v="0"/>
  </r>
  <r>
    <x v="5"/>
    <s v="ОГ-5.07-198/21-(0)"/>
    <s v="02.07.2021"/>
    <s v="О неудобствах связанных с близким расположением детской площадки к жилому дому"/>
    <x v="0"/>
  </r>
  <r>
    <x v="68"/>
    <s v="ОГ-5.07-48/21-(1)"/>
    <s v="13.05.2021"/>
    <s v="О действиях ООО &quot;Жилсервис&quot; Ноглики&quot;"/>
    <x v="0"/>
  </r>
  <r>
    <x v="5"/>
    <s v="ОГ-5.07-108/21-(1)"/>
    <s v="29.12.2021"/>
    <s v="О перенаправлении обращения Дубининой Г.С."/>
    <x v="0"/>
  </r>
  <r>
    <x v="15"/>
    <s v="ОГ-5.07-155/21-(0)"/>
    <s v="13.05.2021"/>
    <s v="О благоустройстве дороги"/>
    <x v="0"/>
  </r>
  <r>
    <x v="11"/>
    <s v="ОГ-5.07-235/21-(0)"/>
    <s v="03.08.2021"/>
    <s v="О жилищном вопросе"/>
    <x v="0"/>
  </r>
  <r>
    <x v="5"/>
    <s v="ОГ-5.07-16/21-(1)"/>
    <s v="09.02.2021"/>
    <s v="Об изменении вида разрешенного использования ЗУ."/>
    <x v="0"/>
  </r>
  <r>
    <x v="69"/>
    <s v="ОГ-5.07-357/21-(0)"/>
    <s v="22.12.2021"/>
    <s v="О переносе автобусной остановки"/>
    <x v="0"/>
  </r>
  <r>
    <x v="8"/>
    <s v="ОГ-5.07-339/21-(0)"/>
    <s v="30.11.2021"/>
    <s v="О предварительном согласовании предоставления земельного участка"/>
    <x v="0"/>
  </r>
  <r>
    <x v="70"/>
    <s v="ОГ-5.07-60/21-(0)"/>
    <s v="24.02.2021"/>
    <s v="О программе по переселению."/>
    <x v="0"/>
  </r>
  <r>
    <x v="15"/>
    <s v="ОГ-5.07-127/21-(0)"/>
    <s v="20.04.2021"/>
    <s v="Об ухудшении дороги, так как грязь, размыта лужа и глинистая дорога"/>
    <x v="0"/>
  </r>
  <r>
    <x v="1"/>
    <s v="ОГ-5.07-77/21-(1)"/>
    <s v="27.07.2021"/>
    <s v="О предоставлении справки"/>
    <x v="0"/>
  </r>
  <r>
    <x v="26"/>
    <s v="ОГ-5.07-333/21-(0)"/>
    <s v="24.11.2021"/>
    <s v="Об оказании единовременной материальной помощи"/>
    <x v="0"/>
  </r>
  <r>
    <x v="71"/>
    <s v="ОГ-5.07-316/21-(1)"/>
    <s v="15.11.2021"/>
    <s v="Жалобы жителей на ОО &quot;Право на жизнь&quot;"/>
    <x v="0"/>
  </r>
  <r>
    <x v="5"/>
    <s v="ОГ-5.07-349/21-(0)"/>
    <s v="07.12.2021"/>
    <s v="О ремонте фасада дома"/>
    <x v="0"/>
  </r>
  <r>
    <x v="20"/>
    <s v="ОГ-5.07-113/21-(0)"/>
    <s v="12.04.2021"/>
    <s v="О предварительном согласовании предоставления земельного участка"/>
    <x v="0"/>
  </r>
  <r>
    <x v="1"/>
    <s v="ОГ-5.07-141/21-(0)"/>
    <s v="29.04.2021"/>
    <s v="О выдаче справки"/>
    <x v="0"/>
  </r>
  <r>
    <x v="5"/>
    <s v="ОГ-5.07-288/21-(0)"/>
    <s v="08.10.2021"/>
    <s v="О бельевой площадке"/>
    <x v="0"/>
  </r>
  <r>
    <x v="5"/>
    <s v="ОГ-5.07-294/21-(0)"/>
    <s v="19.10.2021"/>
    <s v="При сильном ветре по ул. Буровиков, д. 14 (дом находится под переселением) упало дерево и закрыло проход квартир 2 и 3."/>
    <x v="0"/>
  </r>
  <r>
    <x v="60"/>
    <s v="ОГ-5.07-18/21-(0)"/>
    <s v="19.01.2021"/>
    <s v="Об оказании единовременной материальной помощи (погорелец)."/>
    <x v="0"/>
  </r>
  <r>
    <x v="53"/>
    <s v="ОГ-5.07-8/21-(0)"/>
    <s v="14.01.2021"/>
    <s v="Об устранении неполадок в квартире."/>
    <x v="0"/>
  </r>
  <r>
    <x v="1"/>
    <s v="ОГ-5.07-344/21-(0)"/>
    <s v="07.12.2021"/>
    <s v="О выдаче документов"/>
    <x v="0"/>
  </r>
  <r>
    <x v="39"/>
    <s v="ОГ-5.07-175/21-(0)"/>
    <s v="31.05.2021"/>
    <s v="О выдаче копии постановления о переводе жилого помещения в нежилое"/>
    <x v="0"/>
  </r>
  <r>
    <x v="9"/>
    <s v="ОГ-5.07-131/21-(0)"/>
    <s v="22.04.2021"/>
    <s v="Об открытии прачечной_x000a_О часовой мастерской"/>
    <x v="0"/>
  </r>
  <r>
    <x v="4"/>
    <s v="ОГ-5.07-311/21-(0)"/>
    <s v="09.11.2021"/>
    <s v="О переселении из с.Катангли"/>
    <x v="0"/>
  </r>
  <r>
    <x v="11"/>
    <s v="ОГ-5.07-262/21-(1)"/>
    <s v="21.09.2021"/>
    <s v="О предоставлении жилья по месту прописки."/>
    <x v="0"/>
  </r>
  <r>
    <x v="41"/>
    <s v="ОГ-5.07-15/21-(0)"/>
    <s v="19.01.2021"/>
    <s v="О предоставлении акта обследования жилого помещения."/>
    <x v="0"/>
  </r>
  <r>
    <x v="5"/>
    <s v="ОГ-5.07-73/21-(0)"/>
    <s v="04.03.2021"/>
    <s v="О проведении беседы со специалистом отдела."/>
    <x v="0"/>
  </r>
  <r>
    <x v="11"/>
    <s v="ОГ-5.07-318/21-(0)"/>
    <s v="12.11.2021"/>
    <s v="О предоставлении жилья во временное пользование"/>
    <x v="0"/>
  </r>
  <r>
    <x v="72"/>
    <s v="ОГ-5.07-149/21-(1)"/>
    <s v="20.07.2021"/>
    <s v="Об улучшении жилищных условий"/>
    <x v="0"/>
  </r>
  <r>
    <x v="73"/>
    <s v="ОГ-5.07-30/21-(0)"/>
    <s v="21.01.2021"/>
    <s v="О разработке проекта на монтаж наружных устройств удаления продуктов сгоревшего топлива."/>
    <x v="0"/>
  </r>
  <r>
    <x v="4"/>
    <s v="ОГ-5.07-24/21-(1)"/>
    <s v="06.04.2021"/>
    <s v="О переселении  по ул. Тымская, д. 7"/>
    <x v="0"/>
  </r>
  <r>
    <x v="11"/>
    <s v="ОГ-5.07-219/21-(0)"/>
    <s v="20.07.2021"/>
    <s v="О жилищном вопросе, получение квартиры"/>
    <x v="0"/>
  </r>
  <r>
    <x v="20"/>
    <s v="ОГ-5.07-112/21-(0)"/>
    <s v="12.04.2021"/>
    <s v="О предварительном согласовании предоставления земельного участка"/>
    <x v="0"/>
  </r>
  <r>
    <x v="58"/>
    <s v="ОГ-5.07-217/21-(0)"/>
    <s v="20.07.2021"/>
    <s v="О ЖКХ"/>
    <x v="0"/>
  </r>
  <r>
    <x v="74"/>
    <s v="ОГ-5.07-70/21-(3)"/>
    <s v="01.11.2021"/>
    <s v="Об устранении строительных недоделок"/>
    <x v="0"/>
  </r>
  <r>
    <x v="65"/>
    <s v="ОГ-5.07-69/21-(0)"/>
    <s v="02.03.2021"/>
    <s v="О замершей воде, МУП &quot;Водоканал не решает проблему&quot;."/>
    <x v="0"/>
  </r>
  <r>
    <x v="1"/>
    <s v="ОГ-5.07-226/21-(0)"/>
    <s v="02.08.2021"/>
    <s v="О выдаче справки"/>
    <x v="0"/>
  </r>
  <r>
    <x v="1"/>
    <s v="ОГ-5.07-76/21-(0)"/>
    <s v="11.03.2021"/>
    <s v="О предоставлении документов на предмет аварийности жилья."/>
    <x v="0"/>
  </r>
  <r>
    <x v="14"/>
    <s v="ОГ-5.07-67/21-(0)"/>
    <s v="02.03.2021"/>
    <s v="О выделении соц. жилья. (ПОГОРЕЛЕЦ)"/>
    <x v="0"/>
  </r>
  <r>
    <x v="75"/>
    <s v="ОГ-5.07-254/21-(0)"/>
    <s v="25.08.2021"/>
    <s v="О подключении к централизованному водоснабжению"/>
    <x v="0"/>
  </r>
  <r>
    <x v="26"/>
    <s v="ОГ-5.07-174/21-(0)"/>
    <s v="31.05.2021"/>
    <s v="Об оказании единовременной материальной помощи"/>
    <x v="0"/>
  </r>
  <r>
    <x v="5"/>
    <s v="ОГ-5.07-252/21-(0)"/>
    <s v="17.08.2021"/>
    <s v="О несогласии с письменным ответом"/>
    <x v="0"/>
  </r>
  <r>
    <x v="76"/>
    <s v="ОГ-5.07-13/21-(0)"/>
    <s v="19.01.2021"/>
    <s v="О прекращении заявления от 11.01.2021."/>
    <x v="0"/>
  </r>
  <r>
    <x v="5"/>
    <s v="ОГ-5.07-329/21-(0)"/>
    <s v="23.11.2021"/>
    <s v="Об оплате билетов за проезд"/>
    <x v="0"/>
  </r>
  <r>
    <x v="13"/>
    <s v="ОГ-5.07-20/21-(4)"/>
    <s v="20.07.2021"/>
    <s v="Об дымоудалении и вентиляции"/>
    <x v="0"/>
  </r>
  <r>
    <x v="26"/>
    <s v="ОГ-5.07-179/21-(0)"/>
    <s v="02.06.2021"/>
    <s v="Об оказании единовременной материальной помощи"/>
    <x v="0"/>
  </r>
  <r>
    <x v="21"/>
    <s v="ОГ-5.07-264/21-(0)"/>
    <s v="07.09.2021"/>
    <s v="Об отсыпке дороги и отсутствии стоков"/>
    <x v="0"/>
  </r>
  <r>
    <x v="8"/>
    <s v="ОГ-5.07-239/21-(0)"/>
    <s v="09.08.2021"/>
    <s v="О предварительном согласовании предоставления земельного участка"/>
    <x v="0"/>
  </r>
  <r>
    <x v="77"/>
    <s v="ОГ-5.07-247/21-(0)"/>
    <s v="13.08.2021"/>
    <s v="О компенсации судебных расходов"/>
    <x v="0"/>
  </r>
  <r>
    <x v="0"/>
    <s v="ОГ-5.07-45/21-(0)"/>
    <s v="08.02.2021"/>
    <s v="О вакансии первого вице-мэра в муниципальном образовании &quot;Городской округ Ногликский&quot;"/>
    <x v="0"/>
  </r>
  <r>
    <x v="11"/>
    <s v="ОГ-5.07-275/21-(0)"/>
    <s v="21.09.2021"/>
    <s v="О предоставлении жилья."/>
    <x v="0"/>
  </r>
  <r>
    <x v="42"/>
    <s v="ОГ-5.07-48/21-(2)"/>
    <s v="30.08.2021"/>
    <s v="О неправомерных действиях ООО &quot;Жилсервис&quot;"/>
    <x v="0"/>
  </r>
  <r>
    <x v="11"/>
    <s v="ОГ-5.07-62/21-(2)"/>
    <s v="20.04.2021"/>
    <s v="О выделении жилья. О плохом состоянии квартиры, которое повлияло на здоровье дочери."/>
    <x v="0"/>
  </r>
  <r>
    <x v="1"/>
    <s v="ОГ-5.07-79/21-(3)"/>
    <s v="10.12.2021"/>
    <s v="О предоставлении проекта договора мены"/>
    <x v="0"/>
  </r>
  <r>
    <x v="11"/>
    <s v="ОГ-5.07-276/21-(0)"/>
    <s v="21.09.2021"/>
    <s v="О выселении из общежития. О предоставлении жилья."/>
    <x v="0"/>
  </r>
  <r>
    <x v="20"/>
    <s v="ОГ-5.07-91/21-(0)"/>
    <s v="29.03.2021"/>
    <s v="О предоставлении расчета начисленной арендной платы земельного участка"/>
    <x v="0"/>
  </r>
  <r>
    <x v="11"/>
    <s v="ОГ-5.07-203/21-(0)"/>
    <s v="06.07.2021"/>
    <s v="О квартире после пожара, на стенах грибок."/>
    <x v="0"/>
  </r>
  <r>
    <x v="78"/>
    <s v="ОГ-5.07-194/21-(0)"/>
    <s v="29.06.2021"/>
    <s v="о предварительном согласовании предоставления земельного участка"/>
    <x v="0"/>
  </r>
  <r>
    <x v="1"/>
    <s v="ОГ-5.07-79/21-(0)"/>
    <s v="17.03.2021"/>
    <s v="О предоставлении документов на предмет аварийности жилья."/>
    <x v="0"/>
  </r>
  <r>
    <x v="5"/>
    <s v="ОГ-5.07-229/21-(0)"/>
    <s v="03.08.2021"/>
    <s v="О жилищных условиях"/>
    <x v="0"/>
  </r>
  <r>
    <x v="11"/>
    <s v="ОГ-5.07-166/21-(0)"/>
    <s v="25.05.2021"/>
    <s v="О выделении жилья (погорелец) квартал 7, д. 31"/>
    <x v="0"/>
  </r>
  <r>
    <x v="79"/>
    <s v="ОГ-5.07-118/21-(2)"/>
    <s v="08.10.2021"/>
    <s v="О несоблюдении прав жильцов"/>
    <x v="0"/>
  </r>
  <r>
    <x v="4"/>
    <s v="ОГ-5.07-39/21-(0)"/>
    <s v="01.02.2021"/>
    <s v="О переселении из аварийного жилья."/>
    <x v="0"/>
  </r>
  <r>
    <x v="80"/>
    <s v="ОГ-5.07-212/21-(0)"/>
    <s v="13.07.2021"/>
    <s v="О предоставлении жилья"/>
    <x v="0"/>
  </r>
  <r>
    <x v="5"/>
    <s v="ОГ-5.07-286/21-(0)"/>
    <s v="08.10.2021"/>
    <s v="О помощи в ремонте печи"/>
    <x v="0"/>
  </r>
  <r>
    <x v="1"/>
    <s v="ОГ-5.07-249/21-(0)"/>
    <s v="17.08.2021"/>
    <s v="О выдаче справки"/>
    <x v="0"/>
  </r>
  <r>
    <x v="81"/>
    <s v="ОГ-5.07-6/21-(0)"/>
    <s v="12.01.2021"/>
    <s v="О выделении жилого помещения. (Когда?)"/>
    <x v="0"/>
  </r>
  <r>
    <x v="11"/>
    <s v="ОГ-5.07-215/21-(0)"/>
    <s v="20.07.2021"/>
    <s v="О предоставлении жилья"/>
    <x v="0"/>
  </r>
  <r>
    <x v="53"/>
    <s v="ОГ-5.07-31/21-(0)"/>
    <s v="22.01.2021"/>
    <s v="Об устранении неполадок в квартире."/>
    <x v="0"/>
  </r>
  <r>
    <x v="22"/>
    <s v="ОГ-5.07-70/21-(0)"/>
    <s v="03.03.2021"/>
    <s v="О ремонте окон в квартире."/>
    <x v="0"/>
  </r>
  <r>
    <x v="15"/>
    <s v="ОГ-5.07-296/21-(0)"/>
    <s v="21.10.2021"/>
    <s v="О ремонте дороги"/>
    <x v="0"/>
  </r>
  <r>
    <x v="5"/>
    <s v="ОГ-5.07-348/21-(0)"/>
    <s v="07.12.2021"/>
    <s v="О предоставлении жилья"/>
    <x v="0"/>
  </r>
  <r>
    <x v="4"/>
    <s v="ОГ-5.07-192/21-(1)"/>
    <s v="17.08.2021"/>
    <s v="О переселении _x000a_с. Катангли"/>
    <x v="0"/>
  </r>
  <r>
    <x v="5"/>
    <s v="ОГ-5.07-253/21-(0)"/>
    <s v="17.08.2021"/>
    <s v="О проведении канализационных труб _x000a_ и ремонте дороги по пер. Чайвенский."/>
    <x v="0"/>
  </r>
  <r>
    <x v="5"/>
    <s v="ОГ-5.07-261/21-(0)"/>
    <s v="07.09.2021"/>
    <s v="О предоставлении места в детский сад"/>
    <x v="0"/>
  </r>
  <r>
    <x v="67"/>
    <s v="ОГ-5.07-210/21-(1)"/>
    <s v="09.08.2021"/>
    <s v="Об организации комиссии по обследованию газовой колонки"/>
    <x v="0"/>
  </r>
  <r>
    <x v="4"/>
    <s v="ОГ-5.07-83/21-(0)"/>
    <s v="17.03.2021"/>
    <s v="О выделении жилья (снесли дом № 2 по улице Репина)"/>
    <x v="0"/>
  </r>
  <r>
    <x v="22"/>
    <s v="ОГ-5.07-360/21-(0)"/>
    <s v="29.12.2021"/>
    <s v="О перенаправлении обращения Сачгун Г.В."/>
    <x v="0"/>
  </r>
  <r>
    <x v="5"/>
    <s v="ОГ-5.07-266/21-(0)"/>
    <s v="10.09.2021"/>
    <s v="О спиле деревьев"/>
    <x v="0"/>
  </r>
  <r>
    <x v="82"/>
    <s v="ОГ-5.07-187/21-(0)"/>
    <s v="15.06.2021"/>
    <s v="О земельном вопросе"/>
    <x v="0"/>
  </r>
  <r>
    <x v="5"/>
    <s v="ОГ-5.07-263/21-(0)"/>
    <s v="07.09.2021"/>
    <s v="О ремонте водопровода по пер. Восточный"/>
    <x v="0"/>
  </r>
  <r>
    <x v="83"/>
    <s v="ОГ-5.07-80/21-(0)"/>
    <s v="17.03.2021"/>
    <s v="О выделении жилья многодетной семье."/>
    <x v="0"/>
  </r>
  <r>
    <x v="1"/>
    <s v="ОГ-5.07-298/21-(0)"/>
    <s v="25.10.2021"/>
    <s v="О предоставлении акта обследования жилого помещения"/>
    <x v="0"/>
  </r>
  <r>
    <x v="13"/>
    <s v="ОГ-5.07-20/21-(3)"/>
    <s v="20.04.2021"/>
    <s v="О вентиляции в МКД."/>
    <x v="0"/>
  </r>
  <r>
    <x v="84"/>
    <s v="ОГ-5.07-62/21-(0)"/>
    <s v="25.02.2021"/>
    <s v="О плохом состоянии жилого помещения."/>
    <x v="0"/>
  </r>
  <r>
    <x v="11"/>
    <s v="ОГ-5.07-300/21-(0)"/>
    <s v="26.10.2021"/>
    <s v="О жилищном вопросе"/>
    <x v="0"/>
  </r>
  <r>
    <x v="85"/>
    <s v="ОГ-5.07-188/21-(1)"/>
    <s v="23.08.2021"/>
    <s v="О переустройстве теплоснабжения"/>
    <x v="0"/>
  </r>
  <r>
    <x v="13"/>
    <s v="ОГ-5.07-20/21-(0)"/>
    <s v="19.01.2021"/>
    <s v="О вентиляции и дымоудалении."/>
    <x v="0"/>
  </r>
  <r>
    <x v="57"/>
    <s v="ОГ-5.07-224/21-(0)"/>
    <s v="30.07.2021"/>
    <s v="Об отмене разрешения на ввод объекта в эксплуатацию"/>
    <x v="0"/>
  </r>
  <r>
    <x v="86"/>
    <s v="ОГ-5.07-193/21-(0)"/>
    <s v="29.06.2021"/>
    <s v="О предварительном согласовании предоставления земельного участка"/>
    <x v="0"/>
  </r>
  <r>
    <x v="65"/>
    <s v="ОГ-5.07-75/21-(0)"/>
    <s v="11.03.2021"/>
    <s v="О перемерзшем водопроводе. О бездействии МУП &quot;Водоканал&quot;."/>
    <x v="0"/>
  </r>
  <r>
    <x v="1"/>
    <s v="ОГ-5.07-100/21-(0)"/>
    <s v="06.04.2021"/>
    <s v="О предоставлении постановления"/>
    <x v="0"/>
  </r>
  <r>
    <x v="11"/>
    <s v="ОГ-5.07-171/17-(2)"/>
    <s v="12.10.2021"/>
    <s v="Внеочередное обеспечение жильем"/>
    <x v="0"/>
  </r>
  <r>
    <x v="87"/>
    <s v="ОГ-5.07-26/21-(0)"/>
    <s v="20.01.2021"/>
    <s v="О бездействии органа опеки и попечительства Департамента социальной политики администрации МО &quot;Городской округ Ногликский&quot;."/>
    <x v="0"/>
  </r>
  <r>
    <x v="5"/>
    <s v="ОГ-5.07-61/21-(2)"/>
    <s v="14.10.2021"/>
    <s v="О ремонте общественного туалета"/>
    <x v="0"/>
  </r>
  <r>
    <x v="11"/>
    <s v="ОГ-5.07-105/21-(0)"/>
    <s v="06.04.2021"/>
    <s v="О выделении квартиры в Ногликском районе (квартира ч. Вени)"/>
    <x v="0"/>
  </r>
  <r>
    <x v="21"/>
    <s v="ОГ-5.07-206/21-(0)"/>
    <s v="07.07.2021"/>
    <s v="Об отсыпке дороги"/>
    <x v="0"/>
  </r>
  <r>
    <x v="41"/>
    <s v="ОГ-5.07-25/21-(0)"/>
    <s v="19.01.2021"/>
    <s v="О решении, что будет с домом, находящимся по адресу: Квартал 8, д. 3, пгт. Ноглики на основании заключения с г. Владивосток"/>
    <x v="0"/>
  </r>
  <r>
    <x v="4"/>
    <s v="ОГ-5.07-312/21-(0)"/>
    <s v="09.11.2021"/>
    <s v="О переселении из ветхого жилья"/>
    <x v="0"/>
  </r>
  <r>
    <x v="67"/>
    <s v="ОГ-5.07-328/21-(1)"/>
    <s v="23.11.2021"/>
    <s v="О запахе газа"/>
    <x v="0"/>
  </r>
  <r>
    <x v="14"/>
    <s v="ОГ-5.07-19/21-(0)"/>
    <s v="19.01.2021"/>
    <s v="О предоставлении жилья (погорелец)."/>
    <x v="0"/>
  </r>
  <r>
    <x v="29"/>
    <s v="ОГ-5.07-98/21-(0)"/>
    <s v="02.04.2021"/>
    <s v="О принятии мер по отлову бездомной агрессивной собаки"/>
    <x v="0"/>
  </r>
  <r>
    <x v="26"/>
    <s v="ОГ-5.07-186/21-(0)"/>
    <s v="10.06.2021"/>
    <s v="Об оказании единовременной помощи"/>
    <x v="0"/>
  </r>
  <r>
    <x v="88"/>
    <s v="ОГ-5.07-101/21-(0)"/>
    <s v="06.04.2021"/>
    <s v="О предоставлении информационных материалов о регионе"/>
    <x v="0"/>
  </r>
  <r>
    <x v="5"/>
    <s v="ОГ-5.07-70/21-(1)"/>
    <s v="07.09.2021"/>
    <s v="О замене окон по улице Петрова, д. 3"/>
    <x v="0"/>
  </r>
  <r>
    <x v="4"/>
    <s v="ОГ-5.07-289/21-(0)"/>
    <s v="08.10.2021"/>
    <s v="О переселении с аварийного жилья"/>
    <x v="0"/>
  </r>
  <r>
    <x v="67"/>
    <s v="ОГ-5.07-204/21-(0)"/>
    <s v="06.07.2021"/>
    <s v="О сломанной газовой колонке в муниципальном жилье."/>
    <x v="0"/>
  </r>
  <r>
    <x v="22"/>
    <s v="ОГ-5.07-38/21-(0)"/>
    <s v="01.02.2021"/>
    <s v="Об утеплении первого этажа с уличной стороны."/>
    <x v="0"/>
  </r>
  <r>
    <x v="11"/>
    <s v="ОГ-5.07-230/21-(0)"/>
    <s v="03.08.2021"/>
    <s v="О жилищном вопросе."/>
    <x v="0"/>
  </r>
  <r>
    <x v="14"/>
    <s v="ОГ-5.07-41/21-(0)"/>
    <s v="01.02.2021"/>
    <s v="О выделении жилья по соц.найму."/>
    <x v="0"/>
  </r>
  <r>
    <x v="11"/>
    <s v="ОГ-5.07-310/21-(0)"/>
    <s v="12.10.2021"/>
    <s v="Внеочередное обеспечение жильем"/>
    <x v="0"/>
  </r>
  <r>
    <x v="58"/>
    <s v="ОГ-5.07-188/21-(1)"/>
    <s v="16.06.2021"/>
    <s v="О переустройстве теплоснабжения в МКД"/>
    <x v="0"/>
  </r>
  <r>
    <x v="89"/>
    <s v="ОГ-5.07-142/21-(0)"/>
    <s v="29.04.2021"/>
    <s v="Об изменении процента от кадастровой стоимости объекта"/>
    <x v="0"/>
  </r>
  <r>
    <x v="30"/>
    <s v="ОГ-5.07-282/21-(1)"/>
    <s v="30.09.2021"/>
    <s v="О незаконных постройках"/>
    <x v="0"/>
  </r>
  <r>
    <x v="6"/>
    <s v="ОГ-5.07-129/21-(1)"/>
    <s v="15.06.2021"/>
    <s v="О газификации дома"/>
    <x v="0"/>
  </r>
  <r>
    <x v="22"/>
    <s v="ОГ-5.07-70/21-(2)"/>
    <s v="01.10.2021"/>
    <s v="О ремонте окон в квартире"/>
    <x v="0"/>
  </r>
  <r>
    <x v="0"/>
    <s v="ОГ-5.07-63/21-(0)"/>
    <s v="26.02.2021"/>
    <s v="О выделении штатной единицы."/>
    <x v="0"/>
  </r>
  <r>
    <x v="51"/>
    <s v="ОГ-5.07-124/21-(0)"/>
    <s v="20.04.2021"/>
    <s v="Об аренде зала для волейбола"/>
    <x v="0"/>
  </r>
  <r>
    <x v="83"/>
    <s v="ОГ-5.07-242/21-(2)"/>
    <s v="30.11.2021"/>
    <s v="О признании гражданина малоимущим"/>
    <x v="0"/>
  </r>
  <r>
    <x v="4"/>
    <s v="ОГ-5.07-3/21-(1)"/>
    <s v="02.03.2021"/>
    <s v="О переселении из аварийного жилья."/>
    <x v="0"/>
  </r>
  <r>
    <x v="42"/>
    <s v="ОГ-5.07-107/21-(0)"/>
    <s v="08.04.2021"/>
    <s v="О бездействии управляющей организации в решении вопросов по содержанию общего имущества в МКД"/>
    <x v="0"/>
  </r>
  <r>
    <x v="5"/>
    <s v="ОГ-5.07-281/21-(0)"/>
    <s v="28.09.2021"/>
    <s v="О приведении в соответствие нумерации домов"/>
    <x v="0"/>
  </r>
  <r>
    <x v="11"/>
    <s v="ОГ-5.07-140/21-(1)"/>
    <s v="25.10.2021"/>
    <s v="О внеочередном обеспечении жильем"/>
    <x v="0"/>
  </r>
  <r>
    <x v="63"/>
    <s v="ОГ-5.07-324/21-(0)"/>
    <s v="16.11.2021"/>
    <s v="Безопасность дорожного движения"/>
    <x v="0"/>
  </r>
  <r>
    <x v="11"/>
    <s v="ОГ-5.07-62/21-(3)"/>
    <s v="25.05.2021"/>
    <s v="О предоставлении жилья и независимой экспертизы"/>
    <x v="0"/>
  </r>
  <r>
    <x v="4"/>
    <s v="ОГ-5.07-3/21-(0)"/>
    <s v="11.01.2021"/>
    <s v="О переселении из аварийного жилья (когда и куда?)."/>
    <x v="0"/>
  </r>
  <r>
    <x v="37"/>
    <s v="ОГ-5.07-96/21-(0)"/>
    <s v="02.04.2021"/>
    <s v="О невозможности оплачивать коммунальные платежи через услуги почты России"/>
    <x v="0"/>
  </r>
  <r>
    <x v="26"/>
    <s v="ОГ-5.07-172/21-(0)"/>
    <s v="31.05.2021"/>
    <s v="Оказание единовременной материальной помощи"/>
    <x v="0"/>
  </r>
  <r>
    <x v="5"/>
    <s v="ОГ-5.07-262/21-(0)"/>
    <s v="07.09.2021"/>
    <s v="О предоставлении жилья по месту жительства. О состоянии детской площадки в детском саду &quot;Светлячок&quot;"/>
    <x v="0"/>
  </r>
  <r>
    <x v="8"/>
    <s v="ОГ-5.07-115/21-(0)"/>
    <s v="13.04.2021"/>
    <s v="О намерениях приобрести земельный участок"/>
    <x v="0"/>
  </r>
  <r>
    <x v="90"/>
    <s v="ОГ-5.07-49/21-(0)"/>
    <s v="09.02.2021"/>
    <s v="О передаче служебной квартиры в собственность."/>
    <x v="0"/>
  </r>
  <r>
    <x v="91"/>
    <s v="ОГ-5.07-307/21-(0)"/>
    <s v="01.11.2021"/>
    <s v="О нарушении прав КМНС"/>
    <x v="0"/>
  </r>
  <r>
    <x v="92"/>
    <s v="ОГ-5.07-330/21-(0)"/>
    <s v="23.11.2021"/>
    <s v="О признании гражданина малоимущим"/>
    <x v="0"/>
  </r>
  <r>
    <x v="93"/>
    <s v="ОГ-5.07-246/21-(0)"/>
    <s v="13.08.2021"/>
    <s v="О выделении средств на приобретение газового оборудования"/>
    <x v="0"/>
  </r>
  <r>
    <x v="6"/>
    <s v="ОГ-5.07-106/21-(1)"/>
    <s v="13.05.2021"/>
    <s v="О подведении воды пер. Лиманский, Северный, Молодежный."/>
    <x v="0"/>
  </r>
  <r>
    <x v="94"/>
    <s v="ОГ-5.07-134/21-(0)"/>
    <s v="26.04.2021"/>
    <s v="1. Плохое состояние дороги. 2. Отсутствие освещения на улице"/>
    <x v="0"/>
  </r>
  <r>
    <x v="82"/>
    <s v="ОГ-5.07-278/21-(0)"/>
    <s v="22.09.2021"/>
    <s v="Нецелевое использование земельного участка"/>
    <x v="0"/>
  </r>
  <r>
    <x v="1"/>
    <s v="ОГ-5.07-100/21-(1)"/>
    <s v="31.05.2021"/>
    <s v="Истребование документов касающихся аварийного дома"/>
    <x v="0"/>
  </r>
  <r>
    <x v="5"/>
    <s v="ОГ-5.07-231/21-(0)"/>
    <s v="03.08.2021"/>
    <s v="О сгоревшем доме по ул. Ключевой, д.4"/>
    <x v="0"/>
  </r>
  <r>
    <x v="11"/>
    <s v="ОГ-5.07-220/21-(0)"/>
    <s v="20.07.2021"/>
    <s v="Об аварийном доме, после пожара"/>
    <x v="0"/>
  </r>
  <r>
    <x v="13"/>
    <s v="ОГ-5.07-46/21-(0)"/>
    <s v="08.02.2021"/>
    <s v="О сливе канализационных и сточных вод в канаву."/>
    <x v="0"/>
  </r>
  <r>
    <x v="78"/>
    <s v="ОГ-5.07-12/21-(0)"/>
    <s v="18.01.2021"/>
    <s v="О предварительном согласовании предоставления ЗУ."/>
    <x v="0"/>
  </r>
  <r>
    <x v="26"/>
    <s v="ОГ-5.07-336/21-(0)"/>
    <s v="25.11.2021"/>
    <s v="Оказание единовременной материальной помощи"/>
    <x v="0"/>
  </r>
  <r>
    <x v="22"/>
    <s v="ОГ-5.07-11/21-(0)"/>
    <s v="15.01.2021"/>
    <s v="О капитальном ремонте в квартире (социальный найм)."/>
    <x v="0"/>
  </r>
  <r>
    <x v="1"/>
    <s v="ОГ-5.07-78/21-(0)"/>
    <s v="15.03.2021"/>
    <s v="О предоставлении документов на предмет аварийности жилья."/>
    <x v="0"/>
  </r>
  <r>
    <x v="20"/>
    <s v="ОГ-5.07-184/21-(0)"/>
    <s v="07.06.2021"/>
    <s v="О согласии на переуступку права аренды земельного участка"/>
    <x v="0"/>
  </r>
  <r>
    <x v="38"/>
    <s v="ОГ-5.07-176/21-(0)"/>
    <s v="31.05.2021"/>
    <s v="О выделении подвального помещения"/>
    <x v="0"/>
  </r>
  <r>
    <x v="11"/>
    <s v="ОГ-5.07-47/21-(1)"/>
    <s v="03.06.2021"/>
    <s v="О предоставлении жилого помещения во внеочередном порядке"/>
    <x v="0"/>
  </r>
  <r>
    <x v="94"/>
    <s v="ОГ-5.07-61/21-(1)"/>
    <s v="28.04.2021"/>
    <s v="О ремонте печи"/>
    <x v="0"/>
  </r>
  <r>
    <x v="95"/>
    <s v="ОГ-5.07-177/21-(0)"/>
    <s v="01.06.2021"/>
    <s v="О курение табака в общественном месте (курение табака в квартире по соседству)"/>
    <x v="0"/>
  </r>
  <r>
    <x v="11"/>
    <s v="ОГ-5.07-174/21-(1)"/>
    <s v="02.06.2021"/>
    <s v="О предоставлении жилого помещения во внеочередном порядке"/>
    <x v="0"/>
  </r>
  <r>
    <x v="58"/>
    <s v="ОГ-5.07-284/21-(0)"/>
    <s v="05.10.2021"/>
    <s v="жалоба на действия МУП &quot;Водоканал&quot;"/>
    <x v="0"/>
  </r>
  <r>
    <x v="24"/>
    <s v="ОГ-5.07-168/21-(0)"/>
    <s v="26.05.2021"/>
    <s v="О нарушении целостности конструкции дома"/>
    <x v="0"/>
  </r>
  <r>
    <x v="96"/>
    <s v="ОГ-5.07-95/21-(0)"/>
    <s v="02.04.2021"/>
    <s v="О снабжении электроэнергией квартир в периоды отключений"/>
    <x v="0"/>
  </r>
  <r>
    <x v="5"/>
    <s v="ОГ-5.07-221/21-(0)"/>
    <s v="20.07.2021"/>
    <s v="О содействии в отсыпке территории"/>
    <x v="0"/>
  </r>
  <r>
    <x v="26"/>
    <s v="ОГ-5.07-173/21-(0)"/>
    <s v="31.05.2021"/>
    <s v="Об оказании единовременной материальной помощи"/>
    <x v="0"/>
  </r>
  <r>
    <x v="5"/>
    <s v="ОГ-5.07-240/21-(0)"/>
    <s v="09.08.2021"/>
    <s v="О спиле дерева"/>
    <x v="0"/>
  </r>
  <r>
    <x v="1"/>
    <s v="ОГ-5.07-326/21-(0)"/>
    <s v="18.11.2021"/>
    <s v="О предоставлении документов подтверждающих аварийность дома"/>
    <x v="0"/>
  </r>
  <r>
    <x v="11"/>
    <s v="ОГ-5.07-302/21-(0)"/>
    <s v="26.10.2021"/>
    <s v="О жилищном вопросе"/>
    <x v="0"/>
  </r>
  <r>
    <x v="5"/>
    <s v="ОГ-5.07-59/21-(0)"/>
    <s v="20.02.2021"/>
    <s v="О незаконном заборе на жд-путях."/>
    <x v="0"/>
  </r>
  <r>
    <x v="13"/>
    <s v="ОГ-5.07-342/21-(0)"/>
    <s v="06.12.2021"/>
    <s v="О запахе канализации в квартире"/>
    <x v="0"/>
  </r>
  <r>
    <x v="5"/>
    <s v="ОГ-5.07-74/21-(0)"/>
    <s v="05.03.2021"/>
    <s v="Об организации встречи по вопросу строительства медицинского учреждения в с. Вал."/>
    <x v="0"/>
  </r>
  <r>
    <x v="13"/>
    <s v="ОГ-5.07-52/21-(0)"/>
    <s v="11.02.2021"/>
    <s v="О проблеме вентиляции в квартире."/>
    <x v="0"/>
  </r>
  <r>
    <x v="97"/>
    <s v="ОГ-5.07-228/21-(0)"/>
    <s v="03.08.2021"/>
    <s v="О арендном жилье"/>
    <x v="0"/>
  </r>
  <r>
    <x v="65"/>
    <s v="ОГ-5.07-85/21-(1)"/>
    <s v="13.05.2021"/>
    <s v="О некачественном кап. ремонт водопровода в 2018г."/>
    <x v="0"/>
  </r>
  <r>
    <x v="24"/>
    <s v="ОГ-5.07-232/21-(0)"/>
    <s v="03.08.2021"/>
    <s v="Об оформлении жилого помещения в собственность"/>
    <x v="0"/>
  </r>
  <r>
    <x v="19"/>
    <s v="ОГ-5.07-4/21-(0)"/>
    <s v="11.01.2021"/>
    <s v="О пенсионных выплатах."/>
    <x v="0"/>
  </r>
  <r>
    <x v="11"/>
    <s v="ОГ-5.07-125/21-(0)"/>
    <s v="20.04.2021"/>
    <s v="О плохом ремонте в квартире по указанному адресу (сирота.).03.04.2021 заехала в квартиру с долгами по коммунальным услугам."/>
    <x v="0"/>
  </r>
  <r>
    <x v="26"/>
    <s v="ОГ-5.07-335/21-(0)"/>
    <s v="24.11.2021"/>
    <s v="Об оказании единовременной материальной помощи"/>
    <x v="0"/>
  </r>
  <r>
    <x v="80"/>
    <s v="ОГ-5.07-65/21-(0)"/>
    <s v="26.02.2021"/>
    <s v="О разъяснении прав на жилое помещение."/>
    <x v="0"/>
  </r>
  <r>
    <x v="1"/>
    <s v="ОГ-5.07-77/21-(0)"/>
    <s v="15.03.2021"/>
    <s v="О предоставлении справки."/>
    <x v="0"/>
  </r>
  <r>
    <x v="97"/>
    <s v="ОГ-5.07-132/21-(1)"/>
    <s v="28.05.2021"/>
    <s v="О продлении срока действия договора найма"/>
    <x v="0"/>
  </r>
  <r>
    <x v="98"/>
    <s v="ОГ-5.07-235/21-(1)"/>
    <s v="17.08.2021"/>
    <s v="О жилищном вопросе"/>
    <x v="0"/>
  </r>
  <r>
    <x v="13"/>
    <s v="ОГ-5.07-136/21-(0)"/>
    <s v="28.04.2021"/>
    <s v="О благоустройстве дворовой территории"/>
    <x v="0"/>
  </r>
  <r>
    <x v="11"/>
    <s v="ОГ-5.07-82/21-(0)"/>
    <s v="17.03.2021"/>
    <s v="О выделении жилья (погорелец)"/>
    <x v="0"/>
  </r>
  <r>
    <x v="4"/>
    <s v="ОГ-5.07-350/21-(0)"/>
    <s v="07.12.2021"/>
    <s v="О переселении из ветхого, аварийного жилья."/>
    <x v="0"/>
  </r>
  <r>
    <x v="5"/>
    <s v="ОГ-5.07-251/21-(0)"/>
    <s v="17.08.2021"/>
    <s v="О уточнении границ участка"/>
    <x v="0"/>
  </r>
  <r>
    <x v="37"/>
    <s v="ОГ-5.07-234/21-(0)"/>
    <s v="03.08.2021"/>
    <s v="О ЖКХ"/>
    <x v="0"/>
  </r>
  <r>
    <x v="1"/>
    <s v="ОГ-5.07-243/21-(0)"/>
    <s v="10.08.2021"/>
    <s v="О выдаче справки подтверждающей факт нахождения в пгт. Ноглики"/>
    <x v="0"/>
  </r>
  <r>
    <x v="94"/>
    <s v="ОГ-5.07-210/21-(0)"/>
    <s v="13.07.2021"/>
    <s v="О некачественной установке газовых труб"/>
    <x v="0"/>
  </r>
  <r>
    <x v="26"/>
    <s v="ОГ-5.07-180/21-(0)"/>
    <s v="02.06.2021"/>
    <s v="Об оказании единовременной материальной помощи"/>
    <x v="0"/>
  </r>
  <r>
    <x v="5"/>
    <s v="ОГ-5.07-157/21-(0)"/>
    <s v="17.05.2021"/>
    <s v="Обращение к законодательным и исполнительным властям"/>
    <x v="0"/>
  </r>
  <r>
    <x v="24"/>
    <s v="ОГ-5.07-39/21-(1)"/>
    <s v="26.05.2021"/>
    <s v="Жалобы на соседей"/>
    <x v="0"/>
  </r>
  <r>
    <x v="36"/>
    <s v="ОГ-5.07-352/21-(0)"/>
    <s v="07.12.2021"/>
    <s v="О перебоях в электроснабжении ул. Невельского"/>
    <x v="0"/>
  </r>
  <r>
    <x v="11"/>
    <s v="ОГ-5.07-277/21-(0)"/>
    <s v="21.09.2021"/>
    <s v="О предоставлении жилья."/>
    <x v="0"/>
  </r>
  <r>
    <x v="99"/>
    <s v="ОГ-5.07-227/21-(0)"/>
    <s v="03.08.2021"/>
    <s v="О предоставлении служебного жилья"/>
    <x v="0"/>
  </r>
  <r>
    <x v="11"/>
    <s v="ОГ-5.07-51/21-(1)"/>
    <s v="09.06.2021"/>
    <s v="О предоставлении жилого помещения во внеочередном порядке"/>
    <x v="0"/>
  </r>
  <r>
    <x v="11"/>
    <s v="ОГ-5.07-23/21-(0)"/>
    <s v="19.01.2021"/>
    <s v="О жилищном вопросе и обжалования решения суда."/>
    <x v="0"/>
  </r>
  <r>
    <x v="11"/>
    <s v="ОГ-5.07-44/21-(0)"/>
    <s v="03.02.2021"/>
    <s v="О предоставлении жилого помещения."/>
    <x v="0"/>
  </r>
  <r>
    <x v="43"/>
    <s v="ОГ-5.07-200/21-(0)"/>
    <s v="06.07.2021"/>
    <s v="Заявление о коррупционных действиях"/>
    <x v="0"/>
  </r>
  <r>
    <x v="58"/>
    <s v="ОГ-5.07-99/21-(0)"/>
    <s v="06.04.2021"/>
    <s v="Об оказании помощи в ремонте квартиры"/>
    <x v="0"/>
  </r>
  <r>
    <x v="72"/>
    <s v="ОГ-5.07-57/21-(0)"/>
    <s v="16.02.2021"/>
    <s v="О предоставлении жилого помещения."/>
    <x v="0"/>
  </r>
  <r>
    <x v="15"/>
    <s v="ОГ-5.07-158/21-(0)"/>
    <s v="17.05.2021"/>
    <s v="о ремонте тротуара"/>
    <x v="0"/>
  </r>
  <r>
    <x v="100"/>
    <s v="ОГ-5.07-7/21-(0)"/>
    <s v="13.01.2021"/>
    <s v="О выселении жильца ул. Н.Бошняка, д. 8, кв. 3."/>
    <x v="0"/>
  </r>
  <r>
    <x v="13"/>
    <s v="ОГ-5.07-139/21-(0)"/>
    <s v="29.04.2021"/>
    <s v="О благоустройстве дворовой территории"/>
    <x v="0"/>
  </r>
  <r>
    <x v="15"/>
    <s v="ОГ-5.07-189/21-(0)"/>
    <s v="15.06.2021"/>
    <s v="О засыпке дороги"/>
    <x v="0"/>
  </r>
  <r>
    <x v="6"/>
    <s v="ОГ-5.07-106/21-(0)"/>
    <s v="06.04.2021"/>
    <s v="О подведении теплоснабжения и установки котла (муниципальная квартира)"/>
    <x v="0"/>
  </r>
  <r>
    <x v="65"/>
    <s v="ОГ-5.07-160/21-(0)"/>
    <s v="20.05.2021"/>
    <s v="1. О нарушении водоотведения талых вод_x000a_2. О нарушении благоустройства придомовой территории"/>
    <x v="0"/>
  </r>
  <r>
    <x v="58"/>
    <s v="ОГ-5.07-268/21-(0)"/>
    <s v="14.09.2021"/>
    <s v="Об оказании помощи в решении вопросов: 1. Установка септика в кв. № 2. 2. Отопление кв. №1 (печь треснула). 3. Ремонт крыши в кв. №2. 4. Замена стояков под углом дома."/>
    <x v="0"/>
  </r>
  <r>
    <x v="5"/>
    <s v="ОГ-5.07-32/21-(0)"/>
    <s v="26.01.2021"/>
    <s v="О изменении вида разрешенного использования ЗУ."/>
    <x v="0"/>
  </r>
  <r>
    <x v="64"/>
    <s v="ОГ-5.07-155/21-(1)"/>
    <s v="09.11.2021"/>
    <s v="Уличное освещение"/>
    <x v="0"/>
  </r>
  <r>
    <x v="26"/>
    <s v="ОГ-5.07-183/21-(0)"/>
    <s v="07.06.2021"/>
    <s v="Об оказании единовременной помощи"/>
    <x v="0"/>
  </r>
  <r>
    <x v="21"/>
    <s v="ОГ-5.07-97/21-(0)"/>
    <s v="02.04.2021"/>
    <s v="О затоплении участка дороги"/>
    <x v="0"/>
  </r>
  <r>
    <x v="64"/>
    <s v="ОГ-5.07-10/21-(0)"/>
    <s v="15.01.2021"/>
    <s v="Об освещении на детской площадке."/>
    <x v="0"/>
  </r>
  <r>
    <x v="15"/>
    <s v="ОГ-5.07-280/21-(0)"/>
    <s v="27.09.2021"/>
    <s v="Об отсыпке дороги"/>
    <x v="0"/>
  </r>
  <r>
    <x v="16"/>
    <s v="ОГ-5.07-332/21-(0)"/>
    <s v="23.11.2021"/>
    <s v="О неправильном освоении дальневосточного гектара"/>
    <x v="0"/>
  </r>
  <r>
    <x v="24"/>
    <s v="ОГ-5.07-66/21-(1)"/>
    <s v="16.06.2021"/>
    <s v="О капитальном ремонте квартиры"/>
    <x v="0"/>
  </r>
  <r>
    <x v="8"/>
    <s v="ОГ-5.07-257/21-(0)"/>
    <s v="01.09.2021"/>
    <s v="Об изменении границ участка"/>
    <x v="0"/>
  </r>
  <r>
    <x v="2"/>
    <s v="ОГ-5.07-222/21-(0)"/>
    <s v="23.07.2021"/>
    <s v="О подведении центрального водоснабжения к участку"/>
    <x v="0"/>
  </r>
  <r>
    <x v="8"/>
    <s v="ОГ-5.07-292/21-(0)"/>
    <s v="18.10.2021"/>
    <s v="О предварительном согласовании предоставления земельного участка"/>
    <x v="0"/>
  </r>
  <r>
    <x v="57"/>
    <s v="ОГ-5.07-327/21-(0)"/>
    <s v="23.11.2021"/>
    <s v="Об обследовании жилого помещения"/>
    <x v="0"/>
  </r>
  <r>
    <x v="101"/>
    <s v="ОГ-5.07-130/21-(0)"/>
    <s v="22.04.2021"/>
    <s v="О разделе имущества по наследству"/>
    <x v="0"/>
  </r>
  <r>
    <x v="5"/>
    <s v="ОГ-5.07-273/21-(0)"/>
    <s v="21.09.2021"/>
    <s v="О поддержании порядка на источниках с. Горячие ключи"/>
    <x v="0"/>
  </r>
  <r>
    <x v="5"/>
    <s v="ОГ-5.07-23/21-(2)"/>
    <s v="07.12.2021"/>
    <s v="О купле-продаже квартиры в муниципальную собственность"/>
    <x v="0"/>
  </r>
  <r>
    <x v="1"/>
    <s v="ОГ-5.07-72/21-(0)"/>
    <s v="04.03.2021"/>
    <s v="О выдаче документов."/>
    <x v="0"/>
  </r>
  <r>
    <x v="65"/>
    <s v="ОГ-5.07-85/21-(0)"/>
    <s v="22.03.2021"/>
    <s v="О принадлежности центрального водопровода. О действиях по выяснению принадлежности водопровода. О вине заявителя в заморозке участка водопровода. О проверке акта выполненных работ. О сливе воды в непотребительских целях."/>
    <x v="0"/>
  </r>
  <r>
    <x v="60"/>
    <s v="ОГ-5.07-2/21-(0)"/>
    <s v="11.01.2021"/>
    <s v="Об оказании единовременной материальной помощи (погорелец)."/>
    <x v="0"/>
  </r>
  <r>
    <x v="72"/>
    <s v="ОГ-5.07-56/21-(0)"/>
    <s v="16.02.2021"/>
    <s v="О выделении жилья по соц.найму."/>
    <x v="0"/>
  </r>
  <r>
    <x v="5"/>
    <s v="ОГ-5.07-353/21-(1)"/>
    <s v="27.12.2021"/>
    <s v="О несогласии с отстранением от работы"/>
    <x v="0"/>
  </r>
  <r>
    <x v="102"/>
    <s v="ОГ-5.07-223/21-(0)"/>
    <s v="27.07.2021"/>
    <s v="О постановке на кадастровый учет муниципальной квартире"/>
    <x v="0"/>
  </r>
  <r>
    <x v="15"/>
    <s v="ОГ-5.07-322/21-(0)"/>
    <s v="15.11.2021"/>
    <s v="1. Об удаленности мусорных контейнеров_x000a_2. Реконструкция дорожного полотна"/>
    <x v="0"/>
  </r>
  <r>
    <x v="60"/>
    <s v="ОГ-5.07-17/21-(0)"/>
    <s v="19.01.2021"/>
    <s v="Об оказании единовременной материальной помощи (погорелец)."/>
    <x v="0"/>
  </r>
  <r>
    <x v="24"/>
    <s v="ОГ-5.07-163/21-(0)"/>
    <s v="24.05.2021"/>
    <s v="О заброшенном жилье"/>
    <x v="0"/>
  </r>
  <r>
    <x v="31"/>
    <s v="ОГ-5.07-162/21-(0)"/>
    <s v="21.05.2021"/>
    <s v="О нарушении  Федерального закона &quot;О погребении и похоронном деле&quot;"/>
    <x v="0"/>
  </r>
  <r>
    <x v="69"/>
    <s v="ОГ-5.07-143/21-(0)"/>
    <s v="29.04.2021"/>
    <s v="Об отсутствии автобусной остановки"/>
    <x v="0"/>
  </r>
  <r>
    <x v="64"/>
    <s v="ОГ-5.07-88/21-(0)"/>
    <s v="24.03.2021"/>
    <s v="О плохом освещении ул. Мостовая"/>
    <x v="0"/>
  </r>
  <r>
    <x v="53"/>
    <s v="ОГ-5.07-1/21-(0)"/>
    <s v="11.01.2021"/>
    <s v="О внесении изменений в генеральный план."/>
    <x v="0"/>
  </r>
  <r>
    <x v="11"/>
    <s v="ОГ-5.07-216/21-(1)"/>
    <s v="07.09.2021"/>
    <s v="О предоставлении жилья"/>
    <x v="0"/>
  </r>
  <r>
    <x v="8"/>
    <s v="ОГ-5.07-325/21-(0)"/>
    <s v="17.11.2021"/>
    <s v="О предоставлении земельного участка в безвозмездное пользование"/>
    <x v="0"/>
  </r>
  <r>
    <x v="40"/>
    <s v="ОГ-5.07-40/21-(0)"/>
    <s v="01.02.2021"/>
    <s v="Об отправлении газом и выплате детского пособия."/>
    <x v="0"/>
  </r>
  <r>
    <x v="13"/>
    <s v="ОГ-5.07-94/21-(0)"/>
    <s v="02.04.2021"/>
    <s v="О ремонте кровли"/>
    <x v="0"/>
  </r>
  <r>
    <x v="1"/>
    <s v="ОГ-5.07-161/21-(0)"/>
    <s v="21.05.2021"/>
    <s v="О выдаче документов о признании дома аварийным"/>
    <x v="0"/>
  </r>
  <r>
    <x v="8"/>
    <s v="ОГ-5.07-225/21-(0)"/>
    <s v="02.08.2021"/>
    <s v="О предварительном согласовании предоставления земельного участка"/>
    <x v="0"/>
  </r>
  <r>
    <x v="72"/>
    <s v="ОГ-5.07-6/21-(1)"/>
    <s v="16.02.2021"/>
    <s v="О предоставлении жилья по соц.найму."/>
    <x v="0"/>
  </r>
  <r>
    <x v="41"/>
    <s v="ОГ-5.07-20/21-(1)"/>
    <s v="16.02.2021"/>
    <s v="О признании жилья непригодным для проживания."/>
    <x v="0"/>
  </r>
  <r>
    <x v="1"/>
    <s v="ОГ-5.07-98/18-(1)"/>
    <s v="21.09.2021"/>
    <s v="О предоставлении образцов документов для заполнения"/>
    <x v="0"/>
  </r>
  <r>
    <x v="80"/>
    <s v="ОГ-5.07-89/21-(0)"/>
    <s v="25.03.2021"/>
    <s v="О предоставлении жилья в связи с непригодностью существующего"/>
    <x v="0"/>
  </r>
  <r>
    <x v="25"/>
    <s v="ОГ-5.07-285/21-(0)"/>
    <s v="08.10.2021"/>
    <s v="О жилищном вопросе"/>
    <x v="0"/>
  </r>
  <r>
    <x v="33"/>
    <s v="ОГ-5.07-119/21-(0)"/>
    <s v="19.04.2021"/>
    <s v="О замене трубопровода"/>
    <x v="0"/>
  </r>
  <r>
    <x v="60"/>
    <s v="ОГ-5.07-16/21-(0)"/>
    <s v="19.01.2021"/>
    <s v="Об оказании единовременной материальной помощи (погорелец)."/>
    <x v="0"/>
  </r>
  <r>
    <x v="4"/>
    <s v="ОГ-5.07-81/21-(0)"/>
    <s v="17.03.2021"/>
    <s v="О переселении из аварийного жилья."/>
    <x v="0"/>
  </r>
  <r>
    <x v="41"/>
    <s v="ОГ-5.07-159/21-(0)"/>
    <s v="18.05.2021"/>
    <s v="Об обследовании жилого помещения"/>
    <x v="0"/>
  </r>
  <r>
    <x v="41"/>
    <s v="ОГ-5.07-328/21-(0)"/>
    <s v="23.11.2021"/>
    <s v="О ремонте домов по адресу мкр. ОГРЭ д.15 кв.1, кв.2"/>
    <x v="0"/>
  </r>
  <r>
    <x v="5"/>
    <s v="ОГ-5.07-316/21-(0)"/>
    <s v="11.11.2021"/>
    <s v="Жалобы жителей на ОО &quot;Право на жизнь&quot;"/>
    <x v="0"/>
  </r>
  <r>
    <x v="36"/>
    <s v="ОГ-5.07-319/21-(0)"/>
    <s v="12.11.2021"/>
    <s v="О ремонте линии электроснабжения"/>
    <x v="0"/>
  </r>
  <r>
    <x v="15"/>
    <s v="ОГ-5.07-189/21-(1)"/>
    <s v="03.08.2021"/>
    <s v="О письменном ответе"/>
    <x v="0"/>
  </r>
  <r>
    <x v="1"/>
    <s v="ОГ-5.07-48/21-(0)"/>
    <s v="09.02.2021"/>
    <s v="О предоставлении копии Устава МО &quot;Городской округ Ногликский&quot;"/>
    <x v="0"/>
  </r>
  <r>
    <x v="4"/>
    <s v="ОГ-5.07-14/21-(0)"/>
    <s v="19.01.2021"/>
    <s v="О предварительном осмотре квартиры."/>
    <x v="0"/>
  </r>
  <r>
    <x v="81"/>
    <s v="ОГ-5.07-242/21-(0)"/>
    <s v="10.08.2021"/>
    <s v="О признании малоимущим"/>
    <x v="0"/>
  </r>
  <r>
    <x v="11"/>
    <s v="ОГ-5.07-132/21-(0)"/>
    <s v="22.04.2021"/>
    <s v="Ходатайство о предоставлении жилого помещения гражданина Филина В.Ф."/>
    <x v="0"/>
  </r>
  <r>
    <x v="33"/>
    <s v="ОГ-5.07-28/21-(0)"/>
    <s v="20.01.2021"/>
    <s v="О ненадлежащем водоснабжении."/>
    <x v="0"/>
  </r>
  <r>
    <x v="22"/>
    <s v="ОГ-5.07-199/21-(0)"/>
    <s v="05.07.2021"/>
    <s v="О ремонте дома"/>
    <x v="0"/>
  </r>
  <r>
    <x v="1"/>
    <s v="ОГ-5.07-42/21-(0)"/>
    <s v="03.02.2021"/>
    <s v="О предоставлении документов."/>
    <x v="0"/>
  </r>
  <r>
    <x v="103"/>
    <s v="ОГ-5.07-115/21-(1)"/>
    <s v="11.05.2021"/>
    <s v="О намерениях приобрести жилое помещение"/>
    <x v="0"/>
  </r>
  <r>
    <x v="24"/>
    <s v="ОГ-5.07-118/21-(1)"/>
    <s v="18.06.2021"/>
    <s v="О принятии мер по обеспечению прав жильцов"/>
    <x v="0"/>
  </r>
  <r>
    <x v="58"/>
    <s v="ОГ-5.07-271/21-(0)"/>
    <s v="20.09.2021"/>
    <s v="О неисправности отопительной системы в квартире"/>
    <x v="0"/>
  </r>
  <r>
    <x v="15"/>
    <s v="ОГ-5.07-71/21-(0)"/>
    <s v="03.03.2021"/>
    <s v="О затоплении частного сектора."/>
    <x v="0"/>
  </r>
  <r>
    <x v="104"/>
    <s v="ОГ-5.07-29/21-(0)"/>
    <s v="20.01.2021"/>
    <s v="О ненадлежащем теплоснабжении в доме 13А по ул. Советской, пгт. Ноглики"/>
    <x v="0"/>
  </r>
  <r>
    <x v="66"/>
    <s v="ОГ-5.07-145/21-(0)"/>
    <s v="04.05.2021"/>
    <s v="О приватизации квартиры"/>
    <x v="0"/>
  </r>
  <r>
    <x v="1"/>
    <s v="ОГ-5.07-309/21-(0)"/>
    <s v="02.11.2021"/>
    <s v="истребование дополнительных сведений и документов"/>
    <x v="0"/>
  </r>
  <r>
    <x v="38"/>
    <s v="ОГ-5.07-255/21-(0)"/>
    <s v="27.08.2021"/>
    <s v="О регистрации гаражного строения на придомовой территории"/>
    <x v="0"/>
  </r>
  <r>
    <x v="8"/>
    <s v="ОГ-5.07-257/21-(1)"/>
    <s v="13.12.2021"/>
    <s v="Об оформлении земельного участка"/>
    <x v="0"/>
  </r>
  <r>
    <x v="46"/>
    <s v="ОГ-5.07-64/21-(0)"/>
    <s v="26.02.2021"/>
    <s v="О размене жилого помещения."/>
    <x v="0"/>
  </r>
  <r>
    <x v="26"/>
    <s v="ОГ-5.07-47/21-(1)"/>
    <s v="31.05.2021"/>
    <s v="Об оказании единовременной материальной помощи"/>
    <x v="0"/>
  </r>
  <r>
    <x v="1"/>
    <s v="ОГ-5.07-48/21-(1)"/>
    <s v="02.07.2021"/>
    <s v="О предоставлении документа о разрешении на ввод объекта в эксплуатацию"/>
    <x v="0"/>
  </r>
  <r>
    <x v="15"/>
    <s v="ОГ-5.07-111/21-(0)"/>
    <s v="12.04.2021"/>
    <s v="О ненадлежащем содержании улично-дорожной сети"/>
    <x v="0"/>
  </r>
  <r>
    <x v="105"/>
    <s v="ОГ-5.07-156/21-(1)"/>
    <s v="16.07.2021"/>
    <s v="О предоставлении социальной выплаты"/>
    <x v="0"/>
  </r>
  <r>
    <x v="3"/>
    <s v="ОГ-5.07-22/21-(1)"/>
    <s v="19.01.2021"/>
    <s v="О регистрации в квартире."/>
    <x v="0"/>
  </r>
  <r>
    <x v="64"/>
    <s v="ОГ-5.07-269/21-(0)"/>
    <s v="16.09.2021"/>
    <s v="О проведении освещения на тротуар"/>
    <x v="0"/>
  </r>
  <r>
    <x v="4"/>
    <s v="ОГ-5.07-68/21-(0)"/>
    <s v="02.03.2021"/>
    <s v="О переселении из аварийного жилья."/>
    <x v="0"/>
  </r>
  <r>
    <x v="1"/>
    <s v="ОГ-5.07-245/21-(0)"/>
    <s v="11.08.2021"/>
    <s v="О выдаче справки о регистрации"/>
    <x v="0"/>
  </r>
  <r>
    <x v="4"/>
    <s v="ОГ-5.07-153/21-(0)"/>
    <s v="13.05.2021"/>
    <s v="О переселении с ИЖС с. Катангли"/>
    <x v="0"/>
  </r>
  <r>
    <x v="5"/>
    <s v="ОГ-5.07-267/21-(0)"/>
    <s v="13.09.2021"/>
    <s v="О выдаче справки"/>
    <x v="0"/>
  </r>
  <r>
    <x v="106"/>
    <s v="ОГ-5.07-34/21-(0)"/>
    <s v="26.01.2021"/>
    <s v="О затоплении дворов, сараев, подвалов."/>
    <x v="0"/>
  </r>
  <r>
    <x v="22"/>
    <s v="ОГ-5.07-135/21-(0)"/>
    <s v="26.04.2021"/>
    <s v="О необходимости капитального  ремонта дома"/>
    <x v="0"/>
  </r>
  <r>
    <x v="8"/>
    <s v="ОГ-5.07-252/21-(1)"/>
    <s v="29.11.2021"/>
    <s v="Об изменении вида разрешенного использования земельного участка"/>
    <x v="0"/>
  </r>
  <r>
    <x v="22"/>
    <s v="ОГ-5.07-338/21-(0)"/>
    <s v="29.11.2021"/>
    <s v="Капитальный ремонт общего имущества"/>
    <x v="0"/>
  </r>
  <r>
    <x v="94"/>
    <s v="ОГ-5.07-86/21-(0)"/>
    <s v="22.03.2021"/>
    <s v="О невозможности получить талоны на баню"/>
    <x v="0"/>
  </r>
  <r>
    <x v="11"/>
    <s v="ОГ-5.07-54/21-(0)"/>
    <s v="16.02.2021"/>
    <s v="О муниципальной квартире."/>
    <x v="0"/>
  </r>
  <r>
    <x v="53"/>
    <s v="ОГ-5.07-9/21-(0)"/>
    <s v="14.01.2021"/>
    <s v="Об устранении неполадок в квартире."/>
    <x v="0"/>
  </r>
  <r>
    <x v="8"/>
    <s v="ОГ-5.07-337/21-(0)"/>
    <s v="29.11.2021"/>
    <s v="Об изменении разрешенного вида использования земельного участка"/>
    <x v="0"/>
  </r>
  <r>
    <x v="13"/>
    <s v="ОГ-5.07-283/21-(0)"/>
    <s v="04.10.2021"/>
    <s v="Об обследовании придомовой территории"/>
    <x v="0"/>
  </r>
  <r>
    <x v="107"/>
    <s v="ОГ-5.07-188/21-(2)"/>
    <s v="25.11.2021"/>
    <s v="О проведении собрания собственников помещений в МКД"/>
    <x v="0"/>
  </r>
  <r>
    <x v="8"/>
    <s v="ОГ-5.07-272/21-(0)"/>
    <s v="21.09.2021"/>
    <s v="О предоставлении земельного участка"/>
    <x v="0"/>
  </r>
  <r>
    <x v="1"/>
    <s v="ОГ-5.07-51/21-(0)"/>
    <s v="10.02.2021"/>
    <s v="О предоставлении документов на предмет аварийности жилья."/>
    <x v="0"/>
  </r>
  <r>
    <x v="5"/>
    <s v="ОГ-5.07-236/21-(0)"/>
    <s v="04.08.2021"/>
    <s v="Об обрезке веток дерева"/>
    <x v="0"/>
  </r>
  <r>
    <x v="36"/>
    <s v="ОГ-5.07-340/21-(0)"/>
    <s v="03.12.2021"/>
    <s v="Перебои в электроснабжении"/>
    <x v="0"/>
  </r>
  <r>
    <x v="108"/>
    <m/>
    <m/>
    <m/>
    <x v="1"/>
  </r>
  <r>
    <x v="108"/>
    <m/>
    <m/>
    <m/>
    <x v="1"/>
  </r>
  <r>
    <x v="108"/>
    <m/>
    <m/>
    <m/>
    <x v="1"/>
  </r>
  <r>
    <x v="108"/>
    <m/>
    <m/>
    <m/>
    <x v="1"/>
  </r>
  <r>
    <x v="108"/>
    <m/>
    <m/>
    <m/>
    <x v="1"/>
  </r>
  <r>
    <x v="108"/>
    <m/>
    <m/>
    <m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2" cacheId="4" applyNumberFormats="0" applyBorderFormats="0" applyFontFormats="0" applyPatternFormats="0" applyAlignmentFormats="0" applyWidthHeightFormats="1" dataCaption="Значения" updatedVersion="5" minRefreshableVersion="3" useAutoFormatting="1" itemPrintTitles="1" createdVersion="4" indent="0" outline="1" outlineData="1" multipleFieldFilters="0" rowHeaderCaption="Тематика" colHeaderCaption="">
  <location ref="B6:E117" firstHeaderRow="1" firstDataRow="2" firstDataCol="1"/>
  <pivotFields count="5">
    <pivotField axis="axisRow" showAll="0" sortType="ascending">
      <items count="174">
        <item x="27"/>
        <item m="1" x="113"/>
        <item x="97"/>
        <item m="1" x="127"/>
        <item x="20"/>
        <item x="15"/>
        <item x="63"/>
        <item x="43"/>
        <item x="95"/>
        <item x="94"/>
        <item m="1" x="161"/>
        <item x="11"/>
        <item x="75"/>
        <item x="25"/>
        <item m="1" x="143"/>
        <item m="1" x="130"/>
        <item x="78"/>
        <item x="100"/>
        <item m="1" x="140"/>
        <item x="93"/>
        <item x="106"/>
        <item x="35"/>
        <item m="1" x="160"/>
        <item m="1" x="171"/>
        <item x="91"/>
        <item m="1" x="122"/>
        <item m="1" x="155"/>
        <item x="70"/>
        <item x="102"/>
        <item m="1" x="165"/>
        <item m="1" x="131"/>
        <item x="61"/>
        <item x="53"/>
        <item x="73"/>
        <item x="71"/>
        <item x="42"/>
        <item m="1" x="146"/>
        <item m="1" x="154"/>
        <item x="52"/>
        <item m="1" x="163"/>
        <item m="1" x="125"/>
        <item x="60"/>
        <item x="24"/>
        <item x="49"/>
        <item x="58"/>
        <item x="84"/>
        <item m="1" x="162"/>
        <item x="10"/>
        <item x="30"/>
        <item m="1" x="145"/>
        <item x="23"/>
        <item m="1" x="120"/>
        <item m="1" x="126"/>
        <item x="1"/>
        <item x="22"/>
        <item m="1" x="158"/>
        <item m="1" x="147"/>
        <item m="1" x="136"/>
        <item x="77"/>
        <item m="1" x="119"/>
        <item x="89"/>
        <item x="54"/>
        <item m="1" x="117"/>
        <item m="1" x="135"/>
        <item m="1" x="133"/>
        <item m="1" x="134"/>
        <item x="92"/>
        <item m="1" x="112"/>
        <item m="1" x="139"/>
        <item x="83"/>
        <item m="1" x="116"/>
        <item x="45"/>
        <item x="34"/>
        <item m="1" x="115"/>
        <item m="1" x="137"/>
        <item x="48"/>
        <item x="38"/>
        <item x="68"/>
        <item x="44"/>
        <item x="98"/>
        <item m="1" x="144"/>
        <item x="82"/>
        <item x="79"/>
        <item m="1" x="153"/>
        <item x="80"/>
        <item m="1" x="128"/>
        <item m="1" x="110"/>
        <item x="46"/>
        <item x="8"/>
        <item x="5"/>
        <item x="41"/>
        <item m="1" x="109"/>
        <item m="1" x="151"/>
        <item x="87"/>
        <item x="37"/>
        <item x="105"/>
        <item m="1" x="164"/>
        <item x="28"/>
        <item m="1" x="159"/>
        <item x="12"/>
        <item x="29"/>
        <item x="18"/>
        <item m="1" x="111"/>
        <item m="1" x="138"/>
        <item x="65"/>
        <item x="33"/>
        <item x="40"/>
        <item x="104"/>
        <item x="36"/>
        <item x="39"/>
        <item m="1" x="141"/>
        <item x="19"/>
        <item x="4"/>
        <item x="107"/>
        <item x="17"/>
        <item x="6"/>
        <item x="16"/>
        <item m="1" x="129"/>
        <item m="1" x="150"/>
        <item m="1" x="124"/>
        <item x="62"/>
        <item x="57"/>
        <item x="101"/>
        <item x="90"/>
        <item m="1" x="167"/>
        <item x="14"/>
        <item m="1" x="114"/>
        <item x="99"/>
        <item x="9"/>
        <item x="76"/>
        <item m="1" x="149"/>
        <item x="47"/>
        <item x="66"/>
        <item m="1" x="168"/>
        <item x="103"/>
        <item x="7"/>
        <item x="55"/>
        <item x="32"/>
        <item x="51"/>
        <item m="1" x="142"/>
        <item m="1" x="148"/>
        <item m="1" x="121"/>
        <item m="1" x="156"/>
        <item x="59"/>
        <item x="3"/>
        <item m="1" x="170"/>
        <item x="56"/>
        <item m="1" x="166"/>
        <item x="67"/>
        <item x="31"/>
        <item x="13"/>
        <item x="26"/>
        <item x="81"/>
        <item m="1" x="118"/>
        <item m="1" x="123"/>
        <item x="21"/>
        <item m="1" x="152"/>
        <item m="1" x="132"/>
        <item x="85"/>
        <item x="2"/>
        <item m="1" x="169"/>
        <item x="69"/>
        <item x="0"/>
        <item x="88"/>
        <item x="50"/>
        <item x="64"/>
        <item x="72"/>
        <item m="1" x="172"/>
        <item x="74"/>
        <item x="86"/>
        <item m="1" x="157"/>
        <item x="96"/>
        <item x="108"/>
        <item t="default"/>
      </items>
    </pivotField>
    <pivotField showAll="0" defaultSubtotal="0"/>
    <pivotField showAll="0" defaultSubtotal="0"/>
    <pivotField showAll="0" defaultSubtotal="0"/>
    <pivotField axis="axisCol" dataField="1" showAll="0" sortType="ascending" defaultSubtotal="0">
      <items count="4">
        <item m="1" x="2"/>
        <item m="1" x="3"/>
        <item x="0"/>
        <item x="1"/>
      </items>
    </pivotField>
  </pivotFields>
  <rowFields count="1">
    <field x="0"/>
  </rowFields>
  <rowItems count="110">
    <i>
      <x/>
    </i>
    <i>
      <x v="2"/>
    </i>
    <i>
      <x v="4"/>
    </i>
    <i>
      <x v="5"/>
    </i>
    <i>
      <x v="6"/>
    </i>
    <i>
      <x v="7"/>
    </i>
    <i>
      <x v="8"/>
    </i>
    <i>
      <x v="9"/>
    </i>
    <i>
      <x v="11"/>
    </i>
    <i>
      <x v="12"/>
    </i>
    <i>
      <x v="13"/>
    </i>
    <i>
      <x v="16"/>
    </i>
    <i>
      <x v="17"/>
    </i>
    <i>
      <x v="19"/>
    </i>
    <i>
      <x v="20"/>
    </i>
    <i>
      <x v="21"/>
    </i>
    <i>
      <x v="24"/>
    </i>
    <i>
      <x v="27"/>
    </i>
    <i>
      <x v="28"/>
    </i>
    <i>
      <x v="31"/>
    </i>
    <i>
      <x v="32"/>
    </i>
    <i>
      <x v="33"/>
    </i>
    <i>
      <x v="34"/>
    </i>
    <i>
      <x v="35"/>
    </i>
    <i>
      <x v="38"/>
    </i>
    <i>
      <x v="41"/>
    </i>
    <i>
      <x v="42"/>
    </i>
    <i>
      <x v="43"/>
    </i>
    <i>
      <x v="44"/>
    </i>
    <i>
      <x v="45"/>
    </i>
    <i>
      <x v="47"/>
    </i>
    <i>
      <x v="48"/>
    </i>
    <i>
      <x v="50"/>
    </i>
    <i>
      <x v="53"/>
    </i>
    <i>
      <x v="54"/>
    </i>
    <i>
      <x v="58"/>
    </i>
    <i>
      <x v="60"/>
    </i>
    <i>
      <x v="61"/>
    </i>
    <i>
      <x v="66"/>
    </i>
    <i>
      <x v="69"/>
    </i>
    <i>
      <x v="71"/>
    </i>
    <i>
      <x v="72"/>
    </i>
    <i>
      <x v="75"/>
    </i>
    <i>
      <x v="76"/>
    </i>
    <i>
      <x v="77"/>
    </i>
    <i>
      <x v="78"/>
    </i>
    <i>
      <x v="79"/>
    </i>
    <i>
      <x v="81"/>
    </i>
    <i>
      <x v="82"/>
    </i>
    <i>
      <x v="84"/>
    </i>
    <i>
      <x v="87"/>
    </i>
    <i>
      <x v="88"/>
    </i>
    <i>
      <x v="89"/>
    </i>
    <i>
      <x v="90"/>
    </i>
    <i>
      <x v="93"/>
    </i>
    <i>
      <x v="94"/>
    </i>
    <i>
      <x v="95"/>
    </i>
    <i>
      <x v="97"/>
    </i>
    <i>
      <x v="99"/>
    </i>
    <i>
      <x v="100"/>
    </i>
    <i>
      <x v="101"/>
    </i>
    <i>
      <x v="104"/>
    </i>
    <i>
      <x v="105"/>
    </i>
    <i>
      <x v="106"/>
    </i>
    <i>
      <x v="107"/>
    </i>
    <i>
      <x v="108"/>
    </i>
    <i>
      <x v="109"/>
    </i>
    <i>
      <x v="111"/>
    </i>
    <i>
      <x v="112"/>
    </i>
    <i>
      <x v="113"/>
    </i>
    <i>
      <x v="114"/>
    </i>
    <i>
      <x v="115"/>
    </i>
    <i>
      <x v="116"/>
    </i>
    <i>
      <x v="120"/>
    </i>
    <i>
      <x v="121"/>
    </i>
    <i>
      <x v="122"/>
    </i>
    <i>
      <x v="123"/>
    </i>
    <i>
      <x v="125"/>
    </i>
    <i>
      <x v="127"/>
    </i>
    <i>
      <x v="128"/>
    </i>
    <i>
      <x v="129"/>
    </i>
    <i>
      <x v="131"/>
    </i>
    <i>
      <x v="132"/>
    </i>
    <i>
      <x v="134"/>
    </i>
    <i>
      <x v="135"/>
    </i>
    <i>
      <x v="136"/>
    </i>
    <i>
      <x v="137"/>
    </i>
    <i>
      <x v="138"/>
    </i>
    <i>
      <x v="143"/>
    </i>
    <i>
      <x v="144"/>
    </i>
    <i>
      <x v="146"/>
    </i>
    <i>
      <x v="148"/>
    </i>
    <i>
      <x v="149"/>
    </i>
    <i>
      <x v="150"/>
    </i>
    <i>
      <x v="151"/>
    </i>
    <i>
      <x v="152"/>
    </i>
    <i>
      <x v="155"/>
    </i>
    <i>
      <x v="158"/>
    </i>
    <i>
      <x v="159"/>
    </i>
    <i>
      <x v="161"/>
    </i>
    <i>
      <x v="162"/>
    </i>
    <i>
      <x v="163"/>
    </i>
    <i>
      <x v="164"/>
    </i>
    <i>
      <x v="165"/>
    </i>
    <i>
      <x v="166"/>
    </i>
    <i>
      <x v="168"/>
    </i>
    <i>
      <x v="169"/>
    </i>
    <i>
      <x v="171"/>
    </i>
    <i>
      <x v="172"/>
    </i>
    <i t="grand">
      <x/>
    </i>
  </rowItems>
  <colFields count="1">
    <field x="4"/>
  </colFields>
  <colItems count="3">
    <i>
      <x v="2"/>
    </i>
    <i>
      <x v="3"/>
    </i>
    <i t="grand">
      <x/>
    </i>
  </colItems>
  <dataFields count="1">
    <dataField name=" " fld="4" subtotal="count" baseField="0" baseItem="0"/>
  </dataFields>
  <formats count="25">
    <format dxfId="49">
      <pivotArea collapsedLevelsAreSubtotals="1" fieldPosition="0">
        <references count="2">
          <reference field="0" count="0"/>
          <reference field="4" count="1" selected="0">
            <x v="3"/>
          </reference>
        </references>
      </pivotArea>
    </format>
    <format dxfId="48">
      <pivotArea collapsedLevelsAreSubtotals="1" fieldPosition="0">
        <references count="2">
          <reference field="0" count="0"/>
          <reference field="4" count="1" selected="0">
            <x v="3"/>
          </reference>
        </references>
      </pivotArea>
    </format>
    <format dxfId="47">
      <pivotArea field="4" grandRow="1" outline="0" collapsedLevelsAreSubtotals="1" axis="axisCol" fieldPosition="0">
        <references count="1">
          <reference field="4" count="1" selected="0">
            <x v="3"/>
          </reference>
        </references>
      </pivotArea>
    </format>
    <format dxfId="46">
      <pivotArea grandRow="1" grandCol="1" outline="0" collapsedLevelsAreSubtotals="1" fieldPosition="0"/>
    </format>
    <format dxfId="45">
      <pivotArea grandRow="1" grandCol="1" outline="0" collapsedLevelsAreSubtotals="1" fieldPosition="0"/>
    </format>
    <format dxfId="44">
      <pivotArea field="4" grandRow="1" outline="0" collapsedLevelsAreSubtotals="1" axis="axisCol" fieldPosition="0">
        <references count="1">
          <reference field="4" count="1" selected="0">
            <x v="3"/>
          </reference>
        </references>
      </pivotArea>
    </format>
    <format dxfId="43">
      <pivotArea dataOnly="0" labelOnly="1" fieldPosition="0">
        <references count="1">
          <reference field="0" count="0"/>
        </references>
      </pivotArea>
    </format>
    <format dxfId="42">
      <pivotArea dataOnly="0" labelOnly="1" grandRow="1" outline="0" fieldPosition="0"/>
    </format>
    <format dxfId="41">
      <pivotArea outline="0" collapsedLevelsAreSubtotals="1" fieldPosition="0">
        <references count="1">
          <reference field="4" count="0" selected="0"/>
        </references>
      </pivotArea>
    </format>
    <format dxfId="40">
      <pivotArea dataOnly="0" labelOnly="1" fieldPosition="0">
        <references count="1">
          <reference field="0" count="0"/>
        </references>
      </pivotArea>
    </format>
    <format dxfId="39">
      <pivotArea outline="0" collapsedLevelsAreSubtotals="1" fieldPosition="0"/>
    </format>
    <format dxfId="38">
      <pivotArea field="0" type="button" dataOnly="0" labelOnly="1" outline="0" axis="axisRow" fieldPosition="0"/>
    </format>
    <format dxfId="37">
      <pivotArea dataOnly="0" labelOnly="1" fieldPosition="0">
        <references count="1">
          <reference field="0" count="0"/>
        </references>
      </pivotArea>
    </format>
    <format dxfId="36">
      <pivotArea dataOnly="0" labelOnly="1" grandRow="1" outline="0" fieldPosition="0"/>
    </format>
    <format dxfId="35">
      <pivotArea dataOnly="0" labelOnly="1" fieldPosition="0">
        <references count="1">
          <reference field="4" count="0"/>
        </references>
      </pivotArea>
    </format>
    <format dxfId="34">
      <pivotArea dataOnly="0" labelOnly="1" grandCol="1" outline="0" fieldPosition="0"/>
    </format>
    <format dxfId="33">
      <pivotArea type="all" dataOnly="0" outline="0" fieldPosition="0"/>
    </format>
    <format dxfId="32">
      <pivotArea field="0" grandCol="1" collapsedLevelsAreSubtotals="1" axis="axisRow" fieldPosition="0">
        <references count="1">
          <reference field="0" count="0"/>
        </references>
      </pivotArea>
    </format>
    <format dxfId="31">
      <pivotArea type="all" dataOnly="0" outline="0" fieldPosition="0"/>
    </format>
    <format dxfId="30">
      <pivotArea type="all" dataOnly="0" outline="0" fieldPosition="0"/>
    </format>
    <format dxfId="29">
      <pivotArea type="all" dataOnly="0" outline="0" fieldPosition="0"/>
    </format>
    <format dxfId="28">
      <pivotArea outline="0" collapsedLevelsAreSubtotals="1" fieldPosition="0"/>
    </format>
    <format dxfId="27">
      <pivotArea dataOnly="0" labelOnly="1" fieldPosition="0">
        <references count="1">
          <reference field="0" count="0"/>
        </references>
      </pivotArea>
    </format>
    <format dxfId="26">
      <pivotArea dataOnly="0" labelOnly="1" grandRow="1" outline="0" fieldPosition="0"/>
    </format>
    <format dxfId="25">
      <pivotArea dataOnly="0" labelOnly="1" fieldPosition="0">
        <references count="1">
          <reference field="0" count="0"/>
        </references>
      </pivotArea>
    </format>
  </formats>
  <pivotTableStyleInfo name="PivotStyleLight16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Таблица1" displayName="Таблица1" ref="A1:E465" totalsRowShown="0" headerRowDxfId="56" dataDxfId="55">
  <autoFilter ref="A1:E465"/>
  <tableColumns count="5">
    <tableColumn id="1" name="Тематика" dataDxfId="54"/>
    <tableColumn id="2" name="Рег №" dataDxfId="53"/>
    <tableColumn id="3" name="Дата рег" dataDxfId="52"/>
    <tableColumn id="4" name="Заголовок" dataDxfId="51"/>
    <tableColumn id="5" name="Подразделение" dataDxfId="5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9"/>
  <sheetViews>
    <sheetView tabSelected="1" workbookViewId="0">
      <selection activeCell="A456" sqref="A456"/>
    </sheetView>
  </sheetViews>
  <sheetFormatPr defaultColWidth="20" defaultRowHeight="15" x14ac:dyDescent="0.25"/>
  <cols>
    <col min="1" max="1" width="32.28515625" style="11" customWidth="1"/>
    <col min="2" max="3" width="27.140625" style="11" customWidth="1"/>
    <col min="4" max="4" width="34.28515625" style="11" customWidth="1"/>
    <col min="5" max="5" width="31.28515625" style="11" customWidth="1"/>
    <col min="6" max="16384" width="20" style="11"/>
  </cols>
  <sheetData>
    <row r="1" spans="1:5" x14ac:dyDescent="0.25">
      <c r="A1" s="11" t="s">
        <v>6</v>
      </c>
      <c r="B1" s="11" t="s">
        <v>14</v>
      </c>
      <c r="C1" s="11" t="s">
        <v>13</v>
      </c>
      <c r="D1" s="11" t="s">
        <v>15</v>
      </c>
      <c r="E1" s="11" t="s">
        <v>9</v>
      </c>
    </row>
    <row r="2" spans="1:5" ht="30" x14ac:dyDescent="0.25">
      <c r="A2" s="11" t="s">
        <v>1115</v>
      </c>
      <c r="B2" s="11" t="s">
        <v>212</v>
      </c>
      <c r="C2" s="11" t="s">
        <v>213</v>
      </c>
      <c r="D2" s="11" t="s">
        <v>214</v>
      </c>
      <c r="E2" s="11" t="s">
        <v>19</v>
      </c>
    </row>
    <row r="3" spans="1:5" ht="30" x14ac:dyDescent="0.25">
      <c r="A3" s="11" t="s">
        <v>869</v>
      </c>
      <c r="B3" s="11" t="s">
        <v>870</v>
      </c>
      <c r="C3" s="11" t="s">
        <v>78</v>
      </c>
      <c r="D3" s="11" t="s">
        <v>871</v>
      </c>
      <c r="E3" s="11" t="s">
        <v>19</v>
      </c>
    </row>
    <row r="4" spans="1:5" ht="30" x14ac:dyDescent="0.25">
      <c r="A4" s="11" t="s">
        <v>869</v>
      </c>
      <c r="B4" s="11" t="s">
        <v>459</v>
      </c>
      <c r="C4" s="11" t="s">
        <v>884</v>
      </c>
      <c r="D4" s="11" t="s">
        <v>885</v>
      </c>
      <c r="E4" s="11" t="s">
        <v>19</v>
      </c>
    </row>
    <row r="5" spans="1:5" ht="30" x14ac:dyDescent="0.25">
      <c r="A5" s="11" t="s">
        <v>136</v>
      </c>
      <c r="B5" s="11" t="s">
        <v>137</v>
      </c>
      <c r="C5" s="11" t="s">
        <v>106</v>
      </c>
      <c r="D5" s="11" t="s">
        <v>138</v>
      </c>
      <c r="E5" s="11" t="s">
        <v>19</v>
      </c>
    </row>
    <row r="6" spans="1:5" ht="30" x14ac:dyDescent="0.25">
      <c r="A6" s="11" t="s">
        <v>136</v>
      </c>
      <c r="B6" s="11" t="s">
        <v>145</v>
      </c>
      <c r="C6" s="11" t="s">
        <v>146</v>
      </c>
      <c r="D6" s="11" t="s">
        <v>147</v>
      </c>
      <c r="E6" s="11" t="s">
        <v>19</v>
      </c>
    </row>
    <row r="7" spans="1:5" ht="30" x14ac:dyDescent="0.25">
      <c r="A7" s="11" t="s">
        <v>136</v>
      </c>
      <c r="B7" s="11" t="s">
        <v>414</v>
      </c>
      <c r="C7" s="11" t="s">
        <v>56</v>
      </c>
      <c r="D7" s="11" t="s">
        <v>415</v>
      </c>
      <c r="E7" s="11" t="s">
        <v>19</v>
      </c>
    </row>
    <row r="8" spans="1:5" ht="30" x14ac:dyDescent="0.25">
      <c r="A8" s="11" t="s">
        <v>136</v>
      </c>
      <c r="B8" s="11" t="s">
        <v>511</v>
      </c>
      <c r="C8" s="11" t="s">
        <v>512</v>
      </c>
      <c r="D8" s="11" t="s">
        <v>513</v>
      </c>
      <c r="E8" s="11" t="s">
        <v>19</v>
      </c>
    </row>
    <row r="9" spans="1:5" ht="45" x14ac:dyDescent="0.25">
      <c r="A9" s="11" t="s">
        <v>136</v>
      </c>
      <c r="B9" s="11" t="s">
        <v>553</v>
      </c>
      <c r="C9" s="11" t="s">
        <v>155</v>
      </c>
      <c r="D9" s="11" t="s">
        <v>61</v>
      </c>
      <c r="E9" s="11" t="s">
        <v>19</v>
      </c>
    </row>
    <row r="10" spans="1:5" ht="45" x14ac:dyDescent="0.25">
      <c r="A10" s="11" t="s">
        <v>136</v>
      </c>
      <c r="B10" s="11" t="s">
        <v>592</v>
      </c>
      <c r="C10" s="11" t="s">
        <v>155</v>
      </c>
      <c r="D10" s="11" t="s">
        <v>61</v>
      </c>
      <c r="E10" s="11" t="s">
        <v>19</v>
      </c>
    </row>
    <row r="11" spans="1:5" ht="45" x14ac:dyDescent="0.25">
      <c r="A11" s="11" t="s">
        <v>136</v>
      </c>
      <c r="B11" s="11" t="s">
        <v>640</v>
      </c>
      <c r="C11" s="11" t="s">
        <v>227</v>
      </c>
      <c r="D11" s="11" t="s">
        <v>641</v>
      </c>
      <c r="E11" s="11" t="s">
        <v>19</v>
      </c>
    </row>
    <row r="12" spans="1:5" ht="30" x14ac:dyDescent="0.25">
      <c r="A12" s="11" t="s">
        <v>136</v>
      </c>
      <c r="B12" s="11" t="s">
        <v>831</v>
      </c>
      <c r="C12" s="11" t="s">
        <v>348</v>
      </c>
      <c r="D12" s="11" t="s">
        <v>832</v>
      </c>
      <c r="E12" s="11" t="s">
        <v>19</v>
      </c>
    </row>
    <row r="13" spans="1:5" ht="45" x14ac:dyDescent="0.25">
      <c r="A13" s="11" t="s">
        <v>100</v>
      </c>
      <c r="B13" s="11" t="s">
        <v>101</v>
      </c>
      <c r="C13" s="11" t="s">
        <v>102</v>
      </c>
      <c r="D13" s="11" t="s">
        <v>103</v>
      </c>
      <c r="E13" s="11" t="s">
        <v>19</v>
      </c>
    </row>
    <row r="14" spans="1:5" ht="45" x14ac:dyDescent="0.25">
      <c r="A14" s="11" t="s">
        <v>100</v>
      </c>
      <c r="B14" s="11" t="s">
        <v>206</v>
      </c>
      <c r="C14" s="11" t="s">
        <v>207</v>
      </c>
      <c r="D14" s="11" t="s">
        <v>208</v>
      </c>
      <c r="E14" s="11" t="s">
        <v>19</v>
      </c>
    </row>
    <row r="15" spans="1:5" ht="45" x14ac:dyDescent="0.25">
      <c r="A15" s="11" t="s">
        <v>100</v>
      </c>
      <c r="B15" s="11" t="s">
        <v>215</v>
      </c>
      <c r="C15" s="11" t="s">
        <v>216</v>
      </c>
      <c r="D15" s="11" t="s">
        <v>217</v>
      </c>
      <c r="E15" s="11" t="s">
        <v>19</v>
      </c>
    </row>
    <row r="16" spans="1:5" ht="45" x14ac:dyDescent="0.25">
      <c r="A16" s="11" t="s">
        <v>100</v>
      </c>
      <c r="B16" s="11" t="s">
        <v>236</v>
      </c>
      <c r="C16" s="11" t="s">
        <v>237</v>
      </c>
      <c r="D16" s="11" t="s">
        <v>238</v>
      </c>
      <c r="E16" s="11" t="s">
        <v>19</v>
      </c>
    </row>
    <row r="17" spans="1:5" ht="45" x14ac:dyDescent="0.25">
      <c r="A17" s="11" t="s">
        <v>100</v>
      </c>
      <c r="B17" s="11" t="s">
        <v>297</v>
      </c>
      <c r="C17" s="11" t="s">
        <v>75</v>
      </c>
      <c r="D17" s="11" t="s">
        <v>298</v>
      </c>
      <c r="E17" s="11" t="s">
        <v>19</v>
      </c>
    </row>
    <row r="18" spans="1:5" ht="45" x14ac:dyDescent="0.25">
      <c r="A18" s="11" t="s">
        <v>100</v>
      </c>
      <c r="B18" s="11" t="s">
        <v>309</v>
      </c>
      <c r="C18" s="11" t="s">
        <v>75</v>
      </c>
      <c r="D18" s="11" t="s">
        <v>310</v>
      </c>
      <c r="E18" s="11" t="s">
        <v>19</v>
      </c>
    </row>
    <row r="19" spans="1:5" ht="45" x14ac:dyDescent="0.25">
      <c r="A19" s="11" t="s">
        <v>100</v>
      </c>
      <c r="B19" s="11" t="s">
        <v>423</v>
      </c>
      <c r="C19" s="11" t="s">
        <v>424</v>
      </c>
      <c r="D19" s="11" t="s">
        <v>425</v>
      </c>
      <c r="E19" s="11" t="s">
        <v>19</v>
      </c>
    </row>
    <row r="20" spans="1:5" ht="45" x14ac:dyDescent="0.25">
      <c r="A20" s="11" t="s">
        <v>100</v>
      </c>
      <c r="B20" s="11" t="s">
        <v>526</v>
      </c>
      <c r="C20" s="11" t="s">
        <v>98</v>
      </c>
      <c r="D20" s="11" t="s">
        <v>527</v>
      </c>
      <c r="E20" s="11" t="s">
        <v>19</v>
      </c>
    </row>
    <row r="21" spans="1:5" ht="45" x14ac:dyDescent="0.25">
      <c r="A21" s="11" t="s">
        <v>100</v>
      </c>
      <c r="B21" s="11" t="s">
        <v>542</v>
      </c>
      <c r="C21" s="11" t="s">
        <v>75</v>
      </c>
      <c r="D21" s="11" t="s">
        <v>543</v>
      </c>
      <c r="E21" s="11" t="s">
        <v>19</v>
      </c>
    </row>
    <row r="22" spans="1:5" ht="45" x14ac:dyDescent="0.25">
      <c r="A22" s="11" t="s">
        <v>100</v>
      </c>
      <c r="B22" s="11" t="s">
        <v>671</v>
      </c>
      <c r="C22" s="11" t="s">
        <v>207</v>
      </c>
      <c r="D22" s="11" t="s">
        <v>208</v>
      </c>
      <c r="E22" s="11" t="s">
        <v>19</v>
      </c>
    </row>
    <row r="23" spans="1:5" ht="45" x14ac:dyDescent="0.25">
      <c r="A23" s="11" t="s">
        <v>100</v>
      </c>
      <c r="B23" s="11" t="s">
        <v>921</v>
      </c>
      <c r="C23" s="11" t="s">
        <v>901</v>
      </c>
      <c r="D23" s="11" t="s">
        <v>922</v>
      </c>
      <c r="E23" s="11" t="s">
        <v>19</v>
      </c>
    </row>
    <row r="24" spans="1:5" ht="45" x14ac:dyDescent="0.25">
      <c r="A24" s="11" t="s">
        <v>100</v>
      </c>
      <c r="B24" s="11" t="s">
        <v>928</v>
      </c>
      <c r="C24" s="11" t="s">
        <v>49</v>
      </c>
      <c r="D24" s="11" t="s">
        <v>929</v>
      </c>
      <c r="E24" s="11" t="s">
        <v>19</v>
      </c>
    </row>
    <row r="25" spans="1:5" ht="45" x14ac:dyDescent="0.25">
      <c r="A25" s="11" t="s">
        <v>100</v>
      </c>
      <c r="B25" s="11" t="s">
        <v>946</v>
      </c>
      <c r="C25" s="11" t="s">
        <v>947</v>
      </c>
      <c r="D25" s="11" t="s">
        <v>425</v>
      </c>
      <c r="E25" s="11" t="s">
        <v>19</v>
      </c>
    </row>
    <row r="26" spans="1:5" ht="60" x14ac:dyDescent="0.25">
      <c r="A26" s="11" t="s">
        <v>100</v>
      </c>
      <c r="B26" s="11" t="s">
        <v>980</v>
      </c>
      <c r="C26" s="11" t="s">
        <v>341</v>
      </c>
      <c r="D26" s="11" t="s">
        <v>981</v>
      </c>
      <c r="E26" s="11" t="s">
        <v>19</v>
      </c>
    </row>
    <row r="27" spans="1:5" ht="45" x14ac:dyDescent="0.25">
      <c r="A27" s="11" t="s">
        <v>100</v>
      </c>
      <c r="B27" s="11" t="s">
        <v>1027</v>
      </c>
      <c r="C27" s="11" t="s">
        <v>78</v>
      </c>
      <c r="D27" s="11" t="s">
        <v>1028</v>
      </c>
      <c r="E27" s="11" t="s">
        <v>19</v>
      </c>
    </row>
    <row r="28" spans="1:5" ht="45" x14ac:dyDescent="0.25">
      <c r="A28" s="11" t="s">
        <v>100</v>
      </c>
      <c r="B28" s="11" t="s">
        <v>1051</v>
      </c>
      <c r="C28" s="11" t="s">
        <v>669</v>
      </c>
      <c r="D28" s="11" t="s">
        <v>1052</v>
      </c>
      <c r="E28" s="11" t="s">
        <v>19</v>
      </c>
    </row>
    <row r="29" spans="1:5" ht="45" x14ac:dyDescent="0.25">
      <c r="A29" s="11" t="s">
        <v>100</v>
      </c>
      <c r="B29" s="11" t="s">
        <v>1071</v>
      </c>
      <c r="C29" s="11" t="s">
        <v>155</v>
      </c>
      <c r="D29" s="11" t="s">
        <v>1072</v>
      </c>
      <c r="E29" s="11" t="s">
        <v>19</v>
      </c>
    </row>
    <row r="30" spans="1:5" ht="45" x14ac:dyDescent="0.25">
      <c r="A30" s="11" t="s">
        <v>478</v>
      </c>
      <c r="B30" s="11" t="s">
        <v>479</v>
      </c>
      <c r="C30" s="11" t="s">
        <v>454</v>
      </c>
      <c r="D30" s="11" t="s">
        <v>480</v>
      </c>
      <c r="E30" s="11" t="s">
        <v>19</v>
      </c>
    </row>
    <row r="31" spans="1:5" ht="45" x14ac:dyDescent="0.25">
      <c r="A31" s="11" t="s">
        <v>478</v>
      </c>
      <c r="B31" s="11" t="s">
        <v>781</v>
      </c>
      <c r="C31" s="11" t="s">
        <v>42</v>
      </c>
      <c r="D31" s="11" t="s">
        <v>782</v>
      </c>
      <c r="E31" s="11" t="s">
        <v>19</v>
      </c>
    </row>
    <row r="32" spans="1:5" ht="70.5" customHeight="1" x14ac:dyDescent="0.25">
      <c r="A32" s="11" t="s">
        <v>343</v>
      </c>
      <c r="B32" s="11" t="s">
        <v>344</v>
      </c>
      <c r="C32" s="11" t="s">
        <v>345</v>
      </c>
      <c r="D32" s="11" t="s">
        <v>346</v>
      </c>
      <c r="E32" s="11" t="s">
        <v>19</v>
      </c>
    </row>
    <row r="33" spans="1:5" ht="59.25" customHeight="1" x14ac:dyDescent="0.25">
      <c r="A33" s="11" t="s">
        <v>343</v>
      </c>
      <c r="B33" s="11" t="s">
        <v>416</v>
      </c>
      <c r="C33" s="11" t="s">
        <v>417</v>
      </c>
      <c r="D33" s="11" t="s">
        <v>418</v>
      </c>
      <c r="E33" s="11" t="s">
        <v>19</v>
      </c>
    </row>
    <row r="34" spans="1:5" ht="72" customHeight="1" x14ac:dyDescent="0.25">
      <c r="A34" s="11" t="s">
        <v>343</v>
      </c>
      <c r="B34" s="11" t="s">
        <v>916</v>
      </c>
      <c r="C34" s="11" t="s">
        <v>201</v>
      </c>
      <c r="D34" s="11" t="s">
        <v>917</v>
      </c>
      <c r="E34" s="11" t="s">
        <v>19</v>
      </c>
    </row>
    <row r="35" spans="1:5" ht="114.75" customHeight="1" x14ac:dyDescent="0.25">
      <c r="A35" s="11" t="s">
        <v>839</v>
      </c>
      <c r="B35" s="11" t="s">
        <v>840</v>
      </c>
      <c r="C35" s="11" t="s">
        <v>116</v>
      </c>
      <c r="D35" s="11" t="s">
        <v>841</v>
      </c>
      <c r="E35" s="11" t="s">
        <v>19</v>
      </c>
    </row>
    <row r="36" spans="1:5" ht="66.75" customHeight="1" x14ac:dyDescent="0.25">
      <c r="A36" s="11" t="s">
        <v>809</v>
      </c>
      <c r="B36" s="11" t="s">
        <v>810</v>
      </c>
      <c r="C36" s="11" t="s">
        <v>811</v>
      </c>
      <c r="D36" s="11" t="s">
        <v>812</v>
      </c>
      <c r="E36" s="11" t="s">
        <v>19</v>
      </c>
    </row>
    <row r="37" spans="1:5" ht="30" x14ac:dyDescent="0.25">
      <c r="A37" s="11" t="s">
        <v>809</v>
      </c>
      <c r="B37" s="11" t="s">
        <v>837</v>
      </c>
      <c r="C37" s="11" t="s">
        <v>512</v>
      </c>
      <c r="D37" s="11" t="s">
        <v>838</v>
      </c>
      <c r="E37" s="11" t="s">
        <v>19</v>
      </c>
    </row>
    <row r="38" spans="1:5" ht="76.5" customHeight="1" x14ac:dyDescent="0.25">
      <c r="A38" s="11" t="s">
        <v>809</v>
      </c>
      <c r="B38" s="11" t="s">
        <v>897</v>
      </c>
      <c r="C38" s="11" t="s">
        <v>106</v>
      </c>
      <c r="D38" s="11" t="s">
        <v>898</v>
      </c>
      <c r="E38" s="11" t="s">
        <v>19</v>
      </c>
    </row>
    <row r="39" spans="1:5" ht="79.5" customHeight="1" x14ac:dyDescent="0.25">
      <c r="A39" s="11" t="s">
        <v>809</v>
      </c>
      <c r="B39" s="11" t="s">
        <v>1095</v>
      </c>
      <c r="C39" s="11" t="s">
        <v>971</v>
      </c>
      <c r="D39" s="11" t="s">
        <v>1096</v>
      </c>
      <c r="E39" s="11" t="s">
        <v>19</v>
      </c>
    </row>
    <row r="40" spans="1:5" ht="30" x14ac:dyDescent="0.25">
      <c r="A40" s="11" t="s">
        <v>70</v>
      </c>
      <c r="B40" s="11" t="s">
        <v>71</v>
      </c>
      <c r="C40" s="11" t="s">
        <v>72</v>
      </c>
      <c r="D40" s="11" t="s">
        <v>73</v>
      </c>
      <c r="E40" s="11" t="s">
        <v>19</v>
      </c>
    </row>
    <row r="41" spans="1:5" ht="30" x14ac:dyDescent="0.25">
      <c r="A41" s="11" t="s">
        <v>70</v>
      </c>
      <c r="B41" s="11" t="s">
        <v>77</v>
      </c>
      <c r="C41" s="11" t="s">
        <v>78</v>
      </c>
      <c r="D41" s="11" t="s">
        <v>79</v>
      </c>
      <c r="E41" s="11" t="s">
        <v>19</v>
      </c>
    </row>
    <row r="42" spans="1:5" ht="30" x14ac:dyDescent="0.25">
      <c r="A42" s="11" t="s">
        <v>70</v>
      </c>
      <c r="B42" s="11" t="s">
        <v>108</v>
      </c>
      <c r="C42" s="11" t="s">
        <v>109</v>
      </c>
      <c r="D42" s="11" t="s">
        <v>110</v>
      </c>
      <c r="E42" s="11" t="s">
        <v>19</v>
      </c>
    </row>
    <row r="43" spans="1:5" ht="30" x14ac:dyDescent="0.25">
      <c r="A43" s="11" t="s">
        <v>70</v>
      </c>
      <c r="B43" s="11" t="s">
        <v>126</v>
      </c>
      <c r="C43" s="11" t="s">
        <v>127</v>
      </c>
      <c r="D43" s="11" t="s">
        <v>128</v>
      </c>
      <c r="E43" s="11" t="s">
        <v>19</v>
      </c>
    </row>
    <row r="44" spans="1:5" ht="30" x14ac:dyDescent="0.25">
      <c r="A44" s="11" t="s">
        <v>70</v>
      </c>
      <c r="B44" s="11" t="s">
        <v>139</v>
      </c>
      <c r="C44" s="11" t="s">
        <v>124</v>
      </c>
      <c r="D44" s="11" t="s">
        <v>140</v>
      </c>
      <c r="E44" s="11" t="s">
        <v>19</v>
      </c>
    </row>
    <row r="45" spans="1:5" ht="45" x14ac:dyDescent="0.25">
      <c r="A45" s="11" t="s">
        <v>70</v>
      </c>
      <c r="B45" s="11" t="s">
        <v>229</v>
      </c>
      <c r="C45" s="11" t="s">
        <v>230</v>
      </c>
      <c r="D45" s="11" t="s">
        <v>231</v>
      </c>
      <c r="E45" s="11" t="s">
        <v>19</v>
      </c>
    </row>
    <row r="46" spans="1:5" ht="30" x14ac:dyDescent="0.25">
      <c r="A46" s="11" t="s">
        <v>70</v>
      </c>
      <c r="B46" s="11" t="s">
        <v>262</v>
      </c>
      <c r="C46" s="11" t="s">
        <v>263</v>
      </c>
      <c r="D46" s="11" t="s">
        <v>70</v>
      </c>
      <c r="E46" s="11" t="s">
        <v>19</v>
      </c>
    </row>
    <row r="47" spans="1:5" ht="30" x14ac:dyDescent="0.25">
      <c r="A47" s="11" t="s">
        <v>70</v>
      </c>
      <c r="B47" s="11" t="s">
        <v>264</v>
      </c>
      <c r="C47" s="11" t="s">
        <v>53</v>
      </c>
      <c r="D47" s="11" t="s">
        <v>110</v>
      </c>
      <c r="E47" s="11" t="s">
        <v>19</v>
      </c>
    </row>
    <row r="48" spans="1:5" ht="30" x14ac:dyDescent="0.25">
      <c r="A48" s="11" t="s">
        <v>70</v>
      </c>
      <c r="B48" s="11" t="s">
        <v>332</v>
      </c>
      <c r="C48" s="11" t="s">
        <v>127</v>
      </c>
      <c r="D48" s="11" t="s">
        <v>135</v>
      </c>
      <c r="E48" s="11" t="s">
        <v>19</v>
      </c>
    </row>
    <row r="49" spans="1:5" ht="30" x14ac:dyDescent="0.25">
      <c r="A49" s="11" t="s">
        <v>70</v>
      </c>
      <c r="B49" s="11" t="s">
        <v>369</v>
      </c>
      <c r="C49" s="11" t="s">
        <v>98</v>
      </c>
      <c r="D49" s="11" t="s">
        <v>370</v>
      </c>
      <c r="E49" s="11" t="s">
        <v>19</v>
      </c>
    </row>
    <row r="50" spans="1:5" ht="30" x14ac:dyDescent="0.25">
      <c r="A50" s="11" t="s">
        <v>70</v>
      </c>
      <c r="B50" s="11" t="s">
        <v>444</v>
      </c>
      <c r="C50" s="11" t="s">
        <v>124</v>
      </c>
      <c r="D50" s="11" t="s">
        <v>445</v>
      </c>
      <c r="E50" s="11" t="s">
        <v>19</v>
      </c>
    </row>
    <row r="51" spans="1:5" ht="30" x14ac:dyDescent="0.25">
      <c r="A51" s="11" t="s">
        <v>70</v>
      </c>
      <c r="B51" s="11" t="s">
        <v>456</v>
      </c>
      <c r="C51" s="11" t="s">
        <v>254</v>
      </c>
      <c r="D51" s="11" t="s">
        <v>457</v>
      </c>
      <c r="E51" s="11" t="s">
        <v>19</v>
      </c>
    </row>
    <row r="52" spans="1:5" ht="30" x14ac:dyDescent="0.25">
      <c r="A52" s="11" t="s">
        <v>70</v>
      </c>
      <c r="B52" s="11" t="s">
        <v>465</v>
      </c>
      <c r="C52" s="11" t="s">
        <v>201</v>
      </c>
      <c r="D52" s="11" t="s">
        <v>466</v>
      </c>
      <c r="E52" s="11" t="s">
        <v>19</v>
      </c>
    </row>
    <row r="53" spans="1:5" ht="30" x14ac:dyDescent="0.25">
      <c r="A53" s="11" t="s">
        <v>70</v>
      </c>
      <c r="B53" s="11" t="s">
        <v>471</v>
      </c>
      <c r="C53" s="11" t="s">
        <v>442</v>
      </c>
      <c r="D53" s="11" t="s">
        <v>79</v>
      </c>
      <c r="E53" s="11" t="s">
        <v>19</v>
      </c>
    </row>
    <row r="54" spans="1:5" ht="30" x14ac:dyDescent="0.25">
      <c r="A54" s="11" t="s">
        <v>70</v>
      </c>
      <c r="B54" s="11" t="s">
        <v>518</v>
      </c>
      <c r="C54" s="11" t="s">
        <v>78</v>
      </c>
      <c r="D54" s="11" t="s">
        <v>79</v>
      </c>
      <c r="E54" s="11" t="s">
        <v>19</v>
      </c>
    </row>
    <row r="55" spans="1:5" ht="30" x14ac:dyDescent="0.25">
      <c r="A55" s="11" t="s">
        <v>70</v>
      </c>
      <c r="B55" s="11" t="s">
        <v>528</v>
      </c>
      <c r="C55" s="11" t="s">
        <v>78</v>
      </c>
      <c r="D55" s="11" t="s">
        <v>79</v>
      </c>
      <c r="E55" s="11" t="s">
        <v>19</v>
      </c>
    </row>
    <row r="56" spans="1:5" ht="30" x14ac:dyDescent="0.25">
      <c r="A56" s="11" t="s">
        <v>70</v>
      </c>
      <c r="B56" s="11" t="s">
        <v>572</v>
      </c>
      <c r="C56" s="11" t="s">
        <v>242</v>
      </c>
      <c r="D56" s="11" t="s">
        <v>573</v>
      </c>
      <c r="E56" s="11" t="s">
        <v>19</v>
      </c>
    </row>
    <row r="57" spans="1:5" ht="30" x14ac:dyDescent="0.25">
      <c r="A57" s="11" t="s">
        <v>70</v>
      </c>
      <c r="B57" s="11" t="s">
        <v>579</v>
      </c>
      <c r="C57" s="11" t="s">
        <v>337</v>
      </c>
      <c r="D57" s="11" t="s">
        <v>580</v>
      </c>
      <c r="E57" s="11" t="s">
        <v>19</v>
      </c>
    </row>
    <row r="58" spans="1:5" ht="30" x14ac:dyDescent="0.25">
      <c r="A58" s="11" t="s">
        <v>70</v>
      </c>
      <c r="B58" s="11" t="s">
        <v>590</v>
      </c>
      <c r="C58" s="11" t="s">
        <v>124</v>
      </c>
      <c r="D58" s="11" t="s">
        <v>591</v>
      </c>
      <c r="E58" s="11" t="s">
        <v>19</v>
      </c>
    </row>
    <row r="59" spans="1:5" ht="30" x14ac:dyDescent="0.25">
      <c r="A59" s="11" t="s">
        <v>70</v>
      </c>
      <c r="B59" s="11" t="s">
        <v>629</v>
      </c>
      <c r="C59" s="11" t="s">
        <v>242</v>
      </c>
      <c r="D59" s="11" t="s">
        <v>630</v>
      </c>
      <c r="E59" s="11" t="s">
        <v>19</v>
      </c>
    </row>
    <row r="60" spans="1:5" ht="45" x14ac:dyDescent="0.25">
      <c r="A60" s="11" t="s">
        <v>70</v>
      </c>
      <c r="B60" s="11" t="s">
        <v>633</v>
      </c>
      <c r="C60" s="11" t="s">
        <v>75</v>
      </c>
      <c r="D60" s="11" t="s">
        <v>634</v>
      </c>
      <c r="E60" s="11" t="s">
        <v>19</v>
      </c>
    </row>
    <row r="61" spans="1:5" ht="30" x14ac:dyDescent="0.25">
      <c r="A61" s="11" t="s">
        <v>70</v>
      </c>
      <c r="B61" s="11" t="s">
        <v>638</v>
      </c>
      <c r="C61" s="11" t="s">
        <v>242</v>
      </c>
      <c r="D61" s="11" t="s">
        <v>639</v>
      </c>
      <c r="E61" s="11" t="s">
        <v>19</v>
      </c>
    </row>
    <row r="62" spans="1:5" ht="30" x14ac:dyDescent="0.25">
      <c r="A62" s="11" t="s">
        <v>70</v>
      </c>
      <c r="B62" s="11" t="s">
        <v>642</v>
      </c>
      <c r="C62" s="11" t="s">
        <v>201</v>
      </c>
      <c r="D62" s="11" t="s">
        <v>643</v>
      </c>
      <c r="E62" s="11" t="s">
        <v>19</v>
      </c>
    </row>
    <row r="63" spans="1:5" ht="30" x14ac:dyDescent="0.25">
      <c r="A63" s="11" t="s">
        <v>70</v>
      </c>
      <c r="B63" s="11" t="s">
        <v>651</v>
      </c>
      <c r="C63" s="11" t="s">
        <v>254</v>
      </c>
      <c r="D63" s="11" t="s">
        <v>652</v>
      </c>
      <c r="E63" s="11" t="s">
        <v>19</v>
      </c>
    </row>
    <row r="64" spans="1:5" ht="30" x14ac:dyDescent="0.25">
      <c r="A64" s="11" t="s">
        <v>70</v>
      </c>
      <c r="B64" s="11" t="s">
        <v>665</v>
      </c>
      <c r="C64" s="11" t="s">
        <v>124</v>
      </c>
      <c r="D64" s="11" t="s">
        <v>135</v>
      </c>
      <c r="E64" s="11" t="s">
        <v>19</v>
      </c>
    </row>
    <row r="65" spans="1:5" ht="30" x14ac:dyDescent="0.25">
      <c r="A65" s="11" t="s">
        <v>70</v>
      </c>
      <c r="B65" s="11" t="s">
        <v>702</v>
      </c>
      <c r="C65" s="11" t="s">
        <v>442</v>
      </c>
      <c r="D65" s="11" t="s">
        <v>79</v>
      </c>
      <c r="E65" s="11" t="s">
        <v>19</v>
      </c>
    </row>
    <row r="66" spans="1:5" ht="30" x14ac:dyDescent="0.25">
      <c r="A66" s="11" t="s">
        <v>70</v>
      </c>
      <c r="B66" s="11" t="s">
        <v>718</v>
      </c>
      <c r="C66" s="11" t="s">
        <v>719</v>
      </c>
      <c r="D66" s="11" t="s">
        <v>720</v>
      </c>
      <c r="E66" s="11" t="s">
        <v>19</v>
      </c>
    </row>
    <row r="67" spans="1:5" ht="45" x14ac:dyDescent="0.25">
      <c r="A67" s="11" t="s">
        <v>70</v>
      </c>
      <c r="B67" s="11" t="s">
        <v>727</v>
      </c>
      <c r="C67" s="11" t="s">
        <v>56</v>
      </c>
      <c r="D67" s="11" t="s">
        <v>728</v>
      </c>
      <c r="E67" s="11" t="s">
        <v>19</v>
      </c>
    </row>
    <row r="68" spans="1:5" ht="30" x14ac:dyDescent="0.25">
      <c r="A68" s="11" t="s">
        <v>70</v>
      </c>
      <c r="B68" s="11" t="s">
        <v>755</v>
      </c>
      <c r="C68" s="11" t="s">
        <v>78</v>
      </c>
      <c r="D68" s="11" t="s">
        <v>756</v>
      </c>
      <c r="E68" s="11" t="s">
        <v>19</v>
      </c>
    </row>
    <row r="69" spans="1:5" ht="30" x14ac:dyDescent="0.25">
      <c r="A69" s="11" t="s">
        <v>70</v>
      </c>
      <c r="B69" s="11" t="s">
        <v>759</v>
      </c>
      <c r="C69" s="11" t="s">
        <v>719</v>
      </c>
      <c r="D69" s="11" t="s">
        <v>720</v>
      </c>
      <c r="E69" s="11" t="s">
        <v>19</v>
      </c>
    </row>
    <row r="70" spans="1:5" ht="30" x14ac:dyDescent="0.25">
      <c r="A70" s="11" t="s">
        <v>70</v>
      </c>
      <c r="B70" s="11" t="s">
        <v>780</v>
      </c>
      <c r="C70" s="11" t="s">
        <v>695</v>
      </c>
      <c r="D70" s="11" t="s">
        <v>335</v>
      </c>
      <c r="E70" s="11" t="s">
        <v>19</v>
      </c>
    </row>
    <row r="71" spans="1:5" ht="30" x14ac:dyDescent="0.25">
      <c r="A71" s="11" t="s">
        <v>70</v>
      </c>
      <c r="B71" s="11" t="s">
        <v>783</v>
      </c>
      <c r="C71" s="11" t="s">
        <v>254</v>
      </c>
      <c r="D71" s="11" t="s">
        <v>784</v>
      </c>
      <c r="E71" s="11" t="s">
        <v>19</v>
      </c>
    </row>
    <row r="72" spans="1:5" ht="30" x14ac:dyDescent="0.25">
      <c r="A72" s="11" t="s">
        <v>70</v>
      </c>
      <c r="B72" s="11" t="s">
        <v>819</v>
      </c>
      <c r="C72" s="11" t="s">
        <v>124</v>
      </c>
      <c r="D72" s="11" t="s">
        <v>820</v>
      </c>
      <c r="E72" s="11" t="s">
        <v>19</v>
      </c>
    </row>
    <row r="73" spans="1:5" ht="45" x14ac:dyDescent="0.25">
      <c r="A73" s="11" t="s">
        <v>70</v>
      </c>
      <c r="B73" s="11" t="s">
        <v>835</v>
      </c>
      <c r="C73" s="11" t="s">
        <v>385</v>
      </c>
      <c r="D73" s="11" t="s">
        <v>836</v>
      </c>
      <c r="E73" s="11" t="s">
        <v>19</v>
      </c>
    </row>
    <row r="74" spans="1:5" ht="45" x14ac:dyDescent="0.25">
      <c r="A74" s="11" t="s">
        <v>70</v>
      </c>
      <c r="B74" s="11" t="s">
        <v>842</v>
      </c>
      <c r="C74" s="11" t="s">
        <v>620</v>
      </c>
      <c r="D74" s="11" t="s">
        <v>836</v>
      </c>
      <c r="E74" s="11" t="s">
        <v>19</v>
      </c>
    </row>
    <row r="75" spans="1:5" ht="30" x14ac:dyDescent="0.25">
      <c r="A75" s="11" t="s">
        <v>70</v>
      </c>
      <c r="B75" s="11" t="s">
        <v>858</v>
      </c>
      <c r="C75" s="11" t="s">
        <v>442</v>
      </c>
      <c r="D75" s="11" t="s">
        <v>79</v>
      </c>
      <c r="E75" s="11" t="s">
        <v>19</v>
      </c>
    </row>
    <row r="76" spans="1:5" ht="75" x14ac:dyDescent="0.25">
      <c r="A76" s="11" t="s">
        <v>70</v>
      </c>
      <c r="B76" s="11" t="s">
        <v>877</v>
      </c>
      <c r="C76" s="11" t="s">
        <v>75</v>
      </c>
      <c r="D76" s="11" t="s">
        <v>878</v>
      </c>
      <c r="E76" s="11" t="s">
        <v>19</v>
      </c>
    </row>
    <row r="77" spans="1:5" ht="30" x14ac:dyDescent="0.25">
      <c r="A77" s="11" t="s">
        <v>70</v>
      </c>
      <c r="B77" s="11" t="s">
        <v>889</v>
      </c>
      <c r="C77" s="11" t="s">
        <v>230</v>
      </c>
      <c r="D77" s="11" t="s">
        <v>890</v>
      </c>
      <c r="E77" s="11" t="s">
        <v>19</v>
      </c>
    </row>
    <row r="78" spans="1:5" ht="30" x14ac:dyDescent="0.25">
      <c r="A78" s="11" t="s">
        <v>70</v>
      </c>
      <c r="B78" s="11" t="s">
        <v>907</v>
      </c>
      <c r="C78" s="11" t="s">
        <v>242</v>
      </c>
      <c r="D78" s="11" t="s">
        <v>630</v>
      </c>
      <c r="E78" s="11" t="s">
        <v>19</v>
      </c>
    </row>
    <row r="79" spans="1:5" ht="45" x14ac:dyDescent="0.25">
      <c r="A79" s="11" t="s">
        <v>70</v>
      </c>
      <c r="B79" s="11" t="s">
        <v>218</v>
      </c>
      <c r="C79" s="11" t="s">
        <v>911</v>
      </c>
      <c r="D79" s="11" t="s">
        <v>836</v>
      </c>
      <c r="E79" s="11" t="s">
        <v>19</v>
      </c>
    </row>
    <row r="80" spans="1:5" ht="30" x14ac:dyDescent="0.25">
      <c r="A80" s="11" t="s">
        <v>70</v>
      </c>
      <c r="B80" s="11" t="s">
        <v>912</v>
      </c>
      <c r="C80" s="11" t="s">
        <v>34</v>
      </c>
      <c r="D80" s="11" t="s">
        <v>913</v>
      </c>
      <c r="E80" s="11" t="s">
        <v>19</v>
      </c>
    </row>
    <row r="81" spans="1:5" ht="30" x14ac:dyDescent="0.25">
      <c r="A81" s="11" t="s">
        <v>70</v>
      </c>
      <c r="B81" s="11" t="s">
        <v>914</v>
      </c>
      <c r="C81" s="11" t="s">
        <v>53</v>
      </c>
      <c r="D81" s="11" t="s">
        <v>915</v>
      </c>
      <c r="E81" s="11" t="s">
        <v>19</v>
      </c>
    </row>
    <row r="82" spans="1:5" ht="30" x14ac:dyDescent="0.25">
      <c r="A82" s="11" t="s">
        <v>70</v>
      </c>
      <c r="B82" s="11" t="s">
        <v>996</v>
      </c>
      <c r="C82" s="11" t="s">
        <v>143</v>
      </c>
      <c r="D82" s="11" t="s">
        <v>135</v>
      </c>
      <c r="E82" s="11" t="s">
        <v>19</v>
      </c>
    </row>
    <row r="83" spans="1:5" ht="45" x14ac:dyDescent="0.25">
      <c r="A83" s="11" t="s">
        <v>70</v>
      </c>
      <c r="B83" s="11" t="s">
        <v>1035</v>
      </c>
      <c r="C83" s="11" t="s">
        <v>568</v>
      </c>
      <c r="D83" s="11" t="s">
        <v>1036</v>
      </c>
      <c r="E83" s="11" t="s">
        <v>19</v>
      </c>
    </row>
    <row r="84" spans="1:5" ht="30" x14ac:dyDescent="0.25">
      <c r="A84" s="11" t="s">
        <v>70</v>
      </c>
      <c r="B84" s="11" t="s">
        <v>1097</v>
      </c>
      <c r="C84" s="11" t="s">
        <v>38</v>
      </c>
      <c r="D84" s="11" t="s">
        <v>1098</v>
      </c>
      <c r="E84" s="11" t="s">
        <v>19</v>
      </c>
    </row>
    <row r="85" spans="1:5" ht="45" x14ac:dyDescent="0.25">
      <c r="A85" s="11" t="s">
        <v>605</v>
      </c>
      <c r="B85" s="11" t="s">
        <v>606</v>
      </c>
      <c r="C85" s="11" t="s">
        <v>607</v>
      </c>
      <c r="D85" s="11" t="s">
        <v>608</v>
      </c>
      <c r="E85" s="11" t="s">
        <v>19</v>
      </c>
    </row>
    <row r="86" spans="1:5" ht="30" x14ac:dyDescent="0.25">
      <c r="A86" s="11" t="s">
        <v>173</v>
      </c>
      <c r="B86" s="11" t="s">
        <v>174</v>
      </c>
      <c r="C86" s="11" t="s">
        <v>92</v>
      </c>
      <c r="D86" s="11" t="s">
        <v>175</v>
      </c>
      <c r="E86" s="11" t="s">
        <v>19</v>
      </c>
    </row>
    <row r="87" spans="1:5" ht="30" x14ac:dyDescent="0.25">
      <c r="A87" s="11" t="s">
        <v>173</v>
      </c>
      <c r="B87" s="11" t="s">
        <v>1015</v>
      </c>
      <c r="C87" s="11" t="s">
        <v>92</v>
      </c>
      <c r="D87" s="11" t="s">
        <v>79</v>
      </c>
      <c r="E87" s="11" t="s">
        <v>19</v>
      </c>
    </row>
    <row r="88" spans="1:5" ht="45" x14ac:dyDescent="0.25">
      <c r="A88" s="11" t="s">
        <v>644</v>
      </c>
      <c r="B88" s="11" t="s">
        <v>645</v>
      </c>
      <c r="C88" s="11" t="s">
        <v>646</v>
      </c>
      <c r="D88" s="11" t="s">
        <v>647</v>
      </c>
      <c r="E88" s="11" t="s">
        <v>19</v>
      </c>
    </row>
    <row r="89" spans="1:5" ht="45" x14ac:dyDescent="0.25">
      <c r="A89" s="11" t="s">
        <v>644</v>
      </c>
      <c r="B89" s="11" t="s">
        <v>822</v>
      </c>
      <c r="C89" s="11" t="s">
        <v>823</v>
      </c>
      <c r="D89" s="11" t="s">
        <v>824</v>
      </c>
      <c r="E89" s="11" t="s">
        <v>19</v>
      </c>
    </row>
    <row r="90" spans="1:5" ht="60" customHeight="1" x14ac:dyDescent="0.25">
      <c r="A90" s="11" t="s">
        <v>923</v>
      </c>
      <c r="B90" s="11" t="s">
        <v>924</v>
      </c>
      <c r="C90" s="11" t="s">
        <v>925</v>
      </c>
      <c r="D90" s="11" t="s">
        <v>926</v>
      </c>
      <c r="E90" s="11" t="s">
        <v>19</v>
      </c>
    </row>
    <row r="91" spans="1:5" ht="72" customHeight="1" x14ac:dyDescent="0.25">
      <c r="A91" s="11" t="s">
        <v>804</v>
      </c>
      <c r="B91" s="11" t="s">
        <v>805</v>
      </c>
      <c r="C91" s="11" t="s">
        <v>486</v>
      </c>
      <c r="D91" s="11" t="s">
        <v>806</v>
      </c>
      <c r="E91" s="11" t="s">
        <v>19</v>
      </c>
    </row>
    <row r="92" spans="1:5" ht="30" x14ac:dyDescent="0.25">
      <c r="A92" s="11" t="s">
        <v>1087</v>
      </c>
      <c r="B92" s="11" t="s">
        <v>1088</v>
      </c>
      <c r="C92" s="11" t="s">
        <v>508</v>
      </c>
      <c r="D92" s="11" t="s">
        <v>54</v>
      </c>
      <c r="E92" s="11" t="s">
        <v>19</v>
      </c>
    </row>
    <row r="93" spans="1:5" ht="79.5" customHeight="1" x14ac:dyDescent="0.25">
      <c r="A93" s="11" t="s">
        <v>271</v>
      </c>
      <c r="B93" s="11" t="s">
        <v>272</v>
      </c>
      <c r="C93" s="11" t="s">
        <v>273</v>
      </c>
      <c r="D93" s="11" t="s">
        <v>274</v>
      </c>
      <c r="E93" s="11" t="s">
        <v>19</v>
      </c>
    </row>
    <row r="94" spans="1:5" ht="78.75" customHeight="1" x14ac:dyDescent="0.25">
      <c r="A94" s="11" t="s">
        <v>271</v>
      </c>
      <c r="B94" s="11" t="s">
        <v>314</v>
      </c>
      <c r="C94" s="11" t="s">
        <v>315</v>
      </c>
      <c r="D94" s="11" t="s">
        <v>316</v>
      </c>
      <c r="E94" s="11" t="s">
        <v>19</v>
      </c>
    </row>
    <row r="95" spans="1:5" ht="151.5" customHeight="1" x14ac:dyDescent="0.25">
      <c r="A95" s="11" t="s">
        <v>799</v>
      </c>
      <c r="B95" s="11" t="s">
        <v>800</v>
      </c>
      <c r="C95" s="11" t="s">
        <v>378</v>
      </c>
      <c r="D95" s="11" t="s">
        <v>801</v>
      </c>
      <c r="E95" s="11" t="s">
        <v>19</v>
      </c>
    </row>
    <row r="96" spans="1:5" ht="51.75" customHeight="1" x14ac:dyDescent="0.25">
      <c r="A96" s="11" t="s">
        <v>538</v>
      </c>
      <c r="B96" s="11" t="s">
        <v>539</v>
      </c>
      <c r="C96" s="11" t="s">
        <v>540</v>
      </c>
      <c r="D96" s="11" t="s">
        <v>541</v>
      </c>
      <c r="E96" s="11" t="s">
        <v>19</v>
      </c>
    </row>
    <row r="97" spans="1:5" ht="67.5" customHeight="1" x14ac:dyDescent="0.25">
      <c r="A97" s="11" t="s">
        <v>977</v>
      </c>
      <c r="B97" s="11" t="s">
        <v>978</v>
      </c>
      <c r="C97" s="11" t="s">
        <v>545</v>
      </c>
      <c r="D97" s="11" t="s">
        <v>979</v>
      </c>
      <c r="E97" s="11" t="s">
        <v>19</v>
      </c>
    </row>
    <row r="98" spans="1:5" ht="123.75" customHeight="1" x14ac:dyDescent="0.25">
      <c r="A98" s="11" t="s">
        <v>472</v>
      </c>
      <c r="B98" s="11" t="s">
        <v>473</v>
      </c>
      <c r="C98" s="11" t="s">
        <v>158</v>
      </c>
      <c r="D98" s="11" t="s">
        <v>474</v>
      </c>
      <c r="E98" s="11" t="s">
        <v>19</v>
      </c>
    </row>
    <row r="99" spans="1:5" ht="30" x14ac:dyDescent="0.25">
      <c r="A99" s="11" t="s">
        <v>404</v>
      </c>
      <c r="B99" s="11" t="s">
        <v>405</v>
      </c>
      <c r="C99" s="11" t="s">
        <v>254</v>
      </c>
      <c r="D99" s="11" t="s">
        <v>406</v>
      </c>
      <c r="E99" s="11" t="s">
        <v>19</v>
      </c>
    </row>
    <row r="100" spans="1:5" ht="30" x14ac:dyDescent="0.25">
      <c r="A100" s="11" t="s">
        <v>404</v>
      </c>
      <c r="B100" s="11" t="s">
        <v>561</v>
      </c>
      <c r="C100" s="11" t="s">
        <v>562</v>
      </c>
      <c r="D100" s="11" t="s">
        <v>563</v>
      </c>
      <c r="E100" s="11" t="s">
        <v>19</v>
      </c>
    </row>
    <row r="101" spans="1:5" ht="30" x14ac:dyDescent="0.25">
      <c r="A101" s="11" t="s">
        <v>404</v>
      </c>
      <c r="B101" s="11" t="s">
        <v>666</v>
      </c>
      <c r="C101" s="11" t="s">
        <v>667</v>
      </c>
      <c r="D101" s="11" t="s">
        <v>563</v>
      </c>
      <c r="E101" s="11" t="s">
        <v>19</v>
      </c>
    </row>
    <row r="102" spans="1:5" ht="30" x14ac:dyDescent="0.25">
      <c r="A102" s="11" t="s">
        <v>404</v>
      </c>
      <c r="B102" s="11" t="s">
        <v>994</v>
      </c>
      <c r="C102" s="11" t="s">
        <v>786</v>
      </c>
      <c r="D102" s="11" t="s">
        <v>995</v>
      </c>
      <c r="E102" s="11" t="s">
        <v>19</v>
      </c>
    </row>
    <row r="103" spans="1:5" ht="30" x14ac:dyDescent="0.25">
      <c r="A103" s="11" t="s">
        <v>404</v>
      </c>
      <c r="B103" s="11" t="s">
        <v>1099</v>
      </c>
      <c r="C103" s="11" t="s">
        <v>562</v>
      </c>
      <c r="D103" s="11" t="s">
        <v>563</v>
      </c>
      <c r="E103" s="11" t="s">
        <v>19</v>
      </c>
    </row>
    <row r="104" spans="1:5" ht="59.25" customHeight="1" x14ac:dyDescent="0.25">
      <c r="A104" s="11" t="s">
        <v>584</v>
      </c>
      <c r="B104" s="11" t="s">
        <v>585</v>
      </c>
      <c r="C104" s="11" t="s">
        <v>586</v>
      </c>
      <c r="D104" s="11" t="s">
        <v>587</v>
      </c>
      <c r="E104" s="11" t="s">
        <v>19</v>
      </c>
    </row>
    <row r="105" spans="1:5" ht="61.5" customHeight="1" x14ac:dyDescent="0.25">
      <c r="A105" s="11" t="s">
        <v>548</v>
      </c>
      <c r="B105" s="11" t="s">
        <v>549</v>
      </c>
      <c r="C105" s="11" t="s">
        <v>341</v>
      </c>
      <c r="D105" s="11" t="s">
        <v>550</v>
      </c>
      <c r="E105" s="11" t="s">
        <v>19</v>
      </c>
    </row>
    <row r="106" spans="1:5" ht="59.25" customHeight="1" x14ac:dyDescent="0.25">
      <c r="A106" s="11" t="s">
        <v>339</v>
      </c>
      <c r="B106" s="11" t="s">
        <v>340</v>
      </c>
      <c r="C106" s="11" t="s">
        <v>341</v>
      </c>
      <c r="D106" s="11" t="s">
        <v>342</v>
      </c>
      <c r="E106" s="11" t="s">
        <v>19</v>
      </c>
    </row>
    <row r="107" spans="1:5" ht="61.5" customHeight="1" x14ac:dyDescent="0.25">
      <c r="A107" s="11" t="s">
        <v>339</v>
      </c>
      <c r="B107" s="11" t="s">
        <v>371</v>
      </c>
      <c r="C107" s="11" t="s">
        <v>372</v>
      </c>
      <c r="D107" s="11" t="s">
        <v>373</v>
      </c>
      <c r="E107" s="11" t="s">
        <v>19</v>
      </c>
    </row>
    <row r="108" spans="1:5" ht="63.75" customHeight="1" x14ac:dyDescent="0.25">
      <c r="A108" s="11" t="s">
        <v>339</v>
      </c>
      <c r="B108" s="11" t="s">
        <v>429</v>
      </c>
      <c r="C108" s="11" t="s">
        <v>64</v>
      </c>
      <c r="D108" s="11" t="s">
        <v>430</v>
      </c>
      <c r="E108" s="11" t="s">
        <v>19</v>
      </c>
    </row>
    <row r="109" spans="1:5" ht="30" x14ac:dyDescent="0.25">
      <c r="A109" s="11" t="s">
        <v>339</v>
      </c>
      <c r="B109" s="11" t="s">
        <v>631</v>
      </c>
      <c r="C109" s="11" t="s">
        <v>450</v>
      </c>
      <c r="D109" s="11" t="s">
        <v>632</v>
      </c>
      <c r="E109" s="11" t="s">
        <v>19</v>
      </c>
    </row>
    <row r="110" spans="1:5" ht="60" x14ac:dyDescent="0.25">
      <c r="A110" s="11" t="s">
        <v>339</v>
      </c>
      <c r="B110" s="11" t="s">
        <v>775</v>
      </c>
      <c r="C110" s="11" t="s">
        <v>424</v>
      </c>
      <c r="D110" s="11" t="s">
        <v>776</v>
      </c>
      <c r="E110" s="11" t="s">
        <v>19</v>
      </c>
    </row>
    <row r="111" spans="1:5" ht="30" x14ac:dyDescent="0.25">
      <c r="A111" s="11" t="s">
        <v>401</v>
      </c>
      <c r="B111" s="11" t="s">
        <v>402</v>
      </c>
      <c r="C111" s="11" t="s">
        <v>204</v>
      </c>
      <c r="D111" s="11" t="s">
        <v>403</v>
      </c>
      <c r="E111" s="11" t="s">
        <v>19</v>
      </c>
    </row>
    <row r="112" spans="1:5" ht="89.25" customHeight="1" x14ac:dyDescent="0.25">
      <c r="A112" s="11" t="s">
        <v>467</v>
      </c>
      <c r="B112" s="11" t="s">
        <v>468</v>
      </c>
      <c r="C112" s="11" t="s">
        <v>469</v>
      </c>
      <c r="D112" s="11" t="s">
        <v>470</v>
      </c>
      <c r="E112" s="11" t="s">
        <v>19</v>
      </c>
    </row>
    <row r="113" spans="1:5" ht="72" customHeight="1" x14ac:dyDescent="0.25">
      <c r="A113" s="11" t="s">
        <v>467</v>
      </c>
      <c r="B113" s="11" t="s">
        <v>560</v>
      </c>
      <c r="C113" s="11" t="s">
        <v>34</v>
      </c>
      <c r="D113" s="11" t="s">
        <v>470</v>
      </c>
      <c r="E113" s="11" t="s">
        <v>19</v>
      </c>
    </row>
    <row r="114" spans="1:5" ht="59.25" customHeight="1" x14ac:dyDescent="0.25">
      <c r="A114" s="11" t="s">
        <v>467</v>
      </c>
      <c r="B114" s="11" t="s">
        <v>973</v>
      </c>
      <c r="C114" s="11" t="s">
        <v>786</v>
      </c>
      <c r="D114" s="11" t="s">
        <v>470</v>
      </c>
      <c r="E114" s="11" t="s">
        <v>19</v>
      </c>
    </row>
    <row r="115" spans="1:5" ht="70.5" customHeight="1" x14ac:dyDescent="0.25">
      <c r="A115" s="11" t="s">
        <v>467</v>
      </c>
      <c r="B115" s="11" t="s">
        <v>982</v>
      </c>
      <c r="C115" s="11" t="s">
        <v>34</v>
      </c>
      <c r="D115" s="11" t="s">
        <v>470</v>
      </c>
      <c r="E115" s="11" t="s">
        <v>19</v>
      </c>
    </row>
    <row r="116" spans="1:5" ht="90" customHeight="1" x14ac:dyDescent="0.25">
      <c r="A116" s="11" t="s">
        <v>467</v>
      </c>
      <c r="B116" s="11" t="s">
        <v>1018</v>
      </c>
      <c r="C116" s="11" t="s">
        <v>34</v>
      </c>
      <c r="D116" s="11" t="s">
        <v>470</v>
      </c>
      <c r="E116" s="11" t="s">
        <v>19</v>
      </c>
    </row>
    <row r="117" spans="1:5" ht="55.5" customHeight="1" x14ac:dyDescent="0.25">
      <c r="A117" s="11" t="s">
        <v>169</v>
      </c>
      <c r="B117" s="11" t="s">
        <v>170</v>
      </c>
      <c r="C117" s="11" t="s">
        <v>171</v>
      </c>
      <c r="D117" s="11" t="s">
        <v>172</v>
      </c>
      <c r="E117" s="11" t="s">
        <v>19</v>
      </c>
    </row>
    <row r="118" spans="1:5" ht="62.25" customHeight="1" x14ac:dyDescent="0.25">
      <c r="A118" s="11" t="s">
        <v>169</v>
      </c>
      <c r="B118" s="11" t="s">
        <v>185</v>
      </c>
      <c r="C118" s="11" t="s">
        <v>186</v>
      </c>
      <c r="D118" s="11" t="s">
        <v>187</v>
      </c>
      <c r="E118" s="11" t="s">
        <v>19</v>
      </c>
    </row>
    <row r="119" spans="1:5" ht="30" x14ac:dyDescent="0.25">
      <c r="A119" s="11" t="s">
        <v>169</v>
      </c>
      <c r="B119" s="11" t="s">
        <v>256</v>
      </c>
      <c r="C119" s="11" t="s">
        <v>257</v>
      </c>
      <c r="D119" s="11" t="s">
        <v>258</v>
      </c>
      <c r="E119" s="11" t="s">
        <v>19</v>
      </c>
    </row>
    <row r="120" spans="1:5" ht="30" x14ac:dyDescent="0.25">
      <c r="A120" s="11" t="s">
        <v>169</v>
      </c>
      <c r="B120" s="11" t="s">
        <v>311</v>
      </c>
      <c r="C120" s="11" t="s">
        <v>312</v>
      </c>
      <c r="D120" s="11" t="s">
        <v>313</v>
      </c>
      <c r="E120" s="11" t="s">
        <v>19</v>
      </c>
    </row>
    <row r="121" spans="1:5" ht="30" x14ac:dyDescent="0.25">
      <c r="A121" s="11" t="s">
        <v>169</v>
      </c>
      <c r="B121" s="11" t="s">
        <v>846</v>
      </c>
      <c r="C121" s="11" t="s">
        <v>213</v>
      </c>
      <c r="D121" s="11" t="s">
        <v>847</v>
      </c>
      <c r="E121" s="11" t="s">
        <v>19</v>
      </c>
    </row>
    <row r="122" spans="1:5" ht="30" x14ac:dyDescent="0.25">
      <c r="A122" s="11" t="s">
        <v>169</v>
      </c>
      <c r="B122" s="11" t="s">
        <v>874</v>
      </c>
      <c r="C122" s="11" t="s">
        <v>78</v>
      </c>
      <c r="D122" s="11" t="s">
        <v>875</v>
      </c>
      <c r="E122" s="11" t="s">
        <v>19</v>
      </c>
    </row>
    <row r="123" spans="1:5" ht="30" x14ac:dyDescent="0.25">
      <c r="A123" s="11" t="s">
        <v>169</v>
      </c>
      <c r="B123" s="11" t="s">
        <v>903</v>
      </c>
      <c r="C123" s="11" t="s">
        <v>213</v>
      </c>
      <c r="D123" s="11" t="s">
        <v>904</v>
      </c>
      <c r="E123" s="11" t="s">
        <v>19</v>
      </c>
    </row>
    <row r="124" spans="1:5" ht="30" x14ac:dyDescent="0.25">
      <c r="A124" s="11" t="s">
        <v>169</v>
      </c>
      <c r="B124" s="11" t="s">
        <v>950</v>
      </c>
      <c r="C124" s="11" t="s">
        <v>221</v>
      </c>
      <c r="D124" s="11" t="s">
        <v>951</v>
      </c>
      <c r="E124" s="11" t="s">
        <v>19</v>
      </c>
    </row>
    <row r="125" spans="1:5" ht="30" x14ac:dyDescent="0.25">
      <c r="A125" s="11" t="s">
        <v>169</v>
      </c>
      <c r="B125" s="11" t="s">
        <v>983</v>
      </c>
      <c r="C125" s="11" t="s">
        <v>984</v>
      </c>
      <c r="D125" s="11" t="s">
        <v>985</v>
      </c>
      <c r="E125" s="11" t="s">
        <v>19</v>
      </c>
    </row>
    <row r="126" spans="1:5" ht="30" x14ac:dyDescent="0.25">
      <c r="A126" s="11" t="s">
        <v>169</v>
      </c>
      <c r="B126" s="11" t="s">
        <v>1045</v>
      </c>
      <c r="C126" s="11" t="s">
        <v>1046</v>
      </c>
      <c r="D126" s="11" t="s">
        <v>1047</v>
      </c>
      <c r="E126" s="11" t="s">
        <v>19</v>
      </c>
    </row>
    <row r="127" spans="1:5" ht="73.5" customHeight="1" x14ac:dyDescent="0.25">
      <c r="A127" s="11" t="s">
        <v>389</v>
      </c>
      <c r="B127" s="11" t="s">
        <v>390</v>
      </c>
      <c r="C127" s="11" t="s">
        <v>391</v>
      </c>
      <c r="D127" s="11" t="s">
        <v>392</v>
      </c>
      <c r="E127" s="11" t="s">
        <v>19</v>
      </c>
    </row>
    <row r="128" spans="1:5" ht="30" x14ac:dyDescent="0.25">
      <c r="A128" s="11" t="s">
        <v>452</v>
      </c>
      <c r="B128" s="11" t="s">
        <v>453</v>
      </c>
      <c r="C128" s="11" t="s">
        <v>454</v>
      </c>
      <c r="D128" s="11" t="s">
        <v>455</v>
      </c>
      <c r="E128" s="11" t="s">
        <v>19</v>
      </c>
    </row>
    <row r="129" spans="1:5" ht="30" x14ac:dyDescent="0.25">
      <c r="A129" s="11" t="s">
        <v>452</v>
      </c>
      <c r="B129" s="11" t="s">
        <v>593</v>
      </c>
      <c r="C129" s="11" t="s">
        <v>124</v>
      </c>
      <c r="D129" s="11" t="s">
        <v>594</v>
      </c>
      <c r="E129" s="11" t="s">
        <v>19</v>
      </c>
    </row>
    <row r="130" spans="1:5" ht="30" x14ac:dyDescent="0.25">
      <c r="A130" s="11" t="s">
        <v>452</v>
      </c>
      <c r="B130" s="11" t="s">
        <v>704</v>
      </c>
      <c r="C130" s="11" t="s">
        <v>221</v>
      </c>
      <c r="D130" s="11" t="s">
        <v>760</v>
      </c>
      <c r="E130" s="11" t="s">
        <v>19</v>
      </c>
    </row>
    <row r="131" spans="1:5" ht="30" x14ac:dyDescent="0.25">
      <c r="A131" s="11" t="s">
        <v>452</v>
      </c>
      <c r="B131" s="11" t="s">
        <v>843</v>
      </c>
      <c r="C131" s="11" t="s">
        <v>844</v>
      </c>
      <c r="D131" s="11" t="s">
        <v>845</v>
      </c>
      <c r="E131" s="11" t="s">
        <v>19</v>
      </c>
    </row>
    <row r="132" spans="1:5" ht="30" x14ac:dyDescent="0.25">
      <c r="A132" s="11" t="s">
        <v>452</v>
      </c>
      <c r="B132" s="11" t="s">
        <v>918</v>
      </c>
      <c r="C132" s="11" t="s">
        <v>56</v>
      </c>
      <c r="D132" s="11" t="s">
        <v>919</v>
      </c>
      <c r="E132" s="11" t="s">
        <v>19</v>
      </c>
    </row>
    <row r="133" spans="1:5" ht="111.75" customHeight="1" x14ac:dyDescent="0.25">
      <c r="A133" s="11" t="s">
        <v>452</v>
      </c>
      <c r="B133" s="11" t="s">
        <v>935</v>
      </c>
      <c r="C133" s="11" t="s">
        <v>936</v>
      </c>
      <c r="D133" s="11" t="s">
        <v>937</v>
      </c>
      <c r="E133" s="11" t="s">
        <v>19</v>
      </c>
    </row>
    <row r="134" spans="1:5" ht="30" x14ac:dyDescent="0.25">
      <c r="A134" s="11" t="s">
        <v>452</v>
      </c>
      <c r="B134" s="11" t="s">
        <v>1048</v>
      </c>
      <c r="C134" s="11" t="s">
        <v>1049</v>
      </c>
      <c r="D134" s="11" t="s">
        <v>1050</v>
      </c>
      <c r="E134" s="11" t="s">
        <v>19</v>
      </c>
    </row>
    <row r="135" spans="1:5" ht="30" x14ac:dyDescent="0.25">
      <c r="A135" s="11" t="s">
        <v>699</v>
      </c>
      <c r="B135" s="11" t="s">
        <v>700</v>
      </c>
      <c r="C135" s="11" t="s">
        <v>291</v>
      </c>
      <c r="D135" s="11" t="s">
        <v>701</v>
      </c>
      <c r="E135" s="11" t="s">
        <v>19</v>
      </c>
    </row>
    <row r="136" spans="1:5" ht="30" x14ac:dyDescent="0.25">
      <c r="A136" s="11" t="s">
        <v>66</v>
      </c>
      <c r="B136" s="11" t="s">
        <v>67</v>
      </c>
      <c r="C136" s="11" t="s">
        <v>68</v>
      </c>
      <c r="D136" s="11" t="s">
        <v>69</v>
      </c>
      <c r="E136" s="11" t="s">
        <v>19</v>
      </c>
    </row>
    <row r="137" spans="1:5" ht="69" customHeight="1" x14ac:dyDescent="0.25">
      <c r="A137" s="11" t="s">
        <v>244</v>
      </c>
      <c r="B137" s="11" t="s">
        <v>245</v>
      </c>
      <c r="C137" s="11" t="s">
        <v>246</v>
      </c>
      <c r="D137" s="11" t="s">
        <v>247</v>
      </c>
      <c r="E137" s="11" t="s">
        <v>19</v>
      </c>
    </row>
    <row r="138" spans="1:5" ht="66.75" customHeight="1" x14ac:dyDescent="0.25">
      <c r="A138" s="11" t="s">
        <v>244</v>
      </c>
      <c r="B138" s="11" t="s">
        <v>407</v>
      </c>
      <c r="C138" s="11" t="s">
        <v>408</v>
      </c>
      <c r="D138" s="11" t="s">
        <v>409</v>
      </c>
      <c r="E138" s="11" t="s">
        <v>19</v>
      </c>
    </row>
    <row r="139" spans="1:5" ht="66" customHeight="1" x14ac:dyDescent="0.25">
      <c r="A139" s="11" t="s">
        <v>244</v>
      </c>
      <c r="B139" s="11" t="s">
        <v>421</v>
      </c>
      <c r="C139" s="11" t="s">
        <v>246</v>
      </c>
      <c r="D139" s="11" t="s">
        <v>422</v>
      </c>
      <c r="E139" s="11" t="s">
        <v>19</v>
      </c>
    </row>
    <row r="140" spans="1:5" ht="72.75" customHeight="1" x14ac:dyDescent="0.25">
      <c r="A140" s="11" t="s">
        <v>244</v>
      </c>
      <c r="B140" s="11" t="s">
        <v>510</v>
      </c>
      <c r="C140" s="11" t="s">
        <v>315</v>
      </c>
      <c r="D140" s="11" t="s">
        <v>409</v>
      </c>
      <c r="E140" s="11" t="s">
        <v>19</v>
      </c>
    </row>
    <row r="141" spans="1:5" ht="66.75" customHeight="1" x14ac:dyDescent="0.25">
      <c r="A141" s="11" t="s">
        <v>244</v>
      </c>
      <c r="B141" s="11" t="s">
        <v>764</v>
      </c>
      <c r="C141" s="11" t="s">
        <v>408</v>
      </c>
      <c r="D141" s="11" t="s">
        <v>409</v>
      </c>
      <c r="E141" s="11" t="s">
        <v>19</v>
      </c>
    </row>
    <row r="142" spans="1:5" ht="75" x14ac:dyDescent="0.25">
      <c r="A142" s="11" t="s">
        <v>165</v>
      </c>
      <c r="B142" s="11" t="s">
        <v>166</v>
      </c>
      <c r="C142" s="11" t="s">
        <v>167</v>
      </c>
      <c r="D142" s="11" t="s">
        <v>168</v>
      </c>
      <c r="E142" s="11" t="s">
        <v>19</v>
      </c>
    </row>
    <row r="143" spans="1:5" ht="73.5" customHeight="1" x14ac:dyDescent="0.25">
      <c r="A143" s="11" t="s">
        <v>24</v>
      </c>
      <c r="B143" s="11" t="s">
        <v>25</v>
      </c>
      <c r="C143" s="11" t="s">
        <v>26</v>
      </c>
      <c r="D143" s="11" t="s">
        <v>27</v>
      </c>
      <c r="E143" s="11" t="s">
        <v>19</v>
      </c>
    </row>
    <row r="144" spans="1:5" ht="90.75" customHeight="1" x14ac:dyDescent="0.25">
      <c r="A144" s="11" t="s">
        <v>24</v>
      </c>
      <c r="B144" s="11" t="s">
        <v>55</v>
      </c>
      <c r="C144" s="11" t="s">
        <v>56</v>
      </c>
      <c r="D144" s="11" t="s">
        <v>57</v>
      </c>
      <c r="E144" s="11" t="s">
        <v>19</v>
      </c>
    </row>
    <row r="145" spans="1:5" ht="65.25" customHeight="1" x14ac:dyDescent="0.25">
      <c r="A145" s="11" t="s">
        <v>24</v>
      </c>
      <c r="B145" s="11" t="s">
        <v>74</v>
      </c>
      <c r="C145" s="11" t="s">
        <v>75</v>
      </c>
      <c r="D145" s="11" t="s">
        <v>76</v>
      </c>
      <c r="E145" s="11" t="s">
        <v>19</v>
      </c>
    </row>
    <row r="146" spans="1:5" ht="63.75" customHeight="1" x14ac:dyDescent="0.25">
      <c r="A146" s="11" t="s">
        <v>24</v>
      </c>
      <c r="B146" s="11" t="s">
        <v>84</v>
      </c>
      <c r="C146" s="11" t="s">
        <v>85</v>
      </c>
      <c r="D146" s="11" t="s">
        <v>86</v>
      </c>
      <c r="E146" s="11" t="s">
        <v>19</v>
      </c>
    </row>
    <row r="147" spans="1:5" ht="79.5" customHeight="1" x14ac:dyDescent="0.25">
      <c r="A147" s="11" t="s">
        <v>24</v>
      </c>
      <c r="B147" s="11" t="s">
        <v>154</v>
      </c>
      <c r="C147" s="11" t="s">
        <v>155</v>
      </c>
      <c r="D147" s="11" t="s">
        <v>156</v>
      </c>
      <c r="E147" s="11" t="s">
        <v>19</v>
      </c>
    </row>
    <row r="148" spans="1:5" ht="83.25" customHeight="1" x14ac:dyDescent="0.25">
      <c r="A148" s="11" t="s">
        <v>24</v>
      </c>
      <c r="B148" s="11" t="s">
        <v>180</v>
      </c>
      <c r="C148" s="11" t="s">
        <v>60</v>
      </c>
      <c r="D148" s="11" t="s">
        <v>181</v>
      </c>
      <c r="E148" s="11" t="s">
        <v>19</v>
      </c>
    </row>
    <row r="149" spans="1:5" ht="78" customHeight="1" x14ac:dyDescent="0.25">
      <c r="A149" s="11" t="s">
        <v>24</v>
      </c>
      <c r="B149" s="11" t="s">
        <v>182</v>
      </c>
      <c r="C149" s="11" t="s">
        <v>183</v>
      </c>
      <c r="D149" s="11" t="s">
        <v>184</v>
      </c>
      <c r="E149" s="11" t="s">
        <v>19</v>
      </c>
    </row>
    <row r="150" spans="1:5" ht="91.5" customHeight="1" x14ac:dyDescent="0.25">
      <c r="A150" s="11" t="s">
        <v>24</v>
      </c>
      <c r="B150" s="11" t="s">
        <v>223</v>
      </c>
      <c r="C150" s="11" t="s">
        <v>171</v>
      </c>
      <c r="D150" s="11" t="s">
        <v>224</v>
      </c>
      <c r="E150" s="11" t="s">
        <v>19</v>
      </c>
    </row>
    <row r="151" spans="1:5" ht="78" customHeight="1" x14ac:dyDescent="0.25">
      <c r="A151" s="11" t="s">
        <v>24</v>
      </c>
      <c r="B151" s="11" t="s">
        <v>327</v>
      </c>
      <c r="C151" s="11" t="s">
        <v>102</v>
      </c>
      <c r="D151" s="11" t="s">
        <v>328</v>
      </c>
      <c r="E151" s="11" t="s">
        <v>19</v>
      </c>
    </row>
    <row r="152" spans="1:5" ht="75" customHeight="1" x14ac:dyDescent="0.25">
      <c r="A152" s="11" t="s">
        <v>24</v>
      </c>
      <c r="B152" s="11" t="s">
        <v>347</v>
      </c>
      <c r="C152" s="11" t="s">
        <v>348</v>
      </c>
      <c r="D152" s="11" t="s">
        <v>349</v>
      </c>
      <c r="E152" s="11" t="s">
        <v>19</v>
      </c>
    </row>
    <row r="153" spans="1:5" ht="81.75" customHeight="1" x14ac:dyDescent="0.25">
      <c r="A153" s="11" t="s">
        <v>24</v>
      </c>
      <c r="B153" s="11" t="s">
        <v>353</v>
      </c>
      <c r="C153" s="11" t="s">
        <v>354</v>
      </c>
      <c r="D153" s="11" t="s">
        <v>184</v>
      </c>
      <c r="E153" s="11" t="s">
        <v>19</v>
      </c>
    </row>
    <row r="154" spans="1:5" ht="70.5" customHeight="1" x14ac:dyDescent="0.25">
      <c r="A154" s="11" t="s">
        <v>24</v>
      </c>
      <c r="B154" s="11" t="s">
        <v>367</v>
      </c>
      <c r="C154" s="11" t="s">
        <v>204</v>
      </c>
      <c r="D154" s="11" t="s">
        <v>368</v>
      </c>
      <c r="E154" s="11" t="s">
        <v>19</v>
      </c>
    </row>
    <row r="155" spans="1:5" ht="68.25" customHeight="1" x14ac:dyDescent="0.25">
      <c r="A155" s="11" t="s">
        <v>24</v>
      </c>
      <c r="B155" s="11" t="s">
        <v>382</v>
      </c>
      <c r="C155" s="11" t="s">
        <v>383</v>
      </c>
      <c r="D155" s="11" t="s">
        <v>184</v>
      </c>
      <c r="E155" s="11" t="s">
        <v>19</v>
      </c>
    </row>
    <row r="156" spans="1:5" ht="78" customHeight="1" x14ac:dyDescent="0.25">
      <c r="A156" s="11" t="s">
        <v>24</v>
      </c>
      <c r="B156" s="11" t="s">
        <v>413</v>
      </c>
      <c r="C156" s="11" t="s">
        <v>273</v>
      </c>
      <c r="D156" s="11" t="s">
        <v>69</v>
      </c>
      <c r="E156" s="11" t="s">
        <v>19</v>
      </c>
    </row>
    <row r="157" spans="1:5" ht="68.25" customHeight="1" x14ac:dyDescent="0.25">
      <c r="A157" s="11" t="s">
        <v>24</v>
      </c>
      <c r="B157" s="11" t="s">
        <v>426</v>
      </c>
      <c r="C157" s="11" t="s">
        <v>427</v>
      </c>
      <c r="D157" s="11" t="s">
        <v>428</v>
      </c>
      <c r="E157" s="11" t="s">
        <v>19</v>
      </c>
    </row>
    <row r="158" spans="1:5" ht="66.75" customHeight="1" x14ac:dyDescent="0.25">
      <c r="A158" s="11" t="s">
        <v>24</v>
      </c>
      <c r="B158" s="11" t="s">
        <v>461</v>
      </c>
      <c r="C158" s="11" t="s">
        <v>307</v>
      </c>
      <c r="D158" s="11" t="s">
        <v>462</v>
      </c>
      <c r="E158" s="11" t="s">
        <v>19</v>
      </c>
    </row>
    <row r="159" spans="1:5" ht="65.25" customHeight="1" x14ac:dyDescent="0.25">
      <c r="A159" s="11" t="s">
        <v>24</v>
      </c>
      <c r="B159" s="11" t="s">
        <v>544</v>
      </c>
      <c r="C159" s="11" t="s">
        <v>545</v>
      </c>
      <c r="D159" s="11" t="s">
        <v>546</v>
      </c>
      <c r="E159" s="11" t="s">
        <v>19</v>
      </c>
    </row>
    <row r="160" spans="1:5" ht="66.75" customHeight="1" x14ac:dyDescent="0.25">
      <c r="A160" s="11" t="s">
        <v>24</v>
      </c>
      <c r="B160" s="11" t="s">
        <v>554</v>
      </c>
      <c r="C160" s="11" t="s">
        <v>273</v>
      </c>
      <c r="D160" s="11" t="s">
        <v>555</v>
      </c>
      <c r="E160" s="11" t="s">
        <v>19</v>
      </c>
    </row>
    <row r="161" spans="1:5" ht="71.25" customHeight="1" x14ac:dyDescent="0.25">
      <c r="A161" s="11" t="s">
        <v>24</v>
      </c>
      <c r="B161" s="11" t="s">
        <v>564</v>
      </c>
      <c r="C161" s="11" t="s">
        <v>204</v>
      </c>
      <c r="D161" s="11" t="s">
        <v>156</v>
      </c>
      <c r="E161" s="11" t="s">
        <v>19</v>
      </c>
    </row>
    <row r="162" spans="1:5" ht="67.5" customHeight="1" x14ac:dyDescent="0.25">
      <c r="A162" s="11" t="s">
        <v>24</v>
      </c>
      <c r="B162" s="11" t="s">
        <v>600</v>
      </c>
      <c r="C162" s="11" t="s">
        <v>503</v>
      </c>
      <c r="D162" s="11" t="s">
        <v>555</v>
      </c>
      <c r="E162" s="11" t="s">
        <v>19</v>
      </c>
    </row>
    <row r="163" spans="1:5" ht="66.75" customHeight="1" x14ac:dyDescent="0.25">
      <c r="A163" s="11" t="s">
        <v>24</v>
      </c>
      <c r="B163" s="11" t="s">
        <v>601</v>
      </c>
      <c r="C163" s="11" t="s">
        <v>602</v>
      </c>
      <c r="D163" s="11" t="s">
        <v>86</v>
      </c>
      <c r="E163" s="11" t="s">
        <v>19</v>
      </c>
    </row>
    <row r="164" spans="1:5" ht="70.5" customHeight="1" x14ac:dyDescent="0.25">
      <c r="A164" s="11" t="s">
        <v>24</v>
      </c>
      <c r="B164" s="11" t="s">
        <v>635</v>
      </c>
      <c r="C164" s="11" t="s">
        <v>636</v>
      </c>
      <c r="D164" s="11" t="s">
        <v>637</v>
      </c>
      <c r="E164" s="11" t="s">
        <v>19</v>
      </c>
    </row>
    <row r="165" spans="1:5" ht="63" customHeight="1" x14ac:dyDescent="0.25">
      <c r="A165" s="11" t="s">
        <v>24</v>
      </c>
      <c r="B165" s="11" t="s">
        <v>648</v>
      </c>
      <c r="C165" s="11" t="s">
        <v>230</v>
      </c>
      <c r="D165" s="11" t="s">
        <v>86</v>
      </c>
      <c r="E165" s="11" t="s">
        <v>19</v>
      </c>
    </row>
    <row r="166" spans="1:5" ht="82.5" customHeight="1" x14ac:dyDescent="0.25">
      <c r="A166" s="11" t="s">
        <v>24</v>
      </c>
      <c r="B166" s="11" t="s">
        <v>661</v>
      </c>
      <c r="C166" s="11" t="s">
        <v>195</v>
      </c>
      <c r="D166" s="11" t="s">
        <v>555</v>
      </c>
      <c r="E166" s="11" t="s">
        <v>19</v>
      </c>
    </row>
    <row r="167" spans="1:5" ht="70.5" customHeight="1" x14ac:dyDescent="0.25">
      <c r="A167" s="11" t="s">
        <v>24</v>
      </c>
      <c r="B167" s="11" t="s">
        <v>694</v>
      </c>
      <c r="C167" s="11" t="s">
        <v>695</v>
      </c>
      <c r="D167" s="11" t="s">
        <v>696</v>
      </c>
      <c r="E167" s="11" t="s">
        <v>19</v>
      </c>
    </row>
    <row r="168" spans="1:5" ht="90.75" customHeight="1" x14ac:dyDescent="0.25">
      <c r="A168" s="11" t="s">
        <v>24</v>
      </c>
      <c r="B168" s="11" t="s">
        <v>716</v>
      </c>
      <c r="C168" s="11" t="s">
        <v>56</v>
      </c>
      <c r="D168" s="11" t="s">
        <v>717</v>
      </c>
      <c r="E168" s="11" t="s">
        <v>19</v>
      </c>
    </row>
    <row r="169" spans="1:5" ht="79.5" customHeight="1" x14ac:dyDescent="0.25">
      <c r="A169" s="11" t="s">
        <v>24</v>
      </c>
      <c r="B169" s="11" t="s">
        <v>815</v>
      </c>
      <c r="C169" s="11" t="s">
        <v>210</v>
      </c>
      <c r="D169" s="11" t="s">
        <v>816</v>
      </c>
      <c r="E169" s="11" t="s">
        <v>19</v>
      </c>
    </row>
    <row r="170" spans="1:5" ht="70.5" customHeight="1" x14ac:dyDescent="0.25">
      <c r="A170" s="11" t="s">
        <v>24</v>
      </c>
      <c r="B170" s="11" t="s">
        <v>829</v>
      </c>
      <c r="C170" s="11" t="s">
        <v>830</v>
      </c>
      <c r="D170" s="11" t="s">
        <v>86</v>
      </c>
      <c r="E170" s="11" t="s">
        <v>19</v>
      </c>
    </row>
    <row r="171" spans="1:5" ht="88.5" customHeight="1" x14ac:dyDescent="0.25">
      <c r="A171" s="11" t="s">
        <v>24</v>
      </c>
      <c r="B171" s="11" t="s">
        <v>855</v>
      </c>
      <c r="C171" s="11" t="s">
        <v>856</v>
      </c>
      <c r="D171" s="11" t="s">
        <v>857</v>
      </c>
      <c r="E171" s="11" t="s">
        <v>19</v>
      </c>
    </row>
    <row r="172" spans="1:5" ht="84" customHeight="1" x14ac:dyDescent="0.25">
      <c r="A172" s="11" t="s">
        <v>24</v>
      </c>
      <c r="B172" s="11" t="s">
        <v>882</v>
      </c>
      <c r="C172" s="11" t="s">
        <v>830</v>
      </c>
      <c r="D172" s="11" t="s">
        <v>883</v>
      </c>
      <c r="E172" s="11" t="s">
        <v>19</v>
      </c>
    </row>
    <row r="173" spans="1:5" ht="80.25" customHeight="1" x14ac:dyDescent="0.25">
      <c r="A173" s="11" t="s">
        <v>24</v>
      </c>
      <c r="B173" s="11" t="s">
        <v>896</v>
      </c>
      <c r="C173" s="11" t="s">
        <v>427</v>
      </c>
      <c r="D173" s="11" t="s">
        <v>428</v>
      </c>
      <c r="E173" s="11" t="s">
        <v>19</v>
      </c>
    </row>
    <row r="174" spans="1:5" ht="84" customHeight="1" x14ac:dyDescent="0.25">
      <c r="A174" s="11" t="s">
        <v>24</v>
      </c>
      <c r="B174" s="11" t="s">
        <v>968</v>
      </c>
      <c r="C174" s="11" t="s">
        <v>577</v>
      </c>
      <c r="D174" s="11" t="s">
        <v>969</v>
      </c>
      <c r="E174" s="11" t="s">
        <v>19</v>
      </c>
    </row>
    <row r="175" spans="1:5" ht="63.75" customHeight="1" x14ac:dyDescent="0.25">
      <c r="A175" s="11" t="s">
        <v>24</v>
      </c>
      <c r="B175" s="11" t="s">
        <v>1004</v>
      </c>
      <c r="C175" s="11" t="s">
        <v>987</v>
      </c>
      <c r="D175" s="11" t="s">
        <v>1005</v>
      </c>
      <c r="E175" s="11" t="s">
        <v>19</v>
      </c>
    </row>
    <row r="176" spans="1:5" ht="82.5" customHeight="1" x14ac:dyDescent="0.25">
      <c r="A176" s="11" t="s">
        <v>24</v>
      </c>
      <c r="B176" s="11" t="s">
        <v>1011</v>
      </c>
      <c r="C176" s="11" t="s">
        <v>242</v>
      </c>
      <c r="D176" s="11" t="s">
        <v>181</v>
      </c>
      <c r="E176" s="11" t="s">
        <v>19</v>
      </c>
    </row>
    <row r="177" spans="1:5" ht="73.5" customHeight="1" x14ac:dyDescent="0.25">
      <c r="A177" s="11" t="s">
        <v>24</v>
      </c>
      <c r="B177" s="11" t="s">
        <v>1029</v>
      </c>
      <c r="C177" s="11" t="s">
        <v>530</v>
      </c>
      <c r="D177" s="11" t="s">
        <v>1030</v>
      </c>
      <c r="E177" s="11" t="s">
        <v>19</v>
      </c>
    </row>
    <row r="178" spans="1:5" ht="74.25" customHeight="1" x14ac:dyDescent="0.25">
      <c r="A178" s="11" t="s">
        <v>24</v>
      </c>
      <c r="B178" s="11" t="s">
        <v>1042</v>
      </c>
      <c r="C178" s="11" t="s">
        <v>53</v>
      </c>
      <c r="D178" s="11" t="s">
        <v>184</v>
      </c>
      <c r="E178" s="11" t="s">
        <v>19</v>
      </c>
    </row>
    <row r="179" spans="1:5" ht="65.25" customHeight="1" x14ac:dyDescent="0.25">
      <c r="A179" s="11" t="s">
        <v>24</v>
      </c>
      <c r="B179" s="11" t="s">
        <v>1059</v>
      </c>
      <c r="C179" s="11" t="s">
        <v>1060</v>
      </c>
      <c r="D179" s="11" t="s">
        <v>1061</v>
      </c>
      <c r="E179" s="11" t="s">
        <v>19</v>
      </c>
    </row>
    <row r="180" spans="1:5" ht="79.5" customHeight="1" x14ac:dyDescent="0.25">
      <c r="A180" s="11" t="s">
        <v>24</v>
      </c>
      <c r="B180" s="11" t="s">
        <v>522</v>
      </c>
      <c r="C180" s="11" t="s">
        <v>26</v>
      </c>
      <c r="D180" s="11" t="s">
        <v>1070</v>
      </c>
      <c r="E180" s="11" t="s">
        <v>19</v>
      </c>
    </row>
    <row r="181" spans="1:5" ht="78" customHeight="1" x14ac:dyDescent="0.25">
      <c r="A181" s="11" t="s">
        <v>24</v>
      </c>
      <c r="B181" s="11" t="s">
        <v>1080</v>
      </c>
      <c r="C181" s="11" t="s">
        <v>1081</v>
      </c>
      <c r="D181" s="11" t="s">
        <v>1082</v>
      </c>
      <c r="E181" s="11" t="s">
        <v>19</v>
      </c>
    </row>
    <row r="182" spans="1:5" ht="84" customHeight="1" x14ac:dyDescent="0.25">
      <c r="A182" s="11" t="s">
        <v>24</v>
      </c>
      <c r="B182" s="11" t="s">
        <v>1110</v>
      </c>
      <c r="C182" s="11" t="s">
        <v>85</v>
      </c>
      <c r="D182" s="11" t="s">
        <v>86</v>
      </c>
      <c r="E182" s="11" t="s">
        <v>19</v>
      </c>
    </row>
    <row r="183" spans="1:5" ht="30" x14ac:dyDescent="0.25">
      <c r="A183" s="11" t="s">
        <v>148</v>
      </c>
      <c r="B183" s="11" t="s">
        <v>149</v>
      </c>
      <c r="C183" s="11" t="s">
        <v>150</v>
      </c>
      <c r="D183" s="11" t="s">
        <v>151</v>
      </c>
      <c r="E183" s="11" t="s">
        <v>19</v>
      </c>
    </row>
    <row r="184" spans="1:5" ht="30" x14ac:dyDescent="0.25">
      <c r="A184" s="11" t="s">
        <v>148</v>
      </c>
      <c r="B184" s="11" t="s">
        <v>507</v>
      </c>
      <c r="C184" s="11" t="s">
        <v>508</v>
      </c>
      <c r="D184" s="11" t="s">
        <v>509</v>
      </c>
      <c r="E184" s="11" t="s">
        <v>19</v>
      </c>
    </row>
    <row r="185" spans="1:5" ht="30" x14ac:dyDescent="0.25">
      <c r="A185" s="11" t="s">
        <v>148</v>
      </c>
      <c r="B185" s="11" t="s">
        <v>668</v>
      </c>
      <c r="C185" s="11" t="s">
        <v>669</v>
      </c>
      <c r="D185" s="11" t="s">
        <v>670</v>
      </c>
      <c r="E185" s="11" t="s">
        <v>19</v>
      </c>
    </row>
    <row r="186" spans="1:5" ht="30" x14ac:dyDescent="0.25">
      <c r="A186" s="11" t="s">
        <v>148</v>
      </c>
      <c r="B186" s="11" t="s">
        <v>682</v>
      </c>
      <c r="C186" s="11" t="s">
        <v>263</v>
      </c>
      <c r="D186" s="11" t="s">
        <v>683</v>
      </c>
      <c r="E186" s="11" t="s">
        <v>19</v>
      </c>
    </row>
    <row r="187" spans="1:5" ht="30" x14ac:dyDescent="0.25">
      <c r="A187" s="11" t="s">
        <v>148</v>
      </c>
      <c r="B187" s="11" t="s">
        <v>753</v>
      </c>
      <c r="C187" s="11" t="s">
        <v>109</v>
      </c>
      <c r="D187" s="11" t="s">
        <v>754</v>
      </c>
      <c r="E187" s="11" t="s">
        <v>19</v>
      </c>
    </row>
    <row r="188" spans="1:5" ht="30" x14ac:dyDescent="0.25">
      <c r="A188" s="11" t="s">
        <v>148</v>
      </c>
      <c r="B188" s="11" t="s">
        <v>766</v>
      </c>
      <c r="C188" s="11" t="s">
        <v>315</v>
      </c>
      <c r="D188" s="11" t="s">
        <v>313</v>
      </c>
      <c r="E188" s="11" t="s">
        <v>19</v>
      </c>
    </row>
    <row r="189" spans="1:5" ht="30" x14ac:dyDescent="0.25">
      <c r="A189" s="11" t="s">
        <v>148</v>
      </c>
      <c r="B189" s="11" t="s">
        <v>827</v>
      </c>
      <c r="C189" s="11" t="s">
        <v>131</v>
      </c>
      <c r="D189" s="11" t="s">
        <v>828</v>
      </c>
      <c r="E189" s="11" t="s">
        <v>19</v>
      </c>
    </row>
    <row r="190" spans="1:5" ht="30" x14ac:dyDescent="0.25">
      <c r="A190" s="11" t="s">
        <v>148</v>
      </c>
      <c r="B190" s="11" t="s">
        <v>1039</v>
      </c>
      <c r="C190" s="11" t="s">
        <v>1040</v>
      </c>
      <c r="D190" s="11" t="s">
        <v>1041</v>
      </c>
      <c r="E190" s="11" t="s">
        <v>19</v>
      </c>
    </row>
    <row r="191" spans="1:5" ht="30" x14ac:dyDescent="0.25">
      <c r="A191" s="11" t="s">
        <v>148</v>
      </c>
      <c r="B191" s="11" t="s">
        <v>1089</v>
      </c>
      <c r="C191" s="11" t="s">
        <v>811</v>
      </c>
      <c r="D191" s="11" t="s">
        <v>1090</v>
      </c>
      <c r="E191" s="11" t="s">
        <v>19</v>
      </c>
    </row>
    <row r="192" spans="1:5" ht="30" x14ac:dyDescent="0.25">
      <c r="A192" s="11" t="s">
        <v>148</v>
      </c>
      <c r="B192" s="11" t="s">
        <v>1094</v>
      </c>
      <c r="C192" s="11" t="s">
        <v>1092</v>
      </c>
      <c r="D192" s="11" t="s">
        <v>148</v>
      </c>
      <c r="E192" s="11" t="s">
        <v>19</v>
      </c>
    </row>
    <row r="193" spans="1:5" ht="72.75" customHeight="1" x14ac:dyDescent="0.25">
      <c r="A193" s="11" t="s">
        <v>624</v>
      </c>
      <c r="B193" s="11" t="s">
        <v>625</v>
      </c>
      <c r="C193" s="11" t="s">
        <v>486</v>
      </c>
      <c r="D193" s="11" t="s">
        <v>626</v>
      </c>
      <c r="E193" s="11" t="s">
        <v>19</v>
      </c>
    </row>
    <row r="194" spans="1:5" ht="30" x14ac:dyDescent="0.25">
      <c r="A194" s="11" t="s">
        <v>761</v>
      </c>
      <c r="B194" s="11" t="s">
        <v>762</v>
      </c>
      <c r="C194" s="11" t="s">
        <v>273</v>
      </c>
      <c r="D194" s="11" t="s">
        <v>763</v>
      </c>
      <c r="E194" s="11" t="s">
        <v>19</v>
      </c>
    </row>
    <row r="195" spans="1:5" ht="30" x14ac:dyDescent="0.25">
      <c r="A195" s="11" t="s">
        <v>410</v>
      </c>
      <c r="B195" s="11" t="s">
        <v>411</v>
      </c>
      <c r="C195" s="11" t="s">
        <v>254</v>
      </c>
      <c r="D195" s="11" t="s">
        <v>412</v>
      </c>
      <c r="E195" s="11" t="s">
        <v>19</v>
      </c>
    </row>
    <row r="196" spans="1:5" ht="30" x14ac:dyDescent="0.25">
      <c r="A196" s="11" t="s">
        <v>802</v>
      </c>
      <c r="B196" s="11" t="s">
        <v>803</v>
      </c>
      <c r="C196" s="11" t="s">
        <v>285</v>
      </c>
      <c r="D196" s="11" t="s">
        <v>773</v>
      </c>
      <c r="E196" s="11" t="s">
        <v>19</v>
      </c>
    </row>
    <row r="197" spans="1:5" ht="70.5" customHeight="1" x14ac:dyDescent="0.25">
      <c r="A197" s="11" t="s">
        <v>691</v>
      </c>
      <c r="B197" s="11" t="s">
        <v>692</v>
      </c>
      <c r="C197" s="11" t="s">
        <v>230</v>
      </c>
      <c r="D197" s="11" t="s">
        <v>693</v>
      </c>
      <c r="E197" s="11" t="s">
        <v>19</v>
      </c>
    </row>
    <row r="198" spans="1:5" ht="84.75" customHeight="1" x14ac:dyDescent="0.25">
      <c r="A198" s="11" t="s">
        <v>691</v>
      </c>
      <c r="B198" s="11" t="s">
        <v>772</v>
      </c>
      <c r="C198" s="11" t="s">
        <v>537</v>
      </c>
      <c r="D198" s="11" t="s">
        <v>773</v>
      </c>
      <c r="E198" s="11" t="s">
        <v>19</v>
      </c>
    </row>
    <row r="199" spans="1:5" ht="51" customHeight="1" x14ac:dyDescent="0.25">
      <c r="A199" s="11" t="s">
        <v>357</v>
      </c>
      <c r="B199" s="11" t="s">
        <v>358</v>
      </c>
      <c r="C199" s="11" t="s">
        <v>124</v>
      </c>
      <c r="D199" s="11" t="s">
        <v>359</v>
      </c>
      <c r="E199" s="11" t="s">
        <v>19</v>
      </c>
    </row>
    <row r="200" spans="1:5" ht="63.75" customHeight="1" x14ac:dyDescent="0.25">
      <c r="A200" s="11" t="s">
        <v>265</v>
      </c>
      <c r="B200" s="11" t="s">
        <v>266</v>
      </c>
      <c r="C200" s="11" t="s">
        <v>267</v>
      </c>
      <c r="D200" s="11" t="s">
        <v>268</v>
      </c>
      <c r="E200" s="11" t="s">
        <v>19</v>
      </c>
    </row>
    <row r="201" spans="1:5" ht="75.75" customHeight="1" x14ac:dyDescent="0.25">
      <c r="A201" s="11" t="s">
        <v>376</v>
      </c>
      <c r="B201" s="11" t="s">
        <v>377</v>
      </c>
      <c r="C201" s="11" t="s">
        <v>378</v>
      </c>
      <c r="D201" s="11" t="s">
        <v>379</v>
      </c>
      <c r="E201" s="11" t="s">
        <v>19</v>
      </c>
    </row>
    <row r="202" spans="1:5" ht="30" x14ac:dyDescent="0.25">
      <c r="A202" s="11" t="s">
        <v>293</v>
      </c>
      <c r="B202" s="11" t="s">
        <v>294</v>
      </c>
      <c r="C202" s="11" t="s">
        <v>295</v>
      </c>
      <c r="D202" s="11" t="s">
        <v>296</v>
      </c>
      <c r="E202" s="11" t="s">
        <v>19</v>
      </c>
    </row>
    <row r="203" spans="1:5" ht="30" x14ac:dyDescent="0.25">
      <c r="A203" s="11" t="s">
        <v>293</v>
      </c>
      <c r="B203" s="11" t="s">
        <v>833</v>
      </c>
      <c r="C203" s="11" t="s">
        <v>210</v>
      </c>
      <c r="D203" s="11" t="s">
        <v>834</v>
      </c>
      <c r="E203" s="11" t="s">
        <v>19</v>
      </c>
    </row>
    <row r="204" spans="1:5" ht="30" x14ac:dyDescent="0.25">
      <c r="A204" s="11" t="s">
        <v>293</v>
      </c>
      <c r="B204" s="11" t="s">
        <v>1062</v>
      </c>
      <c r="C204" s="11" t="s">
        <v>1063</v>
      </c>
      <c r="D204" s="11" t="s">
        <v>1064</v>
      </c>
      <c r="E204" s="11" t="s">
        <v>19</v>
      </c>
    </row>
    <row r="205" spans="1:5" ht="30" x14ac:dyDescent="0.25">
      <c r="A205" s="11" t="s">
        <v>521</v>
      </c>
      <c r="B205" s="11" t="s">
        <v>522</v>
      </c>
      <c r="C205" s="11" t="s">
        <v>98</v>
      </c>
      <c r="D205" s="11" t="s">
        <v>523</v>
      </c>
      <c r="E205" s="11" t="s">
        <v>19</v>
      </c>
    </row>
    <row r="206" spans="1:5" ht="45" x14ac:dyDescent="0.25">
      <c r="A206" s="11" t="s">
        <v>350</v>
      </c>
      <c r="B206" s="11" t="s">
        <v>351</v>
      </c>
      <c r="C206" s="11" t="s">
        <v>201</v>
      </c>
      <c r="D206" s="11" t="s">
        <v>352</v>
      </c>
      <c r="E206" s="11" t="s">
        <v>19</v>
      </c>
    </row>
    <row r="207" spans="1:5" ht="71.25" customHeight="1" x14ac:dyDescent="0.25">
      <c r="A207" s="11" t="s">
        <v>886</v>
      </c>
      <c r="B207" s="11" t="s">
        <v>887</v>
      </c>
      <c r="C207" s="11" t="s">
        <v>195</v>
      </c>
      <c r="D207" s="11" t="s">
        <v>79</v>
      </c>
      <c r="E207" s="11" t="s">
        <v>19</v>
      </c>
    </row>
    <row r="208" spans="1:5" ht="30" x14ac:dyDescent="0.25">
      <c r="A208" s="11" t="s">
        <v>686</v>
      </c>
      <c r="B208" s="11" t="s">
        <v>687</v>
      </c>
      <c r="C208" s="11" t="s">
        <v>49</v>
      </c>
      <c r="D208" s="11" t="s">
        <v>688</v>
      </c>
      <c r="E208" s="11" t="s">
        <v>19</v>
      </c>
    </row>
    <row r="209" spans="1:5" ht="30" x14ac:dyDescent="0.25">
      <c r="A209" s="11" t="s">
        <v>686</v>
      </c>
      <c r="B209" s="11" t="s">
        <v>813</v>
      </c>
      <c r="C209" s="11" t="s">
        <v>60</v>
      </c>
      <c r="D209" s="11" t="s">
        <v>814</v>
      </c>
      <c r="E209" s="11" t="s">
        <v>19</v>
      </c>
    </row>
    <row r="210" spans="1:5" ht="112.5" customHeight="1" x14ac:dyDescent="0.25">
      <c r="A210" s="11" t="s">
        <v>653</v>
      </c>
      <c r="B210" s="11" t="s">
        <v>654</v>
      </c>
      <c r="C210" s="11" t="s">
        <v>92</v>
      </c>
      <c r="D210" s="11" t="s">
        <v>655</v>
      </c>
      <c r="E210" s="11" t="s">
        <v>19</v>
      </c>
    </row>
    <row r="211" spans="1:5" ht="89.25" customHeight="1" x14ac:dyDescent="0.25">
      <c r="A211" s="11" t="s">
        <v>657</v>
      </c>
      <c r="B211" s="11" t="s">
        <v>658</v>
      </c>
      <c r="C211" s="11" t="s">
        <v>106</v>
      </c>
      <c r="D211" s="11" t="s">
        <v>135</v>
      </c>
      <c r="E211" s="11" t="s">
        <v>19</v>
      </c>
    </row>
    <row r="212" spans="1:5" ht="81.75" customHeight="1" x14ac:dyDescent="0.25">
      <c r="A212" s="11" t="s">
        <v>657</v>
      </c>
      <c r="B212" s="11" t="s">
        <v>880</v>
      </c>
      <c r="C212" s="11" t="s">
        <v>768</v>
      </c>
      <c r="D212" s="11" t="s">
        <v>881</v>
      </c>
      <c r="E212" s="11" t="s">
        <v>19</v>
      </c>
    </row>
    <row r="213" spans="1:5" ht="75" customHeight="1" x14ac:dyDescent="0.25">
      <c r="A213" s="11" t="s">
        <v>657</v>
      </c>
      <c r="B213" s="11" t="s">
        <v>1012</v>
      </c>
      <c r="C213" s="11" t="s">
        <v>1013</v>
      </c>
      <c r="D213" s="11" t="s">
        <v>1014</v>
      </c>
      <c r="E213" s="11" t="s">
        <v>19</v>
      </c>
    </row>
    <row r="214" spans="1:5" ht="96" customHeight="1" x14ac:dyDescent="0.25">
      <c r="A214" s="11" t="s">
        <v>360</v>
      </c>
      <c r="B214" s="11" t="s">
        <v>361</v>
      </c>
      <c r="C214" s="11" t="s">
        <v>56</v>
      </c>
      <c r="D214" s="11" t="s">
        <v>362</v>
      </c>
      <c r="E214" s="11" t="s">
        <v>19</v>
      </c>
    </row>
    <row r="215" spans="1:5" ht="89.25" customHeight="1" x14ac:dyDescent="0.25">
      <c r="A215" s="11" t="s">
        <v>360</v>
      </c>
      <c r="B215" s="11" t="s">
        <v>463</v>
      </c>
      <c r="C215" s="11" t="s">
        <v>201</v>
      </c>
      <c r="D215" s="11" t="s">
        <v>464</v>
      </c>
      <c r="E215" s="11" t="s">
        <v>19</v>
      </c>
    </row>
    <row r="216" spans="1:5" ht="84.75" customHeight="1" x14ac:dyDescent="0.25">
      <c r="A216" s="11" t="s">
        <v>360</v>
      </c>
      <c r="B216" s="11" t="s">
        <v>505</v>
      </c>
      <c r="C216" s="11" t="s">
        <v>254</v>
      </c>
      <c r="D216" s="11" t="s">
        <v>506</v>
      </c>
      <c r="E216" s="11" t="s">
        <v>19</v>
      </c>
    </row>
    <row r="217" spans="1:5" ht="72" customHeight="1" x14ac:dyDescent="0.25">
      <c r="A217" s="11" t="s">
        <v>360</v>
      </c>
      <c r="B217" s="11" t="s">
        <v>1068</v>
      </c>
      <c r="C217" s="11" t="s">
        <v>768</v>
      </c>
      <c r="D217" s="11" t="s">
        <v>1069</v>
      </c>
      <c r="E217" s="11" t="s">
        <v>19</v>
      </c>
    </row>
    <row r="218" spans="1:5" ht="89.25" customHeight="1" x14ac:dyDescent="0.25">
      <c r="A218" s="11" t="s">
        <v>58</v>
      </c>
      <c r="B218" s="11" t="s">
        <v>59</v>
      </c>
      <c r="C218" s="11" t="s">
        <v>60</v>
      </c>
      <c r="D218" s="11" t="s">
        <v>61</v>
      </c>
      <c r="E218" s="11" t="s">
        <v>19</v>
      </c>
    </row>
    <row r="219" spans="1:5" ht="107.25" customHeight="1" x14ac:dyDescent="0.25">
      <c r="A219" s="11" t="s">
        <v>58</v>
      </c>
      <c r="B219" s="11" t="s">
        <v>355</v>
      </c>
      <c r="C219" s="11" t="s">
        <v>356</v>
      </c>
      <c r="D219" s="11" t="s">
        <v>61</v>
      </c>
      <c r="E219" s="11" t="s">
        <v>19</v>
      </c>
    </row>
    <row r="220" spans="1:5" ht="92.25" customHeight="1" x14ac:dyDescent="0.25">
      <c r="A220" s="11" t="s">
        <v>58</v>
      </c>
      <c r="B220" s="11" t="s">
        <v>502</v>
      </c>
      <c r="C220" s="11" t="s">
        <v>503</v>
      </c>
      <c r="D220" s="11" t="s">
        <v>504</v>
      </c>
      <c r="E220" s="11" t="s">
        <v>19</v>
      </c>
    </row>
    <row r="221" spans="1:5" ht="90" customHeight="1" x14ac:dyDescent="0.25">
      <c r="A221" s="11" t="s">
        <v>58</v>
      </c>
      <c r="B221" s="11" t="s">
        <v>536</v>
      </c>
      <c r="C221" s="11" t="s">
        <v>537</v>
      </c>
      <c r="D221" s="11" t="s">
        <v>61</v>
      </c>
      <c r="E221" s="11" t="s">
        <v>19</v>
      </c>
    </row>
    <row r="222" spans="1:5" ht="98.25" customHeight="1" x14ac:dyDescent="0.25">
      <c r="A222" s="11" t="s">
        <v>58</v>
      </c>
      <c r="B222" s="11" t="s">
        <v>623</v>
      </c>
      <c r="C222" s="11" t="s">
        <v>153</v>
      </c>
      <c r="D222" s="11" t="s">
        <v>61</v>
      </c>
      <c r="E222" s="11" t="s">
        <v>19</v>
      </c>
    </row>
    <row r="223" spans="1:5" ht="81.75" customHeight="1" x14ac:dyDescent="0.25">
      <c r="A223" s="11" t="s">
        <v>58</v>
      </c>
      <c r="B223" s="11" t="s">
        <v>794</v>
      </c>
      <c r="C223" s="11" t="s">
        <v>345</v>
      </c>
      <c r="D223" s="11" t="s">
        <v>795</v>
      </c>
      <c r="E223" s="11" t="s">
        <v>19</v>
      </c>
    </row>
    <row r="224" spans="1:5" ht="100.5" customHeight="1" x14ac:dyDescent="0.25">
      <c r="A224" s="11" t="s">
        <v>58</v>
      </c>
      <c r="B224" s="11" t="s">
        <v>952</v>
      </c>
      <c r="C224" s="11" t="s">
        <v>334</v>
      </c>
      <c r="D224" s="11" t="s">
        <v>953</v>
      </c>
      <c r="E224" s="11" t="s">
        <v>19</v>
      </c>
    </row>
    <row r="225" spans="1:5" ht="89.25" customHeight="1" x14ac:dyDescent="0.25">
      <c r="A225" s="11" t="s">
        <v>58</v>
      </c>
      <c r="B225" s="11" t="s">
        <v>957</v>
      </c>
      <c r="C225" s="11" t="s">
        <v>958</v>
      </c>
      <c r="D225" s="11" t="s">
        <v>61</v>
      </c>
      <c r="E225" s="11" t="s">
        <v>19</v>
      </c>
    </row>
    <row r="226" spans="1:5" ht="86.25" customHeight="1" x14ac:dyDescent="0.25">
      <c r="A226" s="11" t="s">
        <v>58</v>
      </c>
      <c r="B226" s="11" t="s">
        <v>997</v>
      </c>
      <c r="C226" s="11" t="s">
        <v>998</v>
      </c>
      <c r="D226" s="11" t="s">
        <v>999</v>
      </c>
      <c r="E226" s="11" t="s">
        <v>19</v>
      </c>
    </row>
    <row r="227" spans="1:5" ht="81" customHeight="1" x14ac:dyDescent="0.25">
      <c r="A227" s="11" t="s">
        <v>58</v>
      </c>
      <c r="B227" s="11" t="s">
        <v>1006</v>
      </c>
      <c r="C227" s="11" t="s">
        <v>503</v>
      </c>
      <c r="D227" s="11" t="s">
        <v>61</v>
      </c>
      <c r="E227" s="11" t="s">
        <v>19</v>
      </c>
    </row>
    <row r="228" spans="1:5" ht="86.25" customHeight="1" x14ac:dyDescent="0.25">
      <c r="A228" s="11" t="s">
        <v>58</v>
      </c>
      <c r="B228" s="11" t="s">
        <v>1065</v>
      </c>
      <c r="C228" s="11" t="s">
        <v>1066</v>
      </c>
      <c r="D228" s="11" t="s">
        <v>1067</v>
      </c>
      <c r="E228" s="11" t="s">
        <v>19</v>
      </c>
    </row>
    <row r="229" spans="1:5" ht="95.25" customHeight="1" x14ac:dyDescent="0.25">
      <c r="A229" s="11" t="s">
        <v>58</v>
      </c>
      <c r="B229" s="11" t="s">
        <v>1091</v>
      </c>
      <c r="C229" s="11" t="s">
        <v>1092</v>
      </c>
      <c r="D229" s="11" t="s">
        <v>1093</v>
      </c>
      <c r="E229" s="11" t="s">
        <v>19</v>
      </c>
    </row>
    <row r="230" spans="1:5" ht="88.5" customHeight="1" x14ac:dyDescent="0.25">
      <c r="A230" s="11" t="s">
        <v>58</v>
      </c>
      <c r="B230" s="11" t="s">
        <v>1100</v>
      </c>
      <c r="C230" s="11" t="s">
        <v>1092</v>
      </c>
      <c r="D230" s="11" t="s">
        <v>1101</v>
      </c>
      <c r="E230" s="11" t="s">
        <v>19</v>
      </c>
    </row>
    <row r="231" spans="1:5" ht="88.5" customHeight="1" x14ac:dyDescent="0.25">
      <c r="A231" s="11" t="s">
        <v>58</v>
      </c>
      <c r="B231" s="11" t="s">
        <v>1108</v>
      </c>
      <c r="C231" s="11" t="s">
        <v>242</v>
      </c>
      <c r="D231" s="11" t="s">
        <v>1109</v>
      </c>
      <c r="E231" s="11" t="s">
        <v>19</v>
      </c>
    </row>
    <row r="232" spans="1:5" ht="30" x14ac:dyDescent="0.25">
      <c r="A232" s="11" t="s">
        <v>40</v>
      </c>
      <c r="B232" s="11" t="s">
        <v>41</v>
      </c>
      <c r="C232" s="11" t="s">
        <v>42</v>
      </c>
      <c r="D232" s="11" t="s">
        <v>43</v>
      </c>
      <c r="E232" s="11" t="s">
        <v>19</v>
      </c>
    </row>
    <row r="233" spans="1:5" ht="30" x14ac:dyDescent="0.25">
      <c r="A233" s="11" t="s">
        <v>40</v>
      </c>
      <c r="B233" s="11" t="s">
        <v>44</v>
      </c>
      <c r="C233" s="11" t="s">
        <v>45</v>
      </c>
      <c r="D233" s="11" t="s">
        <v>46</v>
      </c>
      <c r="E233" s="11" t="s">
        <v>19</v>
      </c>
    </row>
    <row r="234" spans="1:5" ht="30" x14ac:dyDescent="0.25">
      <c r="A234" s="11" t="s">
        <v>40</v>
      </c>
      <c r="B234" s="11" t="s">
        <v>115</v>
      </c>
      <c r="C234" s="11" t="s">
        <v>116</v>
      </c>
      <c r="D234" s="11" t="s">
        <v>117</v>
      </c>
      <c r="E234" s="11" t="s">
        <v>19</v>
      </c>
    </row>
    <row r="235" spans="1:5" ht="30" x14ac:dyDescent="0.25">
      <c r="A235" s="11" t="s">
        <v>40</v>
      </c>
      <c r="B235" s="11" t="s">
        <v>121</v>
      </c>
      <c r="C235" s="11" t="s">
        <v>98</v>
      </c>
      <c r="D235" s="11" t="s">
        <v>122</v>
      </c>
      <c r="E235" s="11" t="s">
        <v>19</v>
      </c>
    </row>
    <row r="236" spans="1:5" ht="30" x14ac:dyDescent="0.25">
      <c r="A236" s="11" t="s">
        <v>40</v>
      </c>
      <c r="B236" s="11" t="s">
        <v>123</v>
      </c>
      <c r="C236" s="11" t="s">
        <v>124</v>
      </c>
      <c r="D236" s="11" t="s">
        <v>125</v>
      </c>
      <c r="E236" s="11" t="s">
        <v>19</v>
      </c>
    </row>
    <row r="237" spans="1:5" ht="30" x14ac:dyDescent="0.25">
      <c r="A237" s="11" t="s">
        <v>40</v>
      </c>
      <c r="B237" s="11" t="s">
        <v>152</v>
      </c>
      <c r="C237" s="11" t="s">
        <v>153</v>
      </c>
      <c r="D237" s="11" t="s">
        <v>90</v>
      </c>
      <c r="E237" s="11" t="s">
        <v>19</v>
      </c>
    </row>
    <row r="238" spans="1:5" ht="30" x14ac:dyDescent="0.25">
      <c r="A238" s="11" t="s">
        <v>40</v>
      </c>
      <c r="B238" s="11" t="s">
        <v>197</v>
      </c>
      <c r="C238" s="11" t="s">
        <v>198</v>
      </c>
      <c r="D238" s="11" t="s">
        <v>199</v>
      </c>
      <c r="E238" s="11" t="s">
        <v>19</v>
      </c>
    </row>
    <row r="239" spans="1:5" ht="45" x14ac:dyDescent="0.25">
      <c r="A239" s="11" t="s">
        <v>40</v>
      </c>
      <c r="B239" s="11" t="s">
        <v>203</v>
      </c>
      <c r="C239" s="11" t="s">
        <v>204</v>
      </c>
      <c r="D239" s="11" t="s">
        <v>205</v>
      </c>
      <c r="E239" s="11" t="s">
        <v>19</v>
      </c>
    </row>
    <row r="240" spans="1:5" ht="45" x14ac:dyDescent="0.25">
      <c r="A240" s="11" t="s">
        <v>40</v>
      </c>
      <c r="B240" s="11" t="s">
        <v>234</v>
      </c>
      <c r="C240" s="11" t="s">
        <v>189</v>
      </c>
      <c r="D240" s="11" t="s">
        <v>235</v>
      </c>
      <c r="E240" s="11" t="s">
        <v>19</v>
      </c>
    </row>
    <row r="241" spans="1:5" ht="30" x14ac:dyDescent="0.25">
      <c r="A241" s="11" t="s">
        <v>40</v>
      </c>
      <c r="B241" s="11" t="s">
        <v>241</v>
      </c>
      <c r="C241" s="11" t="s">
        <v>242</v>
      </c>
      <c r="D241" s="11" t="s">
        <v>243</v>
      </c>
      <c r="E241" s="11" t="s">
        <v>19</v>
      </c>
    </row>
    <row r="242" spans="1:5" ht="30" x14ac:dyDescent="0.25">
      <c r="A242" s="11" t="s">
        <v>40</v>
      </c>
      <c r="B242" s="11" t="s">
        <v>275</v>
      </c>
      <c r="C242" s="11" t="s">
        <v>276</v>
      </c>
      <c r="D242" s="11" t="s">
        <v>277</v>
      </c>
      <c r="E242" s="11" t="s">
        <v>19</v>
      </c>
    </row>
    <row r="243" spans="1:5" ht="30" x14ac:dyDescent="0.25">
      <c r="A243" s="11" t="s">
        <v>40</v>
      </c>
      <c r="B243" s="11" t="s">
        <v>374</v>
      </c>
      <c r="C243" s="11" t="s">
        <v>204</v>
      </c>
      <c r="D243" s="11" t="s">
        <v>375</v>
      </c>
      <c r="E243" s="11" t="s">
        <v>19</v>
      </c>
    </row>
    <row r="244" spans="1:5" ht="30" x14ac:dyDescent="0.25">
      <c r="A244" s="11" t="s">
        <v>40</v>
      </c>
      <c r="B244" s="11" t="s">
        <v>434</v>
      </c>
      <c r="C244" s="11" t="s">
        <v>116</v>
      </c>
      <c r="D244" s="11" t="s">
        <v>435</v>
      </c>
      <c r="E244" s="11" t="s">
        <v>19</v>
      </c>
    </row>
    <row r="245" spans="1:5" ht="30" x14ac:dyDescent="0.25">
      <c r="A245" s="11" t="s">
        <v>40</v>
      </c>
      <c r="B245" s="11" t="s">
        <v>441</v>
      </c>
      <c r="C245" s="11" t="s">
        <v>442</v>
      </c>
      <c r="D245" s="11" t="s">
        <v>443</v>
      </c>
      <c r="E245" s="11" t="s">
        <v>19</v>
      </c>
    </row>
    <row r="246" spans="1:5" ht="45" x14ac:dyDescent="0.25">
      <c r="A246" s="11" t="s">
        <v>40</v>
      </c>
      <c r="B246" s="11" t="s">
        <v>519</v>
      </c>
      <c r="C246" s="11" t="s">
        <v>26</v>
      </c>
      <c r="D246" s="11" t="s">
        <v>520</v>
      </c>
      <c r="E246" s="11" t="s">
        <v>19</v>
      </c>
    </row>
    <row r="247" spans="1:5" ht="30" x14ac:dyDescent="0.25">
      <c r="A247" s="11" t="s">
        <v>40</v>
      </c>
      <c r="B247" s="11" t="s">
        <v>524</v>
      </c>
      <c r="C247" s="11" t="s">
        <v>263</v>
      </c>
      <c r="D247" s="11" t="s">
        <v>525</v>
      </c>
      <c r="E247" s="11" t="s">
        <v>19</v>
      </c>
    </row>
    <row r="248" spans="1:5" ht="30" x14ac:dyDescent="0.25">
      <c r="A248" s="11" t="s">
        <v>40</v>
      </c>
      <c r="B248" s="11" t="s">
        <v>529</v>
      </c>
      <c r="C248" s="11" t="s">
        <v>530</v>
      </c>
      <c r="D248" s="11" t="s">
        <v>531</v>
      </c>
      <c r="E248" s="11" t="s">
        <v>19</v>
      </c>
    </row>
    <row r="249" spans="1:5" ht="30" x14ac:dyDescent="0.25">
      <c r="A249" s="11" t="s">
        <v>40</v>
      </c>
      <c r="B249" s="11" t="s">
        <v>551</v>
      </c>
      <c r="C249" s="11" t="s">
        <v>204</v>
      </c>
      <c r="D249" s="11" t="s">
        <v>552</v>
      </c>
      <c r="E249" s="11" t="s">
        <v>19</v>
      </c>
    </row>
    <row r="250" spans="1:5" ht="30" x14ac:dyDescent="0.25">
      <c r="A250" s="11" t="s">
        <v>40</v>
      </c>
      <c r="B250" s="11" t="s">
        <v>556</v>
      </c>
      <c r="C250" s="11" t="s">
        <v>92</v>
      </c>
      <c r="D250" s="11" t="s">
        <v>557</v>
      </c>
      <c r="E250" s="11" t="s">
        <v>19</v>
      </c>
    </row>
    <row r="251" spans="1:5" ht="60" x14ac:dyDescent="0.25">
      <c r="A251" s="11" t="s">
        <v>40</v>
      </c>
      <c r="B251" s="11" t="s">
        <v>558</v>
      </c>
      <c r="C251" s="11" t="s">
        <v>276</v>
      </c>
      <c r="D251" s="11" t="s">
        <v>559</v>
      </c>
      <c r="E251" s="11" t="s">
        <v>19</v>
      </c>
    </row>
    <row r="252" spans="1:5" ht="30" x14ac:dyDescent="0.25">
      <c r="A252" s="11" t="s">
        <v>40</v>
      </c>
      <c r="B252" s="11" t="s">
        <v>576</v>
      </c>
      <c r="C252" s="11" t="s">
        <v>577</v>
      </c>
      <c r="D252" s="11" t="s">
        <v>578</v>
      </c>
      <c r="E252" s="11" t="s">
        <v>19</v>
      </c>
    </row>
    <row r="253" spans="1:5" ht="30" x14ac:dyDescent="0.25">
      <c r="A253" s="11" t="s">
        <v>40</v>
      </c>
      <c r="B253" s="11" t="s">
        <v>610</v>
      </c>
      <c r="C253" s="11" t="s">
        <v>195</v>
      </c>
      <c r="D253" s="11" t="s">
        <v>611</v>
      </c>
      <c r="E253" s="11" t="s">
        <v>19</v>
      </c>
    </row>
    <row r="254" spans="1:5" ht="30" x14ac:dyDescent="0.25">
      <c r="A254" s="11" t="s">
        <v>40</v>
      </c>
      <c r="B254" s="11" t="s">
        <v>615</v>
      </c>
      <c r="C254" s="11" t="s">
        <v>285</v>
      </c>
      <c r="D254" s="11" t="s">
        <v>616</v>
      </c>
      <c r="E254" s="11" t="s">
        <v>19</v>
      </c>
    </row>
    <row r="255" spans="1:5" ht="30" x14ac:dyDescent="0.25">
      <c r="A255" s="11" t="s">
        <v>40</v>
      </c>
      <c r="B255" s="11" t="s">
        <v>649</v>
      </c>
      <c r="C255" s="11" t="s">
        <v>78</v>
      </c>
      <c r="D255" s="11" t="s">
        <v>650</v>
      </c>
      <c r="E255" s="11" t="s">
        <v>19</v>
      </c>
    </row>
    <row r="256" spans="1:5" ht="30" x14ac:dyDescent="0.25">
      <c r="A256" s="11" t="s">
        <v>40</v>
      </c>
      <c r="B256" s="11" t="s">
        <v>659</v>
      </c>
      <c r="C256" s="11" t="s">
        <v>92</v>
      </c>
      <c r="D256" s="11" t="s">
        <v>660</v>
      </c>
      <c r="E256" s="11" t="s">
        <v>19</v>
      </c>
    </row>
    <row r="257" spans="1:5" ht="30" x14ac:dyDescent="0.25">
      <c r="A257" s="11" t="s">
        <v>40</v>
      </c>
      <c r="B257" s="11" t="s">
        <v>672</v>
      </c>
      <c r="C257" s="11" t="s">
        <v>204</v>
      </c>
      <c r="D257" s="11" t="s">
        <v>135</v>
      </c>
      <c r="E257" s="11" t="s">
        <v>19</v>
      </c>
    </row>
    <row r="258" spans="1:5" ht="60" x14ac:dyDescent="0.25">
      <c r="A258" s="11" t="s">
        <v>40</v>
      </c>
      <c r="B258" s="11" t="s">
        <v>674</v>
      </c>
      <c r="C258" s="11" t="s">
        <v>195</v>
      </c>
      <c r="D258" s="11" t="s">
        <v>675</v>
      </c>
      <c r="E258" s="11" t="s">
        <v>19</v>
      </c>
    </row>
    <row r="259" spans="1:5" ht="30" x14ac:dyDescent="0.25">
      <c r="A259" s="11" t="s">
        <v>40</v>
      </c>
      <c r="B259" s="11" t="s">
        <v>676</v>
      </c>
      <c r="C259" s="11" t="s">
        <v>143</v>
      </c>
      <c r="D259" s="11" t="s">
        <v>677</v>
      </c>
      <c r="E259" s="11" t="s">
        <v>19</v>
      </c>
    </row>
    <row r="260" spans="1:5" ht="30" x14ac:dyDescent="0.25">
      <c r="A260" s="11" t="s">
        <v>40</v>
      </c>
      <c r="B260" s="11" t="s">
        <v>684</v>
      </c>
      <c r="C260" s="11" t="s">
        <v>685</v>
      </c>
      <c r="D260" s="11" t="s">
        <v>338</v>
      </c>
      <c r="E260" s="11" t="s">
        <v>19</v>
      </c>
    </row>
    <row r="261" spans="1:5" ht="30" x14ac:dyDescent="0.25">
      <c r="A261" s="11" t="s">
        <v>40</v>
      </c>
      <c r="B261" s="11" t="s">
        <v>689</v>
      </c>
      <c r="C261" s="11" t="s">
        <v>143</v>
      </c>
      <c r="D261" s="11" t="s">
        <v>690</v>
      </c>
      <c r="E261" s="11" t="s">
        <v>19</v>
      </c>
    </row>
    <row r="262" spans="1:5" ht="30" x14ac:dyDescent="0.25">
      <c r="A262" s="11" t="s">
        <v>40</v>
      </c>
      <c r="B262" s="11" t="s">
        <v>724</v>
      </c>
      <c r="C262" s="11" t="s">
        <v>725</v>
      </c>
      <c r="D262" s="11" t="s">
        <v>726</v>
      </c>
      <c r="E262" s="11" t="s">
        <v>19</v>
      </c>
    </row>
    <row r="263" spans="1:5" ht="30" x14ac:dyDescent="0.25">
      <c r="A263" s="11" t="s">
        <v>40</v>
      </c>
      <c r="B263" s="11" t="s">
        <v>311</v>
      </c>
      <c r="C263" s="11" t="s">
        <v>143</v>
      </c>
      <c r="D263" s="11" t="s">
        <v>748</v>
      </c>
      <c r="E263" s="11" t="s">
        <v>19</v>
      </c>
    </row>
    <row r="264" spans="1:5" ht="30" x14ac:dyDescent="0.25">
      <c r="A264" s="11" t="s">
        <v>40</v>
      </c>
      <c r="B264" s="11" t="s">
        <v>777</v>
      </c>
      <c r="C264" s="11" t="s">
        <v>778</v>
      </c>
      <c r="D264" s="11" t="s">
        <v>779</v>
      </c>
      <c r="E264" s="11" t="s">
        <v>19</v>
      </c>
    </row>
    <row r="265" spans="1:5" ht="60" x14ac:dyDescent="0.25">
      <c r="A265" s="11" t="s">
        <v>40</v>
      </c>
      <c r="B265" s="11" t="s">
        <v>792</v>
      </c>
      <c r="C265" s="11" t="s">
        <v>143</v>
      </c>
      <c r="D265" s="11" t="s">
        <v>793</v>
      </c>
      <c r="E265" s="11" t="s">
        <v>19</v>
      </c>
    </row>
    <row r="266" spans="1:5" ht="30" x14ac:dyDescent="0.25">
      <c r="A266" s="11" t="s">
        <v>40</v>
      </c>
      <c r="B266" s="11" t="s">
        <v>817</v>
      </c>
      <c r="C266" s="11" t="s">
        <v>78</v>
      </c>
      <c r="D266" s="11" t="s">
        <v>818</v>
      </c>
      <c r="E266" s="11" t="s">
        <v>19</v>
      </c>
    </row>
    <row r="267" spans="1:5" ht="30" x14ac:dyDescent="0.25">
      <c r="A267" s="11" t="s">
        <v>40</v>
      </c>
      <c r="B267" s="11" t="s">
        <v>851</v>
      </c>
      <c r="C267" s="11" t="s">
        <v>124</v>
      </c>
      <c r="D267" s="11" t="s">
        <v>852</v>
      </c>
      <c r="E267" s="11" t="s">
        <v>19</v>
      </c>
    </row>
    <row r="268" spans="1:5" ht="30" x14ac:dyDescent="0.25">
      <c r="A268" s="11" t="s">
        <v>40</v>
      </c>
      <c r="B268" s="11" t="s">
        <v>854</v>
      </c>
      <c r="C268" s="11" t="s">
        <v>153</v>
      </c>
      <c r="D268" s="11" t="s">
        <v>90</v>
      </c>
      <c r="E268" s="11" t="s">
        <v>19</v>
      </c>
    </row>
    <row r="269" spans="1:5" ht="30" x14ac:dyDescent="0.25">
      <c r="A269" s="11" t="s">
        <v>40</v>
      </c>
      <c r="B269" s="11" t="s">
        <v>859</v>
      </c>
      <c r="C269" s="11" t="s">
        <v>860</v>
      </c>
      <c r="D269" s="11" t="s">
        <v>861</v>
      </c>
      <c r="E269" s="11" t="s">
        <v>19</v>
      </c>
    </row>
    <row r="270" spans="1:5" ht="45" x14ac:dyDescent="0.25">
      <c r="A270" s="11" t="s">
        <v>40</v>
      </c>
      <c r="B270" s="11" t="s">
        <v>864</v>
      </c>
      <c r="C270" s="11" t="s">
        <v>865</v>
      </c>
      <c r="D270" s="11" t="s">
        <v>866</v>
      </c>
      <c r="E270" s="11" t="s">
        <v>19</v>
      </c>
    </row>
    <row r="271" spans="1:5" ht="30" x14ac:dyDescent="0.25">
      <c r="A271" s="11" t="s">
        <v>40</v>
      </c>
      <c r="B271" s="11" t="s">
        <v>893</v>
      </c>
      <c r="C271" s="11" t="s">
        <v>195</v>
      </c>
      <c r="D271" s="11" t="s">
        <v>894</v>
      </c>
      <c r="E271" s="11" t="s">
        <v>19</v>
      </c>
    </row>
    <row r="272" spans="1:5" ht="30" x14ac:dyDescent="0.25">
      <c r="A272" s="11" t="s">
        <v>40</v>
      </c>
      <c r="B272" s="11" t="s">
        <v>900</v>
      </c>
      <c r="C272" s="11" t="s">
        <v>901</v>
      </c>
      <c r="D272" s="11" t="s">
        <v>902</v>
      </c>
      <c r="E272" s="11" t="s">
        <v>19</v>
      </c>
    </row>
    <row r="273" spans="1:5" ht="30" x14ac:dyDescent="0.25">
      <c r="A273" s="11" t="s">
        <v>40</v>
      </c>
      <c r="B273" s="11" t="s">
        <v>938</v>
      </c>
      <c r="C273" s="11" t="s">
        <v>508</v>
      </c>
      <c r="D273" s="11" t="s">
        <v>939</v>
      </c>
      <c r="E273" s="11" t="s">
        <v>19</v>
      </c>
    </row>
    <row r="274" spans="1:5" ht="30" x14ac:dyDescent="0.25">
      <c r="A274" s="11" t="s">
        <v>40</v>
      </c>
      <c r="B274" s="11" t="s">
        <v>964</v>
      </c>
      <c r="C274" s="11" t="s">
        <v>242</v>
      </c>
      <c r="D274" s="11" t="s">
        <v>965</v>
      </c>
      <c r="E274" s="11" t="s">
        <v>19</v>
      </c>
    </row>
    <row r="275" spans="1:5" ht="30" x14ac:dyDescent="0.25">
      <c r="A275" s="11" t="s">
        <v>40</v>
      </c>
      <c r="B275" s="11" t="s">
        <v>966</v>
      </c>
      <c r="C275" s="11" t="s">
        <v>204</v>
      </c>
      <c r="D275" s="11" t="s">
        <v>967</v>
      </c>
      <c r="E275" s="11" t="s">
        <v>19</v>
      </c>
    </row>
    <row r="276" spans="1:5" ht="30" x14ac:dyDescent="0.25">
      <c r="A276" s="11" t="s">
        <v>40</v>
      </c>
      <c r="B276" s="11" t="s">
        <v>975</v>
      </c>
      <c r="C276" s="11" t="s">
        <v>158</v>
      </c>
      <c r="D276" s="11" t="s">
        <v>976</v>
      </c>
      <c r="E276" s="11" t="s">
        <v>19</v>
      </c>
    </row>
    <row r="277" spans="1:5" ht="30" x14ac:dyDescent="0.25">
      <c r="A277" s="11" t="s">
        <v>40</v>
      </c>
      <c r="B277" s="11" t="s">
        <v>1024</v>
      </c>
      <c r="C277" s="11" t="s">
        <v>356</v>
      </c>
      <c r="D277" s="11" t="s">
        <v>550</v>
      </c>
      <c r="E277" s="11" t="s">
        <v>19</v>
      </c>
    </row>
    <row r="278" spans="1:5" ht="30" x14ac:dyDescent="0.25">
      <c r="A278" s="11" t="s">
        <v>40</v>
      </c>
      <c r="B278" s="11" t="s">
        <v>1085</v>
      </c>
      <c r="C278" s="11" t="s">
        <v>1086</v>
      </c>
      <c r="D278" s="11" t="s">
        <v>555</v>
      </c>
      <c r="E278" s="11" t="s">
        <v>19</v>
      </c>
    </row>
    <row r="279" spans="1:5" ht="30" x14ac:dyDescent="0.25">
      <c r="A279" s="11" t="s">
        <v>40</v>
      </c>
      <c r="B279" s="11" t="s">
        <v>1111</v>
      </c>
      <c r="C279" s="11" t="s">
        <v>1112</v>
      </c>
      <c r="D279" s="11" t="s">
        <v>1113</v>
      </c>
      <c r="E279" s="11" t="s">
        <v>19</v>
      </c>
    </row>
    <row r="280" spans="1:5" ht="81.75" customHeight="1" x14ac:dyDescent="0.25">
      <c r="A280" s="11" t="s">
        <v>329</v>
      </c>
      <c r="B280" s="11" t="s">
        <v>330</v>
      </c>
      <c r="C280" s="11" t="s">
        <v>127</v>
      </c>
      <c r="D280" s="11" t="s">
        <v>331</v>
      </c>
      <c r="E280" s="11" t="s">
        <v>19</v>
      </c>
    </row>
    <row r="281" spans="1:5" ht="78.75" customHeight="1" x14ac:dyDescent="0.25">
      <c r="A281" s="11" t="s">
        <v>329</v>
      </c>
      <c r="B281" s="11" t="s">
        <v>515</v>
      </c>
      <c r="C281" s="11" t="s">
        <v>516</v>
      </c>
      <c r="D281" s="11" t="s">
        <v>517</v>
      </c>
      <c r="E281" s="11" t="s">
        <v>19</v>
      </c>
    </row>
    <row r="282" spans="1:5" ht="72.75" customHeight="1" x14ac:dyDescent="0.25">
      <c r="A282" s="11" t="s">
        <v>329</v>
      </c>
      <c r="B282" s="11" t="s">
        <v>574</v>
      </c>
      <c r="C282" s="11" t="s">
        <v>34</v>
      </c>
      <c r="D282" s="11" t="s">
        <v>575</v>
      </c>
      <c r="E282" s="11" t="s">
        <v>19</v>
      </c>
    </row>
    <row r="283" spans="1:5" ht="71.25" customHeight="1" x14ac:dyDescent="0.25">
      <c r="A283" s="11" t="s">
        <v>329</v>
      </c>
      <c r="B283" s="11" t="s">
        <v>731</v>
      </c>
      <c r="C283" s="11" t="s">
        <v>34</v>
      </c>
      <c r="D283" s="11" t="s">
        <v>732</v>
      </c>
      <c r="E283" s="11" t="s">
        <v>19</v>
      </c>
    </row>
    <row r="284" spans="1:5" ht="88.5" customHeight="1" x14ac:dyDescent="0.25">
      <c r="A284" s="11" t="s">
        <v>329</v>
      </c>
      <c r="B284" s="11" t="s">
        <v>1009</v>
      </c>
      <c r="C284" s="11" t="s">
        <v>38</v>
      </c>
      <c r="D284" s="11" t="s">
        <v>1010</v>
      </c>
      <c r="E284" s="11" t="s">
        <v>19</v>
      </c>
    </row>
    <row r="285" spans="1:5" ht="87" customHeight="1" x14ac:dyDescent="0.25">
      <c r="A285" s="11" t="s">
        <v>329</v>
      </c>
      <c r="B285" s="11" t="s">
        <v>1020</v>
      </c>
      <c r="C285" s="11" t="s">
        <v>1021</v>
      </c>
      <c r="D285" s="11" t="s">
        <v>960</v>
      </c>
      <c r="E285" s="11" t="s">
        <v>19</v>
      </c>
    </row>
    <row r="286" spans="1:5" ht="84" customHeight="1" x14ac:dyDescent="0.25">
      <c r="A286" s="11" t="s">
        <v>329</v>
      </c>
      <c r="B286" s="11" t="s">
        <v>1022</v>
      </c>
      <c r="C286" s="11" t="s">
        <v>285</v>
      </c>
      <c r="D286" s="11" t="s">
        <v>1023</v>
      </c>
      <c r="E286" s="11" t="s">
        <v>19</v>
      </c>
    </row>
    <row r="287" spans="1:5" ht="86.25" customHeight="1" x14ac:dyDescent="0.25">
      <c r="A287" s="11" t="s">
        <v>721</v>
      </c>
      <c r="B287" s="11" t="s">
        <v>722</v>
      </c>
      <c r="C287" s="11" t="s">
        <v>469</v>
      </c>
      <c r="D287" s="11" t="s">
        <v>723</v>
      </c>
      <c r="E287" s="11" t="s">
        <v>19</v>
      </c>
    </row>
    <row r="288" spans="1:5" ht="93" customHeight="1" x14ac:dyDescent="0.25">
      <c r="A288" s="11" t="s">
        <v>286</v>
      </c>
      <c r="B288" s="11" t="s">
        <v>287</v>
      </c>
      <c r="C288" s="11" t="s">
        <v>288</v>
      </c>
      <c r="D288" s="11" t="s">
        <v>289</v>
      </c>
      <c r="E288" s="11" t="s">
        <v>19</v>
      </c>
    </row>
    <row r="289" spans="1:5" ht="75.75" customHeight="1" x14ac:dyDescent="0.25">
      <c r="A289" s="11" t="s">
        <v>286</v>
      </c>
      <c r="B289" s="11" t="s">
        <v>387</v>
      </c>
      <c r="C289" s="11" t="s">
        <v>124</v>
      </c>
      <c r="D289" s="11" t="s">
        <v>388</v>
      </c>
      <c r="E289" s="11" t="s">
        <v>19</v>
      </c>
    </row>
    <row r="290" spans="1:5" ht="77.25" customHeight="1" x14ac:dyDescent="0.25">
      <c r="A290" s="11" t="s">
        <v>286</v>
      </c>
      <c r="B290" s="11" t="s">
        <v>788</v>
      </c>
      <c r="C290" s="11" t="s">
        <v>740</v>
      </c>
      <c r="D290" s="11" t="s">
        <v>789</v>
      </c>
      <c r="E290" s="11" t="s">
        <v>19</v>
      </c>
    </row>
    <row r="291" spans="1:5" ht="87.75" customHeight="1" x14ac:dyDescent="0.25">
      <c r="A291" s="11" t="s">
        <v>286</v>
      </c>
      <c r="B291" s="11" t="s">
        <v>895</v>
      </c>
      <c r="C291" s="11" t="s">
        <v>78</v>
      </c>
      <c r="D291" s="11" t="s">
        <v>594</v>
      </c>
      <c r="E291" s="11" t="s">
        <v>19</v>
      </c>
    </row>
    <row r="292" spans="1:5" ht="87" customHeight="1" x14ac:dyDescent="0.25">
      <c r="A292" s="11" t="s">
        <v>1073</v>
      </c>
      <c r="B292" s="11" t="s">
        <v>1074</v>
      </c>
      <c r="C292" s="11" t="s">
        <v>295</v>
      </c>
      <c r="D292" s="11" t="s">
        <v>282</v>
      </c>
      <c r="E292" s="11" t="s">
        <v>19</v>
      </c>
    </row>
    <row r="293" spans="1:5" ht="30" x14ac:dyDescent="0.25">
      <c r="A293" s="11" t="s">
        <v>219</v>
      </c>
      <c r="B293" s="11" t="s">
        <v>220</v>
      </c>
      <c r="C293" s="11" t="s">
        <v>221</v>
      </c>
      <c r="D293" s="11" t="s">
        <v>222</v>
      </c>
      <c r="E293" s="11" t="s">
        <v>19</v>
      </c>
    </row>
    <row r="294" spans="1:5" ht="82.5" customHeight="1" x14ac:dyDescent="0.25">
      <c r="A294" s="11" t="s">
        <v>80</v>
      </c>
      <c r="B294" s="11" t="s">
        <v>81</v>
      </c>
      <c r="C294" s="11" t="s">
        <v>82</v>
      </c>
      <c r="D294" s="11" t="s">
        <v>83</v>
      </c>
      <c r="E294" s="11" t="s">
        <v>19</v>
      </c>
    </row>
    <row r="295" spans="1:5" ht="30" x14ac:dyDescent="0.25">
      <c r="A295" s="11" t="s">
        <v>225</v>
      </c>
      <c r="B295" s="11" t="s">
        <v>226</v>
      </c>
      <c r="C295" s="11" t="s">
        <v>227</v>
      </c>
      <c r="D295" s="11" t="s">
        <v>228</v>
      </c>
      <c r="E295" s="11" t="s">
        <v>19</v>
      </c>
    </row>
    <row r="296" spans="1:5" ht="30" x14ac:dyDescent="0.25">
      <c r="A296" s="11" t="s">
        <v>225</v>
      </c>
      <c r="B296" s="11" t="s">
        <v>739</v>
      </c>
      <c r="C296" s="11" t="s">
        <v>740</v>
      </c>
      <c r="D296" s="11" t="s">
        <v>741</v>
      </c>
      <c r="E296" s="11" t="s">
        <v>19</v>
      </c>
    </row>
    <row r="297" spans="1:5" ht="30" x14ac:dyDescent="0.25">
      <c r="A297" s="11" t="s">
        <v>118</v>
      </c>
      <c r="B297" s="11" t="s">
        <v>119</v>
      </c>
      <c r="C297" s="11" t="s">
        <v>98</v>
      </c>
      <c r="D297" s="11" t="s">
        <v>120</v>
      </c>
      <c r="E297" s="11" t="s">
        <v>19</v>
      </c>
    </row>
    <row r="298" spans="1:5" ht="66" customHeight="1" x14ac:dyDescent="0.25">
      <c r="A298" s="11" t="s">
        <v>489</v>
      </c>
      <c r="B298" s="11" t="s">
        <v>490</v>
      </c>
      <c r="C298" s="11" t="s">
        <v>201</v>
      </c>
      <c r="D298" s="11" t="s">
        <v>491</v>
      </c>
      <c r="E298" s="11" t="s">
        <v>19</v>
      </c>
    </row>
    <row r="299" spans="1:5" ht="63.75" customHeight="1" x14ac:dyDescent="0.25">
      <c r="A299" s="11" t="s">
        <v>489</v>
      </c>
      <c r="B299" s="11" t="s">
        <v>598</v>
      </c>
      <c r="C299" s="11" t="s">
        <v>150</v>
      </c>
      <c r="D299" s="11" t="s">
        <v>599</v>
      </c>
      <c r="E299" s="11" t="s">
        <v>19</v>
      </c>
    </row>
    <row r="300" spans="1:5" ht="30" x14ac:dyDescent="0.25">
      <c r="A300" s="11" t="s">
        <v>489</v>
      </c>
      <c r="B300" s="11" t="s">
        <v>714</v>
      </c>
      <c r="C300" s="11" t="s">
        <v>602</v>
      </c>
      <c r="D300" s="11" t="s">
        <v>715</v>
      </c>
      <c r="E300" s="11" t="s">
        <v>19</v>
      </c>
    </row>
    <row r="301" spans="1:5" ht="30" x14ac:dyDescent="0.25">
      <c r="A301" s="11" t="s">
        <v>489</v>
      </c>
      <c r="B301" s="11" t="s">
        <v>872</v>
      </c>
      <c r="C301" s="11" t="s">
        <v>98</v>
      </c>
      <c r="D301" s="11" t="s">
        <v>873</v>
      </c>
      <c r="E301" s="11" t="s">
        <v>19</v>
      </c>
    </row>
    <row r="302" spans="1:5" ht="60" x14ac:dyDescent="0.25">
      <c r="A302" s="11" t="s">
        <v>489</v>
      </c>
      <c r="B302" s="11" t="s">
        <v>932</v>
      </c>
      <c r="C302" s="11" t="s">
        <v>933</v>
      </c>
      <c r="D302" s="11" t="s">
        <v>934</v>
      </c>
      <c r="E302" s="11" t="s">
        <v>19</v>
      </c>
    </row>
    <row r="303" spans="1:5" ht="120" x14ac:dyDescent="0.25">
      <c r="A303" s="11" t="s">
        <v>489</v>
      </c>
      <c r="B303" s="11" t="s">
        <v>970</v>
      </c>
      <c r="C303" s="11" t="s">
        <v>971</v>
      </c>
      <c r="D303" s="11" t="s">
        <v>972</v>
      </c>
      <c r="E303" s="11" t="s">
        <v>19</v>
      </c>
    </row>
    <row r="304" spans="1:5" ht="30" x14ac:dyDescent="0.25">
      <c r="A304" s="11" t="s">
        <v>259</v>
      </c>
      <c r="B304" s="11" t="s">
        <v>260</v>
      </c>
      <c r="C304" s="11" t="s">
        <v>213</v>
      </c>
      <c r="D304" s="11" t="s">
        <v>261</v>
      </c>
      <c r="E304" s="11" t="s">
        <v>19</v>
      </c>
    </row>
    <row r="305" spans="1:5" ht="30" x14ac:dyDescent="0.25">
      <c r="A305" s="11" t="s">
        <v>259</v>
      </c>
      <c r="B305" s="11" t="s">
        <v>449</v>
      </c>
      <c r="C305" s="11" t="s">
        <v>450</v>
      </c>
      <c r="D305" s="11" t="s">
        <v>451</v>
      </c>
      <c r="E305" s="11" t="s">
        <v>19</v>
      </c>
    </row>
    <row r="306" spans="1:5" ht="30" x14ac:dyDescent="0.25">
      <c r="A306" s="11" t="s">
        <v>259</v>
      </c>
      <c r="B306" s="11" t="s">
        <v>1016</v>
      </c>
      <c r="C306" s="11" t="s">
        <v>307</v>
      </c>
      <c r="D306" s="11" t="s">
        <v>1017</v>
      </c>
      <c r="E306" s="11" t="s">
        <v>19</v>
      </c>
    </row>
    <row r="307" spans="1:5" ht="30" x14ac:dyDescent="0.25">
      <c r="A307" s="11" t="s">
        <v>259</v>
      </c>
      <c r="B307" s="11" t="s">
        <v>1037</v>
      </c>
      <c r="C307" s="11" t="s">
        <v>469</v>
      </c>
      <c r="D307" s="11" t="s">
        <v>1038</v>
      </c>
      <c r="E307" s="11" t="s">
        <v>19</v>
      </c>
    </row>
    <row r="308" spans="1:5" ht="30" x14ac:dyDescent="0.25">
      <c r="A308" s="11" t="s">
        <v>319</v>
      </c>
      <c r="B308" s="11" t="s">
        <v>320</v>
      </c>
      <c r="C308" s="11" t="s">
        <v>45</v>
      </c>
      <c r="D308" s="11" t="s">
        <v>321</v>
      </c>
      <c r="E308" s="11" t="s">
        <v>19</v>
      </c>
    </row>
    <row r="309" spans="1:5" ht="30" x14ac:dyDescent="0.25">
      <c r="A309" s="11" t="s">
        <v>319</v>
      </c>
      <c r="B309" s="11" t="s">
        <v>1000</v>
      </c>
      <c r="C309" s="11" t="s">
        <v>109</v>
      </c>
      <c r="D309" s="11" t="s">
        <v>1001</v>
      </c>
      <c r="E309" s="11" t="s">
        <v>19</v>
      </c>
    </row>
    <row r="310" spans="1:5" ht="45" x14ac:dyDescent="0.25">
      <c r="A310" s="11" t="s">
        <v>1053</v>
      </c>
      <c r="B310" s="11" t="s">
        <v>1054</v>
      </c>
      <c r="C310" s="11" t="s">
        <v>469</v>
      </c>
      <c r="D310" s="11" t="s">
        <v>1055</v>
      </c>
      <c r="E310" s="11" t="s">
        <v>19</v>
      </c>
    </row>
    <row r="311" spans="1:5" ht="30" x14ac:dyDescent="0.25">
      <c r="A311" s="11" t="s">
        <v>283</v>
      </c>
      <c r="B311" s="11" t="s">
        <v>284</v>
      </c>
      <c r="C311" s="11" t="s">
        <v>285</v>
      </c>
      <c r="D311" s="11" t="s">
        <v>283</v>
      </c>
      <c r="E311" s="11" t="s">
        <v>19</v>
      </c>
    </row>
    <row r="312" spans="1:5" ht="30" x14ac:dyDescent="0.25">
      <c r="A312" s="11" t="s">
        <v>283</v>
      </c>
      <c r="B312" s="11" t="s">
        <v>380</v>
      </c>
      <c r="C312" s="11" t="s">
        <v>381</v>
      </c>
      <c r="D312" s="11" t="s">
        <v>283</v>
      </c>
      <c r="E312" s="11" t="s">
        <v>19</v>
      </c>
    </row>
    <row r="313" spans="1:5" ht="30" x14ac:dyDescent="0.25">
      <c r="A313" s="11" t="s">
        <v>283</v>
      </c>
      <c r="B313" s="11" t="s">
        <v>488</v>
      </c>
      <c r="C313" s="11" t="s">
        <v>341</v>
      </c>
      <c r="D313" s="11" t="s">
        <v>283</v>
      </c>
      <c r="E313" s="11" t="s">
        <v>19</v>
      </c>
    </row>
    <row r="314" spans="1:5" ht="30" x14ac:dyDescent="0.25">
      <c r="A314" s="11" t="s">
        <v>283</v>
      </c>
      <c r="B314" s="11" t="s">
        <v>905</v>
      </c>
      <c r="C314" s="11" t="s">
        <v>204</v>
      </c>
      <c r="D314" s="11" t="s">
        <v>906</v>
      </c>
      <c r="E314" s="11" t="s">
        <v>19</v>
      </c>
    </row>
    <row r="315" spans="1:5" ht="30" x14ac:dyDescent="0.25">
      <c r="A315" s="11" t="s">
        <v>283</v>
      </c>
      <c r="B315" s="11" t="s">
        <v>1025</v>
      </c>
      <c r="C315" s="11" t="s">
        <v>337</v>
      </c>
      <c r="D315" s="11" t="s">
        <v>1026</v>
      </c>
      <c r="E315" s="11" t="s">
        <v>19</v>
      </c>
    </row>
    <row r="316" spans="1:5" ht="30" x14ac:dyDescent="0.25">
      <c r="A316" s="11" t="s">
        <v>283</v>
      </c>
      <c r="B316" s="11" t="s">
        <v>1114</v>
      </c>
      <c r="C316" s="11" t="s">
        <v>381</v>
      </c>
      <c r="D316" s="11" t="s">
        <v>283</v>
      </c>
      <c r="E316" s="11" t="s">
        <v>19</v>
      </c>
    </row>
    <row r="317" spans="1:5" ht="62.25" customHeight="1" x14ac:dyDescent="0.25">
      <c r="A317" s="11" t="s">
        <v>299</v>
      </c>
      <c r="B317" s="11" t="s">
        <v>300</v>
      </c>
      <c r="C317" s="11" t="s">
        <v>301</v>
      </c>
      <c r="D317" s="11" t="s">
        <v>302</v>
      </c>
      <c r="E317" s="11" t="s">
        <v>19</v>
      </c>
    </row>
    <row r="318" spans="1:5" ht="60.75" customHeight="1" x14ac:dyDescent="0.25">
      <c r="A318" s="11" t="s">
        <v>299</v>
      </c>
      <c r="B318" s="11" t="s">
        <v>565</v>
      </c>
      <c r="C318" s="11" t="s">
        <v>210</v>
      </c>
      <c r="D318" s="11" t="s">
        <v>566</v>
      </c>
      <c r="E318" s="11" t="s">
        <v>19</v>
      </c>
    </row>
    <row r="319" spans="1:5" ht="30" x14ac:dyDescent="0.25">
      <c r="A319" s="11" t="s">
        <v>129</v>
      </c>
      <c r="B319" s="11" t="s">
        <v>130</v>
      </c>
      <c r="C319" s="11" t="s">
        <v>131</v>
      </c>
      <c r="D319" s="11" t="s">
        <v>132</v>
      </c>
      <c r="E319" s="11" t="s">
        <v>19</v>
      </c>
    </row>
    <row r="320" spans="1:5" ht="30" x14ac:dyDescent="0.25">
      <c r="A320" s="11" t="s">
        <v>129</v>
      </c>
      <c r="B320" s="11" t="s">
        <v>876</v>
      </c>
      <c r="C320" s="11" t="s">
        <v>786</v>
      </c>
      <c r="D320" s="11" t="s">
        <v>132</v>
      </c>
      <c r="E320" s="11" t="s">
        <v>19</v>
      </c>
    </row>
    <row r="321" spans="1:5" ht="93.75" customHeight="1" x14ac:dyDescent="0.25">
      <c r="A321" s="11" t="s">
        <v>36</v>
      </c>
      <c r="B321" s="11" t="s">
        <v>37</v>
      </c>
      <c r="C321" s="11" t="s">
        <v>38</v>
      </c>
      <c r="D321" s="11" t="s">
        <v>39</v>
      </c>
      <c r="E321" s="11" t="s">
        <v>19</v>
      </c>
    </row>
    <row r="322" spans="1:5" ht="89.25" customHeight="1" x14ac:dyDescent="0.25">
      <c r="A322" s="11" t="s">
        <v>36</v>
      </c>
      <c r="B322" s="11" t="s">
        <v>91</v>
      </c>
      <c r="C322" s="11" t="s">
        <v>92</v>
      </c>
      <c r="D322" s="11" t="s">
        <v>93</v>
      </c>
      <c r="E322" s="11" t="s">
        <v>19</v>
      </c>
    </row>
    <row r="323" spans="1:5" ht="93.75" customHeight="1" x14ac:dyDescent="0.25">
      <c r="A323" s="11" t="s">
        <v>36</v>
      </c>
      <c r="B323" s="11" t="s">
        <v>94</v>
      </c>
      <c r="C323" s="11" t="s">
        <v>34</v>
      </c>
      <c r="D323" s="11" t="s">
        <v>95</v>
      </c>
      <c r="E323" s="11" t="s">
        <v>19</v>
      </c>
    </row>
    <row r="324" spans="1:5" ht="88.5" customHeight="1" x14ac:dyDescent="0.25">
      <c r="A324" s="11" t="s">
        <v>36</v>
      </c>
      <c r="B324" s="11" t="s">
        <v>133</v>
      </c>
      <c r="C324" s="11" t="s">
        <v>134</v>
      </c>
      <c r="D324" s="11" t="s">
        <v>135</v>
      </c>
      <c r="E324" s="11" t="s">
        <v>19</v>
      </c>
    </row>
    <row r="325" spans="1:5" ht="76.5" customHeight="1" x14ac:dyDescent="0.25">
      <c r="A325" s="11" t="s">
        <v>36</v>
      </c>
      <c r="B325" s="11" t="s">
        <v>157</v>
      </c>
      <c r="C325" s="11" t="s">
        <v>158</v>
      </c>
      <c r="D325" s="11" t="s">
        <v>159</v>
      </c>
      <c r="E325" s="11" t="s">
        <v>19</v>
      </c>
    </row>
    <row r="326" spans="1:5" ht="88.5" customHeight="1" x14ac:dyDescent="0.25">
      <c r="A326" s="11" t="s">
        <v>36</v>
      </c>
      <c r="B326" s="11" t="s">
        <v>162</v>
      </c>
      <c r="C326" s="11" t="s">
        <v>163</v>
      </c>
      <c r="D326" s="11" t="s">
        <v>164</v>
      </c>
      <c r="E326" s="11" t="s">
        <v>19</v>
      </c>
    </row>
    <row r="327" spans="1:5" ht="82.5" customHeight="1" x14ac:dyDescent="0.25">
      <c r="A327" s="11" t="s">
        <v>36</v>
      </c>
      <c r="B327" s="11" t="s">
        <v>188</v>
      </c>
      <c r="C327" s="11" t="s">
        <v>189</v>
      </c>
      <c r="D327" s="11" t="s">
        <v>190</v>
      </c>
      <c r="E327" s="11" t="s">
        <v>19</v>
      </c>
    </row>
    <row r="328" spans="1:5" ht="84" customHeight="1" x14ac:dyDescent="0.25">
      <c r="A328" s="11" t="s">
        <v>36</v>
      </c>
      <c r="B328" s="11" t="s">
        <v>194</v>
      </c>
      <c r="C328" s="11" t="s">
        <v>195</v>
      </c>
      <c r="D328" s="11" t="s">
        <v>196</v>
      </c>
      <c r="E328" s="11" t="s">
        <v>19</v>
      </c>
    </row>
    <row r="329" spans="1:5" ht="78.75" customHeight="1" x14ac:dyDescent="0.25">
      <c r="A329" s="11" t="s">
        <v>36</v>
      </c>
      <c r="B329" s="11" t="s">
        <v>232</v>
      </c>
      <c r="C329" s="11" t="s">
        <v>98</v>
      </c>
      <c r="D329" s="11" t="s">
        <v>233</v>
      </c>
      <c r="E329" s="11" t="s">
        <v>19</v>
      </c>
    </row>
    <row r="330" spans="1:5" ht="93.75" customHeight="1" x14ac:dyDescent="0.25">
      <c r="A330" s="11" t="s">
        <v>36</v>
      </c>
      <c r="B330" s="11" t="s">
        <v>239</v>
      </c>
      <c r="C330" s="11" t="s">
        <v>75</v>
      </c>
      <c r="D330" s="11" t="s">
        <v>240</v>
      </c>
      <c r="E330" s="11" t="s">
        <v>19</v>
      </c>
    </row>
    <row r="331" spans="1:5" ht="99" customHeight="1" x14ac:dyDescent="0.25">
      <c r="A331" s="11" t="s">
        <v>36</v>
      </c>
      <c r="B331" s="11" t="s">
        <v>280</v>
      </c>
      <c r="C331" s="11" t="s">
        <v>281</v>
      </c>
      <c r="D331" s="11" t="s">
        <v>282</v>
      </c>
      <c r="E331" s="11" t="s">
        <v>19</v>
      </c>
    </row>
    <row r="332" spans="1:5" ht="88.5" customHeight="1" x14ac:dyDescent="0.25">
      <c r="A332" s="11" t="s">
        <v>36</v>
      </c>
      <c r="B332" s="11" t="s">
        <v>322</v>
      </c>
      <c r="C332" s="11" t="s">
        <v>38</v>
      </c>
      <c r="D332" s="11" t="s">
        <v>323</v>
      </c>
      <c r="E332" s="11" t="s">
        <v>19</v>
      </c>
    </row>
    <row r="333" spans="1:5" ht="102" customHeight="1" x14ac:dyDescent="0.25">
      <c r="A333" s="11" t="s">
        <v>36</v>
      </c>
      <c r="B333" s="11" t="s">
        <v>492</v>
      </c>
      <c r="C333" s="11" t="s">
        <v>285</v>
      </c>
      <c r="D333" s="11" t="s">
        <v>493</v>
      </c>
      <c r="E333" s="11" t="s">
        <v>19</v>
      </c>
    </row>
    <row r="334" spans="1:5" ht="81" customHeight="1" x14ac:dyDescent="0.25">
      <c r="A334" s="11" t="s">
        <v>36</v>
      </c>
      <c r="B334" s="11" t="s">
        <v>500</v>
      </c>
      <c r="C334" s="11" t="s">
        <v>204</v>
      </c>
      <c r="D334" s="11" t="s">
        <v>501</v>
      </c>
      <c r="E334" s="11" t="s">
        <v>19</v>
      </c>
    </row>
    <row r="335" spans="1:5" ht="93" customHeight="1" x14ac:dyDescent="0.25">
      <c r="A335" s="11" t="s">
        <v>36</v>
      </c>
      <c r="B335" s="11" t="s">
        <v>514</v>
      </c>
      <c r="C335" s="11" t="s">
        <v>34</v>
      </c>
      <c r="D335" s="11" t="s">
        <v>95</v>
      </c>
      <c r="E335" s="11" t="s">
        <v>19</v>
      </c>
    </row>
    <row r="336" spans="1:5" ht="100.5" customHeight="1" x14ac:dyDescent="0.25">
      <c r="A336" s="11" t="s">
        <v>36</v>
      </c>
      <c r="B336" s="11" t="s">
        <v>570</v>
      </c>
      <c r="C336" s="11" t="s">
        <v>127</v>
      </c>
      <c r="D336" s="11" t="s">
        <v>571</v>
      </c>
      <c r="E336" s="11" t="s">
        <v>19</v>
      </c>
    </row>
    <row r="337" spans="1:5" ht="81.75" customHeight="1" x14ac:dyDescent="0.25">
      <c r="A337" s="11" t="s">
        <v>36</v>
      </c>
      <c r="B337" s="11" t="s">
        <v>588</v>
      </c>
      <c r="C337" s="11" t="s">
        <v>56</v>
      </c>
      <c r="D337" s="11" t="s">
        <v>589</v>
      </c>
      <c r="E337" s="11" t="s">
        <v>19</v>
      </c>
    </row>
    <row r="338" spans="1:5" ht="99" customHeight="1" x14ac:dyDescent="0.25">
      <c r="A338" s="11" t="s">
        <v>36</v>
      </c>
      <c r="B338" s="11" t="s">
        <v>656</v>
      </c>
      <c r="C338" s="11" t="s">
        <v>109</v>
      </c>
      <c r="D338" s="11" t="s">
        <v>95</v>
      </c>
      <c r="E338" s="11" t="s">
        <v>19</v>
      </c>
    </row>
    <row r="339" spans="1:5" ht="96" customHeight="1" x14ac:dyDescent="0.25">
      <c r="A339" s="11" t="s">
        <v>36</v>
      </c>
      <c r="B339" s="11" t="s">
        <v>278</v>
      </c>
      <c r="C339" s="11" t="s">
        <v>195</v>
      </c>
      <c r="D339" s="11" t="s">
        <v>673</v>
      </c>
      <c r="E339" s="11" t="s">
        <v>19</v>
      </c>
    </row>
    <row r="340" spans="1:5" ht="106.5" customHeight="1" x14ac:dyDescent="0.25">
      <c r="A340" s="11" t="s">
        <v>36</v>
      </c>
      <c r="B340" s="11" t="s">
        <v>680</v>
      </c>
      <c r="C340" s="11" t="s">
        <v>230</v>
      </c>
      <c r="D340" s="11" t="s">
        <v>681</v>
      </c>
      <c r="E340" s="11" t="s">
        <v>19</v>
      </c>
    </row>
    <row r="341" spans="1:5" ht="92.25" customHeight="1" x14ac:dyDescent="0.25">
      <c r="A341" s="11" t="s">
        <v>36</v>
      </c>
      <c r="B341" s="11" t="s">
        <v>733</v>
      </c>
      <c r="C341" s="11" t="s">
        <v>127</v>
      </c>
      <c r="D341" s="11" t="s">
        <v>734</v>
      </c>
      <c r="E341" s="11" t="s">
        <v>19</v>
      </c>
    </row>
    <row r="342" spans="1:5" ht="84.75" customHeight="1" x14ac:dyDescent="0.25">
      <c r="A342" s="11" t="s">
        <v>36</v>
      </c>
      <c r="B342" s="11" t="s">
        <v>749</v>
      </c>
      <c r="C342" s="11" t="s">
        <v>92</v>
      </c>
      <c r="D342" s="11" t="s">
        <v>750</v>
      </c>
      <c r="E342" s="11" t="s">
        <v>19</v>
      </c>
    </row>
    <row r="343" spans="1:5" ht="87.75" customHeight="1" x14ac:dyDescent="0.25">
      <c r="A343" s="11" t="s">
        <v>36</v>
      </c>
      <c r="B343" s="11" t="s">
        <v>774</v>
      </c>
      <c r="C343" s="11" t="s">
        <v>150</v>
      </c>
      <c r="D343" s="11" t="s">
        <v>95</v>
      </c>
      <c r="E343" s="11" t="s">
        <v>19</v>
      </c>
    </row>
    <row r="344" spans="1:5" ht="81.75" customHeight="1" x14ac:dyDescent="0.25">
      <c r="A344" s="11" t="s">
        <v>36</v>
      </c>
      <c r="B344" s="11" t="s">
        <v>785</v>
      </c>
      <c r="C344" s="11" t="s">
        <v>786</v>
      </c>
      <c r="D344" s="11" t="s">
        <v>787</v>
      </c>
      <c r="E344" s="11" t="s">
        <v>19</v>
      </c>
    </row>
    <row r="345" spans="1:5" ht="88.5" customHeight="1" x14ac:dyDescent="0.25">
      <c r="A345" s="11" t="s">
        <v>36</v>
      </c>
      <c r="B345" s="11" t="s">
        <v>891</v>
      </c>
      <c r="C345" s="11" t="s">
        <v>204</v>
      </c>
      <c r="D345" s="11" t="s">
        <v>892</v>
      </c>
      <c r="E345" s="11" t="s">
        <v>19</v>
      </c>
    </row>
    <row r="346" spans="1:5" ht="110.25" customHeight="1" x14ac:dyDescent="0.25">
      <c r="A346" s="11" t="s">
        <v>36</v>
      </c>
      <c r="B346" s="11" t="s">
        <v>1019</v>
      </c>
      <c r="C346" s="11" t="s">
        <v>230</v>
      </c>
      <c r="D346" s="11" t="s">
        <v>95</v>
      </c>
      <c r="E346" s="11" t="s">
        <v>19</v>
      </c>
    </row>
    <row r="347" spans="1:5" ht="100.5" customHeight="1" x14ac:dyDescent="0.25">
      <c r="A347" s="11" t="s">
        <v>36</v>
      </c>
      <c r="B347" s="11" t="s">
        <v>1031</v>
      </c>
      <c r="C347" s="11" t="s">
        <v>34</v>
      </c>
      <c r="D347" s="11" t="s">
        <v>1032</v>
      </c>
      <c r="E347" s="11" t="s">
        <v>19</v>
      </c>
    </row>
    <row r="348" spans="1:5" ht="93" customHeight="1" x14ac:dyDescent="0.25">
      <c r="A348" s="11" t="s">
        <v>36</v>
      </c>
      <c r="B348" s="11" t="s">
        <v>1079</v>
      </c>
      <c r="C348" s="11" t="s">
        <v>150</v>
      </c>
      <c r="D348" s="11" t="s">
        <v>95</v>
      </c>
      <c r="E348" s="11" t="s">
        <v>19</v>
      </c>
    </row>
    <row r="349" spans="1:5" ht="102" customHeight="1" x14ac:dyDescent="0.25">
      <c r="A349" s="11" t="s">
        <v>36</v>
      </c>
      <c r="B349" s="11" t="s">
        <v>1083</v>
      </c>
      <c r="C349" s="11" t="s">
        <v>98</v>
      </c>
      <c r="D349" s="11" t="s">
        <v>1084</v>
      </c>
      <c r="E349" s="11" t="s">
        <v>19</v>
      </c>
    </row>
    <row r="350" spans="1:5" ht="45" x14ac:dyDescent="0.25">
      <c r="A350" s="11" t="s">
        <v>1105</v>
      </c>
      <c r="B350" s="11" t="s">
        <v>1106</v>
      </c>
      <c r="C350" s="11" t="s">
        <v>826</v>
      </c>
      <c r="D350" s="11" t="s">
        <v>1107</v>
      </c>
      <c r="E350" s="11" t="s">
        <v>19</v>
      </c>
    </row>
    <row r="351" spans="1:5" ht="45" x14ac:dyDescent="0.25">
      <c r="A351" s="11" t="s">
        <v>111</v>
      </c>
      <c r="B351" s="11" t="s">
        <v>112</v>
      </c>
      <c r="C351" s="11" t="s">
        <v>113</v>
      </c>
      <c r="D351" s="11" t="s">
        <v>114</v>
      </c>
      <c r="E351" s="11" t="s">
        <v>19</v>
      </c>
    </row>
    <row r="352" spans="1:5" ht="30" x14ac:dyDescent="0.25">
      <c r="A352" s="11" t="s">
        <v>111</v>
      </c>
      <c r="B352" s="11" t="s">
        <v>191</v>
      </c>
      <c r="C352" s="11" t="s">
        <v>192</v>
      </c>
      <c r="D352" s="11" t="s">
        <v>193</v>
      </c>
      <c r="E352" s="11" t="s">
        <v>19</v>
      </c>
    </row>
    <row r="353" spans="1:5" ht="105" customHeight="1" x14ac:dyDescent="0.25">
      <c r="A353" s="11" t="s">
        <v>47</v>
      </c>
      <c r="B353" s="11" t="s">
        <v>48</v>
      </c>
      <c r="C353" s="11" t="s">
        <v>49</v>
      </c>
      <c r="D353" s="11" t="s">
        <v>50</v>
      </c>
      <c r="E353" s="11" t="s">
        <v>19</v>
      </c>
    </row>
    <row r="354" spans="1:5" ht="94.5" customHeight="1" x14ac:dyDescent="0.25">
      <c r="A354" s="11" t="s">
        <v>47</v>
      </c>
      <c r="B354" s="11" t="s">
        <v>419</v>
      </c>
      <c r="C354" s="11" t="s">
        <v>75</v>
      </c>
      <c r="D354" s="11" t="s">
        <v>420</v>
      </c>
      <c r="E354" s="11" t="s">
        <v>19</v>
      </c>
    </row>
    <row r="355" spans="1:5" ht="101.25" customHeight="1" x14ac:dyDescent="0.25">
      <c r="A355" s="11" t="s">
        <v>47</v>
      </c>
      <c r="B355" s="11" t="s">
        <v>765</v>
      </c>
      <c r="C355" s="11" t="s">
        <v>49</v>
      </c>
      <c r="D355" s="11" t="s">
        <v>420</v>
      </c>
      <c r="E355" s="11" t="s">
        <v>19</v>
      </c>
    </row>
    <row r="356" spans="1:5" ht="99" customHeight="1" x14ac:dyDescent="0.25">
      <c r="A356" s="11" t="s">
        <v>47</v>
      </c>
      <c r="B356" s="11" t="s">
        <v>807</v>
      </c>
      <c r="C356" s="11" t="s">
        <v>98</v>
      </c>
      <c r="D356" s="11" t="s">
        <v>808</v>
      </c>
      <c r="E356" s="11" t="s">
        <v>19</v>
      </c>
    </row>
    <row r="357" spans="1:5" ht="108.75" customHeight="1" x14ac:dyDescent="0.25">
      <c r="A357" s="11" t="s">
        <v>47</v>
      </c>
      <c r="B357" s="11" t="s">
        <v>930</v>
      </c>
      <c r="C357" s="11" t="s">
        <v>56</v>
      </c>
      <c r="D357" s="11" t="s">
        <v>931</v>
      </c>
      <c r="E357" s="11" t="s">
        <v>19</v>
      </c>
    </row>
    <row r="358" spans="1:5" ht="105.75" customHeight="1" x14ac:dyDescent="0.25">
      <c r="A358" s="11" t="s">
        <v>104</v>
      </c>
      <c r="B358" s="11" t="s">
        <v>105</v>
      </c>
      <c r="C358" s="11" t="s">
        <v>106</v>
      </c>
      <c r="D358" s="11" t="s">
        <v>107</v>
      </c>
      <c r="E358" s="11" t="s">
        <v>19</v>
      </c>
    </row>
    <row r="359" spans="1:5" ht="107.25" customHeight="1" x14ac:dyDescent="0.25">
      <c r="A359" s="11" t="s">
        <v>104</v>
      </c>
      <c r="B359" s="11" t="s">
        <v>948</v>
      </c>
      <c r="C359" s="11" t="s">
        <v>285</v>
      </c>
      <c r="D359" s="11" t="s">
        <v>949</v>
      </c>
      <c r="E359" s="11" t="s">
        <v>19</v>
      </c>
    </row>
    <row r="360" spans="1:5" ht="30" x14ac:dyDescent="0.25">
      <c r="A360" s="11" t="s">
        <v>475</v>
      </c>
      <c r="B360" s="11" t="s">
        <v>476</v>
      </c>
      <c r="C360" s="11" t="s">
        <v>98</v>
      </c>
      <c r="D360" s="11" t="s">
        <v>477</v>
      </c>
      <c r="E360" s="11" t="s">
        <v>19</v>
      </c>
    </row>
    <row r="361" spans="1:5" ht="114" customHeight="1" x14ac:dyDescent="0.25">
      <c r="A361" s="11" t="s">
        <v>446</v>
      </c>
      <c r="B361" s="11" t="s">
        <v>447</v>
      </c>
      <c r="C361" s="11" t="s">
        <v>204</v>
      </c>
      <c r="D361" s="11" t="s">
        <v>448</v>
      </c>
      <c r="E361" s="11" t="s">
        <v>19</v>
      </c>
    </row>
    <row r="362" spans="1:5" ht="111" customHeight="1" x14ac:dyDescent="0.25">
      <c r="A362" s="11" t="s">
        <v>446</v>
      </c>
      <c r="B362" s="11" t="s">
        <v>709</v>
      </c>
      <c r="C362" s="11" t="s">
        <v>710</v>
      </c>
      <c r="D362" s="11" t="s">
        <v>711</v>
      </c>
      <c r="E362" s="11" t="s">
        <v>19</v>
      </c>
    </row>
    <row r="363" spans="1:5" ht="104.25" customHeight="1" x14ac:dyDescent="0.25">
      <c r="A363" s="11" t="s">
        <v>446</v>
      </c>
      <c r="B363" s="11" t="s">
        <v>959</v>
      </c>
      <c r="C363" s="11" t="s">
        <v>285</v>
      </c>
      <c r="D363" s="11" t="s">
        <v>960</v>
      </c>
      <c r="E363" s="11" t="s">
        <v>19</v>
      </c>
    </row>
    <row r="364" spans="1:5" ht="30" x14ac:dyDescent="0.25">
      <c r="A364" s="11" t="s">
        <v>961</v>
      </c>
      <c r="B364" s="11" t="s">
        <v>962</v>
      </c>
      <c r="C364" s="11" t="s">
        <v>568</v>
      </c>
      <c r="D364" s="11" t="s">
        <v>963</v>
      </c>
      <c r="E364" s="11" t="s">
        <v>19</v>
      </c>
    </row>
    <row r="365" spans="1:5" ht="108" customHeight="1" x14ac:dyDescent="0.25">
      <c r="A365" s="11" t="s">
        <v>796</v>
      </c>
      <c r="B365" s="11" t="s">
        <v>797</v>
      </c>
      <c r="C365" s="11" t="s">
        <v>530</v>
      </c>
      <c r="D365" s="11" t="s">
        <v>798</v>
      </c>
      <c r="E365" s="11" t="s">
        <v>19</v>
      </c>
    </row>
    <row r="366" spans="1:5" ht="45" x14ac:dyDescent="0.25">
      <c r="A366" s="11" t="s">
        <v>96</v>
      </c>
      <c r="B366" s="11" t="s">
        <v>97</v>
      </c>
      <c r="C366" s="11" t="s">
        <v>98</v>
      </c>
      <c r="D366" s="11" t="s">
        <v>99</v>
      </c>
      <c r="E366" s="11" t="s">
        <v>19</v>
      </c>
    </row>
    <row r="367" spans="1:5" ht="45" x14ac:dyDescent="0.25">
      <c r="A367" s="11" t="s">
        <v>96</v>
      </c>
      <c r="B367" s="11" t="s">
        <v>603</v>
      </c>
      <c r="C367" s="11" t="s">
        <v>150</v>
      </c>
      <c r="D367" s="11" t="s">
        <v>604</v>
      </c>
      <c r="E367" s="11" t="s">
        <v>19</v>
      </c>
    </row>
    <row r="368" spans="1:5" ht="45" x14ac:dyDescent="0.25">
      <c r="A368" s="11" t="s">
        <v>96</v>
      </c>
      <c r="B368" s="11" t="s">
        <v>737</v>
      </c>
      <c r="C368" s="11" t="s">
        <v>34</v>
      </c>
      <c r="D368" s="11" t="s">
        <v>738</v>
      </c>
      <c r="E368" s="11" t="s">
        <v>19</v>
      </c>
    </row>
    <row r="369" spans="1:5" ht="45" x14ac:dyDescent="0.25">
      <c r="A369" s="11" t="s">
        <v>96</v>
      </c>
      <c r="B369" s="11" t="s">
        <v>757</v>
      </c>
      <c r="C369" s="11" t="s">
        <v>109</v>
      </c>
      <c r="D369" s="11" t="s">
        <v>758</v>
      </c>
      <c r="E369" s="11" t="s">
        <v>19</v>
      </c>
    </row>
    <row r="370" spans="1:5" ht="30" x14ac:dyDescent="0.25">
      <c r="A370" s="11" t="s">
        <v>908</v>
      </c>
      <c r="B370" s="11" t="s">
        <v>909</v>
      </c>
      <c r="C370" s="11" t="s">
        <v>78</v>
      </c>
      <c r="D370" s="11" t="s">
        <v>910</v>
      </c>
      <c r="E370" s="11" t="s">
        <v>19</v>
      </c>
    </row>
    <row r="371" spans="1:5" ht="45" x14ac:dyDescent="0.25">
      <c r="A371" s="11" t="s">
        <v>62</v>
      </c>
      <c r="B371" s="11" t="s">
        <v>63</v>
      </c>
      <c r="C371" s="11" t="s">
        <v>64</v>
      </c>
      <c r="D371" s="11" t="s">
        <v>65</v>
      </c>
      <c r="E371" s="11" t="s">
        <v>19</v>
      </c>
    </row>
    <row r="372" spans="1:5" ht="45" x14ac:dyDescent="0.25">
      <c r="A372" s="11" t="s">
        <v>62</v>
      </c>
      <c r="B372" s="11" t="s">
        <v>567</v>
      </c>
      <c r="C372" s="11" t="s">
        <v>568</v>
      </c>
      <c r="D372" s="11" t="s">
        <v>569</v>
      </c>
      <c r="E372" s="11" t="s">
        <v>19</v>
      </c>
    </row>
    <row r="373" spans="1:5" ht="30" x14ac:dyDescent="0.25">
      <c r="A373" s="11" t="s">
        <v>612</v>
      </c>
      <c r="B373" s="11" t="s">
        <v>613</v>
      </c>
      <c r="C373" s="11" t="s">
        <v>34</v>
      </c>
      <c r="D373" s="11" t="s">
        <v>614</v>
      </c>
      <c r="E373" s="11" t="s">
        <v>19</v>
      </c>
    </row>
    <row r="374" spans="1:5" ht="60" x14ac:dyDescent="0.25">
      <c r="A374" s="11" t="s">
        <v>363</v>
      </c>
      <c r="B374" s="11" t="s">
        <v>364</v>
      </c>
      <c r="C374" s="11" t="s">
        <v>365</v>
      </c>
      <c r="D374" s="11" t="s">
        <v>366</v>
      </c>
      <c r="E374" s="11" t="s">
        <v>19</v>
      </c>
    </row>
    <row r="375" spans="1:5" ht="60" x14ac:dyDescent="0.25">
      <c r="A375" s="11" t="s">
        <v>494</v>
      </c>
      <c r="B375" s="11" t="s">
        <v>495</v>
      </c>
      <c r="C375" s="11" t="s">
        <v>72</v>
      </c>
      <c r="D375" s="11" t="s">
        <v>496</v>
      </c>
      <c r="E375" s="11" t="s">
        <v>19</v>
      </c>
    </row>
    <row r="376" spans="1:5" ht="30" x14ac:dyDescent="0.25">
      <c r="A376" s="11" t="s">
        <v>494</v>
      </c>
      <c r="B376" s="11" t="s">
        <v>1056</v>
      </c>
      <c r="C376" s="11" t="s">
        <v>1057</v>
      </c>
      <c r="D376" s="11" t="s">
        <v>1058</v>
      </c>
      <c r="E376" s="11" t="s">
        <v>19</v>
      </c>
    </row>
    <row r="377" spans="1:5" ht="45" x14ac:dyDescent="0.25">
      <c r="A377" s="11" t="s">
        <v>1043</v>
      </c>
      <c r="B377" s="11" t="s">
        <v>411</v>
      </c>
      <c r="C377" s="11" t="s">
        <v>82</v>
      </c>
      <c r="D377" s="11" t="s">
        <v>1044</v>
      </c>
      <c r="E377" s="11" t="s">
        <v>19</v>
      </c>
    </row>
    <row r="378" spans="1:5" ht="30" x14ac:dyDescent="0.25">
      <c r="A378" s="11" t="s">
        <v>51</v>
      </c>
      <c r="B378" s="11" t="s">
        <v>52</v>
      </c>
      <c r="C378" s="11" t="s">
        <v>53</v>
      </c>
      <c r="D378" s="11" t="s">
        <v>54</v>
      </c>
      <c r="E378" s="11" t="s">
        <v>19</v>
      </c>
    </row>
    <row r="379" spans="1:5" ht="30" x14ac:dyDescent="0.25">
      <c r="A379" s="11" t="s">
        <v>431</v>
      </c>
      <c r="B379" s="11" t="s">
        <v>432</v>
      </c>
      <c r="C379" s="11" t="s">
        <v>354</v>
      </c>
      <c r="D379" s="11" t="s">
        <v>433</v>
      </c>
      <c r="E379" s="11" t="s">
        <v>19</v>
      </c>
    </row>
    <row r="380" spans="1:5" ht="30" x14ac:dyDescent="0.25">
      <c r="A380" s="11" t="s">
        <v>252</v>
      </c>
      <c r="B380" s="11" t="s">
        <v>253</v>
      </c>
      <c r="C380" s="11" t="s">
        <v>254</v>
      </c>
      <c r="D380" s="11" t="s">
        <v>255</v>
      </c>
      <c r="E380" s="11" t="s">
        <v>19</v>
      </c>
    </row>
    <row r="381" spans="1:5" ht="45" x14ac:dyDescent="0.25">
      <c r="A381" s="11" t="s">
        <v>397</v>
      </c>
      <c r="B381" s="11" t="s">
        <v>398</v>
      </c>
      <c r="C381" s="11" t="s">
        <v>399</v>
      </c>
      <c r="D381" s="11" t="s">
        <v>400</v>
      </c>
      <c r="E381" s="11" t="s">
        <v>19</v>
      </c>
    </row>
    <row r="382" spans="1:5" ht="30" x14ac:dyDescent="0.25">
      <c r="A382" s="11" t="s">
        <v>397</v>
      </c>
      <c r="B382" s="11" t="s">
        <v>770</v>
      </c>
      <c r="C382" s="11" t="s">
        <v>75</v>
      </c>
      <c r="D382" s="11" t="s">
        <v>771</v>
      </c>
      <c r="E382" s="11" t="s">
        <v>19</v>
      </c>
    </row>
    <row r="383" spans="1:5" ht="100.5" customHeight="1" x14ac:dyDescent="0.25">
      <c r="A383" s="11" t="s">
        <v>458</v>
      </c>
      <c r="B383" s="11" t="s">
        <v>459</v>
      </c>
      <c r="C383" s="11" t="s">
        <v>134</v>
      </c>
      <c r="D383" s="11" t="s">
        <v>460</v>
      </c>
      <c r="E383" s="11" t="s">
        <v>19</v>
      </c>
    </row>
    <row r="384" spans="1:5" ht="30" x14ac:dyDescent="0.25">
      <c r="A384" s="11" t="s">
        <v>32</v>
      </c>
      <c r="B384" s="11" t="s">
        <v>33</v>
      </c>
      <c r="C384" s="11" t="s">
        <v>34</v>
      </c>
      <c r="D384" s="11" t="s">
        <v>35</v>
      </c>
      <c r="E384" s="11" t="s">
        <v>19</v>
      </c>
    </row>
    <row r="385" spans="1:5" ht="30" x14ac:dyDescent="0.25">
      <c r="A385" s="11" t="s">
        <v>32</v>
      </c>
      <c r="B385" s="11" t="s">
        <v>1075</v>
      </c>
      <c r="C385" s="11" t="s">
        <v>34</v>
      </c>
      <c r="D385" s="11" t="s">
        <v>35</v>
      </c>
      <c r="E385" s="11" t="s">
        <v>19</v>
      </c>
    </row>
    <row r="386" spans="1:5" ht="45" x14ac:dyDescent="0.25">
      <c r="A386" s="11" t="s">
        <v>438</v>
      </c>
      <c r="B386" s="11" t="s">
        <v>439</v>
      </c>
      <c r="C386" s="11" t="s">
        <v>64</v>
      </c>
      <c r="D386" s="11" t="s">
        <v>440</v>
      </c>
      <c r="E386" s="11" t="s">
        <v>19</v>
      </c>
    </row>
    <row r="387" spans="1:5" ht="66" customHeight="1" x14ac:dyDescent="0.25">
      <c r="A387" s="11" t="s">
        <v>497</v>
      </c>
      <c r="B387" s="11" t="s">
        <v>498</v>
      </c>
      <c r="C387" s="11" t="s">
        <v>56</v>
      </c>
      <c r="D387" s="11" t="s">
        <v>499</v>
      </c>
      <c r="E387" s="11" t="s">
        <v>19</v>
      </c>
    </row>
    <row r="388" spans="1:5" ht="30" x14ac:dyDescent="0.25">
      <c r="A388" s="11" t="s">
        <v>497</v>
      </c>
      <c r="B388" s="11" t="s">
        <v>678</v>
      </c>
      <c r="C388" s="11" t="s">
        <v>153</v>
      </c>
      <c r="D388" s="11" t="s">
        <v>679</v>
      </c>
      <c r="E388" s="11" t="s">
        <v>19</v>
      </c>
    </row>
    <row r="389" spans="1:5" ht="30" x14ac:dyDescent="0.25">
      <c r="A389" s="11" t="s">
        <v>497</v>
      </c>
      <c r="B389" s="11" t="s">
        <v>735</v>
      </c>
      <c r="C389" s="11" t="s">
        <v>285</v>
      </c>
      <c r="D389" s="11" t="s">
        <v>736</v>
      </c>
      <c r="E389" s="11" t="s">
        <v>19</v>
      </c>
    </row>
    <row r="390" spans="1:5" ht="30" x14ac:dyDescent="0.25">
      <c r="A390" s="11" t="s">
        <v>497</v>
      </c>
      <c r="B390" s="11" t="s">
        <v>751</v>
      </c>
      <c r="C390" s="11" t="s">
        <v>201</v>
      </c>
      <c r="D390" s="11" t="s">
        <v>752</v>
      </c>
      <c r="E390" s="11" t="s">
        <v>19</v>
      </c>
    </row>
    <row r="391" spans="1:5" ht="30" x14ac:dyDescent="0.25">
      <c r="A391" s="11" t="s">
        <v>248</v>
      </c>
      <c r="B391" s="11" t="s">
        <v>249</v>
      </c>
      <c r="C391" s="11" t="s">
        <v>250</v>
      </c>
      <c r="D391" s="11" t="s">
        <v>251</v>
      </c>
      <c r="E391" s="11" t="s">
        <v>19</v>
      </c>
    </row>
    <row r="392" spans="1:5" ht="45" x14ac:dyDescent="0.25">
      <c r="A392" s="11" t="s">
        <v>248</v>
      </c>
      <c r="B392" s="11" t="s">
        <v>986</v>
      </c>
      <c r="C392" s="11" t="s">
        <v>987</v>
      </c>
      <c r="D392" s="11" t="s">
        <v>988</v>
      </c>
      <c r="E392" s="11" t="s">
        <v>19</v>
      </c>
    </row>
    <row r="393" spans="1:5" ht="116.25" customHeight="1" x14ac:dyDescent="0.25">
      <c r="A393" s="11" t="s">
        <v>87</v>
      </c>
      <c r="B393" s="11" t="s">
        <v>88</v>
      </c>
      <c r="C393" s="11" t="s">
        <v>89</v>
      </c>
      <c r="D393" s="11" t="s">
        <v>90</v>
      </c>
      <c r="E393" s="11" t="s">
        <v>19</v>
      </c>
    </row>
    <row r="394" spans="1:5" ht="129" customHeight="1" x14ac:dyDescent="0.25">
      <c r="A394" s="11" t="s">
        <v>87</v>
      </c>
      <c r="B394" s="11" t="s">
        <v>160</v>
      </c>
      <c r="C394" s="11" t="s">
        <v>56</v>
      </c>
      <c r="D394" s="11" t="s">
        <v>161</v>
      </c>
      <c r="E394" s="11" t="s">
        <v>19</v>
      </c>
    </row>
    <row r="395" spans="1:5" ht="116.25" customHeight="1" x14ac:dyDescent="0.25">
      <c r="A395" s="11" t="s">
        <v>87</v>
      </c>
      <c r="B395" s="11" t="s">
        <v>200</v>
      </c>
      <c r="C395" s="11" t="s">
        <v>201</v>
      </c>
      <c r="D395" s="11" t="s">
        <v>202</v>
      </c>
      <c r="E395" s="11" t="s">
        <v>19</v>
      </c>
    </row>
    <row r="396" spans="1:5" ht="105" x14ac:dyDescent="0.25">
      <c r="A396" s="11" t="s">
        <v>87</v>
      </c>
      <c r="B396" s="11" t="s">
        <v>278</v>
      </c>
      <c r="C396" s="11" t="s">
        <v>279</v>
      </c>
      <c r="D396" s="11" t="s">
        <v>202</v>
      </c>
      <c r="E396" s="11" t="s">
        <v>19</v>
      </c>
    </row>
    <row r="397" spans="1:5" ht="108" customHeight="1" x14ac:dyDescent="0.25">
      <c r="A397" s="11" t="s">
        <v>87</v>
      </c>
      <c r="B397" s="11" t="s">
        <v>290</v>
      </c>
      <c r="C397" s="11" t="s">
        <v>291</v>
      </c>
      <c r="D397" s="11" t="s">
        <v>292</v>
      </c>
      <c r="E397" s="11" t="s">
        <v>19</v>
      </c>
    </row>
    <row r="398" spans="1:5" ht="111.75" customHeight="1" x14ac:dyDescent="0.25">
      <c r="A398" s="11" t="s">
        <v>87</v>
      </c>
      <c r="B398" s="11" t="s">
        <v>303</v>
      </c>
      <c r="C398" s="11" t="s">
        <v>304</v>
      </c>
      <c r="D398" s="11" t="s">
        <v>305</v>
      </c>
      <c r="E398" s="11" t="s">
        <v>19</v>
      </c>
    </row>
    <row r="399" spans="1:5" ht="105" x14ac:dyDescent="0.25">
      <c r="A399" s="11" t="s">
        <v>87</v>
      </c>
      <c r="B399" s="11" t="s">
        <v>306</v>
      </c>
      <c r="C399" s="11" t="s">
        <v>307</v>
      </c>
      <c r="D399" s="11" t="s">
        <v>308</v>
      </c>
      <c r="E399" s="11" t="s">
        <v>19</v>
      </c>
    </row>
    <row r="400" spans="1:5" ht="102.75" customHeight="1" x14ac:dyDescent="0.25">
      <c r="A400" s="11" t="s">
        <v>87</v>
      </c>
      <c r="B400" s="11" t="s">
        <v>324</v>
      </c>
      <c r="C400" s="11" t="s">
        <v>325</v>
      </c>
      <c r="D400" s="11" t="s">
        <v>326</v>
      </c>
      <c r="E400" s="11" t="s">
        <v>19</v>
      </c>
    </row>
    <row r="401" spans="1:5" ht="124.5" customHeight="1" x14ac:dyDescent="0.25">
      <c r="A401" s="11" t="s">
        <v>87</v>
      </c>
      <c r="B401" s="11" t="s">
        <v>336</v>
      </c>
      <c r="C401" s="11" t="s">
        <v>337</v>
      </c>
      <c r="D401" s="11" t="s">
        <v>338</v>
      </c>
      <c r="E401" s="11" t="s">
        <v>19</v>
      </c>
    </row>
    <row r="402" spans="1:5" ht="105" x14ac:dyDescent="0.25">
      <c r="A402" s="11" t="s">
        <v>87</v>
      </c>
      <c r="B402" s="11" t="s">
        <v>436</v>
      </c>
      <c r="C402" s="11" t="s">
        <v>325</v>
      </c>
      <c r="D402" s="11" t="s">
        <v>437</v>
      </c>
      <c r="E402" s="11" t="s">
        <v>19</v>
      </c>
    </row>
    <row r="403" spans="1:5" ht="120.75" customHeight="1" x14ac:dyDescent="0.25">
      <c r="A403" s="11" t="s">
        <v>87</v>
      </c>
      <c r="B403" s="11" t="s">
        <v>481</v>
      </c>
      <c r="C403" s="11" t="s">
        <v>482</v>
      </c>
      <c r="D403" s="11" t="s">
        <v>483</v>
      </c>
      <c r="E403" s="11" t="s">
        <v>19</v>
      </c>
    </row>
    <row r="404" spans="1:5" ht="141" customHeight="1" x14ac:dyDescent="0.25">
      <c r="A404" s="11" t="s">
        <v>87</v>
      </c>
      <c r="B404" s="11" t="s">
        <v>617</v>
      </c>
      <c r="C404" s="11" t="s">
        <v>124</v>
      </c>
      <c r="D404" s="11" t="s">
        <v>618</v>
      </c>
      <c r="E404" s="11" t="s">
        <v>19</v>
      </c>
    </row>
    <row r="405" spans="1:5" ht="105" x14ac:dyDescent="0.25">
      <c r="A405" s="11" t="s">
        <v>87</v>
      </c>
      <c r="B405" s="11" t="s">
        <v>697</v>
      </c>
      <c r="C405" s="11" t="s">
        <v>75</v>
      </c>
      <c r="D405" s="11" t="s">
        <v>698</v>
      </c>
      <c r="E405" s="11" t="s">
        <v>19</v>
      </c>
    </row>
    <row r="406" spans="1:5" ht="121.5" customHeight="1" x14ac:dyDescent="0.25">
      <c r="A406" s="11" t="s">
        <v>87</v>
      </c>
      <c r="B406" s="11" t="s">
        <v>707</v>
      </c>
      <c r="C406" s="11" t="s">
        <v>34</v>
      </c>
      <c r="D406" s="11" t="s">
        <v>708</v>
      </c>
      <c r="E406" s="11" t="s">
        <v>19</v>
      </c>
    </row>
    <row r="407" spans="1:5" ht="140.25" customHeight="1" x14ac:dyDescent="0.25">
      <c r="A407" s="11" t="s">
        <v>87</v>
      </c>
      <c r="B407" s="11" t="s">
        <v>821</v>
      </c>
      <c r="C407" s="11" t="s">
        <v>383</v>
      </c>
      <c r="D407" s="11" t="s">
        <v>326</v>
      </c>
      <c r="E407" s="11" t="s">
        <v>19</v>
      </c>
    </row>
    <row r="408" spans="1:5" ht="105" x14ac:dyDescent="0.25">
      <c r="A408" s="11" t="s">
        <v>87</v>
      </c>
      <c r="B408" s="11" t="s">
        <v>862</v>
      </c>
      <c r="C408" s="11" t="s">
        <v>250</v>
      </c>
      <c r="D408" s="11" t="s">
        <v>863</v>
      </c>
      <c r="E408" s="11" t="s">
        <v>19</v>
      </c>
    </row>
    <row r="409" spans="1:5" ht="147.75" customHeight="1" x14ac:dyDescent="0.25">
      <c r="A409" s="11" t="s">
        <v>87</v>
      </c>
      <c r="B409" s="11" t="s">
        <v>867</v>
      </c>
      <c r="C409" s="11" t="s">
        <v>868</v>
      </c>
      <c r="D409" s="11" t="s">
        <v>437</v>
      </c>
      <c r="E409" s="11" t="s">
        <v>19</v>
      </c>
    </row>
    <row r="410" spans="1:5" ht="130.5" customHeight="1" x14ac:dyDescent="0.25">
      <c r="A410" s="11" t="s">
        <v>87</v>
      </c>
      <c r="B410" s="11" t="s">
        <v>888</v>
      </c>
      <c r="C410" s="11" t="s">
        <v>512</v>
      </c>
      <c r="D410" s="11" t="s">
        <v>217</v>
      </c>
      <c r="E410" s="11" t="s">
        <v>19</v>
      </c>
    </row>
    <row r="411" spans="1:5" ht="105" x14ac:dyDescent="0.25">
      <c r="A411" s="11" t="s">
        <v>87</v>
      </c>
      <c r="B411" s="11" t="s">
        <v>927</v>
      </c>
      <c r="C411" s="11" t="s">
        <v>273</v>
      </c>
      <c r="D411" s="11" t="s">
        <v>217</v>
      </c>
      <c r="E411" s="11" t="s">
        <v>19</v>
      </c>
    </row>
    <row r="412" spans="1:5" ht="110.25" customHeight="1" x14ac:dyDescent="0.25">
      <c r="A412" s="11" t="s">
        <v>87</v>
      </c>
      <c r="B412" s="11" t="s">
        <v>1002</v>
      </c>
      <c r="C412" s="11" t="s">
        <v>740</v>
      </c>
      <c r="D412" s="11" t="s">
        <v>1003</v>
      </c>
      <c r="E412" s="11" t="s">
        <v>19</v>
      </c>
    </row>
    <row r="413" spans="1:5" ht="96" customHeight="1" x14ac:dyDescent="0.25">
      <c r="A413" s="11" t="s">
        <v>87</v>
      </c>
      <c r="B413" s="11" t="s">
        <v>1102</v>
      </c>
      <c r="C413" s="11" t="s">
        <v>1103</v>
      </c>
      <c r="D413" s="11" t="s">
        <v>1104</v>
      </c>
      <c r="E413" s="11" t="s">
        <v>19</v>
      </c>
    </row>
    <row r="414" spans="1:5" ht="107.25" customHeight="1" x14ac:dyDescent="0.25">
      <c r="A414" s="11" t="s">
        <v>176</v>
      </c>
      <c r="B414" s="11" t="s">
        <v>177</v>
      </c>
      <c r="C414" s="11" t="s">
        <v>178</v>
      </c>
      <c r="D414" s="11" t="s">
        <v>179</v>
      </c>
      <c r="E414" s="11" t="s">
        <v>19</v>
      </c>
    </row>
    <row r="415" spans="1:5" ht="89.25" customHeight="1" x14ac:dyDescent="0.25">
      <c r="A415" s="11" t="s">
        <v>176</v>
      </c>
      <c r="B415" s="11" t="s">
        <v>209</v>
      </c>
      <c r="C415" s="11" t="s">
        <v>210</v>
      </c>
      <c r="D415" s="11" t="s">
        <v>179</v>
      </c>
      <c r="E415" s="11" t="s">
        <v>19</v>
      </c>
    </row>
    <row r="416" spans="1:5" ht="93.75" customHeight="1" x14ac:dyDescent="0.25">
      <c r="A416" s="11" t="s">
        <v>176</v>
      </c>
      <c r="B416" s="11" t="s">
        <v>218</v>
      </c>
      <c r="C416" s="11" t="s">
        <v>210</v>
      </c>
      <c r="D416" s="11" t="s">
        <v>179</v>
      </c>
      <c r="E416" s="11" t="s">
        <v>19</v>
      </c>
    </row>
    <row r="417" spans="1:5" ht="89.25" customHeight="1" x14ac:dyDescent="0.25">
      <c r="A417" s="11" t="s">
        <v>176</v>
      </c>
      <c r="B417" s="11" t="s">
        <v>269</v>
      </c>
      <c r="C417" s="11" t="s">
        <v>106</v>
      </c>
      <c r="D417" s="11" t="s">
        <v>270</v>
      </c>
      <c r="E417" s="11" t="s">
        <v>19</v>
      </c>
    </row>
    <row r="418" spans="1:5" ht="87.75" customHeight="1" x14ac:dyDescent="0.25">
      <c r="A418" s="11" t="s">
        <v>176</v>
      </c>
      <c r="B418" s="11" t="s">
        <v>317</v>
      </c>
      <c r="C418" s="11" t="s">
        <v>210</v>
      </c>
      <c r="D418" s="11" t="s">
        <v>318</v>
      </c>
      <c r="E418" s="11" t="s">
        <v>19</v>
      </c>
    </row>
    <row r="419" spans="1:5" ht="87" customHeight="1" x14ac:dyDescent="0.25">
      <c r="A419" s="11" t="s">
        <v>176</v>
      </c>
      <c r="B419" s="11" t="s">
        <v>333</v>
      </c>
      <c r="C419" s="11" t="s">
        <v>334</v>
      </c>
      <c r="D419" s="11" t="s">
        <v>335</v>
      </c>
      <c r="E419" s="11" t="s">
        <v>19</v>
      </c>
    </row>
    <row r="420" spans="1:5" ht="93.75" customHeight="1" x14ac:dyDescent="0.25">
      <c r="A420" s="11" t="s">
        <v>176</v>
      </c>
      <c r="B420" s="11" t="s">
        <v>547</v>
      </c>
      <c r="C420" s="11" t="s">
        <v>178</v>
      </c>
      <c r="D420" s="11" t="s">
        <v>179</v>
      </c>
      <c r="E420" s="11" t="s">
        <v>19</v>
      </c>
    </row>
    <row r="421" spans="1:5" ht="87" customHeight="1" x14ac:dyDescent="0.25">
      <c r="A421" s="11" t="s">
        <v>176</v>
      </c>
      <c r="B421" s="11" t="s">
        <v>609</v>
      </c>
      <c r="C421" s="11" t="s">
        <v>210</v>
      </c>
      <c r="D421" s="11" t="s">
        <v>179</v>
      </c>
      <c r="E421" s="11" t="s">
        <v>19</v>
      </c>
    </row>
    <row r="422" spans="1:5" ht="66.75" customHeight="1" x14ac:dyDescent="0.25">
      <c r="A422" s="11" t="s">
        <v>176</v>
      </c>
      <c r="B422" s="11" t="s">
        <v>619</v>
      </c>
      <c r="C422" s="11" t="s">
        <v>620</v>
      </c>
      <c r="D422" s="11" t="s">
        <v>179</v>
      </c>
      <c r="E422" s="11" t="s">
        <v>19</v>
      </c>
    </row>
    <row r="423" spans="1:5" ht="75" customHeight="1" x14ac:dyDescent="0.25">
      <c r="A423" s="11" t="s">
        <v>176</v>
      </c>
      <c r="B423" s="11" t="s">
        <v>742</v>
      </c>
      <c r="C423" s="11" t="s">
        <v>743</v>
      </c>
      <c r="D423" s="11" t="s">
        <v>744</v>
      </c>
      <c r="E423" s="11" t="s">
        <v>19</v>
      </c>
    </row>
    <row r="424" spans="1:5" ht="93" customHeight="1" x14ac:dyDescent="0.25">
      <c r="A424" s="11" t="s">
        <v>176</v>
      </c>
      <c r="B424" s="11" t="s">
        <v>790</v>
      </c>
      <c r="C424" s="11" t="s">
        <v>210</v>
      </c>
      <c r="D424" s="11" t="s">
        <v>791</v>
      </c>
      <c r="E424" s="11" t="s">
        <v>19</v>
      </c>
    </row>
    <row r="425" spans="1:5" ht="72" customHeight="1" x14ac:dyDescent="0.25">
      <c r="A425" s="11" t="s">
        <v>176</v>
      </c>
      <c r="B425" s="11" t="s">
        <v>825</v>
      </c>
      <c r="C425" s="11" t="s">
        <v>826</v>
      </c>
      <c r="D425" s="11" t="s">
        <v>791</v>
      </c>
      <c r="E425" s="11" t="s">
        <v>19</v>
      </c>
    </row>
    <row r="426" spans="1:5" ht="90" customHeight="1" x14ac:dyDescent="0.25">
      <c r="A426" s="11" t="s">
        <v>176</v>
      </c>
      <c r="B426" s="11" t="s">
        <v>853</v>
      </c>
      <c r="C426" s="11" t="s">
        <v>210</v>
      </c>
      <c r="D426" s="11" t="s">
        <v>179</v>
      </c>
      <c r="E426" s="11" t="s">
        <v>19</v>
      </c>
    </row>
    <row r="427" spans="1:5" ht="79.5" customHeight="1" x14ac:dyDescent="0.25">
      <c r="A427" s="11" t="s">
        <v>176</v>
      </c>
      <c r="B427" s="11" t="s">
        <v>879</v>
      </c>
      <c r="C427" s="11" t="s">
        <v>178</v>
      </c>
      <c r="D427" s="11" t="s">
        <v>179</v>
      </c>
      <c r="E427" s="11" t="s">
        <v>19</v>
      </c>
    </row>
    <row r="428" spans="1:5" ht="91.5" customHeight="1" x14ac:dyDescent="0.25">
      <c r="A428" s="11" t="s">
        <v>176</v>
      </c>
      <c r="B428" s="11" t="s">
        <v>899</v>
      </c>
      <c r="C428" s="11" t="s">
        <v>620</v>
      </c>
      <c r="D428" s="11" t="s">
        <v>179</v>
      </c>
      <c r="E428" s="11" t="s">
        <v>19</v>
      </c>
    </row>
    <row r="429" spans="1:5" ht="75.75" customHeight="1" x14ac:dyDescent="0.25">
      <c r="A429" s="11" t="s">
        <v>176</v>
      </c>
      <c r="B429" s="11" t="s">
        <v>941</v>
      </c>
      <c r="C429" s="11" t="s">
        <v>348</v>
      </c>
      <c r="D429" s="11" t="s">
        <v>744</v>
      </c>
      <c r="E429" s="11" t="s">
        <v>19</v>
      </c>
    </row>
    <row r="430" spans="1:5" ht="72.75" customHeight="1" x14ac:dyDescent="0.25">
      <c r="A430" s="11" t="s">
        <v>176</v>
      </c>
      <c r="B430" s="11" t="s">
        <v>835</v>
      </c>
      <c r="C430" s="11" t="s">
        <v>210</v>
      </c>
      <c r="D430" s="11" t="s">
        <v>179</v>
      </c>
      <c r="E430" s="11" t="s">
        <v>19</v>
      </c>
    </row>
    <row r="431" spans="1:5" ht="90" customHeight="1" x14ac:dyDescent="0.25">
      <c r="A431" s="11" t="s">
        <v>662</v>
      </c>
      <c r="B431" s="11" t="s">
        <v>663</v>
      </c>
      <c r="C431" s="11" t="s">
        <v>163</v>
      </c>
      <c r="D431" s="11" t="s">
        <v>664</v>
      </c>
      <c r="E431" s="11" t="s">
        <v>19</v>
      </c>
    </row>
    <row r="432" spans="1:5" ht="158.25" customHeight="1" x14ac:dyDescent="0.25">
      <c r="A432" s="11" t="s">
        <v>662</v>
      </c>
      <c r="B432" s="11" t="s">
        <v>1033</v>
      </c>
      <c r="C432" s="11" t="s">
        <v>427</v>
      </c>
      <c r="D432" s="11" t="s">
        <v>1034</v>
      </c>
      <c r="E432" s="11" t="s">
        <v>19</v>
      </c>
    </row>
    <row r="433" spans="1:5" ht="45" x14ac:dyDescent="0.25">
      <c r="A433" s="11" t="s">
        <v>141</v>
      </c>
      <c r="B433" s="11" t="s">
        <v>142</v>
      </c>
      <c r="C433" s="11" t="s">
        <v>143</v>
      </c>
      <c r="D433" s="11" t="s">
        <v>144</v>
      </c>
      <c r="E433" s="11" t="s">
        <v>19</v>
      </c>
    </row>
    <row r="434" spans="1:5" ht="30" x14ac:dyDescent="0.25">
      <c r="A434" s="11" t="s">
        <v>141</v>
      </c>
      <c r="B434" s="11" t="s">
        <v>384</v>
      </c>
      <c r="C434" s="11" t="s">
        <v>385</v>
      </c>
      <c r="D434" s="11" t="s">
        <v>386</v>
      </c>
      <c r="E434" s="11" t="s">
        <v>19</v>
      </c>
    </row>
    <row r="435" spans="1:5" ht="30" x14ac:dyDescent="0.25">
      <c r="A435" s="11" t="s">
        <v>141</v>
      </c>
      <c r="B435" s="11" t="s">
        <v>621</v>
      </c>
      <c r="C435" s="11" t="s">
        <v>143</v>
      </c>
      <c r="D435" s="11" t="s">
        <v>622</v>
      </c>
      <c r="E435" s="11" t="s">
        <v>19</v>
      </c>
    </row>
    <row r="436" spans="1:5" ht="30" x14ac:dyDescent="0.25">
      <c r="A436" s="11" t="s">
        <v>141</v>
      </c>
      <c r="B436" s="11" t="s">
        <v>729</v>
      </c>
      <c r="C436" s="11" t="s">
        <v>730</v>
      </c>
      <c r="D436" s="11" t="s">
        <v>425</v>
      </c>
      <c r="E436" s="11" t="s">
        <v>19</v>
      </c>
    </row>
    <row r="437" spans="1:5" ht="30" x14ac:dyDescent="0.25">
      <c r="A437" s="11" t="s">
        <v>141</v>
      </c>
      <c r="B437" s="11" t="s">
        <v>942</v>
      </c>
      <c r="C437" s="11" t="s">
        <v>740</v>
      </c>
      <c r="D437" s="11" t="s">
        <v>943</v>
      </c>
      <c r="E437" s="11" t="s">
        <v>19</v>
      </c>
    </row>
    <row r="438" spans="1:5" ht="30" x14ac:dyDescent="0.25">
      <c r="A438" s="11" t="s">
        <v>703</v>
      </c>
      <c r="B438" s="11" t="s">
        <v>704</v>
      </c>
      <c r="C438" s="11" t="s">
        <v>705</v>
      </c>
      <c r="D438" s="11" t="s">
        <v>706</v>
      </c>
      <c r="E438" s="11" t="s">
        <v>19</v>
      </c>
    </row>
    <row r="439" spans="1:5" ht="69.75" customHeight="1" x14ac:dyDescent="0.25">
      <c r="A439" s="11" t="s">
        <v>28</v>
      </c>
      <c r="B439" s="11" t="s">
        <v>29</v>
      </c>
      <c r="C439" s="11" t="s">
        <v>30</v>
      </c>
      <c r="D439" s="11" t="s">
        <v>31</v>
      </c>
      <c r="E439" s="11" t="s">
        <v>19</v>
      </c>
    </row>
    <row r="440" spans="1:5" ht="77.25" customHeight="1" x14ac:dyDescent="0.25">
      <c r="A440" s="11" t="s">
        <v>28</v>
      </c>
      <c r="B440" s="11" t="s">
        <v>954</v>
      </c>
      <c r="C440" s="11" t="s">
        <v>955</v>
      </c>
      <c r="D440" s="11" t="s">
        <v>956</v>
      </c>
      <c r="E440" s="11" t="s">
        <v>19</v>
      </c>
    </row>
    <row r="441" spans="1:5" ht="65.25" customHeight="1" x14ac:dyDescent="0.25">
      <c r="A441" s="11" t="s">
        <v>532</v>
      </c>
      <c r="B441" s="11" t="s">
        <v>533</v>
      </c>
      <c r="C441" s="11" t="s">
        <v>534</v>
      </c>
      <c r="D441" s="11" t="s">
        <v>535</v>
      </c>
      <c r="E441" s="11" t="s">
        <v>19</v>
      </c>
    </row>
    <row r="442" spans="1:5" ht="76.5" customHeight="1" x14ac:dyDescent="0.25">
      <c r="A442" s="11" t="s">
        <v>532</v>
      </c>
      <c r="B442" s="11" t="s">
        <v>989</v>
      </c>
      <c r="C442" s="11" t="s">
        <v>273</v>
      </c>
      <c r="D442" s="11" t="s">
        <v>990</v>
      </c>
      <c r="E442" s="11" t="s">
        <v>19</v>
      </c>
    </row>
    <row r="443" spans="1:5" ht="79.5" customHeight="1" x14ac:dyDescent="0.25">
      <c r="A443" s="11" t="s">
        <v>20</v>
      </c>
      <c r="B443" s="11" t="s">
        <v>21</v>
      </c>
      <c r="C443" s="11" t="s">
        <v>22</v>
      </c>
      <c r="D443" s="11" t="s">
        <v>23</v>
      </c>
      <c r="E443" s="11" t="s">
        <v>19</v>
      </c>
    </row>
    <row r="444" spans="1:5" ht="71.25" customHeight="1" x14ac:dyDescent="0.25">
      <c r="A444" s="11" t="s">
        <v>20</v>
      </c>
      <c r="B444" s="11" t="s">
        <v>627</v>
      </c>
      <c r="C444" s="11" t="s">
        <v>383</v>
      </c>
      <c r="D444" s="11" t="s">
        <v>628</v>
      </c>
      <c r="E444" s="11" t="s">
        <v>19</v>
      </c>
    </row>
    <row r="445" spans="1:5" ht="81.75" customHeight="1" x14ac:dyDescent="0.25">
      <c r="A445" s="11" t="s">
        <v>20</v>
      </c>
      <c r="B445" s="11" t="s">
        <v>767</v>
      </c>
      <c r="C445" s="11" t="s">
        <v>768</v>
      </c>
      <c r="D445" s="11" t="s">
        <v>769</v>
      </c>
      <c r="E445" s="11" t="s">
        <v>19</v>
      </c>
    </row>
    <row r="446" spans="1:5" ht="66.75" customHeight="1" x14ac:dyDescent="0.25">
      <c r="A446" s="11" t="s">
        <v>745</v>
      </c>
      <c r="B446" s="11" t="s">
        <v>746</v>
      </c>
      <c r="C446" s="11" t="s">
        <v>56</v>
      </c>
      <c r="D446" s="11" t="s">
        <v>747</v>
      </c>
      <c r="E446" s="11" t="s">
        <v>19</v>
      </c>
    </row>
    <row r="447" spans="1:5" ht="63" customHeight="1" x14ac:dyDescent="0.25">
      <c r="A447" s="11" t="s">
        <v>393</v>
      </c>
      <c r="B447" s="11" t="s">
        <v>394</v>
      </c>
      <c r="C447" s="11" t="s">
        <v>395</v>
      </c>
      <c r="D447" s="11" t="s">
        <v>396</v>
      </c>
      <c r="E447" s="11" t="s">
        <v>19</v>
      </c>
    </row>
    <row r="448" spans="1:5" ht="30" x14ac:dyDescent="0.25">
      <c r="A448" s="11" t="s">
        <v>484</v>
      </c>
      <c r="B448" s="11" t="s">
        <v>485</v>
      </c>
      <c r="C448" s="11" t="s">
        <v>486</v>
      </c>
      <c r="D448" s="11" t="s">
        <v>487</v>
      </c>
      <c r="E448" s="11" t="s">
        <v>19</v>
      </c>
    </row>
    <row r="449" spans="1:5" ht="30" x14ac:dyDescent="0.25">
      <c r="A449" s="11" t="s">
        <v>484</v>
      </c>
      <c r="B449" s="11" t="s">
        <v>940</v>
      </c>
      <c r="C449" s="11" t="s">
        <v>127</v>
      </c>
      <c r="D449" s="11" t="s">
        <v>484</v>
      </c>
      <c r="E449" s="11" t="s">
        <v>19</v>
      </c>
    </row>
    <row r="450" spans="1:5" ht="30" x14ac:dyDescent="0.25">
      <c r="A450" s="11" t="s">
        <v>484</v>
      </c>
      <c r="B450" s="11" t="s">
        <v>944</v>
      </c>
      <c r="C450" s="11" t="s">
        <v>131</v>
      </c>
      <c r="D450" s="11" t="s">
        <v>945</v>
      </c>
      <c r="E450" s="11" t="s">
        <v>19</v>
      </c>
    </row>
    <row r="451" spans="1:5" ht="30" x14ac:dyDescent="0.25">
      <c r="A451" s="11" t="s">
        <v>484</v>
      </c>
      <c r="B451" s="11" t="s">
        <v>991</v>
      </c>
      <c r="C451" s="11" t="s">
        <v>992</v>
      </c>
      <c r="D451" s="11" t="s">
        <v>993</v>
      </c>
      <c r="E451" s="11" t="s">
        <v>19</v>
      </c>
    </row>
    <row r="452" spans="1:5" ht="30" x14ac:dyDescent="0.25">
      <c r="A452" s="11" t="s">
        <v>484</v>
      </c>
      <c r="B452" s="11" t="s">
        <v>1076</v>
      </c>
      <c r="C452" s="11" t="s">
        <v>1077</v>
      </c>
      <c r="D452" s="11" t="s">
        <v>1078</v>
      </c>
      <c r="E452" s="11" t="s">
        <v>19</v>
      </c>
    </row>
    <row r="453" spans="1:5" ht="130.5" customHeight="1" x14ac:dyDescent="0.25">
      <c r="A453" s="11" t="s">
        <v>581</v>
      </c>
      <c r="B453" s="11" t="s">
        <v>582</v>
      </c>
      <c r="C453" s="11" t="s">
        <v>124</v>
      </c>
      <c r="D453" s="11" t="s">
        <v>583</v>
      </c>
      <c r="E453" s="11" t="s">
        <v>19</v>
      </c>
    </row>
    <row r="454" spans="1:5" ht="127.5" customHeight="1" x14ac:dyDescent="0.25">
      <c r="A454" s="11" t="s">
        <v>581</v>
      </c>
      <c r="B454" s="11" t="s">
        <v>920</v>
      </c>
      <c r="C454" s="11" t="s">
        <v>38</v>
      </c>
      <c r="D454" s="11" t="s">
        <v>915</v>
      </c>
      <c r="E454" s="11" t="s">
        <v>19</v>
      </c>
    </row>
    <row r="455" spans="1:5" ht="123" customHeight="1" x14ac:dyDescent="0.25">
      <c r="A455" s="11" t="s">
        <v>581</v>
      </c>
      <c r="B455" s="11" t="s">
        <v>974</v>
      </c>
      <c r="C455" s="11" t="s">
        <v>38</v>
      </c>
      <c r="D455" s="11" t="s">
        <v>758</v>
      </c>
      <c r="E455" s="11" t="s">
        <v>19</v>
      </c>
    </row>
    <row r="456" spans="1:5" ht="135" customHeight="1" x14ac:dyDescent="0.25">
      <c r="A456" s="11" t="s">
        <v>581</v>
      </c>
      <c r="B456" s="11" t="s">
        <v>1007</v>
      </c>
      <c r="C456" s="11" t="s">
        <v>38</v>
      </c>
      <c r="D456" s="11" t="s">
        <v>1008</v>
      </c>
      <c r="E456" s="11" t="s">
        <v>19</v>
      </c>
    </row>
    <row r="457" spans="1:5" ht="30" x14ac:dyDescent="0.25">
      <c r="A457" s="11" t="s">
        <v>595</v>
      </c>
      <c r="B457" s="11" t="s">
        <v>596</v>
      </c>
      <c r="C457" s="11" t="s">
        <v>378</v>
      </c>
      <c r="D457" s="11" t="s">
        <v>597</v>
      </c>
      <c r="E457" s="11" t="s">
        <v>19</v>
      </c>
    </row>
    <row r="458" spans="1:5" ht="72.75" customHeight="1" x14ac:dyDescent="0.25">
      <c r="A458" s="11" t="s">
        <v>712</v>
      </c>
      <c r="B458" s="11" t="s">
        <v>713</v>
      </c>
      <c r="C458" s="11" t="s">
        <v>646</v>
      </c>
      <c r="D458" s="11" t="s">
        <v>61</v>
      </c>
      <c r="E458" s="11" t="s">
        <v>19</v>
      </c>
    </row>
    <row r="459" spans="1:5" ht="95.25" customHeight="1" x14ac:dyDescent="0.25">
      <c r="A459" s="11" t="s">
        <v>848</v>
      </c>
      <c r="B459" s="11" t="s">
        <v>849</v>
      </c>
      <c r="C459" s="11" t="s">
        <v>740</v>
      </c>
      <c r="D459" s="11" t="s">
        <v>850</v>
      </c>
      <c r="E459" s="11" t="s">
        <v>19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17"/>
  <sheetViews>
    <sheetView topLeftCell="A112" workbookViewId="0">
      <selection activeCell="E117" sqref="E117"/>
    </sheetView>
  </sheetViews>
  <sheetFormatPr defaultRowHeight="15" x14ac:dyDescent="0.25"/>
  <cols>
    <col min="1" max="1" width="2.5703125" customWidth="1"/>
    <col min="2" max="2" width="12.28515625" customWidth="1"/>
    <col min="3" max="3" width="38.5703125" customWidth="1"/>
    <col min="4" max="4" width="7.42578125" customWidth="1"/>
    <col min="5" max="5" width="11.85546875" customWidth="1"/>
    <col min="6" max="7" width="15.140625" bestFit="1" customWidth="1"/>
    <col min="8" max="10" width="14.140625" bestFit="1" customWidth="1"/>
    <col min="11" max="13" width="15.140625" bestFit="1" customWidth="1"/>
    <col min="14" max="15" width="14.140625" bestFit="1" customWidth="1"/>
    <col min="16" max="16" width="15.140625" bestFit="1" customWidth="1"/>
    <col min="17" max="221" width="14.140625" bestFit="1" customWidth="1"/>
    <col min="222" max="222" width="7.42578125" customWidth="1"/>
    <col min="223" max="223" width="11.85546875" bestFit="1" customWidth="1"/>
  </cols>
  <sheetData>
    <row r="1" spans="2:12" x14ac:dyDescent="0.25">
      <c r="B1" s="13" t="s">
        <v>11</v>
      </c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2:12" x14ac:dyDescent="0.25">
      <c r="B2" s="14" t="s">
        <v>12</v>
      </c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2:12" ht="14.45" x14ac:dyDescent="0.3">
      <c r="B3" s="14" t="str">
        <f>CONCATENATE("с ", BeginRegDate, " по ", EndRegDate)</f>
        <v>с 01.01.2021 по 31.12.2021</v>
      </c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2:12" x14ac:dyDescent="0.25"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2:12" ht="14.45" x14ac:dyDescent="0.3">
      <c r="B5" s="12" t="str">
        <f>CONCATENATE("на дату: ", ReportDate)</f>
        <v>на дату: 10.01.2022 10:31:12</v>
      </c>
      <c r="C5" s="12"/>
      <c r="D5" s="12"/>
      <c r="E5" s="12"/>
      <c r="F5" s="12"/>
      <c r="G5" s="12"/>
      <c r="H5" s="12"/>
      <c r="I5" s="12"/>
      <c r="J5" s="12"/>
      <c r="K5" s="12"/>
      <c r="L5" s="12"/>
    </row>
    <row r="6" spans="2:12" ht="14.45" x14ac:dyDescent="0.3">
      <c r="B6" s="6" t="s">
        <v>10</v>
      </c>
      <c r="C6" s="6" t="s">
        <v>5</v>
      </c>
      <c r="D6" s="7"/>
      <c r="E6" s="7"/>
    </row>
    <row r="7" spans="2:12" x14ac:dyDescent="0.25">
      <c r="B7" s="6" t="s">
        <v>6</v>
      </c>
      <c r="C7" s="7" t="s">
        <v>19</v>
      </c>
      <c r="D7" s="7" t="s">
        <v>7</v>
      </c>
      <c r="E7" s="7" t="s">
        <v>8</v>
      </c>
    </row>
    <row r="8" spans="2:12" ht="45" x14ac:dyDescent="0.25">
      <c r="B8" s="9" t="s">
        <v>211</v>
      </c>
      <c r="C8" s="8">
        <v>1</v>
      </c>
      <c r="D8" s="8"/>
      <c r="E8" s="8">
        <v>1</v>
      </c>
    </row>
    <row r="9" spans="2:12" ht="30" x14ac:dyDescent="0.25">
      <c r="B9" s="9" t="s">
        <v>869</v>
      </c>
      <c r="C9" s="8">
        <v>2</v>
      </c>
      <c r="D9" s="8"/>
      <c r="E9" s="8">
        <v>2</v>
      </c>
    </row>
    <row r="10" spans="2:12" ht="75" x14ac:dyDescent="0.25">
      <c r="B10" s="9" t="s">
        <v>136</v>
      </c>
      <c r="C10" s="8">
        <v>8</v>
      </c>
      <c r="D10" s="8"/>
      <c r="E10" s="8">
        <v>8</v>
      </c>
    </row>
    <row r="11" spans="2:12" ht="105" x14ac:dyDescent="0.25">
      <c r="B11" s="9" t="s">
        <v>100</v>
      </c>
      <c r="C11" s="8">
        <v>17</v>
      </c>
      <c r="D11" s="8"/>
      <c r="E11" s="8">
        <v>17</v>
      </c>
    </row>
    <row r="12" spans="2:12" ht="105" x14ac:dyDescent="0.25">
      <c r="B12" s="9" t="s">
        <v>478</v>
      </c>
      <c r="C12" s="8">
        <v>2</v>
      </c>
      <c r="D12" s="8"/>
      <c r="E12" s="8">
        <v>2</v>
      </c>
    </row>
    <row r="13" spans="2:12" ht="30" x14ac:dyDescent="0.25">
      <c r="B13" s="9" t="s">
        <v>343</v>
      </c>
      <c r="C13" s="8">
        <v>3</v>
      </c>
      <c r="D13" s="8"/>
      <c r="E13" s="8">
        <v>3</v>
      </c>
    </row>
    <row r="14" spans="2:12" ht="105" x14ac:dyDescent="0.25">
      <c r="B14" s="9" t="s">
        <v>839</v>
      </c>
      <c r="C14" s="8">
        <v>1</v>
      </c>
      <c r="D14" s="8"/>
      <c r="E14" s="8">
        <v>1</v>
      </c>
    </row>
    <row r="15" spans="2:12" ht="60" x14ac:dyDescent="0.25">
      <c r="B15" s="9" t="s">
        <v>809</v>
      </c>
      <c r="C15" s="8">
        <v>4</v>
      </c>
      <c r="D15" s="8"/>
      <c r="E15" s="8">
        <v>4</v>
      </c>
    </row>
    <row r="16" spans="2:12" ht="90" x14ac:dyDescent="0.25">
      <c r="B16" s="9" t="s">
        <v>70</v>
      </c>
      <c r="C16" s="8">
        <v>45</v>
      </c>
      <c r="D16" s="8"/>
      <c r="E16" s="8">
        <v>45</v>
      </c>
    </row>
    <row r="17" spans="2:5" ht="45" x14ac:dyDescent="0.25">
      <c r="B17" s="9" t="s">
        <v>605</v>
      </c>
      <c r="C17" s="8">
        <v>1</v>
      </c>
      <c r="D17" s="8"/>
      <c r="E17" s="8">
        <v>1</v>
      </c>
    </row>
    <row r="18" spans="2:5" ht="60" x14ac:dyDescent="0.25">
      <c r="B18" s="9" t="s">
        <v>173</v>
      </c>
      <c r="C18" s="8">
        <v>2</v>
      </c>
      <c r="D18" s="8"/>
      <c r="E18" s="8">
        <v>2</v>
      </c>
    </row>
    <row r="19" spans="2:5" ht="135" x14ac:dyDescent="0.25">
      <c r="B19" s="9" t="s">
        <v>644</v>
      </c>
      <c r="C19" s="8">
        <v>2</v>
      </c>
      <c r="D19" s="8"/>
      <c r="E19" s="8">
        <v>2</v>
      </c>
    </row>
    <row r="20" spans="2:5" ht="30" x14ac:dyDescent="0.25">
      <c r="B20" s="9" t="s">
        <v>923</v>
      </c>
      <c r="C20" s="8">
        <v>1</v>
      </c>
      <c r="D20" s="8"/>
      <c r="E20" s="8">
        <v>1</v>
      </c>
    </row>
    <row r="21" spans="2:5" ht="45" x14ac:dyDescent="0.25">
      <c r="B21" s="9" t="s">
        <v>804</v>
      </c>
      <c r="C21" s="8">
        <v>1</v>
      </c>
      <c r="D21" s="8"/>
      <c r="E21" s="8">
        <v>1</v>
      </c>
    </row>
    <row r="22" spans="2:5" ht="75" x14ac:dyDescent="0.25">
      <c r="B22" s="9" t="s">
        <v>1087</v>
      </c>
      <c r="C22" s="8">
        <v>1</v>
      </c>
      <c r="D22" s="8"/>
      <c r="E22" s="8">
        <v>1</v>
      </c>
    </row>
    <row r="23" spans="2:5" ht="105" x14ac:dyDescent="0.25">
      <c r="B23" s="9" t="s">
        <v>271</v>
      </c>
      <c r="C23" s="8">
        <v>2</v>
      </c>
      <c r="D23" s="8"/>
      <c r="E23" s="8">
        <v>2</v>
      </c>
    </row>
    <row r="24" spans="2:5" ht="405" x14ac:dyDescent="0.25">
      <c r="B24" s="9" t="s">
        <v>799</v>
      </c>
      <c r="C24" s="8">
        <v>1</v>
      </c>
      <c r="D24" s="8"/>
      <c r="E24" s="8">
        <v>1</v>
      </c>
    </row>
    <row r="25" spans="2:5" ht="45" x14ac:dyDescent="0.25">
      <c r="B25" s="9" t="s">
        <v>538</v>
      </c>
      <c r="C25" s="8">
        <v>1</v>
      </c>
      <c r="D25" s="8"/>
      <c r="E25" s="8">
        <v>1</v>
      </c>
    </row>
    <row r="26" spans="2:5" ht="105" x14ac:dyDescent="0.25">
      <c r="B26" s="9" t="s">
        <v>977</v>
      </c>
      <c r="C26" s="8">
        <v>1</v>
      </c>
      <c r="D26" s="8"/>
      <c r="E26" s="8">
        <v>1</v>
      </c>
    </row>
    <row r="27" spans="2:5" ht="285" x14ac:dyDescent="0.25">
      <c r="B27" s="9" t="s">
        <v>472</v>
      </c>
      <c r="C27" s="8">
        <v>1</v>
      </c>
      <c r="D27" s="8"/>
      <c r="E27" s="8">
        <v>1</v>
      </c>
    </row>
    <row r="28" spans="2:5" ht="45" x14ac:dyDescent="0.25">
      <c r="B28" s="9" t="s">
        <v>404</v>
      </c>
      <c r="C28" s="8">
        <v>5</v>
      </c>
      <c r="D28" s="8"/>
      <c r="E28" s="8">
        <v>5</v>
      </c>
    </row>
    <row r="29" spans="2:5" ht="90" x14ac:dyDescent="0.25">
      <c r="B29" s="9" t="s">
        <v>584</v>
      </c>
      <c r="C29" s="8">
        <v>1</v>
      </c>
      <c r="D29" s="8"/>
      <c r="E29" s="8">
        <v>1</v>
      </c>
    </row>
    <row r="30" spans="2:5" ht="120" x14ac:dyDescent="0.25">
      <c r="B30" s="9" t="s">
        <v>548</v>
      </c>
      <c r="C30" s="8">
        <v>1</v>
      </c>
      <c r="D30" s="8"/>
      <c r="E30" s="8">
        <v>1</v>
      </c>
    </row>
    <row r="31" spans="2:5" ht="90" x14ac:dyDescent="0.25">
      <c r="B31" s="9" t="s">
        <v>339</v>
      </c>
      <c r="C31" s="8">
        <v>5</v>
      </c>
      <c r="D31" s="8"/>
      <c r="E31" s="8">
        <v>5</v>
      </c>
    </row>
    <row r="32" spans="2:5" ht="60" x14ac:dyDescent="0.25">
      <c r="B32" s="9" t="s">
        <v>401</v>
      </c>
      <c r="C32" s="8">
        <v>1</v>
      </c>
      <c r="D32" s="8"/>
      <c r="E32" s="8">
        <v>1</v>
      </c>
    </row>
    <row r="33" spans="2:5" ht="165" x14ac:dyDescent="0.25">
      <c r="B33" s="9" t="s">
        <v>467</v>
      </c>
      <c r="C33" s="8">
        <v>5</v>
      </c>
      <c r="D33" s="8"/>
      <c r="E33" s="8">
        <v>5</v>
      </c>
    </row>
    <row r="34" spans="2:5" x14ac:dyDescent="0.25">
      <c r="B34" s="9" t="s">
        <v>169</v>
      </c>
      <c r="C34" s="8">
        <v>10</v>
      </c>
      <c r="D34" s="8"/>
      <c r="E34" s="8">
        <v>10</v>
      </c>
    </row>
    <row r="35" spans="2:5" ht="45" x14ac:dyDescent="0.25">
      <c r="B35" s="9" t="s">
        <v>389</v>
      </c>
      <c r="C35" s="8">
        <v>1</v>
      </c>
      <c r="D35" s="8"/>
      <c r="E35" s="8">
        <v>1</v>
      </c>
    </row>
    <row r="36" spans="2:5" ht="45" x14ac:dyDescent="0.25">
      <c r="B36" s="9" t="s">
        <v>452</v>
      </c>
      <c r="C36" s="8">
        <v>7</v>
      </c>
      <c r="D36" s="8"/>
      <c r="E36" s="8">
        <v>7</v>
      </c>
    </row>
    <row r="37" spans="2:5" ht="30" x14ac:dyDescent="0.25">
      <c r="B37" s="9" t="s">
        <v>699</v>
      </c>
      <c r="C37" s="8">
        <v>1</v>
      </c>
      <c r="D37" s="8"/>
      <c r="E37" s="8">
        <v>1</v>
      </c>
    </row>
    <row r="38" spans="2:5" ht="45" x14ac:dyDescent="0.25">
      <c r="B38" s="9" t="s">
        <v>66</v>
      </c>
      <c r="C38" s="8">
        <v>1</v>
      </c>
      <c r="D38" s="8"/>
      <c r="E38" s="8">
        <v>1</v>
      </c>
    </row>
    <row r="39" spans="2:5" ht="90" x14ac:dyDescent="0.25">
      <c r="B39" s="9" t="s">
        <v>244</v>
      </c>
      <c r="C39" s="8">
        <v>5</v>
      </c>
      <c r="D39" s="8"/>
      <c r="E39" s="8">
        <v>5</v>
      </c>
    </row>
    <row r="40" spans="2:5" ht="60" x14ac:dyDescent="0.25">
      <c r="B40" s="9" t="s">
        <v>165</v>
      </c>
      <c r="C40" s="8">
        <v>1</v>
      </c>
      <c r="D40" s="8"/>
      <c r="E40" s="8">
        <v>1</v>
      </c>
    </row>
    <row r="41" spans="2:5" ht="165" x14ac:dyDescent="0.25">
      <c r="B41" s="9" t="s">
        <v>24</v>
      </c>
      <c r="C41" s="8">
        <v>40</v>
      </c>
      <c r="D41" s="8"/>
      <c r="E41" s="8">
        <v>40</v>
      </c>
    </row>
    <row r="42" spans="2:5" ht="60" x14ac:dyDescent="0.25">
      <c r="B42" s="9" t="s">
        <v>148</v>
      </c>
      <c r="C42" s="8">
        <v>10</v>
      </c>
      <c r="D42" s="8"/>
      <c r="E42" s="8">
        <v>10</v>
      </c>
    </row>
    <row r="43" spans="2:5" ht="90" x14ac:dyDescent="0.25">
      <c r="B43" s="9" t="s">
        <v>624</v>
      </c>
      <c r="C43" s="8">
        <v>1</v>
      </c>
      <c r="D43" s="8"/>
      <c r="E43" s="8">
        <v>1</v>
      </c>
    </row>
    <row r="44" spans="2:5" ht="60" x14ac:dyDescent="0.25">
      <c r="B44" s="9" t="s">
        <v>761</v>
      </c>
      <c r="C44" s="8">
        <v>1</v>
      </c>
      <c r="D44" s="8"/>
      <c r="E44" s="8">
        <v>1</v>
      </c>
    </row>
    <row r="45" spans="2:5" ht="60" x14ac:dyDescent="0.25">
      <c r="B45" s="9" t="s">
        <v>410</v>
      </c>
      <c r="C45" s="8">
        <v>1</v>
      </c>
      <c r="D45" s="8"/>
      <c r="E45" s="8">
        <v>1</v>
      </c>
    </row>
    <row r="46" spans="2:5" ht="75" x14ac:dyDescent="0.25">
      <c r="B46" s="9" t="s">
        <v>802</v>
      </c>
      <c r="C46" s="8">
        <v>1</v>
      </c>
      <c r="D46" s="8"/>
      <c r="E46" s="8">
        <v>1</v>
      </c>
    </row>
    <row r="47" spans="2:5" ht="120" x14ac:dyDescent="0.25">
      <c r="B47" s="9" t="s">
        <v>691</v>
      </c>
      <c r="C47" s="8">
        <v>2</v>
      </c>
      <c r="D47" s="8"/>
      <c r="E47" s="8">
        <v>2</v>
      </c>
    </row>
    <row r="48" spans="2:5" ht="30" x14ac:dyDescent="0.25">
      <c r="B48" s="9" t="s">
        <v>357</v>
      </c>
      <c r="C48" s="8">
        <v>1</v>
      </c>
      <c r="D48" s="8"/>
      <c r="E48" s="8">
        <v>1</v>
      </c>
    </row>
    <row r="49" spans="2:5" ht="105" x14ac:dyDescent="0.25">
      <c r="B49" s="9" t="s">
        <v>265</v>
      </c>
      <c r="C49" s="8">
        <v>1</v>
      </c>
      <c r="D49" s="8"/>
      <c r="E49" s="8">
        <v>1</v>
      </c>
    </row>
    <row r="50" spans="2:5" ht="195" x14ac:dyDescent="0.25">
      <c r="B50" s="9" t="s">
        <v>376</v>
      </c>
      <c r="C50" s="8">
        <v>1</v>
      </c>
      <c r="D50" s="8"/>
      <c r="E50" s="8">
        <v>1</v>
      </c>
    </row>
    <row r="51" spans="2:5" ht="30" x14ac:dyDescent="0.25">
      <c r="B51" s="9" t="s">
        <v>293</v>
      </c>
      <c r="C51" s="8">
        <v>3</v>
      </c>
      <c r="D51" s="8"/>
      <c r="E51" s="8">
        <v>3</v>
      </c>
    </row>
    <row r="52" spans="2:5" ht="45" x14ac:dyDescent="0.25">
      <c r="B52" s="9" t="s">
        <v>521</v>
      </c>
      <c r="C52" s="8">
        <v>1</v>
      </c>
      <c r="D52" s="8"/>
      <c r="E52" s="8">
        <v>1</v>
      </c>
    </row>
    <row r="53" spans="2:5" ht="75" x14ac:dyDescent="0.25">
      <c r="B53" s="9" t="s">
        <v>350</v>
      </c>
      <c r="C53" s="8">
        <v>1</v>
      </c>
      <c r="D53" s="8"/>
      <c r="E53" s="8">
        <v>1</v>
      </c>
    </row>
    <row r="54" spans="2:5" ht="180" x14ac:dyDescent="0.25">
      <c r="B54" s="9" t="s">
        <v>886</v>
      </c>
      <c r="C54" s="8">
        <v>1</v>
      </c>
      <c r="D54" s="8"/>
      <c r="E54" s="8">
        <v>1</v>
      </c>
    </row>
    <row r="55" spans="2:5" ht="75" x14ac:dyDescent="0.25">
      <c r="B55" s="9" t="s">
        <v>686</v>
      </c>
      <c r="C55" s="8">
        <v>2</v>
      </c>
      <c r="D55" s="8"/>
      <c r="E55" s="8">
        <v>2</v>
      </c>
    </row>
    <row r="56" spans="2:5" ht="240" x14ac:dyDescent="0.25">
      <c r="B56" s="9" t="s">
        <v>653</v>
      </c>
      <c r="C56" s="8">
        <v>1</v>
      </c>
      <c r="D56" s="8"/>
      <c r="E56" s="8">
        <v>1</v>
      </c>
    </row>
    <row r="57" spans="2:5" ht="120" x14ac:dyDescent="0.25">
      <c r="B57" s="9" t="s">
        <v>657</v>
      </c>
      <c r="C57" s="8">
        <v>3</v>
      </c>
      <c r="D57" s="8"/>
      <c r="E57" s="8">
        <v>3</v>
      </c>
    </row>
    <row r="58" spans="2:5" ht="165" x14ac:dyDescent="0.25">
      <c r="B58" s="9" t="s">
        <v>360</v>
      </c>
      <c r="C58" s="8">
        <v>4</v>
      </c>
      <c r="D58" s="8"/>
      <c r="E58" s="8">
        <v>4</v>
      </c>
    </row>
    <row r="59" spans="2:5" ht="210" x14ac:dyDescent="0.25">
      <c r="B59" s="9" t="s">
        <v>58</v>
      </c>
      <c r="C59" s="8">
        <v>14</v>
      </c>
      <c r="D59" s="8"/>
      <c r="E59" s="8">
        <v>14</v>
      </c>
    </row>
    <row r="60" spans="2:5" ht="60" x14ac:dyDescent="0.25">
      <c r="B60" s="9" t="s">
        <v>40</v>
      </c>
      <c r="C60" s="8">
        <v>48</v>
      </c>
      <c r="D60" s="8"/>
      <c r="E60" s="8">
        <v>48</v>
      </c>
    </row>
    <row r="61" spans="2:5" ht="150" x14ac:dyDescent="0.25">
      <c r="B61" s="9" t="s">
        <v>329</v>
      </c>
      <c r="C61" s="8">
        <v>7</v>
      </c>
      <c r="D61" s="8"/>
      <c r="E61" s="8">
        <v>7</v>
      </c>
    </row>
    <row r="62" spans="2:5" ht="150" x14ac:dyDescent="0.25">
      <c r="B62" s="9" t="s">
        <v>721</v>
      </c>
      <c r="C62" s="8">
        <v>1</v>
      </c>
      <c r="D62" s="8"/>
      <c r="E62" s="8">
        <v>1</v>
      </c>
    </row>
    <row r="63" spans="2:5" ht="135" x14ac:dyDescent="0.25">
      <c r="B63" s="9" t="s">
        <v>286</v>
      </c>
      <c r="C63" s="8">
        <v>4</v>
      </c>
      <c r="D63" s="8"/>
      <c r="E63" s="8">
        <v>4</v>
      </c>
    </row>
    <row r="64" spans="2:5" ht="150" x14ac:dyDescent="0.25">
      <c r="B64" s="9" t="s">
        <v>1073</v>
      </c>
      <c r="C64" s="8">
        <v>1</v>
      </c>
      <c r="D64" s="8"/>
      <c r="E64" s="8">
        <v>1</v>
      </c>
    </row>
    <row r="65" spans="2:5" ht="45" x14ac:dyDescent="0.25">
      <c r="B65" s="9" t="s">
        <v>219</v>
      </c>
      <c r="C65" s="8">
        <v>1</v>
      </c>
      <c r="D65" s="8"/>
      <c r="E65" s="8">
        <v>1</v>
      </c>
    </row>
    <row r="66" spans="2:5" ht="195" x14ac:dyDescent="0.25">
      <c r="B66" s="9" t="s">
        <v>80</v>
      </c>
      <c r="C66" s="8">
        <v>1</v>
      </c>
      <c r="D66" s="8"/>
      <c r="E66" s="8">
        <v>1</v>
      </c>
    </row>
    <row r="67" spans="2:5" ht="30" x14ac:dyDescent="0.25">
      <c r="B67" s="9" t="s">
        <v>225</v>
      </c>
      <c r="C67" s="8">
        <v>2</v>
      </c>
      <c r="D67" s="8"/>
      <c r="E67" s="8">
        <v>2</v>
      </c>
    </row>
    <row r="68" spans="2:5" ht="45" x14ac:dyDescent="0.25">
      <c r="B68" s="9" t="s">
        <v>118</v>
      </c>
      <c r="C68" s="8">
        <v>1</v>
      </c>
      <c r="D68" s="8"/>
      <c r="E68" s="8">
        <v>1</v>
      </c>
    </row>
    <row r="69" spans="2:5" ht="75" x14ac:dyDescent="0.25">
      <c r="B69" s="9" t="s">
        <v>489</v>
      </c>
      <c r="C69" s="8">
        <v>6</v>
      </c>
      <c r="D69" s="8"/>
      <c r="E69" s="8">
        <v>6</v>
      </c>
    </row>
    <row r="70" spans="2:5" ht="45" x14ac:dyDescent="0.25">
      <c r="B70" s="9" t="s">
        <v>259</v>
      </c>
      <c r="C70" s="8">
        <v>4</v>
      </c>
      <c r="D70" s="8"/>
      <c r="E70" s="8">
        <v>4</v>
      </c>
    </row>
    <row r="71" spans="2:5" ht="45" x14ac:dyDescent="0.25">
      <c r="B71" s="9" t="s">
        <v>319</v>
      </c>
      <c r="C71" s="8">
        <v>2</v>
      </c>
      <c r="D71" s="8"/>
      <c r="E71" s="8">
        <v>2</v>
      </c>
    </row>
    <row r="72" spans="2:5" ht="45" x14ac:dyDescent="0.25">
      <c r="B72" s="9" t="s">
        <v>1053</v>
      </c>
      <c r="C72" s="8">
        <v>1</v>
      </c>
      <c r="D72" s="8"/>
      <c r="E72" s="8">
        <v>1</v>
      </c>
    </row>
    <row r="73" spans="2:5" ht="45" x14ac:dyDescent="0.25">
      <c r="B73" s="9" t="s">
        <v>283</v>
      </c>
      <c r="C73" s="8">
        <v>6</v>
      </c>
      <c r="D73" s="8"/>
      <c r="E73" s="8">
        <v>6</v>
      </c>
    </row>
    <row r="74" spans="2:5" ht="75" x14ac:dyDescent="0.25">
      <c r="B74" s="9" t="s">
        <v>299</v>
      </c>
      <c r="C74" s="8">
        <v>2</v>
      </c>
      <c r="D74" s="8"/>
      <c r="E74" s="8">
        <v>2</v>
      </c>
    </row>
    <row r="75" spans="2:5" ht="45" x14ac:dyDescent="0.25">
      <c r="B75" s="9" t="s">
        <v>129</v>
      </c>
      <c r="C75" s="8">
        <v>2</v>
      </c>
      <c r="D75" s="8"/>
      <c r="E75" s="8">
        <v>2</v>
      </c>
    </row>
    <row r="76" spans="2:5" ht="210" x14ac:dyDescent="0.25">
      <c r="B76" s="9" t="s">
        <v>36</v>
      </c>
      <c r="C76" s="8">
        <v>29</v>
      </c>
      <c r="D76" s="8"/>
      <c r="E76" s="8">
        <v>29</v>
      </c>
    </row>
    <row r="77" spans="2:5" ht="75" x14ac:dyDescent="0.25">
      <c r="B77" s="9" t="s">
        <v>1105</v>
      </c>
      <c r="C77" s="8">
        <v>1</v>
      </c>
      <c r="D77" s="8"/>
      <c r="E77" s="8">
        <v>1</v>
      </c>
    </row>
    <row r="78" spans="2:5" ht="60" x14ac:dyDescent="0.25">
      <c r="B78" s="9" t="s">
        <v>111</v>
      </c>
      <c r="C78" s="8">
        <v>2</v>
      </c>
      <c r="D78" s="8"/>
      <c r="E78" s="8">
        <v>2</v>
      </c>
    </row>
    <row r="79" spans="2:5" ht="210" x14ac:dyDescent="0.25">
      <c r="B79" s="9" t="s">
        <v>47</v>
      </c>
      <c r="C79" s="8">
        <v>5</v>
      </c>
      <c r="D79" s="8"/>
      <c r="E79" s="8">
        <v>5</v>
      </c>
    </row>
    <row r="80" spans="2:5" ht="255" x14ac:dyDescent="0.25">
      <c r="B80" s="9" t="s">
        <v>104</v>
      </c>
      <c r="C80" s="8">
        <v>2</v>
      </c>
      <c r="D80" s="8"/>
      <c r="E80" s="8">
        <v>2</v>
      </c>
    </row>
    <row r="81" spans="2:5" ht="90" x14ac:dyDescent="0.25">
      <c r="B81" s="9" t="s">
        <v>475</v>
      </c>
      <c r="C81" s="8">
        <v>1</v>
      </c>
      <c r="D81" s="8"/>
      <c r="E81" s="8">
        <v>1</v>
      </c>
    </row>
    <row r="82" spans="2:5" ht="225" x14ac:dyDescent="0.25">
      <c r="B82" s="9" t="s">
        <v>446</v>
      </c>
      <c r="C82" s="8">
        <v>3</v>
      </c>
      <c r="D82" s="8"/>
      <c r="E82" s="8">
        <v>3</v>
      </c>
    </row>
    <row r="83" spans="2:5" ht="30" x14ac:dyDescent="0.25">
      <c r="B83" s="9" t="s">
        <v>961</v>
      </c>
      <c r="C83" s="8">
        <v>1</v>
      </c>
      <c r="D83" s="8"/>
      <c r="E83" s="8">
        <v>1</v>
      </c>
    </row>
    <row r="84" spans="2:5" ht="165" x14ac:dyDescent="0.25">
      <c r="B84" s="9" t="s">
        <v>796</v>
      </c>
      <c r="C84" s="8">
        <v>1</v>
      </c>
      <c r="D84" s="8"/>
      <c r="E84" s="8">
        <v>1</v>
      </c>
    </row>
    <row r="85" spans="2:5" ht="90" x14ac:dyDescent="0.25">
      <c r="B85" s="9" t="s">
        <v>96</v>
      </c>
      <c r="C85" s="8">
        <v>4</v>
      </c>
      <c r="D85" s="8"/>
      <c r="E85" s="8">
        <v>4</v>
      </c>
    </row>
    <row r="86" spans="2:5" ht="60" x14ac:dyDescent="0.25">
      <c r="B86" s="9" t="s">
        <v>908</v>
      </c>
      <c r="C86" s="8">
        <v>1</v>
      </c>
      <c r="D86" s="8"/>
      <c r="E86" s="8">
        <v>1</v>
      </c>
    </row>
    <row r="87" spans="2:5" ht="105" x14ac:dyDescent="0.25">
      <c r="B87" s="9" t="s">
        <v>62</v>
      </c>
      <c r="C87" s="8">
        <v>2</v>
      </c>
      <c r="D87" s="8"/>
      <c r="E87" s="8">
        <v>2</v>
      </c>
    </row>
    <row r="88" spans="2:5" ht="75" x14ac:dyDescent="0.25">
      <c r="B88" s="9" t="s">
        <v>612</v>
      </c>
      <c r="C88" s="8">
        <v>1</v>
      </c>
      <c r="D88" s="8"/>
      <c r="E88" s="8">
        <v>1</v>
      </c>
    </row>
    <row r="89" spans="2:5" ht="165" x14ac:dyDescent="0.25">
      <c r="B89" s="9" t="s">
        <v>363</v>
      </c>
      <c r="C89" s="8">
        <v>1</v>
      </c>
      <c r="D89" s="8"/>
      <c r="E89" s="8">
        <v>1</v>
      </c>
    </row>
    <row r="90" spans="2:5" ht="120" x14ac:dyDescent="0.25">
      <c r="B90" s="9" t="s">
        <v>494</v>
      </c>
      <c r="C90" s="8">
        <v>2</v>
      </c>
      <c r="D90" s="8"/>
      <c r="E90" s="8">
        <v>2</v>
      </c>
    </row>
    <row r="91" spans="2:5" ht="120" x14ac:dyDescent="0.25">
      <c r="B91" s="9" t="s">
        <v>1043</v>
      </c>
      <c r="C91" s="8">
        <v>1</v>
      </c>
      <c r="D91" s="8"/>
      <c r="E91" s="8">
        <v>1</v>
      </c>
    </row>
    <row r="92" spans="2:5" ht="105" x14ac:dyDescent="0.25">
      <c r="B92" s="9" t="s">
        <v>51</v>
      </c>
      <c r="C92" s="8">
        <v>1</v>
      </c>
      <c r="D92" s="8"/>
      <c r="E92" s="8">
        <v>1</v>
      </c>
    </row>
    <row r="93" spans="2:5" ht="90" x14ac:dyDescent="0.25">
      <c r="B93" s="9" t="s">
        <v>431</v>
      </c>
      <c r="C93" s="8">
        <v>1</v>
      </c>
      <c r="D93" s="8"/>
      <c r="E93" s="8">
        <v>1</v>
      </c>
    </row>
    <row r="94" spans="2:5" ht="90" x14ac:dyDescent="0.25">
      <c r="B94" s="9" t="s">
        <v>252</v>
      </c>
      <c r="C94" s="8">
        <v>1</v>
      </c>
      <c r="D94" s="8"/>
      <c r="E94" s="8">
        <v>1</v>
      </c>
    </row>
    <row r="95" spans="2:5" ht="75" x14ac:dyDescent="0.25">
      <c r="B95" s="9" t="s">
        <v>397</v>
      </c>
      <c r="C95" s="8">
        <v>2</v>
      </c>
      <c r="D95" s="8"/>
      <c r="E95" s="8">
        <v>2</v>
      </c>
    </row>
    <row r="96" spans="2:5" ht="135" x14ac:dyDescent="0.25">
      <c r="B96" s="9" t="s">
        <v>458</v>
      </c>
      <c r="C96" s="8">
        <v>1</v>
      </c>
      <c r="D96" s="8"/>
      <c r="E96" s="8">
        <v>1</v>
      </c>
    </row>
    <row r="97" spans="2:5" ht="75" x14ac:dyDescent="0.25">
      <c r="B97" s="9" t="s">
        <v>32</v>
      </c>
      <c r="C97" s="8">
        <v>2</v>
      </c>
      <c r="D97" s="8"/>
      <c r="E97" s="8">
        <v>2</v>
      </c>
    </row>
    <row r="98" spans="2:5" ht="120" x14ac:dyDescent="0.25">
      <c r="B98" s="9" t="s">
        <v>438</v>
      </c>
      <c r="C98" s="8">
        <v>1</v>
      </c>
      <c r="D98" s="8"/>
      <c r="E98" s="8">
        <v>1</v>
      </c>
    </row>
    <row r="99" spans="2:5" ht="90" x14ac:dyDescent="0.25">
      <c r="B99" s="9" t="s">
        <v>497</v>
      </c>
      <c r="C99" s="8">
        <v>4</v>
      </c>
      <c r="D99" s="8"/>
      <c r="E99" s="8">
        <v>4</v>
      </c>
    </row>
    <row r="100" spans="2:5" ht="75" x14ac:dyDescent="0.25">
      <c r="B100" s="9" t="s">
        <v>248</v>
      </c>
      <c r="C100" s="8">
        <v>2</v>
      </c>
      <c r="D100" s="8"/>
      <c r="E100" s="8">
        <v>2</v>
      </c>
    </row>
    <row r="101" spans="2:5" ht="315" x14ac:dyDescent="0.25">
      <c r="B101" s="9" t="s">
        <v>87</v>
      </c>
      <c r="C101" s="8">
        <v>21</v>
      </c>
      <c r="D101" s="8"/>
      <c r="E101" s="8">
        <v>21</v>
      </c>
    </row>
    <row r="102" spans="2:5" ht="180" x14ac:dyDescent="0.25">
      <c r="B102" s="9" t="s">
        <v>176</v>
      </c>
      <c r="C102" s="8">
        <v>17</v>
      </c>
      <c r="D102" s="8"/>
      <c r="E102" s="8">
        <v>17</v>
      </c>
    </row>
    <row r="103" spans="2:5" ht="405" x14ac:dyDescent="0.25">
      <c r="B103" s="9" t="s">
        <v>662</v>
      </c>
      <c r="C103" s="8">
        <v>2</v>
      </c>
      <c r="D103" s="8"/>
      <c r="E103" s="8">
        <v>2</v>
      </c>
    </row>
    <row r="104" spans="2:5" ht="60" x14ac:dyDescent="0.25">
      <c r="B104" s="9" t="s">
        <v>141</v>
      </c>
      <c r="C104" s="8">
        <v>5</v>
      </c>
      <c r="D104" s="8"/>
      <c r="E104" s="8">
        <v>5</v>
      </c>
    </row>
    <row r="105" spans="2:5" ht="30" x14ac:dyDescent="0.25">
      <c r="B105" s="9" t="s">
        <v>703</v>
      </c>
      <c r="C105" s="8">
        <v>1</v>
      </c>
      <c r="D105" s="8"/>
      <c r="E105" s="8">
        <v>1</v>
      </c>
    </row>
    <row r="106" spans="2:5" ht="180" x14ac:dyDescent="0.25">
      <c r="B106" s="9" t="s">
        <v>28</v>
      </c>
      <c r="C106" s="8">
        <v>2</v>
      </c>
      <c r="D106" s="8"/>
      <c r="E106" s="8">
        <v>2</v>
      </c>
    </row>
    <row r="107" spans="2:5" ht="120" x14ac:dyDescent="0.25">
      <c r="B107" s="9" t="s">
        <v>532</v>
      </c>
      <c r="C107" s="8">
        <v>2</v>
      </c>
      <c r="D107" s="8"/>
      <c r="E107" s="8">
        <v>2</v>
      </c>
    </row>
    <row r="108" spans="2:5" ht="180" x14ac:dyDescent="0.25">
      <c r="B108" s="9" t="s">
        <v>20</v>
      </c>
      <c r="C108" s="8">
        <v>3</v>
      </c>
      <c r="D108" s="8"/>
      <c r="E108" s="8">
        <v>3</v>
      </c>
    </row>
    <row r="109" spans="2:5" ht="150" x14ac:dyDescent="0.25">
      <c r="B109" s="9" t="s">
        <v>745</v>
      </c>
      <c r="C109" s="8">
        <v>1</v>
      </c>
      <c r="D109" s="8"/>
      <c r="E109" s="8">
        <v>1</v>
      </c>
    </row>
    <row r="110" spans="2:5" ht="120" x14ac:dyDescent="0.25">
      <c r="B110" s="9" t="s">
        <v>393</v>
      </c>
      <c r="C110" s="8">
        <v>1</v>
      </c>
      <c r="D110" s="8"/>
      <c r="E110" s="8">
        <v>1</v>
      </c>
    </row>
    <row r="111" spans="2:5" ht="30" x14ac:dyDescent="0.25">
      <c r="B111" s="9" t="s">
        <v>484</v>
      </c>
      <c r="C111" s="8">
        <v>5</v>
      </c>
      <c r="D111" s="8"/>
      <c r="E111" s="8">
        <v>5</v>
      </c>
    </row>
    <row r="112" spans="2:5" ht="330" x14ac:dyDescent="0.25">
      <c r="B112" s="9" t="s">
        <v>581</v>
      </c>
      <c r="C112" s="8">
        <v>4</v>
      </c>
      <c r="D112" s="8"/>
      <c r="E112" s="8">
        <v>4</v>
      </c>
    </row>
    <row r="113" spans="2:5" ht="60" x14ac:dyDescent="0.25">
      <c r="B113" s="9" t="s">
        <v>595</v>
      </c>
      <c r="C113" s="8">
        <v>1</v>
      </c>
      <c r="D113" s="8"/>
      <c r="E113" s="8">
        <v>1</v>
      </c>
    </row>
    <row r="114" spans="2:5" ht="105" x14ac:dyDescent="0.25">
      <c r="B114" s="9" t="s">
        <v>712</v>
      </c>
      <c r="C114" s="8">
        <v>1</v>
      </c>
      <c r="D114" s="8"/>
      <c r="E114" s="8">
        <v>1</v>
      </c>
    </row>
    <row r="115" spans="2:5" ht="195" x14ac:dyDescent="0.25">
      <c r="B115" s="9" t="s">
        <v>848</v>
      </c>
      <c r="C115" s="8">
        <v>1</v>
      </c>
      <c r="D115" s="8"/>
      <c r="E115" s="8">
        <v>1</v>
      </c>
    </row>
    <row r="116" spans="2:5" x14ac:dyDescent="0.25">
      <c r="B116" s="9" t="s">
        <v>7</v>
      </c>
      <c r="C116" s="8"/>
      <c r="D116" s="8"/>
      <c r="E116" s="8"/>
    </row>
    <row r="117" spans="2:5" x14ac:dyDescent="0.25">
      <c r="B117" s="8" t="s">
        <v>8</v>
      </c>
      <c r="C117" s="8">
        <v>458</v>
      </c>
      <c r="D117" s="8"/>
      <c r="E117" s="8">
        <v>458</v>
      </c>
    </row>
  </sheetData>
  <mergeCells count="5">
    <mergeCell ref="B5:L5"/>
    <mergeCell ref="B4:K4"/>
    <mergeCell ref="B1:L1"/>
    <mergeCell ref="B2:L2"/>
    <mergeCell ref="B3:L3"/>
  </mergeCell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4"/>
  <sheetViews>
    <sheetView workbookViewId="0">
      <selection activeCell="A3" sqref="A3"/>
    </sheetView>
  </sheetViews>
  <sheetFormatPr defaultRowHeight="15" x14ac:dyDescent="0.25"/>
  <cols>
    <col min="1" max="1" width="48.42578125" customWidth="1"/>
    <col min="2" max="3" width="23.140625" customWidth="1"/>
    <col min="6" max="6" width="23" customWidth="1"/>
    <col min="10" max="10" width="12.140625" customWidth="1"/>
  </cols>
  <sheetData>
    <row r="1" spans="1:15" ht="26.25" customHeight="1" x14ac:dyDescent="0.25">
      <c r="A1" s="5" t="s">
        <v>0</v>
      </c>
      <c r="B1" s="5" t="s">
        <v>6</v>
      </c>
      <c r="C1" s="5" t="s">
        <v>14</v>
      </c>
      <c r="D1" s="5" t="s">
        <v>13</v>
      </c>
      <c r="E1" s="5" t="s">
        <v>15</v>
      </c>
      <c r="F1" s="5" t="s">
        <v>9</v>
      </c>
      <c r="G1" s="5" t="s">
        <v>1</v>
      </c>
      <c r="J1" s="2" t="s">
        <v>2</v>
      </c>
      <c r="K1" s="3" t="s">
        <v>16</v>
      </c>
      <c r="L1" s="1" t="s">
        <v>3</v>
      </c>
      <c r="M1" s="1" t="s">
        <v>17</v>
      </c>
      <c r="N1" s="1" t="s">
        <v>4</v>
      </c>
      <c r="O1" s="1" t="s">
        <v>18</v>
      </c>
    </row>
    <row r="2" spans="1:15" x14ac:dyDescent="0.25">
      <c r="A2" t="s">
        <v>19</v>
      </c>
      <c r="B2" t="s">
        <v>20</v>
      </c>
      <c r="C2" t="s">
        <v>21</v>
      </c>
      <c r="D2" t="s">
        <v>22</v>
      </c>
      <c r="E2" t="s">
        <v>23</v>
      </c>
      <c r="F2" t="str">
        <f t="shared" ref="F2:F459" si="0">IF(ISERROR(FIND("Входящие документы ", A2))=FALSE,SUBSTITUTE(A2,"Входящие документы ",""), SUBSTITUTE(A2,"ОГ Губернатору, в Правительство, в аппарат Губернатора и Правительства","Аппарат"))</f>
        <v>Обращения граждан МО Ногликский ГО</v>
      </c>
      <c r="G2" s="10" t="str">
        <f>HYPERLINK("https://sed.admsakhalin.ru/Docs/Citizen/_layouts/15/eos/edbtransfer.ashx?SiteId=84ddafa0031f409e9b1dd96f91351621&amp;WebId=b44a2e8f6bd940ffb8577ce52c7585e0&amp;ListId=fd8a59b5757749e6848a491ebc731a91&amp;ItemId=29556&amp;ItemGuid=4cb69bea800d49bba2d7000d4fee953c&amp;Data=24","https://sed.admsakhalin.ru/Docs/Citizen/_layouts/15/eos/edbtransfer.ashx?SiteId=84ddafa0031f409e9b1dd96f91351621&amp;WebId=b44a2e8f6bd940ffb8577ce52c7585e0&amp;ListId=fd8a59b5757749e6848a491ebc731a91&amp;ItemId=29556&amp;ItemGuid=4cb69bea800d49bba2d7000d4fee953c&amp;Data=24")</f>
        <v>https://sed.admsakhalin.ru/Docs/Citizen/_layouts/15/eos/edbtransfer.ashx?SiteId=84ddafa0031f409e9b1dd96f91351621&amp;WebId=b44a2e8f6bd940ffb8577ce52c7585e0&amp;ListId=fd8a59b5757749e6848a491ebc731a91&amp;ItemId=29556&amp;ItemGuid=4cb69bea800d49bba2d7000d4fee953c&amp;Data=24</v>
      </c>
    </row>
    <row r="3" spans="1:15" x14ac:dyDescent="0.25">
      <c r="A3" t="s">
        <v>19</v>
      </c>
      <c r="B3" t="s">
        <v>24</v>
      </c>
      <c r="C3" t="s">
        <v>25</v>
      </c>
      <c r="D3" t="s">
        <v>26</v>
      </c>
      <c r="E3" t="s">
        <v>27</v>
      </c>
      <c r="F3" t="str">
        <f t="shared" si="0"/>
        <v>Обращения граждан МО Ногликский ГО</v>
      </c>
      <c r="G3" s="10" t="str">
        <f>HYPERLINK("https://sed.admsakhalin.ru/Docs/Citizen/_layouts/15/eos/edbtransfer.ashx?SiteId=84ddafa0031f409e9b1dd96f91351621&amp;WebId=b44a2e8f6bd940ffb8577ce52c7585e0&amp;ListId=fd8a59b5757749e6848a491ebc731a91&amp;ItemId=34244&amp;ItemGuid=37947e13907842f086e4006263c37f44&amp;Data=24","https://sed.admsakhalin.ru/Docs/Citizen/_layouts/15/eos/edbtransfer.ashx?SiteId=84ddafa0031f409e9b1dd96f91351621&amp;WebId=b44a2e8f6bd940ffb8577ce52c7585e0&amp;ListId=fd8a59b5757749e6848a491ebc731a91&amp;ItemId=34244&amp;ItemGuid=37947e13907842f086e4006263c37f44&amp;Data=24")</f>
        <v>https://sed.admsakhalin.ru/Docs/Citizen/_layouts/15/eos/edbtransfer.ashx?SiteId=84ddafa0031f409e9b1dd96f91351621&amp;WebId=b44a2e8f6bd940ffb8577ce52c7585e0&amp;ListId=fd8a59b5757749e6848a491ebc731a91&amp;ItemId=34244&amp;ItemGuid=37947e13907842f086e4006263c37f44&amp;Data=24</v>
      </c>
    </row>
    <row r="4" spans="1:15" x14ac:dyDescent="0.25">
      <c r="A4" t="s">
        <v>19</v>
      </c>
      <c r="B4" t="s">
        <v>28</v>
      </c>
      <c r="C4" t="s">
        <v>29</v>
      </c>
      <c r="D4" t="s">
        <v>30</v>
      </c>
      <c r="E4" t="s">
        <v>31</v>
      </c>
      <c r="F4" t="str">
        <f t="shared" si="0"/>
        <v>Обращения граждан МО Ногликский ГО</v>
      </c>
      <c r="G4" s="10" t="str">
        <f>HYPERLINK("https://sed.admsakhalin.ru/Docs/Citizen/_layouts/15/eos/edbtransfer.ashx?SiteId=84ddafa0031f409e9b1dd96f91351621&amp;WebId=b44a2e8f6bd940ffb8577ce52c7585e0&amp;ListId=fd8a59b5757749e6848a491ebc731a91&amp;ItemId=37664&amp;ItemGuid=74c7b53320f54e61aa1200846bbc6e5d&amp;Data=24","https://sed.admsakhalin.ru/Docs/Citizen/_layouts/15/eos/edbtransfer.ashx?SiteId=84ddafa0031f409e9b1dd96f91351621&amp;WebId=b44a2e8f6bd940ffb8577ce52c7585e0&amp;ListId=fd8a59b5757749e6848a491ebc731a91&amp;ItemId=37664&amp;ItemGuid=74c7b53320f54e61aa1200846bbc6e5d&amp;Data=24")</f>
        <v>https://sed.admsakhalin.ru/Docs/Citizen/_layouts/15/eos/edbtransfer.ashx?SiteId=84ddafa0031f409e9b1dd96f91351621&amp;WebId=b44a2e8f6bd940ffb8577ce52c7585e0&amp;ListId=fd8a59b5757749e6848a491ebc731a91&amp;ItemId=37664&amp;ItemGuid=74c7b53320f54e61aa1200846bbc6e5d&amp;Data=24</v>
      </c>
    </row>
    <row r="5" spans="1:15" x14ac:dyDescent="0.25">
      <c r="A5" t="s">
        <v>19</v>
      </c>
      <c r="B5" t="s">
        <v>32</v>
      </c>
      <c r="C5" t="s">
        <v>33</v>
      </c>
      <c r="D5" t="s">
        <v>34</v>
      </c>
      <c r="E5" t="s">
        <v>35</v>
      </c>
      <c r="F5" t="str">
        <f t="shared" si="0"/>
        <v>Обращения граждан МО Ногликский ГО</v>
      </c>
      <c r="G5" s="10" t="str">
        <f>HYPERLINK("https://sed.admsakhalin.ru/Docs/Citizen/_layouts/15/eos/edbtransfer.ashx?SiteId=84ddafa0031f409e9b1dd96f91351621&amp;WebId=b44a2e8f6bd940ffb8577ce52c7585e0&amp;ListId=fd8a59b5757749e6848a491ebc731a91&amp;ItemId=28283&amp;ItemGuid=88e06f19cdea4c18b3b701fa0ad421e3&amp;Data=24","https://sed.admsakhalin.ru/Docs/Citizen/_layouts/15/eos/edbtransfer.ashx?SiteId=84ddafa0031f409e9b1dd96f91351621&amp;WebId=b44a2e8f6bd940ffb8577ce52c7585e0&amp;ListId=fd8a59b5757749e6848a491ebc731a91&amp;ItemId=28283&amp;ItemGuid=88e06f19cdea4c18b3b701fa0ad421e3&amp;Data=24")</f>
        <v>https://sed.admsakhalin.ru/Docs/Citizen/_layouts/15/eos/edbtransfer.ashx?SiteId=84ddafa0031f409e9b1dd96f91351621&amp;WebId=b44a2e8f6bd940ffb8577ce52c7585e0&amp;ListId=fd8a59b5757749e6848a491ebc731a91&amp;ItemId=28283&amp;ItemGuid=88e06f19cdea4c18b3b701fa0ad421e3&amp;Data=24</v>
      </c>
    </row>
    <row r="6" spans="1:15" x14ac:dyDescent="0.25">
      <c r="A6" t="s">
        <v>19</v>
      </c>
      <c r="B6" t="s">
        <v>36</v>
      </c>
      <c r="C6" t="s">
        <v>37</v>
      </c>
      <c r="D6" t="s">
        <v>38</v>
      </c>
      <c r="E6" t="s">
        <v>39</v>
      </c>
      <c r="F6" t="str">
        <f t="shared" si="0"/>
        <v>Обращения граждан МО Ногликский ГО</v>
      </c>
      <c r="G6" s="10" t="str">
        <f>HYPERLINK("https://sed.admsakhalin.ru/Docs/Citizen/_layouts/15/eos/edbtransfer.ashx?SiteId=84ddafa0031f409e9b1dd96f91351621&amp;WebId=b44a2e8f6bd940ffb8577ce52c7585e0&amp;ListId=fd8a59b5757749e6848a491ebc731a91&amp;ItemId=29365&amp;ItemGuid=44d3d8b2aa994795a96002d4f7d01b91&amp;Data=24","https://sed.admsakhalin.ru/Docs/Citizen/_layouts/15/eos/edbtransfer.ashx?SiteId=84ddafa0031f409e9b1dd96f91351621&amp;WebId=b44a2e8f6bd940ffb8577ce52c7585e0&amp;ListId=fd8a59b5757749e6848a491ebc731a91&amp;ItemId=29365&amp;ItemGuid=44d3d8b2aa994795a96002d4f7d01b91&amp;Data=24")</f>
        <v>https://sed.admsakhalin.ru/Docs/Citizen/_layouts/15/eos/edbtransfer.ashx?SiteId=84ddafa0031f409e9b1dd96f91351621&amp;WebId=b44a2e8f6bd940ffb8577ce52c7585e0&amp;ListId=fd8a59b5757749e6848a491ebc731a91&amp;ItemId=29365&amp;ItemGuid=44d3d8b2aa994795a96002d4f7d01b91&amp;Data=24</v>
      </c>
    </row>
    <row r="7" spans="1:15" x14ac:dyDescent="0.25">
      <c r="A7" t="s">
        <v>19</v>
      </c>
      <c r="B7" t="s">
        <v>40</v>
      </c>
      <c r="C7" t="s">
        <v>41</v>
      </c>
      <c r="D7" t="s">
        <v>42</v>
      </c>
      <c r="E7" t="s">
        <v>43</v>
      </c>
      <c r="F7" t="str">
        <f t="shared" si="0"/>
        <v>Обращения граждан МО Ногликский ГО</v>
      </c>
      <c r="G7" s="10" t="str">
        <f>HYPERLINK("https://sed.admsakhalin.ru/Docs/Citizen/_layouts/15/eos/edbtransfer.ashx?SiteId=84ddafa0031f409e9b1dd96f91351621&amp;WebId=b44a2e8f6bd940ffb8577ce52c7585e0&amp;ListId=fd8a59b5757749e6848a491ebc731a91&amp;ItemId=38345&amp;ItemGuid=3e494397233c4d4e9d530321b72d786a&amp;Data=24","https://sed.admsakhalin.ru/Docs/Citizen/_layouts/15/eos/edbtransfer.ashx?SiteId=84ddafa0031f409e9b1dd96f91351621&amp;WebId=b44a2e8f6bd940ffb8577ce52c7585e0&amp;ListId=fd8a59b5757749e6848a491ebc731a91&amp;ItemId=38345&amp;ItemGuid=3e494397233c4d4e9d530321b72d786a&amp;Data=24")</f>
        <v>https://sed.admsakhalin.ru/Docs/Citizen/_layouts/15/eos/edbtransfer.ashx?SiteId=84ddafa0031f409e9b1dd96f91351621&amp;WebId=b44a2e8f6bd940ffb8577ce52c7585e0&amp;ListId=fd8a59b5757749e6848a491ebc731a91&amp;ItemId=38345&amp;ItemGuid=3e494397233c4d4e9d530321b72d786a&amp;Data=24</v>
      </c>
    </row>
    <row r="8" spans="1:15" x14ac:dyDescent="0.25">
      <c r="A8" t="s">
        <v>19</v>
      </c>
      <c r="B8" t="s">
        <v>40</v>
      </c>
      <c r="C8" t="s">
        <v>44</v>
      </c>
      <c r="D8" t="s">
        <v>45</v>
      </c>
      <c r="E8" t="s">
        <v>46</v>
      </c>
      <c r="F8" t="str">
        <f t="shared" si="0"/>
        <v>Обращения граждан МО Ногликский ГО</v>
      </c>
      <c r="G8" s="10" t="str">
        <f>HYPERLINK("https://sed.admsakhalin.ru/Docs/Citizen/_layouts/15/eos/edbtransfer.ashx?SiteId=84ddafa0031f409e9b1dd96f91351621&amp;WebId=b44a2e8f6bd940ffb8577ce52c7585e0&amp;ListId=fd8a59b5757749e6848a491ebc731a91&amp;ItemId=28740&amp;ItemGuid=408dd1a7292d4515837503957ce0dff8&amp;Data=24","https://sed.admsakhalin.ru/Docs/Citizen/_layouts/15/eos/edbtransfer.ashx?SiteId=84ddafa0031f409e9b1dd96f91351621&amp;WebId=b44a2e8f6bd940ffb8577ce52c7585e0&amp;ListId=fd8a59b5757749e6848a491ebc731a91&amp;ItemId=28740&amp;ItemGuid=408dd1a7292d4515837503957ce0dff8&amp;Data=24")</f>
        <v>https://sed.admsakhalin.ru/Docs/Citizen/_layouts/15/eos/edbtransfer.ashx?SiteId=84ddafa0031f409e9b1dd96f91351621&amp;WebId=b44a2e8f6bd940ffb8577ce52c7585e0&amp;ListId=fd8a59b5757749e6848a491ebc731a91&amp;ItemId=28740&amp;ItemGuid=408dd1a7292d4515837503957ce0dff8&amp;Data=24</v>
      </c>
    </row>
    <row r="9" spans="1:15" x14ac:dyDescent="0.25">
      <c r="A9" t="s">
        <v>19</v>
      </c>
      <c r="B9" t="s">
        <v>47</v>
      </c>
      <c r="C9" t="s">
        <v>48</v>
      </c>
      <c r="D9" t="s">
        <v>49</v>
      </c>
      <c r="E9" t="s">
        <v>50</v>
      </c>
      <c r="F9" t="str">
        <f t="shared" si="0"/>
        <v>Обращения граждан МО Ногликский ГО</v>
      </c>
      <c r="G9" s="10" t="str">
        <f>HYPERLINK("https://sed.admsakhalin.ru/Docs/Citizen/_layouts/15/eos/edbtransfer.ashx?SiteId=84ddafa0031f409e9b1dd96f91351621&amp;WebId=b44a2e8f6bd940ffb8577ce52c7585e0&amp;ListId=fd8a59b5757749e6848a491ebc731a91&amp;ItemId=33567&amp;ItemGuid=505cef21b57e4d8c877403c9586bd2ac&amp;Data=24","https://sed.admsakhalin.ru/Docs/Citizen/_layouts/15/eos/edbtransfer.ashx?SiteId=84ddafa0031f409e9b1dd96f91351621&amp;WebId=b44a2e8f6bd940ffb8577ce52c7585e0&amp;ListId=fd8a59b5757749e6848a491ebc731a91&amp;ItemId=33567&amp;ItemGuid=505cef21b57e4d8c877403c9586bd2ac&amp;Data=24")</f>
        <v>https://sed.admsakhalin.ru/Docs/Citizen/_layouts/15/eos/edbtransfer.ashx?SiteId=84ddafa0031f409e9b1dd96f91351621&amp;WebId=b44a2e8f6bd940ffb8577ce52c7585e0&amp;ListId=fd8a59b5757749e6848a491ebc731a91&amp;ItemId=33567&amp;ItemGuid=505cef21b57e4d8c877403c9586bd2ac&amp;Data=24</v>
      </c>
    </row>
    <row r="10" spans="1:15" x14ac:dyDescent="0.25">
      <c r="A10" t="s">
        <v>19</v>
      </c>
      <c r="B10" t="s">
        <v>51</v>
      </c>
      <c r="C10" t="s">
        <v>52</v>
      </c>
      <c r="D10" t="s">
        <v>53</v>
      </c>
      <c r="E10" t="s">
        <v>54</v>
      </c>
      <c r="F10" t="str">
        <f t="shared" si="0"/>
        <v>Обращения граждан МО Ногликский ГО</v>
      </c>
      <c r="G10" s="10" t="str">
        <f>HYPERLINK("https://sed.admsakhalin.ru/Docs/Citizen/_layouts/15/eos/edbtransfer.ashx?SiteId=84ddafa0031f409e9b1dd96f91351621&amp;WebId=b44a2e8f6bd940ffb8577ce52c7585e0&amp;ListId=fd8a59b5757749e6848a491ebc731a91&amp;ItemId=28919&amp;ItemGuid=c4998660c1384bcfb9b6046cc5b3d2b2&amp;Data=24","https://sed.admsakhalin.ru/Docs/Citizen/_layouts/15/eos/edbtransfer.ashx?SiteId=84ddafa0031f409e9b1dd96f91351621&amp;WebId=b44a2e8f6bd940ffb8577ce52c7585e0&amp;ListId=fd8a59b5757749e6848a491ebc731a91&amp;ItemId=28919&amp;ItemGuid=c4998660c1384bcfb9b6046cc5b3d2b2&amp;Data=24")</f>
        <v>https://sed.admsakhalin.ru/Docs/Citizen/_layouts/15/eos/edbtransfer.ashx?SiteId=84ddafa0031f409e9b1dd96f91351621&amp;WebId=b44a2e8f6bd940ffb8577ce52c7585e0&amp;ListId=fd8a59b5757749e6848a491ebc731a91&amp;ItemId=28919&amp;ItemGuid=c4998660c1384bcfb9b6046cc5b3d2b2&amp;Data=24</v>
      </c>
    </row>
    <row r="11" spans="1:15" x14ac:dyDescent="0.25">
      <c r="A11" t="s">
        <v>19</v>
      </c>
      <c r="B11" t="s">
        <v>24</v>
      </c>
      <c r="C11" t="s">
        <v>55</v>
      </c>
      <c r="D11" t="s">
        <v>56</v>
      </c>
      <c r="E11" t="s">
        <v>57</v>
      </c>
      <c r="F11" t="str">
        <f t="shared" si="0"/>
        <v>Обращения граждан МО Ногликский ГО</v>
      </c>
      <c r="G11" s="10" t="str">
        <f>HYPERLINK("https://sed.admsakhalin.ru/Docs/Citizen/_layouts/15/eos/edbtransfer.ashx?SiteId=84ddafa0031f409e9b1dd96f91351621&amp;WebId=b44a2e8f6bd940ffb8577ce52c7585e0&amp;ListId=fd8a59b5757749e6848a491ebc731a91&amp;ItemId=31215&amp;ItemGuid=462f2b5e1834444481c7056c66442dcc&amp;Data=24","https://sed.admsakhalin.ru/Docs/Citizen/_layouts/15/eos/edbtransfer.ashx?SiteId=84ddafa0031f409e9b1dd96f91351621&amp;WebId=b44a2e8f6bd940ffb8577ce52c7585e0&amp;ListId=fd8a59b5757749e6848a491ebc731a91&amp;ItemId=31215&amp;ItemGuid=462f2b5e1834444481c7056c66442dcc&amp;Data=24")</f>
        <v>https://sed.admsakhalin.ru/Docs/Citizen/_layouts/15/eos/edbtransfer.ashx?SiteId=84ddafa0031f409e9b1dd96f91351621&amp;WebId=b44a2e8f6bd940ffb8577ce52c7585e0&amp;ListId=fd8a59b5757749e6848a491ebc731a91&amp;ItemId=31215&amp;ItemGuid=462f2b5e1834444481c7056c66442dcc&amp;Data=24</v>
      </c>
    </row>
    <row r="12" spans="1:15" x14ac:dyDescent="0.25">
      <c r="A12" t="s">
        <v>19</v>
      </c>
      <c r="B12" t="s">
        <v>58</v>
      </c>
      <c r="C12" t="s">
        <v>59</v>
      </c>
      <c r="D12" t="s">
        <v>60</v>
      </c>
      <c r="E12" t="s">
        <v>61</v>
      </c>
      <c r="F12" t="str">
        <f t="shared" si="0"/>
        <v>Обращения граждан МО Ногликский ГО</v>
      </c>
      <c r="G12" s="10" t="str">
        <f>HYPERLINK("https://sed.admsakhalin.ru/Docs/Citizen/_layouts/15/eos/edbtransfer.ashx?SiteId=84ddafa0031f409e9b1dd96f91351621&amp;WebId=b44a2e8f6bd940ffb8577ce52c7585e0&amp;ListId=fd8a59b5757749e6848a491ebc731a91&amp;ItemId=36720&amp;ItemGuid=947c88da02f54d59ad13058b86a69869&amp;Data=24","https://sed.admsakhalin.ru/Docs/Citizen/_layouts/15/eos/edbtransfer.ashx?SiteId=84ddafa0031f409e9b1dd96f91351621&amp;WebId=b44a2e8f6bd940ffb8577ce52c7585e0&amp;ListId=fd8a59b5757749e6848a491ebc731a91&amp;ItemId=36720&amp;ItemGuid=947c88da02f54d59ad13058b86a69869&amp;Data=24")</f>
        <v>https://sed.admsakhalin.ru/Docs/Citizen/_layouts/15/eos/edbtransfer.ashx?SiteId=84ddafa0031f409e9b1dd96f91351621&amp;WebId=b44a2e8f6bd940ffb8577ce52c7585e0&amp;ListId=fd8a59b5757749e6848a491ebc731a91&amp;ItemId=36720&amp;ItemGuid=947c88da02f54d59ad13058b86a69869&amp;Data=24</v>
      </c>
    </row>
    <row r="13" spans="1:15" x14ac:dyDescent="0.25">
      <c r="A13" t="s">
        <v>19</v>
      </c>
      <c r="B13" t="s">
        <v>62</v>
      </c>
      <c r="C13" t="s">
        <v>63</v>
      </c>
      <c r="D13" t="s">
        <v>64</v>
      </c>
      <c r="E13" t="s">
        <v>65</v>
      </c>
      <c r="F13" t="str">
        <f t="shared" si="0"/>
        <v>Обращения граждан МО Ногликский ГО</v>
      </c>
      <c r="G13" s="10" t="str">
        <f>HYPERLINK("https://sed.admsakhalin.ru/Docs/Citizen/_layouts/15/eos/edbtransfer.ashx?SiteId=84ddafa0031f409e9b1dd96f91351621&amp;WebId=b44a2e8f6bd940ffb8577ce52c7585e0&amp;ListId=fd8a59b5757749e6848a491ebc731a91&amp;ItemId=37922&amp;ItemGuid=f10172a94e0345fb86030867ab51adb7&amp;Data=24","https://sed.admsakhalin.ru/Docs/Citizen/_layouts/15/eos/edbtransfer.ashx?SiteId=84ddafa0031f409e9b1dd96f91351621&amp;WebId=b44a2e8f6bd940ffb8577ce52c7585e0&amp;ListId=fd8a59b5757749e6848a491ebc731a91&amp;ItemId=37922&amp;ItemGuid=f10172a94e0345fb86030867ab51adb7&amp;Data=24")</f>
        <v>https://sed.admsakhalin.ru/Docs/Citizen/_layouts/15/eos/edbtransfer.ashx?SiteId=84ddafa0031f409e9b1dd96f91351621&amp;WebId=b44a2e8f6bd940ffb8577ce52c7585e0&amp;ListId=fd8a59b5757749e6848a491ebc731a91&amp;ItemId=37922&amp;ItemGuid=f10172a94e0345fb86030867ab51adb7&amp;Data=24</v>
      </c>
    </row>
    <row r="14" spans="1:15" x14ac:dyDescent="0.25">
      <c r="A14" t="s">
        <v>19</v>
      </c>
      <c r="B14" t="s">
        <v>66</v>
      </c>
      <c r="C14" t="s">
        <v>67</v>
      </c>
      <c r="D14" t="s">
        <v>68</v>
      </c>
      <c r="E14" t="s">
        <v>69</v>
      </c>
      <c r="F14" t="str">
        <f t="shared" si="0"/>
        <v>Обращения граждан МО Ногликский ГО</v>
      </c>
      <c r="G14" s="10" t="str">
        <f>HYPERLINK("https://sed.admsakhalin.ru/Docs/Citizen/_layouts/15/eos/edbtransfer.ashx?SiteId=84ddafa0031f409e9b1dd96f91351621&amp;WebId=b44a2e8f6bd940ffb8577ce52c7585e0&amp;ListId=fd8a59b5757749e6848a491ebc731a91&amp;ItemId=31039&amp;ItemGuid=b076134109cf42d4b122088b3dbf1b12&amp;Data=24","https://sed.admsakhalin.ru/Docs/Citizen/_layouts/15/eos/edbtransfer.ashx?SiteId=84ddafa0031f409e9b1dd96f91351621&amp;WebId=b44a2e8f6bd940ffb8577ce52c7585e0&amp;ListId=fd8a59b5757749e6848a491ebc731a91&amp;ItemId=31039&amp;ItemGuid=b076134109cf42d4b122088b3dbf1b12&amp;Data=24")</f>
        <v>https://sed.admsakhalin.ru/Docs/Citizen/_layouts/15/eos/edbtransfer.ashx?SiteId=84ddafa0031f409e9b1dd96f91351621&amp;WebId=b44a2e8f6bd940ffb8577ce52c7585e0&amp;ListId=fd8a59b5757749e6848a491ebc731a91&amp;ItemId=31039&amp;ItemGuid=b076134109cf42d4b122088b3dbf1b12&amp;Data=24</v>
      </c>
    </row>
    <row r="15" spans="1:15" x14ac:dyDescent="0.25">
      <c r="A15" t="s">
        <v>19</v>
      </c>
      <c r="B15" t="s">
        <v>70</v>
      </c>
      <c r="C15" t="s">
        <v>71</v>
      </c>
      <c r="D15" t="s">
        <v>72</v>
      </c>
      <c r="E15" t="s">
        <v>73</v>
      </c>
      <c r="F15" t="str">
        <f t="shared" si="0"/>
        <v>Обращения граждан МО Ногликский ГО</v>
      </c>
      <c r="G15" s="10" t="str">
        <f>HYPERLINK("https://sed.admsakhalin.ru/Docs/Citizen/_layouts/15/eos/edbtransfer.ashx?SiteId=84ddafa0031f409e9b1dd96f91351621&amp;WebId=b44a2e8f6bd940ffb8577ce52c7585e0&amp;ListId=fd8a59b5757749e6848a491ebc731a91&amp;ItemId=33367&amp;ItemGuid=35065356ede04b7e9d5c08c6de444093&amp;Data=24","https://sed.admsakhalin.ru/Docs/Citizen/_layouts/15/eos/edbtransfer.ashx?SiteId=84ddafa0031f409e9b1dd96f91351621&amp;WebId=b44a2e8f6bd940ffb8577ce52c7585e0&amp;ListId=fd8a59b5757749e6848a491ebc731a91&amp;ItemId=33367&amp;ItemGuid=35065356ede04b7e9d5c08c6de444093&amp;Data=24")</f>
        <v>https://sed.admsakhalin.ru/Docs/Citizen/_layouts/15/eos/edbtransfer.ashx?SiteId=84ddafa0031f409e9b1dd96f91351621&amp;WebId=b44a2e8f6bd940ffb8577ce52c7585e0&amp;ListId=fd8a59b5757749e6848a491ebc731a91&amp;ItemId=33367&amp;ItemGuid=35065356ede04b7e9d5c08c6de444093&amp;Data=24</v>
      </c>
    </row>
    <row r="16" spans="1:15" x14ac:dyDescent="0.25">
      <c r="A16" t="s">
        <v>19</v>
      </c>
      <c r="B16" t="s">
        <v>24</v>
      </c>
      <c r="C16" t="s">
        <v>74</v>
      </c>
      <c r="D16" t="s">
        <v>75</v>
      </c>
      <c r="E16" t="s">
        <v>76</v>
      </c>
      <c r="F16" t="str">
        <f t="shared" si="0"/>
        <v>Обращения граждан МО Ногликский ГО</v>
      </c>
      <c r="G16" s="10" t="str">
        <f>HYPERLINK("https://sed.admsakhalin.ru/Docs/Citizen/_layouts/15/eos/edbtransfer.ashx?SiteId=84ddafa0031f409e9b1dd96f91351621&amp;WebId=b44a2e8f6bd940ffb8577ce52c7585e0&amp;ListId=fd8a59b5757749e6848a491ebc731a91&amp;ItemId=31729&amp;ItemGuid=87848b3d8a4741e1a9820936e1460215&amp;Data=24","https://sed.admsakhalin.ru/Docs/Citizen/_layouts/15/eos/edbtransfer.ashx?SiteId=84ddafa0031f409e9b1dd96f91351621&amp;WebId=b44a2e8f6bd940ffb8577ce52c7585e0&amp;ListId=fd8a59b5757749e6848a491ebc731a91&amp;ItemId=31729&amp;ItemGuid=87848b3d8a4741e1a9820936e1460215&amp;Data=24")</f>
        <v>https://sed.admsakhalin.ru/Docs/Citizen/_layouts/15/eos/edbtransfer.ashx?SiteId=84ddafa0031f409e9b1dd96f91351621&amp;WebId=b44a2e8f6bd940ffb8577ce52c7585e0&amp;ListId=fd8a59b5757749e6848a491ebc731a91&amp;ItemId=31729&amp;ItemGuid=87848b3d8a4741e1a9820936e1460215&amp;Data=24</v>
      </c>
    </row>
    <row r="17" spans="1:7" x14ac:dyDescent="0.25">
      <c r="A17" t="s">
        <v>19</v>
      </c>
      <c r="B17" t="s">
        <v>70</v>
      </c>
      <c r="C17" t="s">
        <v>77</v>
      </c>
      <c r="D17" t="s">
        <v>78</v>
      </c>
      <c r="E17" t="s">
        <v>79</v>
      </c>
      <c r="F17" t="str">
        <f t="shared" si="0"/>
        <v>Обращения граждан МО Ногликский ГО</v>
      </c>
      <c r="G17" s="10" t="str">
        <f>HYPERLINK("https://sed.admsakhalin.ru/Docs/Citizen/_layouts/15/eos/edbtransfer.ashx?SiteId=84ddafa0031f409e9b1dd96f91351621&amp;WebId=b44a2e8f6bd940ffb8577ce52c7585e0&amp;ListId=fd8a59b5757749e6848a491ebc731a91&amp;ItemId=35263&amp;ItemGuid=13a85c8176964cfca77d09a667911c5c&amp;Data=24","https://sed.admsakhalin.ru/Docs/Citizen/_layouts/15/eos/edbtransfer.ashx?SiteId=84ddafa0031f409e9b1dd96f91351621&amp;WebId=b44a2e8f6bd940ffb8577ce52c7585e0&amp;ListId=fd8a59b5757749e6848a491ebc731a91&amp;ItemId=35263&amp;ItemGuid=13a85c8176964cfca77d09a667911c5c&amp;Data=24")</f>
        <v>https://sed.admsakhalin.ru/Docs/Citizen/_layouts/15/eos/edbtransfer.ashx?SiteId=84ddafa0031f409e9b1dd96f91351621&amp;WebId=b44a2e8f6bd940ffb8577ce52c7585e0&amp;ListId=fd8a59b5757749e6848a491ebc731a91&amp;ItemId=35263&amp;ItemGuid=13a85c8176964cfca77d09a667911c5c&amp;Data=24</v>
      </c>
    </row>
    <row r="18" spans="1:7" x14ac:dyDescent="0.25">
      <c r="A18" t="s">
        <v>19</v>
      </c>
      <c r="B18" t="s">
        <v>80</v>
      </c>
      <c r="C18" t="s">
        <v>81</v>
      </c>
      <c r="D18" t="s">
        <v>82</v>
      </c>
      <c r="E18" t="s">
        <v>83</v>
      </c>
      <c r="F18" t="str">
        <f t="shared" si="0"/>
        <v>Обращения граждан МО Ногликский ГО</v>
      </c>
      <c r="G18" s="10" t="str">
        <f>HYPERLINK("https://sed.admsakhalin.ru/Docs/Citizen/_layouts/15/eos/edbtransfer.ashx?SiteId=84ddafa0031f409e9b1dd96f91351621&amp;WebId=b44a2e8f6bd940ffb8577ce52c7585e0&amp;ListId=fd8a59b5757749e6848a491ebc731a91&amp;ItemId=32353&amp;ItemGuid=91d10ef845ef462c82100a37d2bc6d7d&amp;Data=24","https://sed.admsakhalin.ru/Docs/Citizen/_layouts/15/eos/edbtransfer.ashx?SiteId=84ddafa0031f409e9b1dd96f91351621&amp;WebId=b44a2e8f6bd940ffb8577ce52c7585e0&amp;ListId=fd8a59b5757749e6848a491ebc731a91&amp;ItemId=32353&amp;ItemGuid=91d10ef845ef462c82100a37d2bc6d7d&amp;Data=24")</f>
        <v>https://sed.admsakhalin.ru/Docs/Citizen/_layouts/15/eos/edbtransfer.ashx?SiteId=84ddafa0031f409e9b1dd96f91351621&amp;WebId=b44a2e8f6bd940ffb8577ce52c7585e0&amp;ListId=fd8a59b5757749e6848a491ebc731a91&amp;ItemId=32353&amp;ItemGuid=91d10ef845ef462c82100a37d2bc6d7d&amp;Data=24</v>
      </c>
    </row>
    <row r="19" spans="1:7" x14ac:dyDescent="0.25">
      <c r="A19" t="s">
        <v>19</v>
      </c>
      <c r="B19" t="s">
        <v>24</v>
      </c>
      <c r="C19" t="s">
        <v>84</v>
      </c>
      <c r="D19" t="s">
        <v>85</v>
      </c>
      <c r="E19" t="s">
        <v>86</v>
      </c>
      <c r="F19" t="str">
        <f t="shared" si="0"/>
        <v>Обращения граждан МО Ногликский ГО</v>
      </c>
      <c r="G19" s="10" t="str">
        <f>HYPERLINK("https://sed.admsakhalin.ru/Docs/Citizen/_layouts/15/eos/edbtransfer.ashx?SiteId=84ddafa0031f409e9b1dd96f91351621&amp;WebId=b44a2e8f6bd940ffb8577ce52c7585e0&amp;ListId=fd8a59b5757749e6848a491ebc731a91&amp;ItemId=29200&amp;ItemGuid=2238617310a44887814e0c0a381573a6&amp;Data=24","https://sed.admsakhalin.ru/Docs/Citizen/_layouts/15/eos/edbtransfer.ashx?SiteId=84ddafa0031f409e9b1dd96f91351621&amp;WebId=b44a2e8f6bd940ffb8577ce52c7585e0&amp;ListId=fd8a59b5757749e6848a491ebc731a91&amp;ItemId=29200&amp;ItemGuid=2238617310a44887814e0c0a381573a6&amp;Data=24")</f>
        <v>https://sed.admsakhalin.ru/Docs/Citizen/_layouts/15/eos/edbtransfer.ashx?SiteId=84ddafa0031f409e9b1dd96f91351621&amp;WebId=b44a2e8f6bd940ffb8577ce52c7585e0&amp;ListId=fd8a59b5757749e6848a491ebc731a91&amp;ItemId=29200&amp;ItemGuid=2238617310a44887814e0c0a381573a6&amp;Data=24</v>
      </c>
    </row>
    <row r="20" spans="1:7" x14ac:dyDescent="0.25">
      <c r="A20" t="s">
        <v>19</v>
      </c>
      <c r="B20" t="s">
        <v>87</v>
      </c>
      <c r="C20" t="s">
        <v>88</v>
      </c>
      <c r="D20" t="s">
        <v>89</v>
      </c>
      <c r="E20" t="s">
        <v>90</v>
      </c>
      <c r="F20" t="str">
        <f t="shared" si="0"/>
        <v>Обращения граждан МО Ногликский ГО</v>
      </c>
      <c r="G20" s="10" t="str">
        <f>HYPERLINK("https://sed.admsakhalin.ru/Docs/Citizen/_layouts/15/eos/edbtransfer.ashx?SiteId=84ddafa0031f409e9b1dd96f91351621&amp;WebId=b44a2e8f6bd940ffb8577ce52c7585e0&amp;ListId=fd8a59b5757749e6848a491ebc731a91&amp;ItemId=37868&amp;ItemGuid=52bf2e323d9e419e80620c549b314249&amp;Data=24","https://sed.admsakhalin.ru/Docs/Citizen/_layouts/15/eos/edbtransfer.ashx?SiteId=84ddafa0031f409e9b1dd96f91351621&amp;WebId=b44a2e8f6bd940ffb8577ce52c7585e0&amp;ListId=fd8a59b5757749e6848a491ebc731a91&amp;ItemId=37868&amp;ItemGuid=52bf2e323d9e419e80620c549b314249&amp;Data=24")</f>
        <v>https://sed.admsakhalin.ru/Docs/Citizen/_layouts/15/eos/edbtransfer.ashx?SiteId=84ddafa0031f409e9b1dd96f91351621&amp;WebId=b44a2e8f6bd940ffb8577ce52c7585e0&amp;ListId=fd8a59b5757749e6848a491ebc731a91&amp;ItemId=37868&amp;ItemGuid=52bf2e323d9e419e80620c549b314249&amp;Data=24</v>
      </c>
    </row>
    <row r="21" spans="1:7" x14ac:dyDescent="0.25">
      <c r="A21" t="s">
        <v>19</v>
      </c>
      <c r="B21" t="s">
        <v>36</v>
      </c>
      <c r="C21" t="s">
        <v>91</v>
      </c>
      <c r="D21" t="s">
        <v>92</v>
      </c>
      <c r="E21" t="s">
        <v>93</v>
      </c>
      <c r="F21" t="str">
        <f t="shared" si="0"/>
        <v>Обращения граждан МО Ногликский ГО</v>
      </c>
      <c r="G21" s="10" t="str">
        <f>HYPERLINK("https://sed.admsakhalin.ru/Docs/Citizen/_layouts/15/eos/edbtransfer.ashx?SiteId=84ddafa0031f409e9b1dd96f91351621&amp;WebId=b44a2e8f6bd940ffb8577ce52c7585e0&amp;ListId=fd8a59b5757749e6848a491ebc731a91&amp;ItemId=37231&amp;ItemGuid=9a0769b957024ec08f740cb2c14a4f75&amp;Data=24","https://sed.admsakhalin.ru/Docs/Citizen/_layouts/15/eos/edbtransfer.ashx?SiteId=84ddafa0031f409e9b1dd96f91351621&amp;WebId=b44a2e8f6bd940ffb8577ce52c7585e0&amp;ListId=fd8a59b5757749e6848a491ebc731a91&amp;ItemId=37231&amp;ItemGuid=9a0769b957024ec08f740cb2c14a4f75&amp;Data=24")</f>
        <v>https://sed.admsakhalin.ru/Docs/Citizen/_layouts/15/eos/edbtransfer.ashx?SiteId=84ddafa0031f409e9b1dd96f91351621&amp;WebId=b44a2e8f6bd940ffb8577ce52c7585e0&amp;ListId=fd8a59b5757749e6848a491ebc731a91&amp;ItemId=37231&amp;ItemGuid=9a0769b957024ec08f740cb2c14a4f75&amp;Data=24</v>
      </c>
    </row>
    <row r="22" spans="1:7" x14ac:dyDescent="0.25">
      <c r="A22" t="s">
        <v>19</v>
      </c>
      <c r="B22" t="s">
        <v>36</v>
      </c>
      <c r="C22" t="s">
        <v>94</v>
      </c>
      <c r="D22" t="s">
        <v>34</v>
      </c>
      <c r="E22" t="s">
        <v>95</v>
      </c>
      <c r="F22" t="str">
        <f t="shared" si="0"/>
        <v>Обращения граждан МО Ногликский ГО</v>
      </c>
      <c r="G22" s="10" t="str">
        <f>HYPERLINK("https://sed.admsakhalin.ru/Docs/Citizen/_layouts/15/eos/edbtransfer.ashx?SiteId=84ddafa0031f409e9b1dd96f91351621&amp;WebId=b44a2e8f6bd940ffb8577ce52c7585e0&amp;ListId=fd8a59b5757749e6848a491ebc731a91&amp;ItemId=28280&amp;ItemGuid=90d9cab2a92443c89da30cf8d9f9da84&amp;Data=24","https://sed.admsakhalin.ru/Docs/Citizen/_layouts/15/eos/edbtransfer.ashx?SiteId=84ddafa0031f409e9b1dd96f91351621&amp;WebId=b44a2e8f6bd940ffb8577ce52c7585e0&amp;ListId=fd8a59b5757749e6848a491ebc731a91&amp;ItemId=28280&amp;ItemGuid=90d9cab2a92443c89da30cf8d9f9da84&amp;Data=24")</f>
        <v>https://sed.admsakhalin.ru/Docs/Citizen/_layouts/15/eos/edbtransfer.ashx?SiteId=84ddafa0031f409e9b1dd96f91351621&amp;WebId=b44a2e8f6bd940ffb8577ce52c7585e0&amp;ListId=fd8a59b5757749e6848a491ebc731a91&amp;ItemId=28280&amp;ItemGuid=90d9cab2a92443c89da30cf8d9f9da84&amp;Data=24</v>
      </c>
    </row>
    <row r="23" spans="1:7" x14ac:dyDescent="0.25">
      <c r="A23" t="s">
        <v>19</v>
      </c>
      <c r="B23" t="s">
        <v>96</v>
      </c>
      <c r="C23" t="s">
        <v>97</v>
      </c>
      <c r="D23" t="s">
        <v>98</v>
      </c>
      <c r="E23" t="s">
        <v>99</v>
      </c>
      <c r="F23" t="str">
        <f t="shared" si="0"/>
        <v>Обращения граждан МО Ногликский ГО</v>
      </c>
      <c r="G23" s="10" t="str">
        <f>HYPERLINK("https://sed.admsakhalin.ru/Docs/Citizen/_layouts/15/eos/edbtransfer.ashx?SiteId=84ddafa0031f409e9b1dd96f91351621&amp;WebId=b44a2e8f6bd940ffb8577ce52c7585e0&amp;ListId=fd8a59b5757749e6848a491ebc731a91&amp;ItemId=32438&amp;ItemGuid=c86ef3f6c8104f6d9ab20e05518d4031&amp;Data=24","https://sed.admsakhalin.ru/Docs/Citizen/_layouts/15/eos/edbtransfer.ashx?SiteId=84ddafa0031f409e9b1dd96f91351621&amp;WebId=b44a2e8f6bd940ffb8577ce52c7585e0&amp;ListId=fd8a59b5757749e6848a491ebc731a91&amp;ItemId=32438&amp;ItemGuid=c86ef3f6c8104f6d9ab20e05518d4031&amp;Data=24")</f>
        <v>https://sed.admsakhalin.ru/Docs/Citizen/_layouts/15/eos/edbtransfer.ashx?SiteId=84ddafa0031f409e9b1dd96f91351621&amp;WebId=b44a2e8f6bd940ffb8577ce52c7585e0&amp;ListId=fd8a59b5757749e6848a491ebc731a91&amp;ItemId=32438&amp;ItemGuid=c86ef3f6c8104f6d9ab20e05518d4031&amp;Data=24</v>
      </c>
    </row>
    <row r="24" spans="1:7" x14ac:dyDescent="0.25">
      <c r="A24" t="s">
        <v>19</v>
      </c>
      <c r="B24" t="s">
        <v>100</v>
      </c>
      <c r="C24" t="s">
        <v>101</v>
      </c>
      <c r="D24" t="s">
        <v>102</v>
      </c>
      <c r="E24" t="s">
        <v>103</v>
      </c>
      <c r="F24" t="str">
        <f t="shared" si="0"/>
        <v>Обращения граждан МО Ногликский ГО</v>
      </c>
      <c r="G24" s="10" t="str">
        <f>HYPERLINK("https://sed.admsakhalin.ru/Docs/Citizen/_layouts/15/eos/edbtransfer.ashx?SiteId=84ddafa0031f409e9b1dd96f91351621&amp;WebId=b44a2e8f6bd940ffb8577ce52c7585e0&amp;ListId=fd8a59b5757749e6848a491ebc731a91&amp;ItemId=34155&amp;ItemGuid=bcd751e0c4de4bebb8790ecf91cc578d&amp;Data=24","https://sed.admsakhalin.ru/Docs/Citizen/_layouts/15/eos/edbtransfer.ashx?SiteId=84ddafa0031f409e9b1dd96f91351621&amp;WebId=b44a2e8f6bd940ffb8577ce52c7585e0&amp;ListId=fd8a59b5757749e6848a491ebc731a91&amp;ItemId=34155&amp;ItemGuid=bcd751e0c4de4bebb8790ecf91cc578d&amp;Data=24")</f>
        <v>https://sed.admsakhalin.ru/Docs/Citizen/_layouts/15/eos/edbtransfer.ashx?SiteId=84ddafa0031f409e9b1dd96f91351621&amp;WebId=b44a2e8f6bd940ffb8577ce52c7585e0&amp;ListId=fd8a59b5757749e6848a491ebc731a91&amp;ItemId=34155&amp;ItemGuid=bcd751e0c4de4bebb8790ecf91cc578d&amp;Data=24</v>
      </c>
    </row>
    <row r="25" spans="1:7" x14ac:dyDescent="0.25">
      <c r="A25" t="s">
        <v>19</v>
      </c>
      <c r="B25" t="s">
        <v>104</v>
      </c>
      <c r="C25" t="s">
        <v>105</v>
      </c>
      <c r="D25" t="s">
        <v>106</v>
      </c>
      <c r="E25" t="s">
        <v>107</v>
      </c>
      <c r="F25" t="str">
        <f t="shared" si="0"/>
        <v>Обращения граждан МО Ногликский ГО</v>
      </c>
      <c r="G25" s="10" t="str">
        <f>HYPERLINK("https://sed.admsakhalin.ru/Docs/Citizen/_layouts/15/eos/edbtransfer.ashx?SiteId=84ddafa0031f409e9b1dd96f91351621&amp;WebId=b44a2e8f6bd940ffb8577ce52c7585e0&amp;ListId=fd8a59b5757749e6848a491ebc731a91&amp;ItemId=34571&amp;ItemGuid=079e5d980ce143beb2710f069cba093a&amp;Data=24","https://sed.admsakhalin.ru/Docs/Citizen/_layouts/15/eos/edbtransfer.ashx?SiteId=84ddafa0031f409e9b1dd96f91351621&amp;WebId=b44a2e8f6bd940ffb8577ce52c7585e0&amp;ListId=fd8a59b5757749e6848a491ebc731a91&amp;ItemId=34571&amp;ItemGuid=079e5d980ce143beb2710f069cba093a&amp;Data=24")</f>
        <v>https://sed.admsakhalin.ru/Docs/Citizen/_layouts/15/eos/edbtransfer.ashx?SiteId=84ddafa0031f409e9b1dd96f91351621&amp;WebId=b44a2e8f6bd940ffb8577ce52c7585e0&amp;ListId=fd8a59b5757749e6848a491ebc731a91&amp;ItemId=34571&amp;ItemGuid=079e5d980ce143beb2710f069cba093a&amp;Data=24</v>
      </c>
    </row>
    <row r="26" spans="1:7" x14ac:dyDescent="0.25">
      <c r="A26" t="s">
        <v>19</v>
      </c>
      <c r="B26" t="s">
        <v>70</v>
      </c>
      <c r="C26" t="s">
        <v>108</v>
      </c>
      <c r="D26" t="s">
        <v>109</v>
      </c>
      <c r="E26" t="s">
        <v>110</v>
      </c>
      <c r="F26" t="str">
        <f t="shared" si="0"/>
        <v>Обращения граждан МО Ногликский ГО</v>
      </c>
      <c r="G26" s="10" t="str">
        <f>HYPERLINK("https://sed.admsakhalin.ru/Docs/Citizen/_layouts/15/eos/edbtransfer.ashx?SiteId=84ddafa0031f409e9b1dd96f91351621&amp;WebId=b44a2e8f6bd940ffb8577ce52c7585e0&amp;ListId=fd8a59b5757749e6848a491ebc731a91&amp;ItemId=28854&amp;ItemGuid=47a4935e22cf48efa3ef0fad9425d077&amp;Data=24","https://sed.admsakhalin.ru/Docs/Citizen/_layouts/15/eos/edbtransfer.ashx?SiteId=84ddafa0031f409e9b1dd96f91351621&amp;WebId=b44a2e8f6bd940ffb8577ce52c7585e0&amp;ListId=fd8a59b5757749e6848a491ebc731a91&amp;ItemId=28854&amp;ItemGuid=47a4935e22cf48efa3ef0fad9425d077&amp;Data=24")</f>
        <v>https://sed.admsakhalin.ru/Docs/Citizen/_layouts/15/eos/edbtransfer.ashx?SiteId=84ddafa0031f409e9b1dd96f91351621&amp;WebId=b44a2e8f6bd940ffb8577ce52c7585e0&amp;ListId=fd8a59b5757749e6848a491ebc731a91&amp;ItemId=28854&amp;ItemGuid=47a4935e22cf48efa3ef0fad9425d077&amp;Data=24</v>
      </c>
    </row>
    <row r="27" spans="1:7" x14ac:dyDescent="0.25">
      <c r="A27" t="s">
        <v>19</v>
      </c>
      <c r="B27" t="s">
        <v>111</v>
      </c>
      <c r="C27" t="s">
        <v>112</v>
      </c>
      <c r="D27" t="s">
        <v>113</v>
      </c>
      <c r="E27" t="s">
        <v>114</v>
      </c>
      <c r="F27" t="str">
        <f t="shared" si="0"/>
        <v>Обращения граждан МО Ногликский ГО</v>
      </c>
      <c r="G27" s="10" t="str">
        <f>HYPERLINK("https://sed.admsakhalin.ru/Docs/Citizen/_layouts/15/eos/edbtransfer.ashx?SiteId=84ddafa0031f409e9b1dd96f91351621&amp;WebId=b44a2e8f6bd940ffb8577ce52c7585e0&amp;ListId=fd8a59b5757749e6848a491ebc731a91&amp;ItemId=39358&amp;ItemGuid=2a75bf68713541efa9311017b58ca09d&amp;Data=24","https://sed.admsakhalin.ru/Docs/Citizen/_layouts/15/eos/edbtransfer.ashx?SiteId=84ddafa0031f409e9b1dd96f91351621&amp;WebId=b44a2e8f6bd940ffb8577ce52c7585e0&amp;ListId=fd8a59b5757749e6848a491ebc731a91&amp;ItemId=39358&amp;ItemGuid=2a75bf68713541efa9311017b58ca09d&amp;Data=24")</f>
        <v>https://sed.admsakhalin.ru/Docs/Citizen/_layouts/15/eos/edbtransfer.ashx?SiteId=84ddafa0031f409e9b1dd96f91351621&amp;WebId=b44a2e8f6bd940ffb8577ce52c7585e0&amp;ListId=fd8a59b5757749e6848a491ebc731a91&amp;ItemId=39358&amp;ItemGuid=2a75bf68713541efa9311017b58ca09d&amp;Data=24</v>
      </c>
    </row>
    <row r="28" spans="1:7" x14ac:dyDescent="0.25">
      <c r="A28" t="s">
        <v>19</v>
      </c>
      <c r="B28" t="s">
        <v>40</v>
      </c>
      <c r="C28" t="s">
        <v>115</v>
      </c>
      <c r="D28" t="s">
        <v>116</v>
      </c>
      <c r="E28" t="s">
        <v>117</v>
      </c>
      <c r="F28" t="str">
        <f t="shared" si="0"/>
        <v>Обращения граждан МО Ногликский ГО</v>
      </c>
      <c r="G28" s="10" t="str">
        <f>HYPERLINK("https://sed.admsakhalin.ru/Docs/Citizen/_layouts/15/eos/edbtransfer.ashx?SiteId=84ddafa0031f409e9b1dd96f91351621&amp;WebId=b44a2e8f6bd940ffb8577ce52c7585e0&amp;ListId=fd8a59b5757749e6848a491ebc731a91&amp;ItemId=33119&amp;ItemGuid=73fb6c53c8a04fa09a101047991e9eba&amp;Data=24","https://sed.admsakhalin.ru/Docs/Citizen/_layouts/15/eos/edbtransfer.ashx?SiteId=84ddafa0031f409e9b1dd96f91351621&amp;WebId=b44a2e8f6bd940ffb8577ce52c7585e0&amp;ListId=fd8a59b5757749e6848a491ebc731a91&amp;ItemId=33119&amp;ItemGuid=73fb6c53c8a04fa09a101047991e9eba&amp;Data=24")</f>
        <v>https://sed.admsakhalin.ru/Docs/Citizen/_layouts/15/eos/edbtransfer.ashx?SiteId=84ddafa0031f409e9b1dd96f91351621&amp;WebId=b44a2e8f6bd940ffb8577ce52c7585e0&amp;ListId=fd8a59b5757749e6848a491ebc731a91&amp;ItemId=33119&amp;ItemGuid=73fb6c53c8a04fa09a101047991e9eba&amp;Data=24</v>
      </c>
    </row>
    <row r="29" spans="1:7" x14ac:dyDescent="0.25">
      <c r="A29" t="s">
        <v>19</v>
      </c>
      <c r="B29" t="s">
        <v>118</v>
      </c>
      <c r="C29" t="s">
        <v>119</v>
      </c>
      <c r="D29" t="s">
        <v>98</v>
      </c>
      <c r="E29" t="s">
        <v>120</v>
      </c>
      <c r="F29" t="str">
        <f t="shared" si="0"/>
        <v>Обращения граждан МО Ногликский ГО</v>
      </c>
      <c r="G29" s="10" t="str">
        <f>HYPERLINK("https://sed.admsakhalin.ru/Docs/Citizen/_layouts/15/eos/edbtransfer.ashx?SiteId=84ddafa0031f409e9b1dd96f91351621&amp;WebId=b44a2e8f6bd940ffb8577ce52c7585e0&amp;ListId=fd8a59b5757749e6848a491ebc731a91&amp;ItemId=32435&amp;ItemGuid=7623a987f76849b6b6f910dbb25abea9&amp;Data=24","https://sed.admsakhalin.ru/Docs/Citizen/_layouts/15/eos/edbtransfer.ashx?SiteId=84ddafa0031f409e9b1dd96f91351621&amp;WebId=b44a2e8f6bd940ffb8577ce52c7585e0&amp;ListId=fd8a59b5757749e6848a491ebc731a91&amp;ItemId=32435&amp;ItemGuid=7623a987f76849b6b6f910dbb25abea9&amp;Data=24")</f>
        <v>https://sed.admsakhalin.ru/Docs/Citizen/_layouts/15/eos/edbtransfer.ashx?SiteId=84ddafa0031f409e9b1dd96f91351621&amp;WebId=b44a2e8f6bd940ffb8577ce52c7585e0&amp;ListId=fd8a59b5757749e6848a491ebc731a91&amp;ItemId=32435&amp;ItemGuid=7623a987f76849b6b6f910dbb25abea9&amp;Data=24</v>
      </c>
    </row>
    <row r="30" spans="1:7" x14ac:dyDescent="0.25">
      <c r="A30" t="s">
        <v>19</v>
      </c>
      <c r="B30" t="s">
        <v>40</v>
      </c>
      <c r="C30" t="s">
        <v>121</v>
      </c>
      <c r="D30" t="s">
        <v>98</v>
      </c>
      <c r="E30" t="s">
        <v>122</v>
      </c>
      <c r="F30" t="str">
        <f t="shared" si="0"/>
        <v>Обращения граждан МО Ногликский ГО</v>
      </c>
      <c r="G30" s="10" t="str">
        <f>HYPERLINK("https://sed.admsakhalin.ru/Docs/Citizen/_layouts/15/eos/edbtransfer.ashx?SiteId=84ddafa0031f409e9b1dd96f91351621&amp;WebId=b44a2e8f6bd940ffb8577ce52c7585e0&amp;ListId=fd8a59b5757749e6848a491ebc731a91&amp;ItemId=32437&amp;ItemGuid=d2180107677d455aa59310dd14e05e08&amp;Data=24","https://sed.admsakhalin.ru/Docs/Citizen/_layouts/15/eos/edbtransfer.ashx?SiteId=84ddafa0031f409e9b1dd96f91351621&amp;WebId=b44a2e8f6bd940ffb8577ce52c7585e0&amp;ListId=fd8a59b5757749e6848a491ebc731a91&amp;ItemId=32437&amp;ItemGuid=d2180107677d455aa59310dd14e05e08&amp;Data=24")</f>
        <v>https://sed.admsakhalin.ru/Docs/Citizen/_layouts/15/eos/edbtransfer.ashx?SiteId=84ddafa0031f409e9b1dd96f91351621&amp;WebId=b44a2e8f6bd940ffb8577ce52c7585e0&amp;ListId=fd8a59b5757749e6848a491ebc731a91&amp;ItemId=32437&amp;ItemGuid=d2180107677d455aa59310dd14e05e08&amp;Data=24</v>
      </c>
    </row>
    <row r="31" spans="1:7" x14ac:dyDescent="0.25">
      <c r="A31" t="s">
        <v>19</v>
      </c>
      <c r="B31" t="s">
        <v>40</v>
      </c>
      <c r="C31" t="s">
        <v>123</v>
      </c>
      <c r="D31" t="s">
        <v>124</v>
      </c>
      <c r="E31" t="s">
        <v>125</v>
      </c>
      <c r="F31" t="str">
        <f t="shared" si="0"/>
        <v>Обращения граждан МО Ногликский ГО</v>
      </c>
      <c r="G31" s="10" t="str">
        <f>HYPERLINK("https://sed.admsakhalin.ru/Docs/Citizen/_layouts/15/eos/edbtransfer.ashx?SiteId=84ddafa0031f409e9b1dd96f91351621&amp;WebId=b44a2e8f6bd940ffb8577ce52c7585e0&amp;ListId=fd8a59b5757749e6848a491ebc731a91&amp;ItemId=34806&amp;ItemGuid=b7aa2941c011418da3d910ed17e12cec&amp;Data=24","https://sed.admsakhalin.ru/Docs/Citizen/_layouts/15/eos/edbtransfer.ashx?SiteId=84ddafa0031f409e9b1dd96f91351621&amp;WebId=b44a2e8f6bd940ffb8577ce52c7585e0&amp;ListId=fd8a59b5757749e6848a491ebc731a91&amp;ItemId=34806&amp;ItemGuid=b7aa2941c011418da3d910ed17e12cec&amp;Data=24")</f>
        <v>https://sed.admsakhalin.ru/Docs/Citizen/_layouts/15/eos/edbtransfer.ashx?SiteId=84ddafa0031f409e9b1dd96f91351621&amp;WebId=b44a2e8f6bd940ffb8577ce52c7585e0&amp;ListId=fd8a59b5757749e6848a491ebc731a91&amp;ItemId=34806&amp;ItemGuid=b7aa2941c011418da3d910ed17e12cec&amp;Data=24</v>
      </c>
    </row>
    <row r="32" spans="1:7" x14ac:dyDescent="0.25">
      <c r="A32" t="s">
        <v>19</v>
      </c>
      <c r="B32" t="s">
        <v>70</v>
      </c>
      <c r="C32" t="s">
        <v>126</v>
      </c>
      <c r="D32" t="s">
        <v>127</v>
      </c>
      <c r="E32" t="s">
        <v>128</v>
      </c>
      <c r="F32" t="str">
        <f t="shared" si="0"/>
        <v>Обращения граждан МО Ногликский ГО</v>
      </c>
      <c r="G32" s="10" t="str">
        <f>HYPERLINK("https://sed.admsakhalin.ru/Docs/Citizen/_layouts/15/eos/edbtransfer.ashx?SiteId=84ddafa0031f409e9b1dd96f91351621&amp;WebId=b44a2e8f6bd940ffb8577ce52c7585e0&amp;ListId=fd8a59b5757749e6848a491ebc731a91&amp;ItemId=38166&amp;ItemGuid=99171c765e2340139ff5116e75815994&amp;Data=24","https://sed.admsakhalin.ru/Docs/Citizen/_layouts/15/eos/edbtransfer.ashx?SiteId=84ddafa0031f409e9b1dd96f91351621&amp;WebId=b44a2e8f6bd940ffb8577ce52c7585e0&amp;ListId=fd8a59b5757749e6848a491ebc731a91&amp;ItemId=38166&amp;ItemGuid=99171c765e2340139ff5116e75815994&amp;Data=24")</f>
        <v>https://sed.admsakhalin.ru/Docs/Citizen/_layouts/15/eos/edbtransfer.ashx?SiteId=84ddafa0031f409e9b1dd96f91351621&amp;WebId=b44a2e8f6bd940ffb8577ce52c7585e0&amp;ListId=fd8a59b5757749e6848a491ebc731a91&amp;ItemId=38166&amp;ItemGuid=99171c765e2340139ff5116e75815994&amp;Data=24</v>
      </c>
    </row>
    <row r="33" spans="1:7" x14ac:dyDescent="0.25">
      <c r="A33" t="s">
        <v>19</v>
      </c>
      <c r="B33" t="s">
        <v>129</v>
      </c>
      <c r="C33" t="s">
        <v>130</v>
      </c>
      <c r="D33" t="s">
        <v>131</v>
      </c>
      <c r="E33" t="s">
        <v>132</v>
      </c>
      <c r="F33" t="str">
        <f t="shared" si="0"/>
        <v>Обращения граждан МО Ногликский ГО</v>
      </c>
      <c r="G33" s="10" t="str">
        <f>HYPERLINK("https://sed.admsakhalin.ru/Docs/Citizen/_layouts/15/eos/edbtransfer.ashx?SiteId=84ddafa0031f409e9b1dd96f91351621&amp;WebId=b44a2e8f6bd940ffb8577ce52c7585e0&amp;ListId=fd8a59b5757749e6848a491ebc731a91&amp;ItemId=28103&amp;ItemGuid=6995ad83e2944195afbb1273b1d4b9d3&amp;Data=24","https://sed.admsakhalin.ru/Docs/Citizen/_layouts/15/eos/edbtransfer.ashx?SiteId=84ddafa0031f409e9b1dd96f91351621&amp;WebId=b44a2e8f6bd940ffb8577ce52c7585e0&amp;ListId=fd8a59b5757749e6848a491ebc731a91&amp;ItemId=28103&amp;ItemGuid=6995ad83e2944195afbb1273b1d4b9d3&amp;Data=24")</f>
        <v>https://sed.admsakhalin.ru/Docs/Citizen/_layouts/15/eos/edbtransfer.ashx?SiteId=84ddafa0031f409e9b1dd96f91351621&amp;WebId=b44a2e8f6bd940ffb8577ce52c7585e0&amp;ListId=fd8a59b5757749e6848a491ebc731a91&amp;ItemId=28103&amp;ItemGuid=6995ad83e2944195afbb1273b1d4b9d3&amp;Data=24</v>
      </c>
    </row>
    <row r="34" spans="1:7" x14ac:dyDescent="0.25">
      <c r="A34" t="s">
        <v>19</v>
      </c>
      <c r="B34" t="s">
        <v>36</v>
      </c>
      <c r="C34" t="s">
        <v>133</v>
      </c>
      <c r="D34" t="s">
        <v>134</v>
      </c>
      <c r="E34" t="s">
        <v>135</v>
      </c>
      <c r="F34" t="str">
        <f t="shared" si="0"/>
        <v>Обращения граждан МО Ногликский ГО</v>
      </c>
      <c r="G34" s="10" t="str">
        <f>HYPERLINK("https://sed.admsakhalin.ru/Docs/Citizen/_layouts/15/eos/edbtransfer.ashx?SiteId=84ddafa0031f409e9b1dd96f91351621&amp;WebId=b44a2e8f6bd940ffb8577ce52c7585e0&amp;ListId=fd8a59b5757749e6848a491ebc731a91&amp;ItemId=33960&amp;ItemGuid=24a48b46f273409983fa1282662c363b&amp;Data=24","https://sed.admsakhalin.ru/Docs/Citizen/_layouts/15/eos/edbtransfer.ashx?SiteId=84ddafa0031f409e9b1dd96f91351621&amp;WebId=b44a2e8f6bd940ffb8577ce52c7585e0&amp;ListId=fd8a59b5757749e6848a491ebc731a91&amp;ItemId=33960&amp;ItemGuid=24a48b46f273409983fa1282662c363b&amp;Data=24")</f>
        <v>https://sed.admsakhalin.ru/Docs/Citizen/_layouts/15/eos/edbtransfer.ashx?SiteId=84ddafa0031f409e9b1dd96f91351621&amp;WebId=b44a2e8f6bd940ffb8577ce52c7585e0&amp;ListId=fd8a59b5757749e6848a491ebc731a91&amp;ItemId=33960&amp;ItemGuid=24a48b46f273409983fa1282662c363b&amp;Data=24</v>
      </c>
    </row>
    <row r="35" spans="1:7" x14ac:dyDescent="0.25">
      <c r="A35" t="s">
        <v>19</v>
      </c>
      <c r="B35" t="s">
        <v>136</v>
      </c>
      <c r="C35" t="s">
        <v>137</v>
      </c>
      <c r="D35" t="s">
        <v>106</v>
      </c>
      <c r="E35" t="s">
        <v>138</v>
      </c>
      <c r="F35" t="str">
        <f t="shared" si="0"/>
        <v>Обращения граждан МО Ногликский ГО</v>
      </c>
      <c r="G35" s="10" t="str">
        <f>HYPERLINK("https://sed.admsakhalin.ru/Docs/Citizen/_layouts/15/eos/edbtransfer.ashx?SiteId=84ddafa0031f409e9b1dd96f91351621&amp;WebId=b44a2e8f6bd940ffb8577ce52c7585e0&amp;ListId=fd8a59b5757749e6848a491ebc731a91&amp;ItemId=34617&amp;ItemGuid=ef5701d79f2249c0bd791297d7445097&amp;Data=24","https://sed.admsakhalin.ru/Docs/Citizen/_layouts/15/eos/edbtransfer.ashx?SiteId=84ddafa0031f409e9b1dd96f91351621&amp;WebId=b44a2e8f6bd940ffb8577ce52c7585e0&amp;ListId=fd8a59b5757749e6848a491ebc731a91&amp;ItemId=34617&amp;ItemGuid=ef5701d79f2249c0bd791297d7445097&amp;Data=24")</f>
        <v>https://sed.admsakhalin.ru/Docs/Citizen/_layouts/15/eos/edbtransfer.ashx?SiteId=84ddafa0031f409e9b1dd96f91351621&amp;WebId=b44a2e8f6bd940ffb8577ce52c7585e0&amp;ListId=fd8a59b5757749e6848a491ebc731a91&amp;ItemId=34617&amp;ItemGuid=ef5701d79f2249c0bd791297d7445097&amp;Data=24</v>
      </c>
    </row>
    <row r="36" spans="1:7" x14ac:dyDescent="0.25">
      <c r="A36" t="s">
        <v>19</v>
      </c>
      <c r="B36" t="s">
        <v>70</v>
      </c>
      <c r="C36" t="s">
        <v>139</v>
      </c>
      <c r="D36" t="s">
        <v>124</v>
      </c>
      <c r="E36" t="s">
        <v>140</v>
      </c>
      <c r="F36" t="str">
        <f t="shared" si="0"/>
        <v>Обращения граждан МО Ногликский ГО</v>
      </c>
      <c r="G36" s="10" t="str">
        <f>HYPERLINK("https://sed.admsakhalin.ru/Docs/Citizen/_layouts/15/eos/edbtransfer.ashx?SiteId=84ddafa0031f409e9b1dd96f91351621&amp;WebId=b44a2e8f6bd940ffb8577ce52c7585e0&amp;ListId=fd8a59b5757749e6848a491ebc731a91&amp;ItemId=34823&amp;ItemGuid=30a5ede57ba341a6bb6a13a467b81b3c&amp;Data=24","https://sed.admsakhalin.ru/Docs/Citizen/_layouts/15/eos/edbtransfer.ashx?SiteId=84ddafa0031f409e9b1dd96f91351621&amp;WebId=b44a2e8f6bd940ffb8577ce52c7585e0&amp;ListId=fd8a59b5757749e6848a491ebc731a91&amp;ItemId=34823&amp;ItemGuid=30a5ede57ba341a6bb6a13a467b81b3c&amp;Data=24")</f>
        <v>https://sed.admsakhalin.ru/Docs/Citizen/_layouts/15/eos/edbtransfer.ashx?SiteId=84ddafa0031f409e9b1dd96f91351621&amp;WebId=b44a2e8f6bd940ffb8577ce52c7585e0&amp;ListId=fd8a59b5757749e6848a491ebc731a91&amp;ItemId=34823&amp;ItemGuid=30a5ede57ba341a6bb6a13a467b81b3c&amp;Data=24</v>
      </c>
    </row>
    <row r="37" spans="1:7" x14ac:dyDescent="0.25">
      <c r="A37" t="s">
        <v>19</v>
      </c>
      <c r="B37" t="s">
        <v>141</v>
      </c>
      <c r="C37" t="s">
        <v>142</v>
      </c>
      <c r="D37" t="s">
        <v>143</v>
      </c>
      <c r="E37" t="s">
        <v>144</v>
      </c>
      <c r="F37" t="str">
        <f t="shared" si="0"/>
        <v>Обращения граждан МО Ногликский ГО</v>
      </c>
      <c r="G37" s="10" t="str">
        <f>HYPERLINK("https://sed.admsakhalin.ru/Docs/Citizen/_layouts/15/eos/edbtransfer.ashx?SiteId=84ddafa0031f409e9b1dd96f91351621&amp;WebId=b44a2e8f6bd940ffb8577ce52c7585e0&amp;ListId=fd8a59b5757749e6848a491ebc731a91&amp;ItemId=36264&amp;ItemGuid=10be648655d546a28a4513adcdd2b095&amp;Data=24","https://sed.admsakhalin.ru/Docs/Citizen/_layouts/15/eos/edbtransfer.ashx?SiteId=84ddafa0031f409e9b1dd96f91351621&amp;WebId=b44a2e8f6bd940ffb8577ce52c7585e0&amp;ListId=fd8a59b5757749e6848a491ebc731a91&amp;ItemId=36264&amp;ItemGuid=10be648655d546a28a4513adcdd2b095&amp;Data=24")</f>
        <v>https://sed.admsakhalin.ru/Docs/Citizen/_layouts/15/eos/edbtransfer.ashx?SiteId=84ddafa0031f409e9b1dd96f91351621&amp;WebId=b44a2e8f6bd940ffb8577ce52c7585e0&amp;ListId=fd8a59b5757749e6848a491ebc731a91&amp;ItemId=36264&amp;ItemGuid=10be648655d546a28a4513adcdd2b095&amp;Data=24</v>
      </c>
    </row>
    <row r="38" spans="1:7" x14ac:dyDescent="0.25">
      <c r="A38" t="s">
        <v>19</v>
      </c>
      <c r="B38" t="s">
        <v>136</v>
      </c>
      <c r="C38" t="s">
        <v>145</v>
      </c>
      <c r="D38" t="s">
        <v>146</v>
      </c>
      <c r="E38" t="s">
        <v>147</v>
      </c>
      <c r="F38" t="str">
        <f t="shared" si="0"/>
        <v>Обращения граждан МО Ногликский ГО</v>
      </c>
      <c r="G38" s="10" t="str">
        <f>HYPERLINK("https://sed.admsakhalin.ru/Docs/Citizen/_layouts/15/eos/edbtransfer.ashx?SiteId=84ddafa0031f409e9b1dd96f91351621&amp;WebId=b44a2e8f6bd940ffb8577ce52c7585e0&amp;ListId=fd8a59b5757749e6848a491ebc731a91&amp;ItemId=36216&amp;ItemGuid=85dac58c382b4886b2cf150d6f71f1a2&amp;Data=24","https://sed.admsakhalin.ru/Docs/Citizen/_layouts/15/eos/edbtransfer.ashx?SiteId=84ddafa0031f409e9b1dd96f91351621&amp;WebId=b44a2e8f6bd940ffb8577ce52c7585e0&amp;ListId=fd8a59b5757749e6848a491ebc731a91&amp;ItemId=36216&amp;ItemGuid=85dac58c382b4886b2cf150d6f71f1a2&amp;Data=24")</f>
        <v>https://sed.admsakhalin.ru/Docs/Citizen/_layouts/15/eos/edbtransfer.ashx?SiteId=84ddafa0031f409e9b1dd96f91351621&amp;WebId=b44a2e8f6bd940ffb8577ce52c7585e0&amp;ListId=fd8a59b5757749e6848a491ebc731a91&amp;ItemId=36216&amp;ItemGuid=85dac58c382b4886b2cf150d6f71f1a2&amp;Data=24</v>
      </c>
    </row>
    <row r="39" spans="1:7" x14ac:dyDescent="0.25">
      <c r="A39" t="s">
        <v>19</v>
      </c>
      <c r="B39" t="s">
        <v>148</v>
      </c>
      <c r="C39" t="s">
        <v>149</v>
      </c>
      <c r="D39" t="s">
        <v>150</v>
      </c>
      <c r="E39" t="s">
        <v>151</v>
      </c>
      <c r="F39" t="str">
        <f t="shared" si="0"/>
        <v>Обращения граждан МО Ногликский ГО</v>
      </c>
      <c r="G39" s="10" t="str">
        <f>HYPERLINK("https://sed.admsakhalin.ru/Docs/Citizen/_layouts/15/eos/edbtransfer.ashx?SiteId=84ddafa0031f409e9b1dd96f91351621&amp;WebId=b44a2e8f6bd940ffb8577ce52c7585e0&amp;ListId=fd8a59b5757749e6848a491ebc731a91&amp;ItemId=29983&amp;ItemGuid=5743083cd4a7468f9aeb158ff46edca7&amp;Data=24","https://sed.admsakhalin.ru/Docs/Citizen/_layouts/15/eos/edbtransfer.ashx?SiteId=84ddafa0031f409e9b1dd96f91351621&amp;WebId=b44a2e8f6bd940ffb8577ce52c7585e0&amp;ListId=fd8a59b5757749e6848a491ebc731a91&amp;ItemId=29983&amp;ItemGuid=5743083cd4a7468f9aeb158ff46edca7&amp;Data=24")</f>
        <v>https://sed.admsakhalin.ru/Docs/Citizen/_layouts/15/eos/edbtransfer.ashx?SiteId=84ddafa0031f409e9b1dd96f91351621&amp;WebId=b44a2e8f6bd940ffb8577ce52c7585e0&amp;ListId=fd8a59b5757749e6848a491ebc731a91&amp;ItemId=29983&amp;ItemGuid=5743083cd4a7468f9aeb158ff46edca7&amp;Data=24</v>
      </c>
    </row>
    <row r="40" spans="1:7" x14ac:dyDescent="0.25">
      <c r="A40" t="s">
        <v>19</v>
      </c>
      <c r="B40" t="s">
        <v>40</v>
      </c>
      <c r="C40" t="s">
        <v>152</v>
      </c>
      <c r="D40" t="s">
        <v>153</v>
      </c>
      <c r="E40" t="s">
        <v>90</v>
      </c>
      <c r="F40" t="str">
        <f t="shared" si="0"/>
        <v>Обращения граждан МО Ногликский ГО</v>
      </c>
      <c r="G40" s="10" t="str">
        <f>HYPERLINK("https://sed.admsakhalin.ru/Docs/Citizen/_layouts/15/eos/edbtransfer.ashx?SiteId=84ddafa0031f409e9b1dd96f91351621&amp;WebId=b44a2e8f6bd940ffb8577ce52c7585e0&amp;ListId=fd8a59b5757749e6848a491ebc731a91&amp;ItemId=35386&amp;ItemGuid=65c6e41f38f84a629ee71695ebcb6f61&amp;Data=24","https://sed.admsakhalin.ru/Docs/Citizen/_layouts/15/eos/edbtransfer.ashx?SiteId=84ddafa0031f409e9b1dd96f91351621&amp;WebId=b44a2e8f6bd940ffb8577ce52c7585e0&amp;ListId=fd8a59b5757749e6848a491ebc731a91&amp;ItemId=35386&amp;ItemGuid=65c6e41f38f84a629ee71695ebcb6f61&amp;Data=24")</f>
        <v>https://sed.admsakhalin.ru/Docs/Citizen/_layouts/15/eos/edbtransfer.ashx?SiteId=84ddafa0031f409e9b1dd96f91351621&amp;WebId=b44a2e8f6bd940ffb8577ce52c7585e0&amp;ListId=fd8a59b5757749e6848a491ebc731a91&amp;ItemId=35386&amp;ItemGuid=65c6e41f38f84a629ee71695ebcb6f61&amp;Data=24</v>
      </c>
    </row>
    <row r="41" spans="1:7" x14ac:dyDescent="0.25">
      <c r="A41" t="s">
        <v>19</v>
      </c>
      <c r="B41" t="s">
        <v>24</v>
      </c>
      <c r="C41" t="s">
        <v>154</v>
      </c>
      <c r="D41" t="s">
        <v>155</v>
      </c>
      <c r="E41" t="s">
        <v>156</v>
      </c>
      <c r="F41" t="str">
        <f t="shared" si="0"/>
        <v>Обращения граждан МО Ногликский ГО</v>
      </c>
      <c r="G41" s="10" t="str">
        <f>HYPERLINK("https://sed.admsakhalin.ru/Docs/Citizen/_layouts/15/eos/edbtransfer.ashx?SiteId=84ddafa0031f409e9b1dd96f91351621&amp;WebId=b44a2e8f6bd940ffb8577ce52c7585e0&amp;ListId=fd8a59b5757749e6848a491ebc731a91&amp;ItemId=31395&amp;ItemGuid=049f070e61ad484c949316d59b95015f&amp;Data=24","https://sed.admsakhalin.ru/Docs/Citizen/_layouts/15/eos/edbtransfer.ashx?SiteId=84ddafa0031f409e9b1dd96f91351621&amp;WebId=b44a2e8f6bd940ffb8577ce52c7585e0&amp;ListId=fd8a59b5757749e6848a491ebc731a91&amp;ItemId=31395&amp;ItemGuid=049f070e61ad484c949316d59b95015f&amp;Data=24")</f>
        <v>https://sed.admsakhalin.ru/Docs/Citizen/_layouts/15/eos/edbtransfer.ashx?SiteId=84ddafa0031f409e9b1dd96f91351621&amp;WebId=b44a2e8f6bd940ffb8577ce52c7585e0&amp;ListId=fd8a59b5757749e6848a491ebc731a91&amp;ItemId=31395&amp;ItemGuid=049f070e61ad484c949316d59b95015f&amp;Data=24</v>
      </c>
    </row>
    <row r="42" spans="1:7" x14ac:dyDescent="0.25">
      <c r="A42" t="s">
        <v>19</v>
      </c>
      <c r="B42" t="s">
        <v>36</v>
      </c>
      <c r="C42" t="s">
        <v>157</v>
      </c>
      <c r="D42" t="s">
        <v>158</v>
      </c>
      <c r="E42" t="s">
        <v>159</v>
      </c>
      <c r="F42" t="str">
        <f t="shared" si="0"/>
        <v>Обращения граждан МО Ногликский ГО</v>
      </c>
      <c r="G42" s="10" t="str">
        <f>HYPERLINK("https://sed.admsakhalin.ru/Docs/Citizen/_layouts/15/eos/edbtransfer.ashx?SiteId=84ddafa0031f409e9b1dd96f91351621&amp;WebId=b44a2e8f6bd940ffb8577ce52c7585e0&amp;ListId=fd8a59b5757749e6848a491ebc731a91&amp;ItemId=39801&amp;ItemGuid=5f4f1009196f4d2b966816ed919a08df&amp;Data=24","https://sed.admsakhalin.ru/Docs/Citizen/_layouts/15/eos/edbtransfer.ashx?SiteId=84ddafa0031f409e9b1dd96f91351621&amp;WebId=b44a2e8f6bd940ffb8577ce52c7585e0&amp;ListId=fd8a59b5757749e6848a491ebc731a91&amp;ItemId=39801&amp;ItemGuid=5f4f1009196f4d2b966816ed919a08df&amp;Data=24")</f>
        <v>https://sed.admsakhalin.ru/Docs/Citizen/_layouts/15/eos/edbtransfer.ashx?SiteId=84ddafa0031f409e9b1dd96f91351621&amp;WebId=b44a2e8f6bd940ffb8577ce52c7585e0&amp;ListId=fd8a59b5757749e6848a491ebc731a91&amp;ItemId=39801&amp;ItemGuid=5f4f1009196f4d2b966816ed919a08df&amp;Data=24</v>
      </c>
    </row>
    <row r="43" spans="1:7" x14ac:dyDescent="0.25">
      <c r="A43" t="s">
        <v>19</v>
      </c>
      <c r="B43" t="s">
        <v>87</v>
      </c>
      <c r="C43" t="s">
        <v>160</v>
      </c>
      <c r="D43" t="s">
        <v>56</v>
      </c>
      <c r="E43" t="s">
        <v>161</v>
      </c>
      <c r="F43" t="str">
        <f t="shared" si="0"/>
        <v>Обращения граждан МО Ногликский ГО</v>
      </c>
      <c r="G43" s="10" t="str">
        <f>HYPERLINK("https://sed.admsakhalin.ru/Docs/Citizen/_layouts/15/eos/edbtransfer.ashx?SiteId=84ddafa0031f409e9b1dd96f91351621&amp;WebId=b44a2e8f6bd940ffb8577ce52c7585e0&amp;ListId=fd8a59b5757749e6848a491ebc731a91&amp;ItemId=31237&amp;ItemGuid=789b9419da89446d9efa1724fbbcdf9b&amp;Data=24","https://sed.admsakhalin.ru/Docs/Citizen/_layouts/15/eos/edbtransfer.ashx?SiteId=84ddafa0031f409e9b1dd96f91351621&amp;WebId=b44a2e8f6bd940ffb8577ce52c7585e0&amp;ListId=fd8a59b5757749e6848a491ebc731a91&amp;ItemId=31237&amp;ItemGuid=789b9419da89446d9efa1724fbbcdf9b&amp;Data=24")</f>
        <v>https://sed.admsakhalin.ru/Docs/Citizen/_layouts/15/eos/edbtransfer.ashx?SiteId=84ddafa0031f409e9b1dd96f91351621&amp;WebId=b44a2e8f6bd940ffb8577ce52c7585e0&amp;ListId=fd8a59b5757749e6848a491ebc731a91&amp;ItemId=31237&amp;ItemGuid=789b9419da89446d9efa1724fbbcdf9b&amp;Data=24</v>
      </c>
    </row>
    <row r="44" spans="1:7" x14ac:dyDescent="0.25">
      <c r="A44" t="s">
        <v>19</v>
      </c>
      <c r="B44" t="s">
        <v>36</v>
      </c>
      <c r="C44" t="s">
        <v>162</v>
      </c>
      <c r="D44" t="s">
        <v>163</v>
      </c>
      <c r="E44" t="s">
        <v>164</v>
      </c>
      <c r="F44" t="str">
        <f t="shared" si="0"/>
        <v>Обращения граждан МО Ногликский ГО</v>
      </c>
      <c r="G44" s="10" t="str">
        <f>HYPERLINK("https://sed.admsakhalin.ru/Docs/Citizen/_layouts/15/eos/edbtransfer.ashx?SiteId=84ddafa0031f409e9b1dd96f91351621&amp;WebId=b44a2e8f6bd940ffb8577ce52c7585e0&amp;ListId=fd8a59b5757749e6848a491ebc731a91&amp;ItemId=27974&amp;ItemGuid=cab980db071540048a79185d173fb79e&amp;Data=24","https://sed.admsakhalin.ru/Docs/Citizen/_layouts/15/eos/edbtransfer.ashx?SiteId=84ddafa0031f409e9b1dd96f91351621&amp;WebId=b44a2e8f6bd940ffb8577ce52c7585e0&amp;ListId=fd8a59b5757749e6848a491ebc731a91&amp;ItemId=27974&amp;ItemGuid=cab980db071540048a79185d173fb79e&amp;Data=24")</f>
        <v>https://sed.admsakhalin.ru/Docs/Citizen/_layouts/15/eos/edbtransfer.ashx?SiteId=84ddafa0031f409e9b1dd96f91351621&amp;WebId=b44a2e8f6bd940ffb8577ce52c7585e0&amp;ListId=fd8a59b5757749e6848a491ebc731a91&amp;ItemId=27974&amp;ItemGuid=cab980db071540048a79185d173fb79e&amp;Data=24</v>
      </c>
    </row>
    <row r="45" spans="1:7" x14ac:dyDescent="0.25">
      <c r="A45" t="s">
        <v>19</v>
      </c>
      <c r="B45" t="s">
        <v>165</v>
      </c>
      <c r="C45" t="s">
        <v>166</v>
      </c>
      <c r="D45" t="s">
        <v>167</v>
      </c>
      <c r="E45" t="s">
        <v>168</v>
      </c>
      <c r="F45" t="str">
        <f t="shared" si="0"/>
        <v>Обращения граждан МО Ногликский ГО</v>
      </c>
      <c r="G45" s="10" t="str">
        <f>HYPERLINK("https://sed.admsakhalin.ru/Docs/Citizen/_layouts/15/eos/edbtransfer.ashx?SiteId=84ddafa0031f409e9b1dd96f91351621&amp;WebId=b44a2e8f6bd940ffb8577ce52c7585e0&amp;ListId=fd8a59b5757749e6848a491ebc731a91&amp;ItemId=36601&amp;ItemGuid=3943b23d7a0a44249d8a19257d4a44e1&amp;Data=24","https://sed.admsakhalin.ru/Docs/Citizen/_layouts/15/eos/edbtransfer.ashx?SiteId=84ddafa0031f409e9b1dd96f91351621&amp;WebId=b44a2e8f6bd940ffb8577ce52c7585e0&amp;ListId=fd8a59b5757749e6848a491ebc731a91&amp;ItemId=36601&amp;ItemGuid=3943b23d7a0a44249d8a19257d4a44e1&amp;Data=24")</f>
        <v>https://sed.admsakhalin.ru/Docs/Citizen/_layouts/15/eos/edbtransfer.ashx?SiteId=84ddafa0031f409e9b1dd96f91351621&amp;WebId=b44a2e8f6bd940ffb8577ce52c7585e0&amp;ListId=fd8a59b5757749e6848a491ebc731a91&amp;ItemId=36601&amp;ItemGuid=3943b23d7a0a44249d8a19257d4a44e1&amp;Data=24</v>
      </c>
    </row>
    <row r="46" spans="1:7" x14ac:dyDescent="0.25">
      <c r="A46" t="s">
        <v>19</v>
      </c>
      <c r="B46" t="s">
        <v>169</v>
      </c>
      <c r="C46" t="s">
        <v>170</v>
      </c>
      <c r="D46" t="s">
        <v>171</v>
      </c>
      <c r="E46" t="s">
        <v>172</v>
      </c>
      <c r="F46" t="str">
        <f t="shared" si="0"/>
        <v>Обращения граждан МО Ногликский ГО</v>
      </c>
      <c r="G46" s="10" t="str">
        <f>HYPERLINK("https://sed.admsakhalin.ru/Docs/Citizen/_layouts/15/eos/edbtransfer.ashx?SiteId=84ddafa0031f409e9b1dd96f91351621&amp;WebId=b44a2e8f6bd940ffb8577ce52c7585e0&amp;ListId=fd8a59b5757749e6848a491ebc731a91&amp;ItemId=35351&amp;ItemGuid=7a7de7cd65f445a0ab05195eada9e203&amp;Data=24","https://sed.admsakhalin.ru/Docs/Citizen/_layouts/15/eos/edbtransfer.ashx?SiteId=84ddafa0031f409e9b1dd96f91351621&amp;WebId=b44a2e8f6bd940ffb8577ce52c7585e0&amp;ListId=fd8a59b5757749e6848a491ebc731a91&amp;ItemId=35351&amp;ItemGuid=7a7de7cd65f445a0ab05195eada9e203&amp;Data=24")</f>
        <v>https://sed.admsakhalin.ru/Docs/Citizen/_layouts/15/eos/edbtransfer.ashx?SiteId=84ddafa0031f409e9b1dd96f91351621&amp;WebId=b44a2e8f6bd940ffb8577ce52c7585e0&amp;ListId=fd8a59b5757749e6848a491ebc731a91&amp;ItemId=35351&amp;ItemGuid=7a7de7cd65f445a0ab05195eada9e203&amp;Data=24</v>
      </c>
    </row>
    <row r="47" spans="1:7" x14ac:dyDescent="0.25">
      <c r="A47" t="s">
        <v>19</v>
      </c>
      <c r="B47" t="s">
        <v>173</v>
      </c>
      <c r="C47" t="s">
        <v>174</v>
      </c>
      <c r="D47" t="s">
        <v>92</v>
      </c>
      <c r="E47" t="s">
        <v>175</v>
      </c>
      <c r="F47" t="str">
        <f t="shared" si="0"/>
        <v>Обращения граждан МО Ногликский ГО</v>
      </c>
      <c r="G47" s="10" t="str">
        <f>HYPERLINK("https://sed.admsakhalin.ru/Docs/Citizen/_layouts/15/eos/edbtransfer.ashx?SiteId=84ddafa0031f409e9b1dd96f91351621&amp;WebId=b44a2e8f6bd940ffb8577ce52c7585e0&amp;ListId=fd8a59b5757749e6848a491ebc731a91&amp;ItemId=37228&amp;ItemGuid=9f60208082824e589a861a595dce7daf&amp;Data=24","https://sed.admsakhalin.ru/Docs/Citizen/_layouts/15/eos/edbtransfer.ashx?SiteId=84ddafa0031f409e9b1dd96f91351621&amp;WebId=b44a2e8f6bd940ffb8577ce52c7585e0&amp;ListId=fd8a59b5757749e6848a491ebc731a91&amp;ItemId=37228&amp;ItemGuid=9f60208082824e589a861a595dce7daf&amp;Data=24")</f>
        <v>https://sed.admsakhalin.ru/Docs/Citizen/_layouts/15/eos/edbtransfer.ashx?SiteId=84ddafa0031f409e9b1dd96f91351621&amp;WebId=b44a2e8f6bd940ffb8577ce52c7585e0&amp;ListId=fd8a59b5757749e6848a491ebc731a91&amp;ItemId=37228&amp;ItemGuid=9f60208082824e589a861a595dce7daf&amp;Data=24</v>
      </c>
    </row>
    <row r="48" spans="1:7" x14ac:dyDescent="0.25">
      <c r="A48" t="s">
        <v>19</v>
      </c>
      <c r="B48" t="s">
        <v>176</v>
      </c>
      <c r="C48" t="s">
        <v>177</v>
      </c>
      <c r="D48" t="s">
        <v>178</v>
      </c>
      <c r="E48" t="s">
        <v>179</v>
      </c>
      <c r="F48" t="str">
        <f t="shared" si="0"/>
        <v>Обращения граждан МО Ногликский ГО</v>
      </c>
      <c r="G48" s="10" t="str">
        <f>HYPERLINK("https://sed.admsakhalin.ru/Docs/Citizen/_layouts/15/eos/edbtransfer.ashx?SiteId=84ddafa0031f409e9b1dd96f91351621&amp;WebId=b44a2e8f6bd940ffb8577ce52c7585e0&amp;ListId=fd8a59b5757749e6848a491ebc731a91&amp;ItemId=38642&amp;ItemGuid=840c9d29f81e4832857e1b287254c1a0&amp;Data=24","https://sed.admsakhalin.ru/Docs/Citizen/_layouts/15/eos/edbtransfer.ashx?SiteId=84ddafa0031f409e9b1dd96f91351621&amp;WebId=b44a2e8f6bd940ffb8577ce52c7585e0&amp;ListId=fd8a59b5757749e6848a491ebc731a91&amp;ItemId=38642&amp;ItemGuid=840c9d29f81e4832857e1b287254c1a0&amp;Data=24")</f>
        <v>https://sed.admsakhalin.ru/Docs/Citizen/_layouts/15/eos/edbtransfer.ashx?SiteId=84ddafa0031f409e9b1dd96f91351621&amp;WebId=b44a2e8f6bd940ffb8577ce52c7585e0&amp;ListId=fd8a59b5757749e6848a491ebc731a91&amp;ItemId=38642&amp;ItemGuid=840c9d29f81e4832857e1b287254c1a0&amp;Data=24</v>
      </c>
    </row>
    <row r="49" spans="1:7" x14ac:dyDescent="0.25">
      <c r="A49" t="s">
        <v>19</v>
      </c>
      <c r="B49" t="s">
        <v>24</v>
      </c>
      <c r="C49" t="s">
        <v>180</v>
      </c>
      <c r="D49" t="s">
        <v>60</v>
      </c>
      <c r="E49" t="s">
        <v>181</v>
      </c>
      <c r="F49" t="str">
        <f t="shared" si="0"/>
        <v>Обращения граждан МО Ногликский ГО</v>
      </c>
      <c r="G49" s="10" t="str">
        <f>HYPERLINK("https://sed.admsakhalin.ru/Docs/Citizen/_layouts/15/eos/edbtransfer.ashx?SiteId=84ddafa0031f409e9b1dd96f91351621&amp;WebId=b44a2e8f6bd940ffb8577ce52c7585e0&amp;ListId=fd8a59b5757749e6848a491ebc731a91&amp;ItemId=36717&amp;ItemGuid=d961500db613453ca32e1bceb77382ef&amp;Data=24","https://sed.admsakhalin.ru/Docs/Citizen/_layouts/15/eos/edbtransfer.ashx?SiteId=84ddafa0031f409e9b1dd96f91351621&amp;WebId=b44a2e8f6bd940ffb8577ce52c7585e0&amp;ListId=fd8a59b5757749e6848a491ebc731a91&amp;ItemId=36717&amp;ItemGuid=d961500db613453ca32e1bceb77382ef&amp;Data=24")</f>
        <v>https://sed.admsakhalin.ru/Docs/Citizen/_layouts/15/eos/edbtransfer.ashx?SiteId=84ddafa0031f409e9b1dd96f91351621&amp;WebId=b44a2e8f6bd940ffb8577ce52c7585e0&amp;ListId=fd8a59b5757749e6848a491ebc731a91&amp;ItemId=36717&amp;ItemGuid=d961500db613453ca32e1bceb77382ef&amp;Data=24</v>
      </c>
    </row>
    <row r="50" spans="1:7" x14ac:dyDescent="0.25">
      <c r="A50" t="s">
        <v>19</v>
      </c>
      <c r="B50" t="s">
        <v>24</v>
      </c>
      <c r="C50" t="s">
        <v>182</v>
      </c>
      <c r="D50" t="s">
        <v>183</v>
      </c>
      <c r="E50" t="s">
        <v>184</v>
      </c>
      <c r="F50" t="str">
        <f t="shared" si="0"/>
        <v>Обращения граждан МО Ногликский ГО</v>
      </c>
      <c r="G50" s="10" t="str">
        <f>HYPERLINK("https://sed.admsakhalin.ru/Docs/Citizen/_layouts/15/eos/edbtransfer.ashx?SiteId=84ddafa0031f409e9b1dd96f91351621&amp;WebId=b44a2e8f6bd940ffb8577ce52c7585e0&amp;ListId=fd8a59b5757749e6848a491ebc731a91&amp;ItemId=29020&amp;ItemGuid=36f25a722f084518b4671c332d814ed6&amp;Data=24","https://sed.admsakhalin.ru/Docs/Citizen/_layouts/15/eos/edbtransfer.ashx?SiteId=84ddafa0031f409e9b1dd96f91351621&amp;WebId=b44a2e8f6bd940ffb8577ce52c7585e0&amp;ListId=fd8a59b5757749e6848a491ebc731a91&amp;ItemId=29020&amp;ItemGuid=36f25a722f084518b4671c332d814ed6&amp;Data=24")</f>
        <v>https://sed.admsakhalin.ru/Docs/Citizen/_layouts/15/eos/edbtransfer.ashx?SiteId=84ddafa0031f409e9b1dd96f91351621&amp;WebId=b44a2e8f6bd940ffb8577ce52c7585e0&amp;ListId=fd8a59b5757749e6848a491ebc731a91&amp;ItemId=29020&amp;ItemGuid=36f25a722f084518b4671c332d814ed6&amp;Data=24</v>
      </c>
    </row>
    <row r="51" spans="1:7" x14ac:dyDescent="0.25">
      <c r="A51" t="s">
        <v>19</v>
      </c>
      <c r="B51" t="s">
        <v>169</v>
      </c>
      <c r="C51" t="s">
        <v>185</v>
      </c>
      <c r="D51" t="s">
        <v>186</v>
      </c>
      <c r="E51" t="s">
        <v>187</v>
      </c>
      <c r="F51" t="str">
        <f t="shared" si="0"/>
        <v>Обращения граждан МО Ногликский ГО</v>
      </c>
      <c r="G51" s="10" t="str">
        <f>HYPERLINK("https://sed.admsakhalin.ru/Docs/Citizen/_layouts/15/eos/edbtransfer.ashx?SiteId=84ddafa0031f409e9b1dd96f91351621&amp;WebId=b44a2e8f6bd940ffb8577ce52c7585e0&amp;ListId=fd8a59b5757749e6848a491ebc731a91&amp;ItemId=31635&amp;ItemGuid=55138f7a6e3a48718fbb1d467bc55262&amp;Data=24","https://sed.admsakhalin.ru/Docs/Citizen/_layouts/15/eos/edbtransfer.ashx?SiteId=84ddafa0031f409e9b1dd96f91351621&amp;WebId=b44a2e8f6bd940ffb8577ce52c7585e0&amp;ListId=fd8a59b5757749e6848a491ebc731a91&amp;ItemId=31635&amp;ItemGuid=55138f7a6e3a48718fbb1d467bc55262&amp;Data=24")</f>
        <v>https://sed.admsakhalin.ru/Docs/Citizen/_layouts/15/eos/edbtransfer.ashx?SiteId=84ddafa0031f409e9b1dd96f91351621&amp;WebId=b44a2e8f6bd940ffb8577ce52c7585e0&amp;ListId=fd8a59b5757749e6848a491ebc731a91&amp;ItemId=31635&amp;ItemGuid=55138f7a6e3a48718fbb1d467bc55262&amp;Data=24</v>
      </c>
    </row>
    <row r="52" spans="1:7" x14ac:dyDescent="0.25">
      <c r="A52" t="s">
        <v>19</v>
      </c>
      <c r="B52" t="s">
        <v>36</v>
      </c>
      <c r="C52" t="s">
        <v>188</v>
      </c>
      <c r="D52" t="s">
        <v>189</v>
      </c>
      <c r="E52" t="s">
        <v>190</v>
      </c>
      <c r="F52" t="str">
        <f t="shared" si="0"/>
        <v>Обращения граждан МО Ногликский ГО</v>
      </c>
      <c r="G52" s="10" t="str">
        <f>HYPERLINK("https://sed.admsakhalin.ru/Docs/Citizen/_layouts/15/eos/edbtransfer.ashx?SiteId=84ddafa0031f409e9b1dd96f91351621&amp;WebId=b44a2e8f6bd940ffb8577ce52c7585e0&amp;ListId=fd8a59b5757749e6848a491ebc731a91&amp;ItemId=39607&amp;ItemGuid=041570cbc4eb4577b2701e6b7d08e9ad&amp;Data=24","https://sed.admsakhalin.ru/Docs/Citizen/_layouts/15/eos/edbtransfer.ashx?SiteId=84ddafa0031f409e9b1dd96f91351621&amp;WebId=b44a2e8f6bd940ffb8577ce52c7585e0&amp;ListId=fd8a59b5757749e6848a491ebc731a91&amp;ItemId=39607&amp;ItemGuid=041570cbc4eb4577b2701e6b7d08e9ad&amp;Data=24")</f>
        <v>https://sed.admsakhalin.ru/Docs/Citizen/_layouts/15/eos/edbtransfer.ashx?SiteId=84ddafa0031f409e9b1dd96f91351621&amp;WebId=b44a2e8f6bd940ffb8577ce52c7585e0&amp;ListId=fd8a59b5757749e6848a491ebc731a91&amp;ItemId=39607&amp;ItemGuid=041570cbc4eb4577b2701e6b7d08e9ad&amp;Data=24</v>
      </c>
    </row>
    <row r="53" spans="1:7" x14ac:dyDescent="0.25">
      <c r="A53" t="s">
        <v>19</v>
      </c>
      <c r="B53" t="s">
        <v>111</v>
      </c>
      <c r="C53" t="s">
        <v>191</v>
      </c>
      <c r="D53" t="s">
        <v>192</v>
      </c>
      <c r="E53" t="s">
        <v>193</v>
      </c>
      <c r="F53" t="str">
        <f t="shared" si="0"/>
        <v>Обращения граждан МО Ногликский ГО</v>
      </c>
      <c r="G53" s="10" t="str">
        <f>HYPERLINK("https://sed.admsakhalin.ru/Docs/Citizen/_layouts/15/eos/edbtransfer.ashx?SiteId=84ddafa0031f409e9b1dd96f91351621&amp;WebId=b44a2e8f6bd940ffb8577ce52c7585e0&amp;ListId=fd8a59b5757749e6848a491ebc731a91&amp;ItemId=34752&amp;ItemGuid=29c91b5db717424e85d41ebe58d7cff0&amp;Data=24","https://sed.admsakhalin.ru/Docs/Citizen/_layouts/15/eos/edbtransfer.ashx?SiteId=84ddafa0031f409e9b1dd96f91351621&amp;WebId=b44a2e8f6bd940ffb8577ce52c7585e0&amp;ListId=fd8a59b5757749e6848a491ebc731a91&amp;ItemId=34752&amp;ItemGuid=29c91b5db717424e85d41ebe58d7cff0&amp;Data=24")</f>
        <v>https://sed.admsakhalin.ru/Docs/Citizen/_layouts/15/eos/edbtransfer.ashx?SiteId=84ddafa0031f409e9b1dd96f91351621&amp;WebId=b44a2e8f6bd940ffb8577ce52c7585e0&amp;ListId=fd8a59b5757749e6848a491ebc731a91&amp;ItemId=34752&amp;ItemGuid=29c91b5db717424e85d41ebe58d7cff0&amp;Data=24</v>
      </c>
    </row>
    <row r="54" spans="1:7" x14ac:dyDescent="0.25">
      <c r="A54" t="s">
        <v>19</v>
      </c>
      <c r="B54" t="s">
        <v>36</v>
      </c>
      <c r="C54" t="s">
        <v>194</v>
      </c>
      <c r="D54" t="s">
        <v>195</v>
      </c>
      <c r="E54" t="s">
        <v>196</v>
      </c>
      <c r="F54" t="str">
        <f t="shared" si="0"/>
        <v>Обращения граждан МО Ногликский ГО</v>
      </c>
      <c r="G54" s="10" t="str">
        <f>HYPERLINK("https://sed.admsakhalin.ru/Docs/Citizen/_layouts/15/eos/edbtransfer.ashx?SiteId=84ddafa0031f409e9b1dd96f91351621&amp;WebId=b44a2e8f6bd940ffb8577ce52c7585e0&amp;ListId=fd8a59b5757749e6848a491ebc731a91&amp;ItemId=35639&amp;ItemGuid=a24af607eb6446fd827f203cd9591c7b&amp;Data=24","https://sed.admsakhalin.ru/Docs/Citizen/_layouts/15/eos/edbtransfer.ashx?SiteId=84ddafa0031f409e9b1dd96f91351621&amp;WebId=b44a2e8f6bd940ffb8577ce52c7585e0&amp;ListId=fd8a59b5757749e6848a491ebc731a91&amp;ItemId=35639&amp;ItemGuid=a24af607eb6446fd827f203cd9591c7b&amp;Data=24")</f>
        <v>https://sed.admsakhalin.ru/Docs/Citizen/_layouts/15/eos/edbtransfer.ashx?SiteId=84ddafa0031f409e9b1dd96f91351621&amp;WebId=b44a2e8f6bd940ffb8577ce52c7585e0&amp;ListId=fd8a59b5757749e6848a491ebc731a91&amp;ItemId=35639&amp;ItemGuid=a24af607eb6446fd827f203cd9591c7b&amp;Data=24</v>
      </c>
    </row>
    <row r="55" spans="1:7" x14ac:dyDescent="0.25">
      <c r="A55" t="s">
        <v>19</v>
      </c>
      <c r="B55" t="s">
        <v>40</v>
      </c>
      <c r="C55" t="s">
        <v>197</v>
      </c>
      <c r="D55" t="s">
        <v>198</v>
      </c>
      <c r="E55" t="s">
        <v>199</v>
      </c>
      <c r="F55" t="str">
        <f t="shared" si="0"/>
        <v>Обращения граждан МО Ногликский ГО</v>
      </c>
      <c r="G55" s="10" t="str">
        <f>HYPERLINK("https://sed.admsakhalin.ru/Docs/Citizen/_layouts/15/eos/edbtransfer.ashx?SiteId=84ddafa0031f409e9b1dd96f91351621&amp;WebId=b44a2e8f6bd940ffb8577ce52c7585e0&amp;ListId=fd8a59b5757749e6848a491ebc731a91&amp;ItemId=39853&amp;ItemGuid=5e7484f51f7942c48daf206b635b2697&amp;Data=24","https://sed.admsakhalin.ru/Docs/Citizen/_layouts/15/eos/edbtransfer.ashx?SiteId=84ddafa0031f409e9b1dd96f91351621&amp;WebId=b44a2e8f6bd940ffb8577ce52c7585e0&amp;ListId=fd8a59b5757749e6848a491ebc731a91&amp;ItemId=39853&amp;ItemGuid=5e7484f51f7942c48daf206b635b2697&amp;Data=24")</f>
        <v>https://sed.admsakhalin.ru/Docs/Citizen/_layouts/15/eos/edbtransfer.ashx?SiteId=84ddafa0031f409e9b1dd96f91351621&amp;WebId=b44a2e8f6bd940ffb8577ce52c7585e0&amp;ListId=fd8a59b5757749e6848a491ebc731a91&amp;ItemId=39853&amp;ItemGuid=5e7484f51f7942c48daf206b635b2697&amp;Data=24</v>
      </c>
    </row>
    <row r="56" spans="1:7" x14ac:dyDescent="0.25">
      <c r="A56" t="s">
        <v>19</v>
      </c>
      <c r="B56" t="s">
        <v>87</v>
      </c>
      <c r="C56" t="s">
        <v>200</v>
      </c>
      <c r="D56" t="s">
        <v>201</v>
      </c>
      <c r="E56" t="s">
        <v>202</v>
      </c>
      <c r="F56" t="str">
        <f t="shared" si="0"/>
        <v>Обращения граждан МО Ногликский ГО</v>
      </c>
      <c r="G56" s="10" t="str">
        <f>HYPERLINK("https://sed.admsakhalin.ru/Docs/Citizen/_layouts/15/eos/edbtransfer.ashx?SiteId=84ddafa0031f409e9b1dd96f91351621&amp;WebId=b44a2e8f6bd940ffb8577ce52c7585e0&amp;ListId=fd8a59b5757749e6848a491ebc731a91&amp;ItemId=34337&amp;ItemGuid=a30c8edbc291498a9abe207517c5c88b&amp;Data=24","https://sed.admsakhalin.ru/Docs/Citizen/_layouts/15/eos/edbtransfer.ashx?SiteId=84ddafa0031f409e9b1dd96f91351621&amp;WebId=b44a2e8f6bd940ffb8577ce52c7585e0&amp;ListId=fd8a59b5757749e6848a491ebc731a91&amp;ItemId=34337&amp;ItemGuid=a30c8edbc291498a9abe207517c5c88b&amp;Data=24")</f>
        <v>https://sed.admsakhalin.ru/Docs/Citizen/_layouts/15/eos/edbtransfer.ashx?SiteId=84ddafa0031f409e9b1dd96f91351621&amp;WebId=b44a2e8f6bd940ffb8577ce52c7585e0&amp;ListId=fd8a59b5757749e6848a491ebc731a91&amp;ItemId=34337&amp;ItemGuid=a30c8edbc291498a9abe207517c5c88b&amp;Data=24</v>
      </c>
    </row>
    <row r="57" spans="1:7" x14ac:dyDescent="0.25">
      <c r="A57" t="s">
        <v>19</v>
      </c>
      <c r="B57" t="s">
        <v>40</v>
      </c>
      <c r="C57" t="s">
        <v>203</v>
      </c>
      <c r="D57" t="s">
        <v>204</v>
      </c>
      <c r="E57" t="s">
        <v>205</v>
      </c>
      <c r="F57" t="str">
        <f t="shared" si="0"/>
        <v>Обращения граждан МО Ногликский ГО</v>
      </c>
      <c r="G57" s="10" t="str">
        <f>HYPERLINK("https://sed.admsakhalin.ru/Docs/Citizen/_layouts/15/eos/edbtransfer.ashx?SiteId=84ddafa0031f409e9b1dd96f91351621&amp;WebId=b44a2e8f6bd940ffb8577ce52c7585e0&amp;ListId=fd8a59b5757749e6848a491ebc731a91&amp;ItemId=39096&amp;ItemGuid=9544c247b0a940d2b6d5208da0f674df&amp;Data=24","https://sed.admsakhalin.ru/Docs/Citizen/_layouts/15/eos/edbtransfer.ashx?SiteId=84ddafa0031f409e9b1dd96f91351621&amp;WebId=b44a2e8f6bd940ffb8577ce52c7585e0&amp;ListId=fd8a59b5757749e6848a491ebc731a91&amp;ItemId=39096&amp;ItemGuid=9544c247b0a940d2b6d5208da0f674df&amp;Data=24")</f>
        <v>https://sed.admsakhalin.ru/Docs/Citizen/_layouts/15/eos/edbtransfer.ashx?SiteId=84ddafa0031f409e9b1dd96f91351621&amp;WebId=b44a2e8f6bd940ffb8577ce52c7585e0&amp;ListId=fd8a59b5757749e6848a491ebc731a91&amp;ItemId=39096&amp;ItemGuid=9544c247b0a940d2b6d5208da0f674df&amp;Data=24</v>
      </c>
    </row>
    <row r="58" spans="1:7" x14ac:dyDescent="0.25">
      <c r="A58" t="s">
        <v>19</v>
      </c>
      <c r="B58" t="s">
        <v>100</v>
      </c>
      <c r="C58" t="s">
        <v>206</v>
      </c>
      <c r="D58" t="s">
        <v>207</v>
      </c>
      <c r="E58" t="s">
        <v>208</v>
      </c>
      <c r="F58" t="str">
        <f t="shared" si="0"/>
        <v>Обращения граждан МО Ногликский ГО</v>
      </c>
      <c r="G58" s="10" t="str">
        <f>HYPERLINK("https://sed.admsakhalin.ru/Docs/Citizen/_layouts/15/eos/edbtransfer.ashx?SiteId=84ddafa0031f409e9b1dd96f91351621&amp;WebId=b44a2e8f6bd940ffb8577ce52c7585e0&amp;ListId=fd8a59b5757749e6848a491ebc731a91&amp;ItemId=37618&amp;ItemGuid=8dbd083877d147dd919d21044a8446b7&amp;Data=24","https://sed.admsakhalin.ru/Docs/Citizen/_layouts/15/eos/edbtransfer.ashx?SiteId=84ddafa0031f409e9b1dd96f91351621&amp;WebId=b44a2e8f6bd940ffb8577ce52c7585e0&amp;ListId=fd8a59b5757749e6848a491ebc731a91&amp;ItemId=37618&amp;ItemGuid=8dbd083877d147dd919d21044a8446b7&amp;Data=24")</f>
        <v>https://sed.admsakhalin.ru/Docs/Citizen/_layouts/15/eos/edbtransfer.ashx?SiteId=84ddafa0031f409e9b1dd96f91351621&amp;WebId=b44a2e8f6bd940ffb8577ce52c7585e0&amp;ListId=fd8a59b5757749e6848a491ebc731a91&amp;ItemId=37618&amp;ItemGuid=8dbd083877d147dd919d21044a8446b7&amp;Data=24</v>
      </c>
    </row>
    <row r="59" spans="1:7" x14ac:dyDescent="0.25">
      <c r="A59" t="s">
        <v>19</v>
      </c>
      <c r="B59" t="s">
        <v>176</v>
      </c>
      <c r="C59" t="s">
        <v>209</v>
      </c>
      <c r="D59" t="s">
        <v>210</v>
      </c>
      <c r="E59" t="s">
        <v>179</v>
      </c>
      <c r="F59" t="str">
        <f t="shared" si="0"/>
        <v>Обращения граждан МО Ногликский ГО</v>
      </c>
      <c r="G59" s="10" t="str">
        <f>HYPERLINK("https://sed.admsakhalin.ru/Docs/Citizen/_layouts/15/eos/edbtransfer.ashx?SiteId=84ddafa0031f409e9b1dd96f91351621&amp;WebId=b44a2e8f6bd940ffb8577ce52c7585e0&amp;ListId=fd8a59b5757749e6848a491ebc731a91&amp;ItemId=33045&amp;ItemGuid=bf649af3d73a48e8bde22164caa51da3&amp;Data=24","https://sed.admsakhalin.ru/Docs/Citizen/_layouts/15/eos/edbtransfer.ashx?SiteId=84ddafa0031f409e9b1dd96f91351621&amp;WebId=b44a2e8f6bd940ffb8577ce52c7585e0&amp;ListId=fd8a59b5757749e6848a491ebc731a91&amp;ItemId=33045&amp;ItemGuid=bf649af3d73a48e8bde22164caa51da3&amp;Data=24")</f>
        <v>https://sed.admsakhalin.ru/Docs/Citizen/_layouts/15/eos/edbtransfer.ashx?SiteId=84ddafa0031f409e9b1dd96f91351621&amp;WebId=b44a2e8f6bd940ffb8577ce52c7585e0&amp;ListId=fd8a59b5757749e6848a491ebc731a91&amp;ItemId=33045&amp;ItemGuid=bf649af3d73a48e8bde22164caa51da3&amp;Data=24</v>
      </c>
    </row>
    <row r="60" spans="1:7" x14ac:dyDescent="0.25">
      <c r="A60" t="s">
        <v>19</v>
      </c>
      <c r="B60" t="s">
        <v>211</v>
      </c>
      <c r="C60" t="s">
        <v>212</v>
      </c>
      <c r="D60" t="s">
        <v>213</v>
      </c>
      <c r="E60" t="s">
        <v>214</v>
      </c>
      <c r="F60" t="str">
        <f t="shared" si="0"/>
        <v>Обращения граждан МО Ногликский ГО</v>
      </c>
      <c r="G60" s="10" t="str">
        <f>HYPERLINK("https://sed.admsakhalin.ru/Docs/Citizen/_layouts/15/eos/edbtransfer.ashx?SiteId=84ddafa0031f409e9b1dd96f91351621&amp;WebId=b44a2e8f6bd940ffb8577ce52c7585e0&amp;ListId=fd8a59b5757749e6848a491ebc731a91&amp;ItemId=32926&amp;ItemGuid=db0212967e23438e9edd2191b3b89983&amp;Data=24","https://sed.admsakhalin.ru/Docs/Citizen/_layouts/15/eos/edbtransfer.ashx?SiteId=84ddafa0031f409e9b1dd96f91351621&amp;WebId=b44a2e8f6bd940ffb8577ce52c7585e0&amp;ListId=fd8a59b5757749e6848a491ebc731a91&amp;ItemId=32926&amp;ItemGuid=db0212967e23438e9edd2191b3b89983&amp;Data=24")</f>
        <v>https://sed.admsakhalin.ru/Docs/Citizen/_layouts/15/eos/edbtransfer.ashx?SiteId=84ddafa0031f409e9b1dd96f91351621&amp;WebId=b44a2e8f6bd940ffb8577ce52c7585e0&amp;ListId=fd8a59b5757749e6848a491ebc731a91&amp;ItemId=32926&amp;ItemGuid=db0212967e23438e9edd2191b3b89983&amp;Data=24</v>
      </c>
    </row>
    <row r="61" spans="1:7" x14ac:dyDescent="0.25">
      <c r="A61" t="s">
        <v>19</v>
      </c>
      <c r="B61" t="s">
        <v>100</v>
      </c>
      <c r="C61" t="s">
        <v>215</v>
      </c>
      <c r="D61" t="s">
        <v>216</v>
      </c>
      <c r="E61" t="s">
        <v>217</v>
      </c>
      <c r="F61" t="str">
        <f t="shared" si="0"/>
        <v>Обращения граждан МО Ногликский ГО</v>
      </c>
      <c r="G61" s="10" t="str">
        <f>HYPERLINK("https://sed.admsakhalin.ru/Docs/Citizen/_layouts/15/eos/edbtransfer.ashx?SiteId=84ddafa0031f409e9b1dd96f91351621&amp;WebId=b44a2e8f6bd940ffb8577ce52c7585e0&amp;ListId=fd8a59b5757749e6848a491ebc731a91&amp;ItemId=36347&amp;ItemGuid=e23469e11f7d4a19918122092e481dcd&amp;Data=24","https://sed.admsakhalin.ru/Docs/Citizen/_layouts/15/eos/edbtransfer.ashx?SiteId=84ddafa0031f409e9b1dd96f91351621&amp;WebId=b44a2e8f6bd940ffb8577ce52c7585e0&amp;ListId=fd8a59b5757749e6848a491ebc731a91&amp;ItemId=36347&amp;ItemGuid=e23469e11f7d4a19918122092e481dcd&amp;Data=24")</f>
        <v>https://sed.admsakhalin.ru/Docs/Citizen/_layouts/15/eos/edbtransfer.ashx?SiteId=84ddafa0031f409e9b1dd96f91351621&amp;WebId=b44a2e8f6bd940ffb8577ce52c7585e0&amp;ListId=fd8a59b5757749e6848a491ebc731a91&amp;ItemId=36347&amp;ItemGuid=e23469e11f7d4a19918122092e481dcd&amp;Data=24</v>
      </c>
    </row>
    <row r="62" spans="1:7" x14ac:dyDescent="0.25">
      <c r="A62" t="s">
        <v>19</v>
      </c>
      <c r="B62" t="s">
        <v>176</v>
      </c>
      <c r="C62" t="s">
        <v>218</v>
      </c>
      <c r="D62" t="s">
        <v>210</v>
      </c>
      <c r="E62" t="s">
        <v>179</v>
      </c>
      <c r="F62" t="str">
        <f t="shared" si="0"/>
        <v>Обращения граждан МО Ногликский ГО</v>
      </c>
      <c r="G62" s="10" t="str">
        <f>HYPERLINK("https://sed.admsakhalin.ru/Docs/Citizen/_layouts/15/eos/edbtransfer.ashx?SiteId=84ddafa0031f409e9b1dd96f91351621&amp;WebId=b44a2e8f6bd940ffb8577ce52c7585e0&amp;ListId=fd8a59b5757749e6848a491ebc731a91&amp;ItemId=33047&amp;ItemGuid=a6ce3d0161904c6bb86f22d6018bb8bb&amp;Data=24","https://sed.admsakhalin.ru/Docs/Citizen/_layouts/15/eos/edbtransfer.ashx?SiteId=84ddafa0031f409e9b1dd96f91351621&amp;WebId=b44a2e8f6bd940ffb8577ce52c7585e0&amp;ListId=fd8a59b5757749e6848a491ebc731a91&amp;ItemId=33047&amp;ItemGuid=a6ce3d0161904c6bb86f22d6018bb8bb&amp;Data=24")</f>
        <v>https://sed.admsakhalin.ru/Docs/Citizen/_layouts/15/eos/edbtransfer.ashx?SiteId=84ddafa0031f409e9b1dd96f91351621&amp;WebId=b44a2e8f6bd940ffb8577ce52c7585e0&amp;ListId=fd8a59b5757749e6848a491ebc731a91&amp;ItemId=33047&amp;ItemGuid=a6ce3d0161904c6bb86f22d6018bb8bb&amp;Data=24</v>
      </c>
    </row>
    <row r="63" spans="1:7" x14ac:dyDescent="0.25">
      <c r="A63" t="s">
        <v>19</v>
      </c>
      <c r="B63" t="s">
        <v>219</v>
      </c>
      <c r="C63" t="s">
        <v>220</v>
      </c>
      <c r="D63" t="s">
        <v>221</v>
      </c>
      <c r="E63" t="s">
        <v>222</v>
      </c>
      <c r="F63" t="str">
        <f t="shared" si="0"/>
        <v>Обращения граждан МО Ногликский ГО</v>
      </c>
      <c r="G63" s="10" t="str">
        <f>HYPERLINK("https://sed.admsakhalin.ru/Docs/Citizen/_layouts/15/eos/edbtransfer.ashx?SiteId=84ddafa0031f409e9b1dd96f91351621&amp;WebId=b44a2e8f6bd940ffb8577ce52c7585e0&amp;ListId=fd8a59b5757749e6848a491ebc731a91&amp;ItemId=33597&amp;ItemGuid=7d0dd44ca2c442d6b6da231de85a8b44&amp;Data=24","https://sed.admsakhalin.ru/Docs/Citizen/_layouts/15/eos/edbtransfer.ashx?SiteId=84ddafa0031f409e9b1dd96f91351621&amp;WebId=b44a2e8f6bd940ffb8577ce52c7585e0&amp;ListId=fd8a59b5757749e6848a491ebc731a91&amp;ItemId=33597&amp;ItemGuid=7d0dd44ca2c442d6b6da231de85a8b44&amp;Data=24")</f>
        <v>https://sed.admsakhalin.ru/Docs/Citizen/_layouts/15/eos/edbtransfer.ashx?SiteId=84ddafa0031f409e9b1dd96f91351621&amp;WebId=b44a2e8f6bd940ffb8577ce52c7585e0&amp;ListId=fd8a59b5757749e6848a491ebc731a91&amp;ItemId=33597&amp;ItemGuid=7d0dd44ca2c442d6b6da231de85a8b44&amp;Data=24</v>
      </c>
    </row>
    <row r="64" spans="1:7" x14ac:dyDescent="0.25">
      <c r="A64" t="s">
        <v>19</v>
      </c>
      <c r="B64" t="s">
        <v>24</v>
      </c>
      <c r="C64" t="s">
        <v>223</v>
      </c>
      <c r="D64" t="s">
        <v>171</v>
      </c>
      <c r="E64" t="s">
        <v>224</v>
      </c>
      <c r="F64" t="str">
        <f t="shared" si="0"/>
        <v>Обращения граждан МО Ногликский ГО</v>
      </c>
      <c r="G64" s="10" t="str">
        <f>HYPERLINK("https://sed.admsakhalin.ru/Docs/Citizen/_layouts/15/eos/edbtransfer.ashx?SiteId=84ddafa0031f409e9b1dd96f91351621&amp;WebId=b44a2e8f6bd940ffb8577ce52c7585e0&amp;ListId=fd8a59b5757749e6848a491ebc731a91&amp;ItemId=35344&amp;ItemGuid=7f9f0ace78174d51833323417ddc13eb&amp;Data=24","https://sed.admsakhalin.ru/Docs/Citizen/_layouts/15/eos/edbtransfer.ashx?SiteId=84ddafa0031f409e9b1dd96f91351621&amp;WebId=b44a2e8f6bd940ffb8577ce52c7585e0&amp;ListId=fd8a59b5757749e6848a491ebc731a91&amp;ItemId=35344&amp;ItemGuid=7f9f0ace78174d51833323417ddc13eb&amp;Data=24")</f>
        <v>https://sed.admsakhalin.ru/Docs/Citizen/_layouts/15/eos/edbtransfer.ashx?SiteId=84ddafa0031f409e9b1dd96f91351621&amp;WebId=b44a2e8f6bd940ffb8577ce52c7585e0&amp;ListId=fd8a59b5757749e6848a491ebc731a91&amp;ItemId=35344&amp;ItemGuid=7f9f0ace78174d51833323417ddc13eb&amp;Data=24</v>
      </c>
    </row>
    <row r="65" spans="1:7" x14ac:dyDescent="0.25">
      <c r="A65" t="s">
        <v>19</v>
      </c>
      <c r="B65" t="s">
        <v>225</v>
      </c>
      <c r="C65" t="s">
        <v>226</v>
      </c>
      <c r="D65" t="s">
        <v>227</v>
      </c>
      <c r="E65" t="s">
        <v>228</v>
      </c>
      <c r="F65" t="str">
        <f t="shared" si="0"/>
        <v>Обращения граждан МО Ногликский ГО</v>
      </c>
      <c r="G65" s="10" t="str">
        <f>HYPERLINK("https://sed.admsakhalin.ru/Docs/Citizen/_layouts/15/eos/edbtransfer.ashx?SiteId=84ddafa0031f409e9b1dd96f91351621&amp;WebId=b44a2e8f6bd940ffb8577ce52c7585e0&amp;ListId=fd8a59b5757749e6848a491ebc731a91&amp;ItemId=30886&amp;ItemGuid=00637afc30ea4f9db88023fea4a1d788&amp;Data=24","https://sed.admsakhalin.ru/Docs/Citizen/_layouts/15/eos/edbtransfer.ashx?SiteId=84ddafa0031f409e9b1dd96f91351621&amp;WebId=b44a2e8f6bd940ffb8577ce52c7585e0&amp;ListId=fd8a59b5757749e6848a491ebc731a91&amp;ItemId=30886&amp;ItemGuid=00637afc30ea4f9db88023fea4a1d788&amp;Data=24")</f>
        <v>https://sed.admsakhalin.ru/Docs/Citizen/_layouts/15/eos/edbtransfer.ashx?SiteId=84ddafa0031f409e9b1dd96f91351621&amp;WebId=b44a2e8f6bd940ffb8577ce52c7585e0&amp;ListId=fd8a59b5757749e6848a491ebc731a91&amp;ItemId=30886&amp;ItemGuid=00637afc30ea4f9db88023fea4a1d788&amp;Data=24</v>
      </c>
    </row>
    <row r="66" spans="1:7" x14ac:dyDescent="0.25">
      <c r="A66" t="s">
        <v>19</v>
      </c>
      <c r="B66" t="s">
        <v>70</v>
      </c>
      <c r="C66" t="s">
        <v>229</v>
      </c>
      <c r="D66" t="s">
        <v>230</v>
      </c>
      <c r="E66" t="s">
        <v>231</v>
      </c>
      <c r="F66" t="str">
        <f t="shared" si="0"/>
        <v>Обращения граждан МО Ногликский ГО</v>
      </c>
      <c r="G66" s="10" t="str">
        <f>HYPERLINK("https://sed.admsakhalin.ru/Docs/Citizen/_layouts/15/eos/edbtransfer.ashx?SiteId=84ddafa0031f409e9b1dd96f91351621&amp;WebId=b44a2e8f6bd940ffb8577ce52c7585e0&amp;ListId=fd8a59b5757749e6848a491ebc731a91&amp;ItemId=30536&amp;ItemGuid=96fce6a691904d26a893241a15adf6c6&amp;Data=24","https://sed.admsakhalin.ru/Docs/Citizen/_layouts/15/eos/edbtransfer.ashx?SiteId=84ddafa0031f409e9b1dd96f91351621&amp;WebId=b44a2e8f6bd940ffb8577ce52c7585e0&amp;ListId=fd8a59b5757749e6848a491ebc731a91&amp;ItemId=30536&amp;ItemGuid=96fce6a691904d26a893241a15adf6c6&amp;Data=24")</f>
        <v>https://sed.admsakhalin.ru/Docs/Citizen/_layouts/15/eos/edbtransfer.ashx?SiteId=84ddafa0031f409e9b1dd96f91351621&amp;WebId=b44a2e8f6bd940ffb8577ce52c7585e0&amp;ListId=fd8a59b5757749e6848a491ebc731a91&amp;ItemId=30536&amp;ItemGuid=96fce6a691904d26a893241a15adf6c6&amp;Data=24</v>
      </c>
    </row>
    <row r="67" spans="1:7" x14ac:dyDescent="0.25">
      <c r="A67" t="s">
        <v>19</v>
      </c>
      <c r="B67" t="s">
        <v>36</v>
      </c>
      <c r="C67" t="s">
        <v>232</v>
      </c>
      <c r="D67" t="s">
        <v>98</v>
      </c>
      <c r="E67" t="s">
        <v>233</v>
      </c>
      <c r="F67" t="str">
        <f t="shared" si="0"/>
        <v>Обращения граждан МО Ногликский ГО</v>
      </c>
      <c r="G67" s="10" t="str">
        <f>HYPERLINK("https://sed.admsakhalin.ru/Docs/Citizen/_layouts/15/eos/edbtransfer.ashx?SiteId=84ddafa0031f409e9b1dd96f91351621&amp;WebId=b44a2e8f6bd940ffb8577ce52c7585e0&amp;ListId=fd8a59b5757749e6848a491ebc731a91&amp;ItemId=32439&amp;ItemGuid=a599fb83e7f541bc8ecf25e528462aed&amp;Data=24","https://sed.admsakhalin.ru/Docs/Citizen/_layouts/15/eos/edbtransfer.ashx?SiteId=84ddafa0031f409e9b1dd96f91351621&amp;WebId=b44a2e8f6bd940ffb8577ce52c7585e0&amp;ListId=fd8a59b5757749e6848a491ebc731a91&amp;ItemId=32439&amp;ItemGuid=a599fb83e7f541bc8ecf25e528462aed&amp;Data=24")</f>
        <v>https://sed.admsakhalin.ru/Docs/Citizen/_layouts/15/eos/edbtransfer.ashx?SiteId=84ddafa0031f409e9b1dd96f91351621&amp;WebId=b44a2e8f6bd940ffb8577ce52c7585e0&amp;ListId=fd8a59b5757749e6848a491ebc731a91&amp;ItemId=32439&amp;ItemGuid=a599fb83e7f541bc8ecf25e528462aed&amp;Data=24</v>
      </c>
    </row>
    <row r="68" spans="1:7" x14ac:dyDescent="0.25">
      <c r="A68" t="s">
        <v>19</v>
      </c>
      <c r="B68" t="s">
        <v>40</v>
      </c>
      <c r="C68" t="s">
        <v>234</v>
      </c>
      <c r="D68" t="s">
        <v>189</v>
      </c>
      <c r="E68" t="s">
        <v>235</v>
      </c>
      <c r="F68" t="str">
        <f t="shared" si="0"/>
        <v>Обращения граждан МО Ногликский ГО</v>
      </c>
      <c r="G68" s="10" t="str">
        <f>HYPERLINK("https://sed.admsakhalin.ru/Docs/Citizen/_layouts/15/eos/edbtransfer.ashx?SiteId=84ddafa0031f409e9b1dd96f91351621&amp;WebId=b44a2e8f6bd940ffb8577ce52c7585e0&amp;ListId=fd8a59b5757749e6848a491ebc731a91&amp;ItemId=39609&amp;ItemGuid=93ce95f9cf9f4990a09d2624013faf6c&amp;Data=24","https://sed.admsakhalin.ru/Docs/Citizen/_layouts/15/eos/edbtransfer.ashx?SiteId=84ddafa0031f409e9b1dd96f91351621&amp;WebId=b44a2e8f6bd940ffb8577ce52c7585e0&amp;ListId=fd8a59b5757749e6848a491ebc731a91&amp;ItemId=39609&amp;ItemGuid=93ce95f9cf9f4990a09d2624013faf6c&amp;Data=24")</f>
        <v>https://sed.admsakhalin.ru/Docs/Citizen/_layouts/15/eos/edbtransfer.ashx?SiteId=84ddafa0031f409e9b1dd96f91351621&amp;WebId=b44a2e8f6bd940ffb8577ce52c7585e0&amp;ListId=fd8a59b5757749e6848a491ebc731a91&amp;ItemId=39609&amp;ItemGuid=93ce95f9cf9f4990a09d2624013faf6c&amp;Data=24</v>
      </c>
    </row>
    <row r="69" spans="1:7" x14ac:dyDescent="0.25">
      <c r="A69" t="s">
        <v>19</v>
      </c>
      <c r="B69" t="s">
        <v>100</v>
      </c>
      <c r="C69" t="s">
        <v>236</v>
      </c>
      <c r="D69" t="s">
        <v>237</v>
      </c>
      <c r="E69" t="s">
        <v>238</v>
      </c>
      <c r="F69" t="str">
        <f t="shared" si="0"/>
        <v>Обращения граждан МО Ногликский ГО</v>
      </c>
      <c r="G69" s="10" t="str">
        <f>HYPERLINK("https://sed.admsakhalin.ru/Docs/Citizen/_layouts/15/eos/edbtransfer.ashx?SiteId=84ddafa0031f409e9b1dd96f91351621&amp;WebId=b44a2e8f6bd940ffb8577ce52c7585e0&amp;ListId=fd8a59b5757749e6848a491ebc731a91&amp;ItemId=31954&amp;ItemGuid=230edcdda3514245bbad28343968df7d&amp;Data=24","https://sed.admsakhalin.ru/Docs/Citizen/_layouts/15/eos/edbtransfer.ashx?SiteId=84ddafa0031f409e9b1dd96f91351621&amp;WebId=b44a2e8f6bd940ffb8577ce52c7585e0&amp;ListId=fd8a59b5757749e6848a491ebc731a91&amp;ItemId=31954&amp;ItemGuid=230edcdda3514245bbad28343968df7d&amp;Data=24")</f>
        <v>https://sed.admsakhalin.ru/Docs/Citizen/_layouts/15/eos/edbtransfer.ashx?SiteId=84ddafa0031f409e9b1dd96f91351621&amp;WebId=b44a2e8f6bd940ffb8577ce52c7585e0&amp;ListId=fd8a59b5757749e6848a491ebc731a91&amp;ItemId=31954&amp;ItemGuid=230edcdda3514245bbad28343968df7d&amp;Data=24</v>
      </c>
    </row>
    <row r="70" spans="1:7" x14ac:dyDescent="0.25">
      <c r="A70" t="s">
        <v>19</v>
      </c>
      <c r="B70" t="s">
        <v>36</v>
      </c>
      <c r="C70" t="s">
        <v>239</v>
      </c>
      <c r="D70" t="s">
        <v>75</v>
      </c>
      <c r="E70" t="s">
        <v>240</v>
      </c>
      <c r="F70" t="str">
        <f t="shared" si="0"/>
        <v>Обращения граждан МО Ногликский ГО</v>
      </c>
      <c r="G70" s="10" t="str">
        <f>HYPERLINK("https://sed.admsakhalin.ru/Docs/Citizen/_layouts/15/eos/edbtransfer.ashx?SiteId=84ddafa0031f409e9b1dd96f91351621&amp;WebId=b44a2e8f6bd940ffb8577ce52c7585e0&amp;ListId=fd8a59b5757749e6848a491ebc731a91&amp;ItemId=31771&amp;ItemGuid=ec9ed97ba65d4b2f8f48284a92064bec&amp;Data=24","https://sed.admsakhalin.ru/Docs/Citizen/_layouts/15/eos/edbtransfer.ashx?SiteId=84ddafa0031f409e9b1dd96f91351621&amp;WebId=b44a2e8f6bd940ffb8577ce52c7585e0&amp;ListId=fd8a59b5757749e6848a491ebc731a91&amp;ItemId=31771&amp;ItemGuid=ec9ed97ba65d4b2f8f48284a92064bec&amp;Data=24")</f>
        <v>https://sed.admsakhalin.ru/Docs/Citizen/_layouts/15/eos/edbtransfer.ashx?SiteId=84ddafa0031f409e9b1dd96f91351621&amp;WebId=b44a2e8f6bd940ffb8577ce52c7585e0&amp;ListId=fd8a59b5757749e6848a491ebc731a91&amp;ItemId=31771&amp;ItemGuid=ec9ed97ba65d4b2f8f48284a92064bec&amp;Data=24</v>
      </c>
    </row>
    <row r="71" spans="1:7" x14ac:dyDescent="0.25">
      <c r="A71" t="s">
        <v>19</v>
      </c>
      <c r="B71" t="s">
        <v>40</v>
      </c>
      <c r="C71" t="s">
        <v>241</v>
      </c>
      <c r="D71" t="s">
        <v>242</v>
      </c>
      <c r="E71" t="s">
        <v>243</v>
      </c>
      <c r="F71" t="str">
        <f t="shared" si="0"/>
        <v>Обращения граждан МО Ногликский ГО</v>
      </c>
      <c r="G71" s="10" t="str">
        <f>HYPERLINK("https://sed.admsakhalin.ru/Docs/Citizen/_layouts/15/eos/edbtransfer.ashx?SiteId=84ddafa0031f409e9b1dd96f91351621&amp;WebId=b44a2e8f6bd940ffb8577ce52c7585e0&amp;ListId=fd8a59b5757749e6848a491ebc731a91&amp;ItemId=36672&amp;ItemGuid=1dce025534764150bb5e289b02c462c7&amp;Data=24","https://sed.admsakhalin.ru/Docs/Citizen/_layouts/15/eos/edbtransfer.ashx?SiteId=84ddafa0031f409e9b1dd96f91351621&amp;WebId=b44a2e8f6bd940ffb8577ce52c7585e0&amp;ListId=fd8a59b5757749e6848a491ebc731a91&amp;ItemId=36672&amp;ItemGuid=1dce025534764150bb5e289b02c462c7&amp;Data=24")</f>
        <v>https://sed.admsakhalin.ru/Docs/Citizen/_layouts/15/eos/edbtransfer.ashx?SiteId=84ddafa0031f409e9b1dd96f91351621&amp;WebId=b44a2e8f6bd940ffb8577ce52c7585e0&amp;ListId=fd8a59b5757749e6848a491ebc731a91&amp;ItemId=36672&amp;ItemGuid=1dce025534764150bb5e289b02c462c7&amp;Data=24</v>
      </c>
    </row>
    <row r="72" spans="1:7" x14ac:dyDescent="0.25">
      <c r="A72" t="s">
        <v>19</v>
      </c>
      <c r="B72" t="s">
        <v>244</v>
      </c>
      <c r="C72" t="s">
        <v>245</v>
      </c>
      <c r="D72" t="s">
        <v>246</v>
      </c>
      <c r="E72" t="s">
        <v>247</v>
      </c>
      <c r="F72" t="str">
        <f t="shared" si="0"/>
        <v>Обращения граждан МО Ногликский ГО</v>
      </c>
      <c r="G72" s="10" t="str">
        <f>HYPERLINK("https://sed.admsakhalin.ru/Docs/Citizen/_layouts/15/eos/edbtransfer.ashx?SiteId=84ddafa0031f409e9b1dd96f91351621&amp;WebId=b44a2e8f6bd940ffb8577ce52c7585e0&amp;ListId=fd8a59b5757749e6848a491ebc731a91&amp;ItemId=38217&amp;ItemGuid=c62a87d5269e496aa1fd292f617689cd&amp;Data=24","https://sed.admsakhalin.ru/Docs/Citizen/_layouts/15/eos/edbtransfer.ashx?SiteId=84ddafa0031f409e9b1dd96f91351621&amp;WebId=b44a2e8f6bd940ffb8577ce52c7585e0&amp;ListId=fd8a59b5757749e6848a491ebc731a91&amp;ItemId=38217&amp;ItemGuid=c62a87d5269e496aa1fd292f617689cd&amp;Data=24")</f>
        <v>https://sed.admsakhalin.ru/Docs/Citizen/_layouts/15/eos/edbtransfer.ashx?SiteId=84ddafa0031f409e9b1dd96f91351621&amp;WebId=b44a2e8f6bd940ffb8577ce52c7585e0&amp;ListId=fd8a59b5757749e6848a491ebc731a91&amp;ItemId=38217&amp;ItemGuid=c62a87d5269e496aa1fd292f617689cd&amp;Data=24</v>
      </c>
    </row>
    <row r="73" spans="1:7" x14ac:dyDescent="0.25">
      <c r="A73" t="s">
        <v>19</v>
      </c>
      <c r="B73" t="s">
        <v>248</v>
      </c>
      <c r="C73" t="s">
        <v>249</v>
      </c>
      <c r="D73" t="s">
        <v>250</v>
      </c>
      <c r="E73" t="s">
        <v>251</v>
      </c>
      <c r="F73" t="str">
        <f t="shared" si="0"/>
        <v>Обращения граждан МО Ногликский ГО</v>
      </c>
      <c r="G73" s="10" t="str">
        <f>HYPERLINK("https://sed.admsakhalin.ru/Docs/Citizen/_layouts/15/eos/edbtransfer.ashx?SiteId=84ddafa0031f409e9b1dd96f91351621&amp;WebId=b44a2e8f6bd940ffb8577ce52c7585e0&amp;ListId=fd8a59b5757749e6848a491ebc731a91&amp;ItemId=39028&amp;ItemGuid=eaef285573c3497caddc2990da090ba0&amp;Data=24","https://sed.admsakhalin.ru/Docs/Citizen/_layouts/15/eos/edbtransfer.ashx?SiteId=84ddafa0031f409e9b1dd96f91351621&amp;WebId=b44a2e8f6bd940ffb8577ce52c7585e0&amp;ListId=fd8a59b5757749e6848a491ebc731a91&amp;ItemId=39028&amp;ItemGuid=eaef285573c3497caddc2990da090ba0&amp;Data=24")</f>
        <v>https://sed.admsakhalin.ru/Docs/Citizen/_layouts/15/eos/edbtransfer.ashx?SiteId=84ddafa0031f409e9b1dd96f91351621&amp;WebId=b44a2e8f6bd940ffb8577ce52c7585e0&amp;ListId=fd8a59b5757749e6848a491ebc731a91&amp;ItemId=39028&amp;ItemGuid=eaef285573c3497caddc2990da090ba0&amp;Data=24</v>
      </c>
    </row>
    <row r="74" spans="1:7" x14ac:dyDescent="0.25">
      <c r="A74" t="s">
        <v>19</v>
      </c>
      <c r="B74" t="s">
        <v>252</v>
      </c>
      <c r="C74" t="s">
        <v>253</v>
      </c>
      <c r="D74" t="s">
        <v>254</v>
      </c>
      <c r="E74" t="s">
        <v>255</v>
      </c>
      <c r="F74" t="str">
        <f t="shared" si="0"/>
        <v>Обращения граждан МО Ногликский ГО</v>
      </c>
      <c r="G74" s="10" t="str">
        <f>HYPERLINK("https://sed.admsakhalin.ru/Docs/Citizen/_layouts/15/eos/edbtransfer.ashx?SiteId=84ddafa0031f409e9b1dd96f91351621&amp;WebId=b44a2e8f6bd940ffb8577ce52c7585e0&amp;ListId=fd8a59b5757749e6848a491ebc731a91&amp;ItemId=32879&amp;ItemGuid=f2a7c3eaba8d4051bf8e29a062601baf&amp;Data=24","https://sed.admsakhalin.ru/Docs/Citizen/_layouts/15/eos/edbtransfer.ashx?SiteId=84ddafa0031f409e9b1dd96f91351621&amp;WebId=b44a2e8f6bd940ffb8577ce52c7585e0&amp;ListId=fd8a59b5757749e6848a491ebc731a91&amp;ItemId=32879&amp;ItemGuid=f2a7c3eaba8d4051bf8e29a062601baf&amp;Data=24")</f>
        <v>https://sed.admsakhalin.ru/Docs/Citizen/_layouts/15/eos/edbtransfer.ashx?SiteId=84ddafa0031f409e9b1dd96f91351621&amp;WebId=b44a2e8f6bd940ffb8577ce52c7585e0&amp;ListId=fd8a59b5757749e6848a491ebc731a91&amp;ItemId=32879&amp;ItemGuid=f2a7c3eaba8d4051bf8e29a062601baf&amp;Data=24</v>
      </c>
    </row>
    <row r="75" spans="1:7" x14ac:dyDescent="0.25">
      <c r="A75" t="s">
        <v>19</v>
      </c>
      <c r="B75" t="s">
        <v>169</v>
      </c>
      <c r="C75" t="s">
        <v>256</v>
      </c>
      <c r="D75" t="s">
        <v>257</v>
      </c>
      <c r="E75" t="s">
        <v>258</v>
      </c>
      <c r="F75" t="str">
        <f t="shared" si="0"/>
        <v>Обращения граждан МО Ногликский ГО</v>
      </c>
      <c r="G75" s="10" t="str">
        <f>HYPERLINK("https://sed.admsakhalin.ru/Docs/Citizen/_layouts/15/eos/edbtransfer.ashx?SiteId=84ddafa0031f409e9b1dd96f91351621&amp;WebId=b44a2e8f6bd940ffb8577ce52c7585e0&amp;ListId=fd8a59b5757749e6848a491ebc731a91&amp;ItemId=30711&amp;ItemGuid=d4579916d9214ec2bdff2b40138a7408&amp;Data=24","https://sed.admsakhalin.ru/Docs/Citizen/_layouts/15/eos/edbtransfer.ashx?SiteId=84ddafa0031f409e9b1dd96f91351621&amp;WebId=b44a2e8f6bd940ffb8577ce52c7585e0&amp;ListId=fd8a59b5757749e6848a491ebc731a91&amp;ItemId=30711&amp;ItemGuid=d4579916d9214ec2bdff2b40138a7408&amp;Data=24")</f>
        <v>https://sed.admsakhalin.ru/Docs/Citizen/_layouts/15/eos/edbtransfer.ashx?SiteId=84ddafa0031f409e9b1dd96f91351621&amp;WebId=b44a2e8f6bd940ffb8577ce52c7585e0&amp;ListId=fd8a59b5757749e6848a491ebc731a91&amp;ItemId=30711&amp;ItemGuid=d4579916d9214ec2bdff2b40138a7408&amp;Data=24</v>
      </c>
    </row>
    <row r="76" spans="1:7" x14ac:dyDescent="0.25">
      <c r="A76" t="s">
        <v>19</v>
      </c>
      <c r="B76" t="s">
        <v>259</v>
      </c>
      <c r="C76" t="s">
        <v>260</v>
      </c>
      <c r="D76" t="s">
        <v>213</v>
      </c>
      <c r="E76" t="s">
        <v>261</v>
      </c>
      <c r="F76" t="str">
        <f t="shared" si="0"/>
        <v>Обращения граждан МО Ногликский ГО</v>
      </c>
      <c r="G76" s="10" t="str">
        <f>HYPERLINK("https://sed.admsakhalin.ru/Docs/Citizen/_layouts/15/eos/edbtransfer.ashx?SiteId=84ddafa0031f409e9b1dd96f91351621&amp;WebId=b44a2e8f6bd940ffb8577ce52c7585e0&amp;ListId=fd8a59b5757749e6848a491ebc731a91&amp;ItemId=32898&amp;ItemGuid=e12ed2404a29432289252b9eab1677d9&amp;Data=24","https://sed.admsakhalin.ru/Docs/Citizen/_layouts/15/eos/edbtransfer.ashx?SiteId=84ddafa0031f409e9b1dd96f91351621&amp;WebId=b44a2e8f6bd940ffb8577ce52c7585e0&amp;ListId=fd8a59b5757749e6848a491ebc731a91&amp;ItemId=32898&amp;ItemGuid=e12ed2404a29432289252b9eab1677d9&amp;Data=24")</f>
        <v>https://sed.admsakhalin.ru/Docs/Citizen/_layouts/15/eos/edbtransfer.ashx?SiteId=84ddafa0031f409e9b1dd96f91351621&amp;WebId=b44a2e8f6bd940ffb8577ce52c7585e0&amp;ListId=fd8a59b5757749e6848a491ebc731a91&amp;ItemId=32898&amp;ItemGuid=e12ed2404a29432289252b9eab1677d9&amp;Data=24</v>
      </c>
    </row>
    <row r="77" spans="1:7" x14ac:dyDescent="0.25">
      <c r="A77" t="s">
        <v>19</v>
      </c>
      <c r="B77" t="s">
        <v>70</v>
      </c>
      <c r="C77" t="s">
        <v>262</v>
      </c>
      <c r="D77" t="s">
        <v>263</v>
      </c>
      <c r="E77" t="s">
        <v>70</v>
      </c>
      <c r="F77" t="str">
        <f t="shared" si="0"/>
        <v>Обращения граждан МО Ногликский ГО</v>
      </c>
      <c r="G77" s="10" t="str">
        <f>HYPERLINK("https://sed.admsakhalin.ru/Docs/Citizen/_layouts/15/eos/edbtransfer.ashx?SiteId=84ddafa0031f409e9b1dd96f91351621&amp;WebId=b44a2e8f6bd940ffb8577ce52c7585e0&amp;ListId=fd8a59b5757749e6848a491ebc731a91&amp;ItemId=39902&amp;ItemGuid=c3ccd5d619374edabc6c2c2cbba4d899&amp;Data=24","https://sed.admsakhalin.ru/Docs/Citizen/_layouts/15/eos/edbtransfer.ashx?SiteId=84ddafa0031f409e9b1dd96f91351621&amp;WebId=b44a2e8f6bd940ffb8577ce52c7585e0&amp;ListId=fd8a59b5757749e6848a491ebc731a91&amp;ItemId=39902&amp;ItemGuid=c3ccd5d619374edabc6c2c2cbba4d899&amp;Data=24")</f>
        <v>https://sed.admsakhalin.ru/Docs/Citizen/_layouts/15/eos/edbtransfer.ashx?SiteId=84ddafa0031f409e9b1dd96f91351621&amp;WebId=b44a2e8f6bd940ffb8577ce52c7585e0&amp;ListId=fd8a59b5757749e6848a491ebc731a91&amp;ItemId=39902&amp;ItemGuid=c3ccd5d619374edabc6c2c2cbba4d899&amp;Data=24</v>
      </c>
    </row>
    <row r="78" spans="1:7" x14ac:dyDescent="0.25">
      <c r="A78" t="s">
        <v>19</v>
      </c>
      <c r="B78" t="s">
        <v>70</v>
      </c>
      <c r="C78" t="s">
        <v>264</v>
      </c>
      <c r="D78" t="s">
        <v>53</v>
      </c>
      <c r="E78" t="s">
        <v>110</v>
      </c>
      <c r="F78" t="str">
        <f t="shared" si="0"/>
        <v>Обращения граждан МО Ногликский ГО</v>
      </c>
      <c r="G78" s="10" t="str">
        <f>HYPERLINK("https://sed.admsakhalin.ru/Docs/Citizen/_layouts/15/eos/edbtransfer.ashx?SiteId=84ddafa0031f409e9b1dd96f91351621&amp;WebId=b44a2e8f6bd940ffb8577ce52c7585e0&amp;ListId=fd8a59b5757749e6848a491ebc731a91&amp;ItemId=28924&amp;ItemGuid=ff2c77ab1a65401bba5d2c7b56a605e1&amp;Data=24","https://sed.admsakhalin.ru/Docs/Citizen/_layouts/15/eos/edbtransfer.ashx?SiteId=84ddafa0031f409e9b1dd96f91351621&amp;WebId=b44a2e8f6bd940ffb8577ce52c7585e0&amp;ListId=fd8a59b5757749e6848a491ebc731a91&amp;ItemId=28924&amp;ItemGuid=ff2c77ab1a65401bba5d2c7b56a605e1&amp;Data=24")</f>
        <v>https://sed.admsakhalin.ru/Docs/Citizen/_layouts/15/eos/edbtransfer.ashx?SiteId=84ddafa0031f409e9b1dd96f91351621&amp;WebId=b44a2e8f6bd940ffb8577ce52c7585e0&amp;ListId=fd8a59b5757749e6848a491ebc731a91&amp;ItemId=28924&amp;ItemGuid=ff2c77ab1a65401bba5d2c7b56a605e1&amp;Data=24</v>
      </c>
    </row>
    <row r="79" spans="1:7" x14ac:dyDescent="0.25">
      <c r="A79" t="s">
        <v>19</v>
      </c>
      <c r="B79" t="s">
        <v>265</v>
      </c>
      <c r="C79" t="s">
        <v>266</v>
      </c>
      <c r="D79" t="s">
        <v>267</v>
      </c>
      <c r="E79" t="s">
        <v>268</v>
      </c>
      <c r="F79" t="str">
        <f t="shared" si="0"/>
        <v>Обращения граждан МО Ногликский ГО</v>
      </c>
      <c r="G79" s="10" t="str">
        <f>HYPERLINK("https://sed.admsakhalin.ru/Docs/Citizen/_layouts/15/eos/edbtransfer.ashx?SiteId=84ddafa0031f409e9b1dd96f91351621&amp;WebId=b44a2e8f6bd940ffb8577ce52c7585e0&amp;ListId=fd8a59b5757749e6848a491ebc731a91&amp;ItemId=39385&amp;ItemGuid=6115c5873f224a4fa1e82c89e55084a0&amp;Data=24","https://sed.admsakhalin.ru/Docs/Citizen/_layouts/15/eos/edbtransfer.ashx?SiteId=84ddafa0031f409e9b1dd96f91351621&amp;WebId=b44a2e8f6bd940ffb8577ce52c7585e0&amp;ListId=fd8a59b5757749e6848a491ebc731a91&amp;ItemId=39385&amp;ItemGuid=6115c5873f224a4fa1e82c89e55084a0&amp;Data=24")</f>
        <v>https://sed.admsakhalin.ru/Docs/Citizen/_layouts/15/eos/edbtransfer.ashx?SiteId=84ddafa0031f409e9b1dd96f91351621&amp;WebId=b44a2e8f6bd940ffb8577ce52c7585e0&amp;ListId=fd8a59b5757749e6848a491ebc731a91&amp;ItemId=39385&amp;ItemGuid=6115c5873f224a4fa1e82c89e55084a0&amp;Data=24</v>
      </c>
    </row>
    <row r="80" spans="1:7" x14ac:dyDescent="0.25">
      <c r="A80" t="s">
        <v>19</v>
      </c>
      <c r="B80" t="s">
        <v>176</v>
      </c>
      <c r="C80" t="s">
        <v>269</v>
      </c>
      <c r="D80" t="s">
        <v>106</v>
      </c>
      <c r="E80" t="s">
        <v>270</v>
      </c>
      <c r="F80" t="str">
        <f t="shared" si="0"/>
        <v>Обращения граждан МО Ногликский ГО</v>
      </c>
      <c r="G80" s="10" t="str">
        <f>HYPERLINK("https://sed.admsakhalin.ru/Docs/Citizen/_layouts/15/eos/edbtransfer.ashx?SiteId=84ddafa0031f409e9b1dd96f91351621&amp;WebId=b44a2e8f6bd940ffb8577ce52c7585e0&amp;ListId=fd8a59b5757749e6848a491ebc731a91&amp;ItemId=34573&amp;ItemGuid=08c0573a10554cd7827a2c919edd0d4b&amp;Data=24","https://sed.admsakhalin.ru/Docs/Citizen/_layouts/15/eos/edbtransfer.ashx?SiteId=84ddafa0031f409e9b1dd96f91351621&amp;WebId=b44a2e8f6bd940ffb8577ce52c7585e0&amp;ListId=fd8a59b5757749e6848a491ebc731a91&amp;ItemId=34573&amp;ItemGuid=08c0573a10554cd7827a2c919edd0d4b&amp;Data=24")</f>
        <v>https://sed.admsakhalin.ru/Docs/Citizen/_layouts/15/eos/edbtransfer.ashx?SiteId=84ddafa0031f409e9b1dd96f91351621&amp;WebId=b44a2e8f6bd940ffb8577ce52c7585e0&amp;ListId=fd8a59b5757749e6848a491ebc731a91&amp;ItemId=34573&amp;ItemGuid=08c0573a10554cd7827a2c919edd0d4b&amp;Data=24</v>
      </c>
    </row>
    <row r="81" spans="1:7" x14ac:dyDescent="0.25">
      <c r="A81" t="s">
        <v>19</v>
      </c>
      <c r="B81" t="s">
        <v>271</v>
      </c>
      <c r="C81" t="s">
        <v>272</v>
      </c>
      <c r="D81" t="s">
        <v>273</v>
      </c>
      <c r="E81" t="s">
        <v>274</v>
      </c>
      <c r="F81" t="str">
        <f t="shared" si="0"/>
        <v>Обращения граждан МО Ногликский ГО</v>
      </c>
      <c r="G81" s="10" t="str">
        <f>HYPERLINK("https://sed.admsakhalin.ru/Docs/Citizen/_layouts/15/eos/edbtransfer.ashx?SiteId=84ddafa0031f409e9b1dd96f91351621&amp;WebId=b44a2e8f6bd940ffb8577ce52c7585e0&amp;ListId=fd8a59b5757749e6848a491ebc731a91&amp;ItemId=32082&amp;ItemGuid=bd6b70353ac4441f9cdf2ccb2c02a96e&amp;Data=24","https://sed.admsakhalin.ru/Docs/Citizen/_layouts/15/eos/edbtransfer.ashx?SiteId=84ddafa0031f409e9b1dd96f91351621&amp;WebId=b44a2e8f6bd940ffb8577ce52c7585e0&amp;ListId=fd8a59b5757749e6848a491ebc731a91&amp;ItemId=32082&amp;ItemGuid=bd6b70353ac4441f9cdf2ccb2c02a96e&amp;Data=24")</f>
        <v>https://sed.admsakhalin.ru/Docs/Citizen/_layouts/15/eos/edbtransfer.ashx?SiteId=84ddafa0031f409e9b1dd96f91351621&amp;WebId=b44a2e8f6bd940ffb8577ce52c7585e0&amp;ListId=fd8a59b5757749e6848a491ebc731a91&amp;ItemId=32082&amp;ItemGuid=bd6b70353ac4441f9cdf2ccb2c02a96e&amp;Data=24</v>
      </c>
    </row>
    <row r="82" spans="1:7" x14ac:dyDescent="0.25">
      <c r="A82" t="s">
        <v>19</v>
      </c>
      <c r="B82" t="s">
        <v>40</v>
      </c>
      <c r="C82" t="s">
        <v>275</v>
      </c>
      <c r="D82" t="s">
        <v>276</v>
      </c>
      <c r="E82" t="s">
        <v>277</v>
      </c>
      <c r="F82" t="str">
        <f t="shared" si="0"/>
        <v>Обращения граждан МО Ногликский ГО</v>
      </c>
      <c r="G82" s="10" t="str">
        <f>HYPERLINK("https://sed.admsakhalin.ru/Docs/Citizen/_layouts/15/eos/edbtransfer.ashx?SiteId=84ddafa0031f409e9b1dd96f91351621&amp;WebId=b44a2e8f6bd940ffb8577ce52c7585e0&amp;ListId=fd8a59b5757749e6848a491ebc731a91&amp;ItemId=37532&amp;ItemGuid=7fa6aeea9b494c80a5a42d275f553c7d&amp;Data=24","https://sed.admsakhalin.ru/Docs/Citizen/_layouts/15/eos/edbtransfer.ashx?SiteId=84ddafa0031f409e9b1dd96f91351621&amp;WebId=b44a2e8f6bd940ffb8577ce52c7585e0&amp;ListId=fd8a59b5757749e6848a491ebc731a91&amp;ItemId=37532&amp;ItemGuid=7fa6aeea9b494c80a5a42d275f553c7d&amp;Data=24")</f>
        <v>https://sed.admsakhalin.ru/Docs/Citizen/_layouts/15/eos/edbtransfer.ashx?SiteId=84ddafa0031f409e9b1dd96f91351621&amp;WebId=b44a2e8f6bd940ffb8577ce52c7585e0&amp;ListId=fd8a59b5757749e6848a491ebc731a91&amp;ItemId=37532&amp;ItemGuid=7fa6aeea9b494c80a5a42d275f553c7d&amp;Data=24</v>
      </c>
    </row>
    <row r="83" spans="1:7" x14ac:dyDescent="0.25">
      <c r="A83" t="s">
        <v>19</v>
      </c>
      <c r="B83" t="s">
        <v>87</v>
      </c>
      <c r="C83" t="s">
        <v>278</v>
      </c>
      <c r="D83" t="s">
        <v>279</v>
      </c>
      <c r="E83" t="s">
        <v>202</v>
      </c>
      <c r="F83" t="str">
        <f t="shared" si="0"/>
        <v>Обращения граждан МО Ногликский ГО</v>
      </c>
      <c r="G83" s="10" t="str">
        <f>HYPERLINK("https://sed.admsakhalin.ru/Docs/Citizen/_layouts/15/eos/edbtransfer.ashx?SiteId=84ddafa0031f409e9b1dd96f91351621&amp;WebId=b44a2e8f6bd940ffb8577ce52c7585e0&amp;ListId=fd8a59b5757749e6848a491ebc731a91&amp;ItemId=34038&amp;ItemGuid=9c445a6be99a449a9f1b2d8b627ee79f&amp;Data=24","https://sed.admsakhalin.ru/Docs/Citizen/_layouts/15/eos/edbtransfer.ashx?SiteId=84ddafa0031f409e9b1dd96f91351621&amp;WebId=b44a2e8f6bd940ffb8577ce52c7585e0&amp;ListId=fd8a59b5757749e6848a491ebc731a91&amp;ItemId=34038&amp;ItemGuid=9c445a6be99a449a9f1b2d8b627ee79f&amp;Data=24")</f>
        <v>https://sed.admsakhalin.ru/Docs/Citizen/_layouts/15/eos/edbtransfer.ashx?SiteId=84ddafa0031f409e9b1dd96f91351621&amp;WebId=b44a2e8f6bd940ffb8577ce52c7585e0&amp;ListId=fd8a59b5757749e6848a491ebc731a91&amp;ItemId=34038&amp;ItemGuid=9c445a6be99a449a9f1b2d8b627ee79f&amp;Data=24</v>
      </c>
    </row>
    <row r="84" spans="1:7" x14ac:dyDescent="0.25">
      <c r="A84" t="s">
        <v>19</v>
      </c>
      <c r="B84" t="s">
        <v>36</v>
      </c>
      <c r="C84" t="s">
        <v>280</v>
      </c>
      <c r="D84" t="s">
        <v>281</v>
      </c>
      <c r="E84" t="s">
        <v>282</v>
      </c>
      <c r="F84" t="str">
        <f t="shared" si="0"/>
        <v>Обращения граждан МО Ногликский ГО</v>
      </c>
      <c r="G84" s="10" t="str">
        <f>HYPERLINK("https://sed.admsakhalin.ru/Docs/Citizen/_layouts/15/eos/edbtransfer.ashx?SiteId=84ddafa0031f409e9b1dd96f91351621&amp;WebId=b44a2e8f6bd940ffb8577ce52c7585e0&amp;ListId=fd8a59b5757749e6848a491ebc731a91&amp;ItemId=32497&amp;ItemGuid=4b47c6f5f64e43e284412dbc6ad70024&amp;Data=24","https://sed.admsakhalin.ru/Docs/Citizen/_layouts/15/eos/edbtransfer.ashx?SiteId=84ddafa0031f409e9b1dd96f91351621&amp;WebId=b44a2e8f6bd940ffb8577ce52c7585e0&amp;ListId=fd8a59b5757749e6848a491ebc731a91&amp;ItemId=32497&amp;ItemGuid=4b47c6f5f64e43e284412dbc6ad70024&amp;Data=24")</f>
        <v>https://sed.admsakhalin.ru/Docs/Citizen/_layouts/15/eos/edbtransfer.ashx?SiteId=84ddafa0031f409e9b1dd96f91351621&amp;WebId=b44a2e8f6bd940ffb8577ce52c7585e0&amp;ListId=fd8a59b5757749e6848a491ebc731a91&amp;ItemId=32497&amp;ItemGuid=4b47c6f5f64e43e284412dbc6ad70024&amp;Data=24</v>
      </c>
    </row>
    <row r="85" spans="1:7" x14ac:dyDescent="0.25">
      <c r="A85" t="s">
        <v>19</v>
      </c>
      <c r="B85" t="s">
        <v>283</v>
      </c>
      <c r="C85" t="s">
        <v>284</v>
      </c>
      <c r="D85" t="s">
        <v>285</v>
      </c>
      <c r="E85" t="s">
        <v>283</v>
      </c>
      <c r="F85" t="str">
        <f t="shared" si="0"/>
        <v>Обращения граждан МО Ногликский ГО</v>
      </c>
      <c r="G85" s="10" t="str">
        <f>HYPERLINK("https://sed.admsakhalin.ru/Docs/Citizen/_layouts/15/eos/edbtransfer.ashx?SiteId=84ddafa0031f409e9b1dd96f91351621&amp;WebId=b44a2e8f6bd940ffb8577ce52c7585e0&amp;ListId=fd8a59b5757749e6848a491ebc731a91&amp;ItemId=38569&amp;ItemGuid=99680cc9173c47a39f812e82234a945f&amp;Data=24","https://sed.admsakhalin.ru/Docs/Citizen/_layouts/15/eos/edbtransfer.ashx?SiteId=84ddafa0031f409e9b1dd96f91351621&amp;WebId=b44a2e8f6bd940ffb8577ce52c7585e0&amp;ListId=fd8a59b5757749e6848a491ebc731a91&amp;ItemId=38569&amp;ItemGuid=99680cc9173c47a39f812e82234a945f&amp;Data=24")</f>
        <v>https://sed.admsakhalin.ru/Docs/Citizen/_layouts/15/eos/edbtransfer.ashx?SiteId=84ddafa0031f409e9b1dd96f91351621&amp;WebId=b44a2e8f6bd940ffb8577ce52c7585e0&amp;ListId=fd8a59b5757749e6848a491ebc731a91&amp;ItemId=38569&amp;ItemGuid=99680cc9173c47a39f812e82234a945f&amp;Data=24</v>
      </c>
    </row>
    <row r="86" spans="1:7" x14ac:dyDescent="0.25">
      <c r="A86" t="s">
        <v>19</v>
      </c>
      <c r="B86" t="s">
        <v>286</v>
      </c>
      <c r="C86" t="s">
        <v>287</v>
      </c>
      <c r="D86" t="s">
        <v>288</v>
      </c>
      <c r="E86" t="s">
        <v>289</v>
      </c>
      <c r="F86" t="str">
        <f t="shared" si="0"/>
        <v>Обращения граждан МО Ногликский ГО</v>
      </c>
      <c r="G86" s="10" t="str">
        <f>HYPERLINK("https://sed.admsakhalin.ru/Docs/Citizen/_layouts/15/eos/edbtransfer.ashx?SiteId=84ddafa0031f409e9b1dd96f91351621&amp;WebId=b44a2e8f6bd940ffb8577ce52c7585e0&amp;ListId=fd8a59b5757749e6848a491ebc731a91&amp;ItemId=39120&amp;ItemGuid=16cb01cbfd704df4b3dd2ebda76ffdce&amp;Data=24","https://sed.admsakhalin.ru/Docs/Citizen/_layouts/15/eos/edbtransfer.ashx?SiteId=84ddafa0031f409e9b1dd96f91351621&amp;WebId=b44a2e8f6bd940ffb8577ce52c7585e0&amp;ListId=fd8a59b5757749e6848a491ebc731a91&amp;ItemId=39120&amp;ItemGuid=16cb01cbfd704df4b3dd2ebda76ffdce&amp;Data=24")</f>
        <v>https://sed.admsakhalin.ru/Docs/Citizen/_layouts/15/eos/edbtransfer.ashx?SiteId=84ddafa0031f409e9b1dd96f91351621&amp;WebId=b44a2e8f6bd940ffb8577ce52c7585e0&amp;ListId=fd8a59b5757749e6848a491ebc731a91&amp;ItemId=39120&amp;ItemGuid=16cb01cbfd704df4b3dd2ebda76ffdce&amp;Data=24</v>
      </c>
    </row>
    <row r="87" spans="1:7" x14ac:dyDescent="0.25">
      <c r="A87" t="s">
        <v>19</v>
      </c>
      <c r="B87" t="s">
        <v>87</v>
      </c>
      <c r="C87" t="s">
        <v>290</v>
      </c>
      <c r="D87" t="s">
        <v>291</v>
      </c>
      <c r="E87" t="s">
        <v>292</v>
      </c>
      <c r="F87" t="str">
        <f t="shared" si="0"/>
        <v>Обращения граждан МО Ногликский ГО</v>
      </c>
      <c r="G87" s="10" t="str">
        <f>HYPERLINK("https://sed.admsakhalin.ru/Docs/Citizen/_layouts/15/eos/edbtransfer.ashx?SiteId=84ddafa0031f409e9b1dd96f91351621&amp;WebId=b44a2e8f6bd940ffb8577ce52c7585e0&amp;ListId=fd8a59b5757749e6848a491ebc731a91&amp;ItemId=29760&amp;ItemGuid=8a46c8592aeb4d638c382f4b1c6227b2&amp;Data=24","https://sed.admsakhalin.ru/Docs/Citizen/_layouts/15/eos/edbtransfer.ashx?SiteId=84ddafa0031f409e9b1dd96f91351621&amp;WebId=b44a2e8f6bd940ffb8577ce52c7585e0&amp;ListId=fd8a59b5757749e6848a491ebc731a91&amp;ItemId=29760&amp;ItemGuid=8a46c8592aeb4d638c382f4b1c6227b2&amp;Data=24")</f>
        <v>https://sed.admsakhalin.ru/Docs/Citizen/_layouts/15/eos/edbtransfer.ashx?SiteId=84ddafa0031f409e9b1dd96f91351621&amp;WebId=b44a2e8f6bd940ffb8577ce52c7585e0&amp;ListId=fd8a59b5757749e6848a491ebc731a91&amp;ItemId=29760&amp;ItemGuid=8a46c8592aeb4d638c382f4b1c6227b2&amp;Data=24</v>
      </c>
    </row>
    <row r="88" spans="1:7" x14ac:dyDescent="0.25">
      <c r="A88" t="s">
        <v>19</v>
      </c>
      <c r="B88" t="s">
        <v>293</v>
      </c>
      <c r="C88" t="s">
        <v>294</v>
      </c>
      <c r="D88" t="s">
        <v>295</v>
      </c>
      <c r="E88" t="s">
        <v>296</v>
      </c>
      <c r="F88" t="str">
        <f t="shared" si="0"/>
        <v>Обращения граждан МО Ногликский ГО</v>
      </c>
      <c r="G88" s="10" t="str">
        <f>HYPERLINK("https://sed.admsakhalin.ru/Docs/Citizen/_layouts/15/eos/edbtransfer.ashx?SiteId=84ddafa0031f409e9b1dd96f91351621&amp;WebId=b44a2e8f6bd940ffb8577ce52c7585e0&amp;ListId=fd8a59b5757749e6848a491ebc731a91&amp;ItemId=34706&amp;ItemGuid=81cf09cdb6514f7b8f4f2f8375aaec26&amp;Data=24","https://sed.admsakhalin.ru/Docs/Citizen/_layouts/15/eos/edbtransfer.ashx?SiteId=84ddafa0031f409e9b1dd96f91351621&amp;WebId=b44a2e8f6bd940ffb8577ce52c7585e0&amp;ListId=fd8a59b5757749e6848a491ebc731a91&amp;ItemId=34706&amp;ItemGuid=81cf09cdb6514f7b8f4f2f8375aaec26&amp;Data=24")</f>
        <v>https://sed.admsakhalin.ru/Docs/Citizen/_layouts/15/eos/edbtransfer.ashx?SiteId=84ddafa0031f409e9b1dd96f91351621&amp;WebId=b44a2e8f6bd940ffb8577ce52c7585e0&amp;ListId=fd8a59b5757749e6848a491ebc731a91&amp;ItemId=34706&amp;ItemGuid=81cf09cdb6514f7b8f4f2f8375aaec26&amp;Data=24</v>
      </c>
    </row>
    <row r="89" spans="1:7" x14ac:dyDescent="0.25">
      <c r="A89" t="s">
        <v>19</v>
      </c>
      <c r="B89" t="s">
        <v>100</v>
      </c>
      <c r="C89" t="s">
        <v>297</v>
      </c>
      <c r="D89" t="s">
        <v>75</v>
      </c>
      <c r="E89" t="s">
        <v>298</v>
      </c>
      <c r="F89" t="str">
        <f t="shared" si="0"/>
        <v>Обращения граждан МО Ногликский ГО</v>
      </c>
      <c r="G89" s="10" t="str">
        <f>HYPERLINK("https://sed.admsakhalin.ru/Docs/Citizen/_layouts/15/eos/edbtransfer.ashx?SiteId=84ddafa0031f409e9b1dd96f91351621&amp;WebId=b44a2e8f6bd940ffb8577ce52c7585e0&amp;ListId=fd8a59b5757749e6848a491ebc731a91&amp;ItemId=31773&amp;ItemGuid=2a78fb0403244ae9a48f2f9140a51591&amp;Data=24","https://sed.admsakhalin.ru/Docs/Citizen/_layouts/15/eos/edbtransfer.ashx?SiteId=84ddafa0031f409e9b1dd96f91351621&amp;WebId=b44a2e8f6bd940ffb8577ce52c7585e0&amp;ListId=fd8a59b5757749e6848a491ebc731a91&amp;ItemId=31773&amp;ItemGuid=2a78fb0403244ae9a48f2f9140a51591&amp;Data=24")</f>
        <v>https://sed.admsakhalin.ru/Docs/Citizen/_layouts/15/eos/edbtransfer.ashx?SiteId=84ddafa0031f409e9b1dd96f91351621&amp;WebId=b44a2e8f6bd940ffb8577ce52c7585e0&amp;ListId=fd8a59b5757749e6848a491ebc731a91&amp;ItemId=31773&amp;ItemGuid=2a78fb0403244ae9a48f2f9140a51591&amp;Data=24</v>
      </c>
    </row>
    <row r="90" spans="1:7" x14ac:dyDescent="0.25">
      <c r="A90" t="s">
        <v>19</v>
      </c>
      <c r="B90" t="s">
        <v>299</v>
      </c>
      <c r="C90" t="s">
        <v>300</v>
      </c>
      <c r="D90" t="s">
        <v>301</v>
      </c>
      <c r="E90" t="s">
        <v>302</v>
      </c>
      <c r="F90" t="str">
        <f t="shared" si="0"/>
        <v>Обращения граждан МО Ногликский ГО</v>
      </c>
      <c r="G90" s="10" t="str">
        <f>HYPERLINK("https://sed.admsakhalin.ru/Docs/Citizen/_layouts/15/eos/edbtransfer.ashx?SiteId=84ddafa0031f409e9b1dd96f91351621&amp;WebId=b44a2e8f6bd940ffb8577ce52c7585e0&amp;ListId=fd8a59b5757749e6848a491ebc731a91&amp;ItemId=34457&amp;ItemGuid=e23516e9c1e24a74a6682fd9454dac22&amp;Data=24","https://sed.admsakhalin.ru/Docs/Citizen/_layouts/15/eos/edbtransfer.ashx?SiteId=84ddafa0031f409e9b1dd96f91351621&amp;WebId=b44a2e8f6bd940ffb8577ce52c7585e0&amp;ListId=fd8a59b5757749e6848a491ebc731a91&amp;ItemId=34457&amp;ItemGuid=e23516e9c1e24a74a6682fd9454dac22&amp;Data=24")</f>
        <v>https://sed.admsakhalin.ru/Docs/Citizen/_layouts/15/eos/edbtransfer.ashx?SiteId=84ddafa0031f409e9b1dd96f91351621&amp;WebId=b44a2e8f6bd940ffb8577ce52c7585e0&amp;ListId=fd8a59b5757749e6848a491ebc731a91&amp;ItemId=34457&amp;ItemGuid=e23516e9c1e24a74a6682fd9454dac22&amp;Data=24</v>
      </c>
    </row>
    <row r="91" spans="1:7" x14ac:dyDescent="0.25">
      <c r="A91" t="s">
        <v>19</v>
      </c>
      <c r="B91" t="s">
        <v>87</v>
      </c>
      <c r="C91" t="s">
        <v>303</v>
      </c>
      <c r="D91" t="s">
        <v>304</v>
      </c>
      <c r="E91" t="s">
        <v>305</v>
      </c>
      <c r="F91" t="str">
        <f t="shared" si="0"/>
        <v>Обращения граждан МО Ногликский ГО</v>
      </c>
      <c r="G91" s="10" t="str">
        <f>HYPERLINK("https://sed.admsakhalin.ru/Docs/Citizen/_layouts/15/eos/edbtransfer.ashx?SiteId=84ddafa0031f409e9b1dd96f91351621&amp;WebId=b44a2e8f6bd940ffb8577ce52c7585e0&amp;ListId=fd8a59b5757749e6848a491ebc731a91&amp;ItemId=37492&amp;ItemGuid=7f54217565c34a2c995230a267080add&amp;Data=24","https://sed.admsakhalin.ru/Docs/Citizen/_layouts/15/eos/edbtransfer.ashx?SiteId=84ddafa0031f409e9b1dd96f91351621&amp;WebId=b44a2e8f6bd940ffb8577ce52c7585e0&amp;ListId=fd8a59b5757749e6848a491ebc731a91&amp;ItemId=37492&amp;ItemGuid=7f54217565c34a2c995230a267080add&amp;Data=24")</f>
        <v>https://sed.admsakhalin.ru/Docs/Citizen/_layouts/15/eos/edbtransfer.ashx?SiteId=84ddafa0031f409e9b1dd96f91351621&amp;WebId=b44a2e8f6bd940ffb8577ce52c7585e0&amp;ListId=fd8a59b5757749e6848a491ebc731a91&amp;ItemId=37492&amp;ItemGuid=7f54217565c34a2c995230a267080add&amp;Data=24</v>
      </c>
    </row>
    <row r="92" spans="1:7" x14ac:dyDescent="0.25">
      <c r="A92" t="s">
        <v>19</v>
      </c>
      <c r="B92" t="s">
        <v>87</v>
      </c>
      <c r="C92" t="s">
        <v>306</v>
      </c>
      <c r="D92" t="s">
        <v>307</v>
      </c>
      <c r="E92" t="s">
        <v>308</v>
      </c>
      <c r="F92" t="str">
        <f t="shared" si="0"/>
        <v>Обращения граждан МО Ногликский ГО</v>
      </c>
      <c r="G92" s="10" t="str">
        <f>HYPERLINK("https://sed.admsakhalin.ru/Docs/Citizen/_layouts/15/eos/edbtransfer.ashx?SiteId=84ddafa0031f409e9b1dd96f91351621&amp;WebId=b44a2e8f6bd940ffb8577ce52c7585e0&amp;ListId=fd8a59b5757749e6848a491ebc731a91&amp;ItemId=31721&amp;ItemGuid=f7cd3800d16a4da5ac9330d12a8a35aa&amp;Data=24","https://sed.admsakhalin.ru/Docs/Citizen/_layouts/15/eos/edbtransfer.ashx?SiteId=84ddafa0031f409e9b1dd96f91351621&amp;WebId=b44a2e8f6bd940ffb8577ce52c7585e0&amp;ListId=fd8a59b5757749e6848a491ebc731a91&amp;ItemId=31721&amp;ItemGuid=f7cd3800d16a4da5ac9330d12a8a35aa&amp;Data=24")</f>
        <v>https://sed.admsakhalin.ru/Docs/Citizen/_layouts/15/eos/edbtransfer.ashx?SiteId=84ddafa0031f409e9b1dd96f91351621&amp;WebId=b44a2e8f6bd940ffb8577ce52c7585e0&amp;ListId=fd8a59b5757749e6848a491ebc731a91&amp;ItemId=31721&amp;ItemGuid=f7cd3800d16a4da5ac9330d12a8a35aa&amp;Data=24</v>
      </c>
    </row>
    <row r="93" spans="1:7" x14ac:dyDescent="0.25">
      <c r="A93" t="s">
        <v>19</v>
      </c>
      <c r="B93" t="s">
        <v>100</v>
      </c>
      <c r="C93" t="s">
        <v>309</v>
      </c>
      <c r="D93" t="s">
        <v>75</v>
      </c>
      <c r="E93" t="s">
        <v>310</v>
      </c>
      <c r="F93" t="str">
        <f t="shared" si="0"/>
        <v>Обращения граждан МО Ногликский ГО</v>
      </c>
      <c r="G93" s="10" t="str">
        <f>HYPERLINK("https://sed.admsakhalin.ru/Docs/Citizen/_layouts/15/eos/edbtransfer.ashx?SiteId=84ddafa0031f409e9b1dd96f91351621&amp;WebId=b44a2e8f6bd940ffb8577ce52c7585e0&amp;ListId=fd8a59b5757749e6848a491ebc731a91&amp;ItemId=31754&amp;ItemGuid=a7f0e160b87448a8a843312884a512bc&amp;Data=24","https://sed.admsakhalin.ru/Docs/Citizen/_layouts/15/eos/edbtransfer.ashx?SiteId=84ddafa0031f409e9b1dd96f91351621&amp;WebId=b44a2e8f6bd940ffb8577ce52c7585e0&amp;ListId=fd8a59b5757749e6848a491ebc731a91&amp;ItemId=31754&amp;ItemGuid=a7f0e160b87448a8a843312884a512bc&amp;Data=24")</f>
        <v>https://sed.admsakhalin.ru/Docs/Citizen/_layouts/15/eos/edbtransfer.ashx?SiteId=84ddafa0031f409e9b1dd96f91351621&amp;WebId=b44a2e8f6bd940ffb8577ce52c7585e0&amp;ListId=fd8a59b5757749e6848a491ebc731a91&amp;ItemId=31754&amp;ItemGuid=a7f0e160b87448a8a843312884a512bc&amp;Data=24</v>
      </c>
    </row>
    <row r="94" spans="1:7" x14ac:dyDescent="0.25">
      <c r="A94" t="s">
        <v>19</v>
      </c>
      <c r="B94" t="s">
        <v>169</v>
      </c>
      <c r="C94" t="s">
        <v>311</v>
      </c>
      <c r="D94" t="s">
        <v>312</v>
      </c>
      <c r="E94" t="s">
        <v>313</v>
      </c>
      <c r="F94" t="str">
        <f t="shared" si="0"/>
        <v>Обращения граждан МО Ногликский ГО</v>
      </c>
      <c r="G94" s="10" t="str">
        <f>HYPERLINK("https://sed.admsakhalin.ru/Docs/Citizen/_layouts/15/eos/edbtransfer.ashx?SiteId=84ddafa0031f409e9b1dd96f91351621&amp;WebId=b44a2e8f6bd940ffb8577ce52c7585e0&amp;ListId=fd8a59b5757749e6848a491ebc731a91&amp;ItemId=33845&amp;ItemGuid=1d69780674b9496ea22f315f1dfaf01f&amp;Data=24","https://sed.admsakhalin.ru/Docs/Citizen/_layouts/15/eos/edbtransfer.ashx?SiteId=84ddafa0031f409e9b1dd96f91351621&amp;WebId=b44a2e8f6bd940ffb8577ce52c7585e0&amp;ListId=fd8a59b5757749e6848a491ebc731a91&amp;ItemId=33845&amp;ItemGuid=1d69780674b9496ea22f315f1dfaf01f&amp;Data=24")</f>
        <v>https://sed.admsakhalin.ru/Docs/Citizen/_layouts/15/eos/edbtransfer.ashx?SiteId=84ddafa0031f409e9b1dd96f91351621&amp;WebId=b44a2e8f6bd940ffb8577ce52c7585e0&amp;ListId=fd8a59b5757749e6848a491ebc731a91&amp;ItemId=33845&amp;ItemGuid=1d69780674b9496ea22f315f1dfaf01f&amp;Data=24</v>
      </c>
    </row>
    <row r="95" spans="1:7" x14ac:dyDescent="0.25">
      <c r="A95" t="s">
        <v>19</v>
      </c>
      <c r="B95" t="s">
        <v>271</v>
      </c>
      <c r="C95" t="s">
        <v>314</v>
      </c>
      <c r="D95" t="s">
        <v>315</v>
      </c>
      <c r="E95" t="s">
        <v>316</v>
      </c>
      <c r="F95" t="str">
        <f t="shared" si="0"/>
        <v>Обращения граждан МО Ногликский ГО</v>
      </c>
      <c r="G95" s="10" t="str">
        <f>HYPERLINK("https://sed.admsakhalin.ru/Docs/Citizen/_layouts/15/eos/edbtransfer.ashx?SiteId=84ddafa0031f409e9b1dd96f91351621&amp;WebId=b44a2e8f6bd940ffb8577ce52c7585e0&amp;ListId=fd8a59b5757749e6848a491ebc731a91&amp;ItemId=36974&amp;ItemGuid=ef35ac60325b48148ff531a090f5c4fb&amp;Data=24","https://sed.admsakhalin.ru/Docs/Citizen/_layouts/15/eos/edbtransfer.ashx?SiteId=84ddafa0031f409e9b1dd96f91351621&amp;WebId=b44a2e8f6bd940ffb8577ce52c7585e0&amp;ListId=fd8a59b5757749e6848a491ebc731a91&amp;ItemId=36974&amp;ItemGuid=ef35ac60325b48148ff531a090f5c4fb&amp;Data=24")</f>
        <v>https://sed.admsakhalin.ru/Docs/Citizen/_layouts/15/eos/edbtransfer.ashx?SiteId=84ddafa0031f409e9b1dd96f91351621&amp;WebId=b44a2e8f6bd940ffb8577ce52c7585e0&amp;ListId=fd8a59b5757749e6848a491ebc731a91&amp;ItemId=36974&amp;ItemGuid=ef35ac60325b48148ff531a090f5c4fb&amp;Data=24</v>
      </c>
    </row>
    <row r="96" spans="1:7" x14ac:dyDescent="0.25">
      <c r="A96" t="s">
        <v>19</v>
      </c>
      <c r="B96" t="s">
        <v>176</v>
      </c>
      <c r="C96" t="s">
        <v>317</v>
      </c>
      <c r="D96" t="s">
        <v>210</v>
      </c>
      <c r="E96" t="s">
        <v>318</v>
      </c>
      <c r="F96" t="str">
        <f t="shared" si="0"/>
        <v>Обращения граждан МО Ногликский ГО</v>
      </c>
      <c r="G96" s="10" t="str">
        <f>HYPERLINK("https://sed.admsakhalin.ru/Docs/Citizen/_layouts/15/eos/edbtransfer.ashx?SiteId=84ddafa0031f409e9b1dd96f91351621&amp;WebId=b44a2e8f6bd940ffb8577ce52c7585e0&amp;ListId=fd8a59b5757749e6848a491ebc731a91&amp;ItemId=33046&amp;ItemGuid=f02cf0de0688478e8d6531cf0851288d&amp;Data=24","https://sed.admsakhalin.ru/Docs/Citizen/_layouts/15/eos/edbtransfer.ashx?SiteId=84ddafa0031f409e9b1dd96f91351621&amp;WebId=b44a2e8f6bd940ffb8577ce52c7585e0&amp;ListId=fd8a59b5757749e6848a491ebc731a91&amp;ItemId=33046&amp;ItemGuid=f02cf0de0688478e8d6531cf0851288d&amp;Data=24")</f>
        <v>https://sed.admsakhalin.ru/Docs/Citizen/_layouts/15/eos/edbtransfer.ashx?SiteId=84ddafa0031f409e9b1dd96f91351621&amp;WebId=b44a2e8f6bd940ffb8577ce52c7585e0&amp;ListId=fd8a59b5757749e6848a491ebc731a91&amp;ItemId=33046&amp;ItemGuid=f02cf0de0688478e8d6531cf0851288d&amp;Data=24</v>
      </c>
    </row>
    <row r="97" spans="1:7" x14ac:dyDescent="0.25">
      <c r="A97" t="s">
        <v>19</v>
      </c>
      <c r="B97" t="s">
        <v>319</v>
      </c>
      <c r="C97" t="s">
        <v>320</v>
      </c>
      <c r="D97" t="s">
        <v>45</v>
      </c>
      <c r="E97" t="s">
        <v>321</v>
      </c>
      <c r="F97" t="str">
        <f t="shared" si="0"/>
        <v>Обращения граждан МО Ногликский ГО</v>
      </c>
      <c r="G97" s="10" t="str">
        <f>HYPERLINK("https://sed.admsakhalin.ru/Docs/Citizen/_layouts/15/eos/edbtransfer.ashx?SiteId=84ddafa0031f409e9b1dd96f91351621&amp;WebId=b44a2e8f6bd940ffb8577ce52c7585e0&amp;ListId=fd8a59b5757749e6848a491ebc731a91&amp;ItemId=28764&amp;ItemGuid=c9e5c917b1694db2be3f32926851f8c1&amp;Data=24","https://sed.admsakhalin.ru/Docs/Citizen/_layouts/15/eos/edbtransfer.ashx?SiteId=84ddafa0031f409e9b1dd96f91351621&amp;WebId=b44a2e8f6bd940ffb8577ce52c7585e0&amp;ListId=fd8a59b5757749e6848a491ebc731a91&amp;ItemId=28764&amp;ItemGuid=c9e5c917b1694db2be3f32926851f8c1&amp;Data=24")</f>
        <v>https://sed.admsakhalin.ru/Docs/Citizen/_layouts/15/eos/edbtransfer.ashx?SiteId=84ddafa0031f409e9b1dd96f91351621&amp;WebId=b44a2e8f6bd940ffb8577ce52c7585e0&amp;ListId=fd8a59b5757749e6848a491ebc731a91&amp;ItemId=28764&amp;ItemGuid=c9e5c917b1694db2be3f32926851f8c1&amp;Data=24</v>
      </c>
    </row>
    <row r="98" spans="1:7" x14ac:dyDescent="0.25">
      <c r="A98" t="s">
        <v>19</v>
      </c>
      <c r="B98" t="s">
        <v>36</v>
      </c>
      <c r="C98" t="s">
        <v>322</v>
      </c>
      <c r="D98" t="s">
        <v>38</v>
      </c>
      <c r="E98" t="s">
        <v>323</v>
      </c>
      <c r="F98" t="str">
        <f t="shared" si="0"/>
        <v>Обращения граждан МО Ногликский ГО</v>
      </c>
      <c r="G98" s="10" t="str">
        <f>HYPERLINK("https://sed.admsakhalin.ru/Docs/Citizen/_layouts/15/eos/edbtransfer.ashx?SiteId=84ddafa0031f409e9b1dd96f91351621&amp;WebId=b44a2e8f6bd940ffb8577ce52c7585e0&amp;ListId=fd8a59b5757749e6848a491ebc731a91&amp;ItemId=29375&amp;ItemGuid=5fc454b1a048452eb28e33e3f457545b&amp;Data=24","https://sed.admsakhalin.ru/Docs/Citizen/_layouts/15/eos/edbtransfer.ashx?SiteId=84ddafa0031f409e9b1dd96f91351621&amp;WebId=b44a2e8f6bd940ffb8577ce52c7585e0&amp;ListId=fd8a59b5757749e6848a491ebc731a91&amp;ItemId=29375&amp;ItemGuid=5fc454b1a048452eb28e33e3f457545b&amp;Data=24")</f>
        <v>https://sed.admsakhalin.ru/Docs/Citizen/_layouts/15/eos/edbtransfer.ashx?SiteId=84ddafa0031f409e9b1dd96f91351621&amp;WebId=b44a2e8f6bd940ffb8577ce52c7585e0&amp;ListId=fd8a59b5757749e6848a491ebc731a91&amp;ItemId=29375&amp;ItemGuid=5fc454b1a048452eb28e33e3f457545b&amp;Data=24</v>
      </c>
    </row>
    <row r="99" spans="1:7" x14ac:dyDescent="0.25">
      <c r="A99" t="s">
        <v>19</v>
      </c>
      <c r="B99" t="s">
        <v>87</v>
      </c>
      <c r="C99" t="s">
        <v>324</v>
      </c>
      <c r="D99" t="s">
        <v>325</v>
      </c>
      <c r="E99" t="s">
        <v>326</v>
      </c>
      <c r="F99" t="str">
        <f t="shared" si="0"/>
        <v>Обращения граждан МО Ногликский ГО</v>
      </c>
      <c r="G99" s="10" t="str">
        <f>HYPERLINK("https://sed.admsakhalin.ru/Docs/Citizen/_layouts/15/eos/edbtransfer.ashx?SiteId=84ddafa0031f409e9b1dd96f91351621&amp;WebId=b44a2e8f6bd940ffb8577ce52c7585e0&amp;ListId=fd8a59b5757749e6848a491ebc731a91&amp;ItemId=29343&amp;ItemGuid=939e125e65e64e1abd9234391bef6c0b&amp;Data=24","https://sed.admsakhalin.ru/Docs/Citizen/_layouts/15/eos/edbtransfer.ashx?SiteId=84ddafa0031f409e9b1dd96f91351621&amp;WebId=b44a2e8f6bd940ffb8577ce52c7585e0&amp;ListId=fd8a59b5757749e6848a491ebc731a91&amp;ItemId=29343&amp;ItemGuid=939e125e65e64e1abd9234391bef6c0b&amp;Data=24")</f>
        <v>https://sed.admsakhalin.ru/Docs/Citizen/_layouts/15/eos/edbtransfer.ashx?SiteId=84ddafa0031f409e9b1dd96f91351621&amp;WebId=b44a2e8f6bd940ffb8577ce52c7585e0&amp;ListId=fd8a59b5757749e6848a491ebc731a91&amp;ItemId=29343&amp;ItemGuid=939e125e65e64e1abd9234391bef6c0b&amp;Data=24</v>
      </c>
    </row>
    <row r="100" spans="1:7" x14ac:dyDescent="0.25">
      <c r="A100" t="s">
        <v>19</v>
      </c>
      <c r="B100" t="s">
        <v>24</v>
      </c>
      <c r="C100" t="s">
        <v>327</v>
      </c>
      <c r="D100" t="s">
        <v>102</v>
      </c>
      <c r="E100" t="s">
        <v>328</v>
      </c>
      <c r="F100" t="str">
        <f t="shared" si="0"/>
        <v>Обращения граждан МО Ногликский ГО</v>
      </c>
      <c r="G100" s="10" t="str">
        <f>HYPERLINK("https://sed.admsakhalin.ru/Docs/Citizen/_layouts/15/eos/edbtransfer.ashx?SiteId=84ddafa0031f409e9b1dd96f91351621&amp;WebId=b44a2e8f6bd940ffb8577ce52c7585e0&amp;ListId=fd8a59b5757749e6848a491ebc731a91&amp;ItemId=34157&amp;ItemGuid=577fae9bb17d4a4cb6d1352b4f74a93f&amp;Data=24","https://sed.admsakhalin.ru/Docs/Citizen/_layouts/15/eos/edbtransfer.ashx?SiteId=84ddafa0031f409e9b1dd96f91351621&amp;WebId=b44a2e8f6bd940ffb8577ce52c7585e0&amp;ListId=fd8a59b5757749e6848a491ebc731a91&amp;ItemId=34157&amp;ItemGuid=577fae9bb17d4a4cb6d1352b4f74a93f&amp;Data=24")</f>
        <v>https://sed.admsakhalin.ru/Docs/Citizen/_layouts/15/eos/edbtransfer.ashx?SiteId=84ddafa0031f409e9b1dd96f91351621&amp;WebId=b44a2e8f6bd940ffb8577ce52c7585e0&amp;ListId=fd8a59b5757749e6848a491ebc731a91&amp;ItemId=34157&amp;ItemGuid=577fae9bb17d4a4cb6d1352b4f74a93f&amp;Data=24</v>
      </c>
    </row>
    <row r="101" spans="1:7" x14ac:dyDescent="0.25">
      <c r="A101" t="s">
        <v>19</v>
      </c>
      <c r="B101" t="s">
        <v>329</v>
      </c>
      <c r="C101" t="s">
        <v>330</v>
      </c>
      <c r="D101" t="s">
        <v>127</v>
      </c>
      <c r="E101" t="s">
        <v>331</v>
      </c>
      <c r="F101" t="str">
        <f t="shared" si="0"/>
        <v>Обращения граждан МО Ногликский ГО</v>
      </c>
      <c r="G101" s="10" t="str">
        <f>HYPERLINK("https://sed.admsakhalin.ru/Docs/Citizen/_layouts/15/eos/edbtransfer.ashx?SiteId=84ddafa0031f409e9b1dd96f91351621&amp;WebId=b44a2e8f6bd940ffb8577ce52c7585e0&amp;ListId=fd8a59b5757749e6848a491ebc731a91&amp;ItemId=38167&amp;ItemGuid=9c688c0dda9541f0b1fb362d1a13f391&amp;Data=24","https://sed.admsakhalin.ru/Docs/Citizen/_layouts/15/eos/edbtransfer.ashx?SiteId=84ddafa0031f409e9b1dd96f91351621&amp;WebId=b44a2e8f6bd940ffb8577ce52c7585e0&amp;ListId=fd8a59b5757749e6848a491ebc731a91&amp;ItemId=38167&amp;ItemGuid=9c688c0dda9541f0b1fb362d1a13f391&amp;Data=24")</f>
        <v>https://sed.admsakhalin.ru/Docs/Citizen/_layouts/15/eos/edbtransfer.ashx?SiteId=84ddafa0031f409e9b1dd96f91351621&amp;WebId=b44a2e8f6bd940ffb8577ce52c7585e0&amp;ListId=fd8a59b5757749e6848a491ebc731a91&amp;ItemId=38167&amp;ItemGuid=9c688c0dda9541f0b1fb362d1a13f391&amp;Data=24</v>
      </c>
    </row>
    <row r="102" spans="1:7" x14ac:dyDescent="0.25">
      <c r="A102" t="s">
        <v>19</v>
      </c>
      <c r="B102" t="s">
        <v>70</v>
      </c>
      <c r="C102" t="s">
        <v>332</v>
      </c>
      <c r="D102" t="s">
        <v>127</v>
      </c>
      <c r="E102" t="s">
        <v>135</v>
      </c>
      <c r="F102" t="str">
        <f t="shared" si="0"/>
        <v>Обращения граждан МО Ногликский ГО</v>
      </c>
      <c r="G102" s="10" t="str">
        <f>HYPERLINK("https://sed.admsakhalin.ru/Docs/Citizen/_layouts/15/eos/edbtransfer.ashx?SiteId=84ddafa0031f409e9b1dd96f91351621&amp;WebId=b44a2e8f6bd940ffb8577ce52c7585e0&amp;ListId=fd8a59b5757749e6848a491ebc731a91&amp;ItemId=38162&amp;ItemGuid=288149e4127b43b89c2a36e4804253d3&amp;Data=24","https://sed.admsakhalin.ru/Docs/Citizen/_layouts/15/eos/edbtransfer.ashx?SiteId=84ddafa0031f409e9b1dd96f91351621&amp;WebId=b44a2e8f6bd940ffb8577ce52c7585e0&amp;ListId=fd8a59b5757749e6848a491ebc731a91&amp;ItemId=38162&amp;ItemGuid=288149e4127b43b89c2a36e4804253d3&amp;Data=24")</f>
        <v>https://sed.admsakhalin.ru/Docs/Citizen/_layouts/15/eos/edbtransfer.ashx?SiteId=84ddafa0031f409e9b1dd96f91351621&amp;WebId=b44a2e8f6bd940ffb8577ce52c7585e0&amp;ListId=fd8a59b5757749e6848a491ebc731a91&amp;ItemId=38162&amp;ItemGuid=288149e4127b43b89c2a36e4804253d3&amp;Data=24</v>
      </c>
    </row>
    <row r="103" spans="1:7" x14ac:dyDescent="0.25">
      <c r="A103" t="s">
        <v>19</v>
      </c>
      <c r="B103" t="s">
        <v>176</v>
      </c>
      <c r="C103" t="s">
        <v>333</v>
      </c>
      <c r="D103" t="s">
        <v>334</v>
      </c>
      <c r="E103" t="s">
        <v>335</v>
      </c>
      <c r="F103" t="str">
        <f t="shared" si="0"/>
        <v>Обращения граждан МО Ногликский ГО</v>
      </c>
      <c r="G103" s="10" t="str">
        <f>HYPERLINK("https://sed.admsakhalin.ru/Docs/Citizen/_layouts/15/eos/edbtransfer.ashx?SiteId=84ddafa0031f409e9b1dd96f91351621&amp;WebId=b44a2e8f6bd940ffb8577ce52c7585e0&amp;ListId=fd8a59b5757749e6848a491ebc731a91&amp;ItemId=36092&amp;ItemGuid=68135306432d4355bb0637203e2d6d3a&amp;Data=24","https://sed.admsakhalin.ru/Docs/Citizen/_layouts/15/eos/edbtransfer.ashx?SiteId=84ddafa0031f409e9b1dd96f91351621&amp;WebId=b44a2e8f6bd940ffb8577ce52c7585e0&amp;ListId=fd8a59b5757749e6848a491ebc731a91&amp;ItemId=36092&amp;ItemGuid=68135306432d4355bb0637203e2d6d3a&amp;Data=24")</f>
        <v>https://sed.admsakhalin.ru/Docs/Citizen/_layouts/15/eos/edbtransfer.ashx?SiteId=84ddafa0031f409e9b1dd96f91351621&amp;WebId=b44a2e8f6bd940ffb8577ce52c7585e0&amp;ListId=fd8a59b5757749e6848a491ebc731a91&amp;ItemId=36092&amp;ItemGuid=68135306432d4355bb0637203e2d6d3a&amp;Data=24</v>
      </c>
    </row>
    <row r="104" spans="1:7" x14ac:dyDescent="0.25">
      <c r="A104" t="s">
        <v>19</v>
      </c>
      <c r="B104" t="s">
        <v>87</v>
      </c>
      <c r="C104" t="s">
        <v>336</v>
      </c>
      <c r="D104" t="s">
        <v>337</v>
      </c>
      <c r="E104" t="s">
        <v>338</v>
      </c>
      <c r="F104" t="str">
        <f t="shared" si="0"/>
        <v>Обращения граждан МО Ногликский ГО</v>
      </c>
      <c r="G104" s="10" t="str">
        <f>HYPERLINK("https://sed.admsakhalin.ru/Docs/Citizen/_layouts/15/eos/edbtransfer.ashx?SiteId=84ddafa0031f409e9b1dd96f91351621&amp;WebId=b44a2e8f6bd940ffb8577ce52c7585e0&amp;ListId=fd8a59b5757749e6848a491ebc731a91&amp;ItemId=38284&amp;ItemGuid=d791f1df4519462692e63748450b0dd9&amp;Data=24","https://sed.admsakhalin.ru/Docs/Citizen/_layouts/15/eos/edbtransfer.ashx?SiteId=84ddafa0031f409e9b1dd96f91351621&amp;WebId=b44a2e8f6bd940ffb8577ce52c7585e0&amp;ListId=fd8a59b5757749e6848a491ebc731a91&amp;ItemId=38284&amp;ItemGuid=d791f1df4519462692e63748450b0dd9&amp;Data=24")</f>
        <v>https://sed.admsakhalin.ru/Docs/Citizen/_layouts/15/eos/edbtransfer.ashx?SiteId=84ddafa0031f409e9b1dd96f91351621&amp;WebId=b44a2e8f6bd940ffb8577ce52c7585e0&amp;ListId=fd8a59b5757749e6848a491ebc731a91&amp;ItemId=38284&amp;ItemGuid=d791f1df4519462692e63748450b0dd9&amp;Data=24</v>
      </c>
    </row>
    <row r="105" spans="1:7" x14ac:dyDescent="0.25">
      <c r="A105" t="s">
        <v>19</v>
      </c>
      <c r="B105" t="s">
        <v>339</v>
      </c>
      <c r="C105" t="s">
        <v>340</v>
      </c>
      <c r="D105" t="s">
        <v>341</v>
      </c>
      <c r="E105" t="s">
        <v>342</v>
      </c>
      <c r="F105" t="str">
        <f t="shared" si="0"/>
        <v>Обращения граждан МО Ногликский ГО</v>
      </c>
      <c r="G105" s="10" t="str">
        <f>HYPERLINK("https://sed.admsakhalin.ru/Docs/Citizen/_layouts/15/eos/edbtransfer.ashx?SiteId=84ddafa0031f409e9b1dd96f91351621&amp;WebId=b44a2e8f6bd940ffb8577ce52c7585e0&amp;ListId=fd8a59b5757749e6848a491ebc731a91&amp;ItemId=38323&amp;ItemGuid=d615c9b3c10c47a596ec3767300fd888&amp;Data=24","https://sed.admsakhalin.ru/Docs/Citizen/_layouts/15/eos/edbtransfer.ashx?SiteId=84ddafa0031f409e9b1dd96f91351621&amp;WebId=b44a2e8f6bd940ffb8577ce52c7585e0&amp;ListId=fd8a59b5757749e6848a491ebc731a91&amp;ItemId=38323&amp;ItemGuid=d615c9b3c10c47a596ec3767300fd888&amp;Data=24")</f>
        <v>https://sed.admsakhalin.ru/Docs/Citizen/_layouts/15/eos/edbtransfer.ashx?SiteId=84ddafa0031f409e9b1dd96f91351621&amp;WebId=b44a2e8f6bd940ffb8577ce52c7585e0&amp;ListId=fd8a59b5757749e6848a491ebc731a91&amp;ItemId=38323&amp;ItemGuid=d615c9b3c10c47a596ec3767300fd888&amp;Data=24</v>
      </c>
    </row>
    <row r="106" spans="1:7" x14ac:dyDescent="0.25">
      <c r="A106" t="s">
        <v>19</v>
      </c>
      <c r="B106" t="s">
        <v>343</v>
      </c>
      <c r="C106" t="s">
        <v>344</v>
      </c>
      <c r="D106" t="s">
        <v>345</v>
      </c>
      <c r="E106" t="s">
        <v>346</v>
      </c>
      <c r="F106" t="str">
        <f t="shared" si="0"/>
        <v>Обращения граждан МО Ногликский ГО</v>
      </c>
      <c r="G106" s="10" t="str">
        <f>HYPERLINK("https://sed.admsakhalin.ru/Docs/Citizen/_layouts/15/eos/edbtransfer.ashx?SiteId=84ddafa0031f409e9b1dd96f91351621&amp;WebId=b44a2e8f6bd940ffb8577ce52c7585e0&amp;ListId=fd8a59b5757749e6848a491ebc731a91&amp;ItemId=31440&amp;ItemGuid=b195827e00e3430abb7d37eeb721c467&amp;Data=24","https://sed.admsakhalin.ru/Docs/Citizen/_layouts/15/eos/edbtransfer.ashx?SiteId=84ddafa0031f409e9b1dd96f91351621&amp;WebId=b44a2e8f6bd940ffb8577ce52c7585e0&amp;ListId=fd8a59b5757749e6848a491ebc731a91&amp;ItemId=31440&amp;ItemGuid=b195827e00e3430abb7d37eeb721c467&amp;Data=24")</f>
        <v>https://sed.admsakhalin.ru/Docs/Citizen/_layouts/15/eos/edbtransfer.ashx?SiteId=84ddafa0031f409e9b1dd96f91351621&amp;WebId=b44a2e8f6bd940ffb8577ce52c7585e0&amp;ListId=fd8a59b5757749e6848a491ebc731a91&amp;ItemId=31440&amp;ItemGuid=b195827e00e3430abb7d37eeb721c467&amp;Data=24</v>
      </c>
    </row>
    <row r="107" spans="1:7" x14ac:dyDescent="0.25">
      <c r="A107" t="s">
        <v>19</v>
      </c>
      <c r="B107" t="s">
        <v>24</v>
      </c>
      <c r="C107" t="s">
        <v>347</v>
      </c>
      <c r="D107" t="s">
        <v>348</v>
      </c>
      <c r="E107" t="s">
        <v>349</v>
      </c>
      <c r="F107" t="str">
        <f t="shared" si="0"/>
        <v>Обращения граждан МО Ногликский ГО</v>
      </c>
      <c r="G107" s="10" t="str">
        <f>HYPERLINK("https://sed.admsakhalin.ru/Docs/Citizen/_layouts/15/eos/edbtransfer.ashx?SiteId=84ddafa0031f409e9b1dd96f91351621&amp;WebId=b44a2e8f6bd940ffb8577ce52c7585e0&amp;ListId=fd8a59b5757749e6848a491ebc731a91&amp;ItemId=33317&amp;ItemGuid=8721cd2cfe7a4774a4e739ab9e91a4bb&amp;Data=24","https://sed.admsakhalin.ru/Docs/Citizen/_layouts/15/eos/edbtransfer.ashx?SiteId=84ddafa0031f409e9b1dd96f91351621&amp;WebId=b44a2e8f6bd940ffb8577ce52c7585e0&amp;ListId=fd8a59b5757749e6848a491ebc731a91&amp;ItemId=33317&amp;ItemGuid=8721cd2cfe7a4774a4e739ab9e91a4bb&amp;Data=24")</f>
        <v>https://sed.admsakhalin.ru/Docs/Citizen/_layouts/15/eos/edbtransfer.ashx?SiteId=84ddafa0031f409e9b1dd96f91351621&amp;WebId=b44a2e8f6bd940ffb8577ce52c7585e0&amp;ListId=fd8a59b5757749e6848a491ebc731a91&amp;ItemId=33317&amp;ItemGuid=8721cd2cfe7a4774a4e739ab9e91a4bb&amp;Data=24</v>
      </c>
    </row>
    <row r="108" spans="1:7" x14ac:dyDescent="0.25">
      <c r="A108" t="s">
        <v>19</v>
      </c>
      <c r="B108" t="s">
        <v>350</v>
      </c>
      <c r="C108" t="s">
        <v>351</v>
      </c>
      <c r="D108" t="s">
        <v>201</v>
      </c>
      <c r="E108" t="s">
        <v>352</v>
      </c>
      <c r="F108" t="str">
        <f t="shared" si="0"/>
        <v>Обращения граждан МО Ногликский ГО</v>
      </c>
      <c r="G108" s="10" t="str">
        <f>HYPERLINK("https://sed.admsakhalin.ru/Docs/Citizen/_layouts/15/eos/edbtransfer.ashx?SiteId=84ddafa0031f409e9b1dd96f91351621&amp;WebId=b44a2e8f6bd940ffb8577ce52c7585e0&amp;ListId=fd8a59b5757749e6848a491ebc731a91&amp;ItemId=34370&amp;ItemGuid=80e1875cbfcb4f3d8e0d3ae04c71ab53&amp;Data=24","https://sed.admsakhalin.ru/Docs/Citizen/_layouts/15/eos/edbtransfer.ashx?SiteId=84ddafa0031f409e9b1dd96f91351621&amp;WebId=b44a2e8f6bd940ffb8577ce52c7585e0&amp;ListId=fd8a59b5757749e6848a491ebc731a91&amp;ItemId=34370&amp;ItemGuid=80e1875cbfcb4f3d8e0d3ae04c71ab53&amp;Data=24")</f>
        <v>https://sed.admsakhalin.ru/Docs/Citizen/_layouts/15/eos/edbtransfer.ashx?SiteId=84ddafa0031f409e9b1dd96f91351621&amp;WebId=b44a2e8f6bd940ffb8577ce52c7585e0&amp;ListId=fd8a59b5757749e6848a491ebc731a91&amp;ItemId=34370&amp;ItemGuid=80e1875cbfcb4f3d8e0d3ae04c71ab53&amp;Data=24</v>
      </c>
    </row>
    <row r="109" spans="1:7" x14ac:dyDescent="0.25">
      <c r="A109" t="s">
        <v>19</v>
      </c>
      <c r="B109" t="s">
        <v>24</v>
      </c>
      <c r="C109" t="s">
        <v>353</v>
      </c>
      <c r="D109" t="s">
        <v>354</v>
      </c>
      <c r="E109" t="s">
        <v>184</v>
      </c>
      <c r="F109" t="str">
        <f t="shared" si="0"/>
        <v>Обращения граждан МО Ногликский ГО</v>
      </c>
      <c r="G109" s="10" t="str">
        <f>HYPERLINK("https://sed.admsakhalin.ru/Docs/Citizen/_layouts/15/eos/edbtransfer.ashx?SiteId=84ddafa0031f409e9b1dd96f91351621&amp;WebId=b44a2e8f6bd940ffb8577ce52c7585e0&amp;ListId=fd8a59b5757749e6848a491ebc731a91&amp;ItemId=30578&amp;ItemGuid=3dd2bcbf7adc4504a81d3b516c24d4da&amp;Data=24","https://sed.admsakhalin.ru/Docs/Citizen/_layouts/15/eos/edbtransfer.ashx?SiteId=84ddafa0031f409e9b1dd96f91351621&amp;WebId=b44a2e8f6bd940ffb8577ce52c7585e0&amp;ListId=fd8a59b5757749e6848a491ebc731a91&amp;ItemId=30578&amp;ItemGuid=3dd2bcbf7adc4504a81d3b516c24d4da&amp;Data=24")</f>
        <v>https://sed.admsakhalin.ru/Docs/Citizen/_layouts/15/eos/edbtransfer.ashx?SiteId=84ddafa0031f409e9b1dd96f91351621&amp;WebId=b44a2e8f6bd940ffb8577ce52c7585e0&amp;ListId=fd8a59b5757749e6848a491ebc731a91&amp;ItemId=30578&amp;ItemGuid=3dd2bcbf7adc4504a81d3b516c24d4da&amp;Data=24</v>
      </c>
    </row>
    <row r="110" spans="1:7" x14ac:dyDescent="0.25">
      <c r="A110" t="s">
        <v>19</v>
      </c>
      <c r="B110" t="s">
        <v>58</v>
      </c>
      <c r="C110" t="s">
        <v>355</v>
      </c>
      <c r="D110" t="s">
        <v>356</v>
      </c>
      <c r="E110" t="s">
        <v>61</v>
      </c>
      <c r="F110" t="str">
        <f t="shared" si="0"/>
        <v>Обращения граждан МО Ногликский ГО</v>
      </c>
      <c r="G110" s="10" t="str">
        <f>HYPERLINK("https://sed.admsakhalin.ru/Docs/Citizen/_layouts/15/eos/edbtransfer.ashx?SiteId=84ddafa0031f409e9b1dd96f91351621&amp;WebId=b44a2e8f6bd940ffb8577ce52c7585e0&amp;ListId=fd8a59b5757749e6848a491ebc731a91&amp;ItemId=38235&amp;ItemGuid=013c6ac9ab294d678bce3b6e677bb610&amp;Data=24","https://sed.admsakhalin.ru/Docs/Citizen/_layouts/15/eos/edbtransfer.ashx?SiteId=84ddafa0031f409e9b1dd96f91351621&amp;WebId=b44a2e8f6bd940ffb8577ce52c7585e0&amp;ListId=fd8a59b5757749e6848a491ebc731a91&amp;ItemId=38235&amp;ItemGuid=013c6ac9ab294d678bce3b6e677bb610&amp;Data=24")</f>
        <v>https://sed.admsakhalin.ru/Docs/Citizen/_layouts/15/eos/edbtransfer.ashx?SiteId=84ddafa0031f409e9b1dd96f91351621&amp;WebId=b44a2e8f6bd940ffb8577ce52c7585e0&amp;ListId=fd8a59b5757749e6848a491ebc731a91&amp;ItemId=38235&amp;ItemGuid=013c6ac9ab294d678bce3b6e677bb610&amp;Data=24</v>
      </c>
    </row>
    <row r="111" spans="1:7" x14ac:dyDescent="0.25">
      <c r="A111" t="s">
        <v>19</v>
      </c>
      <c r="B111" t="s">
        <v>357</v>
      </c>
      <c r="C111" t="s">
        <v>358</v>
      </c>
      <c r="D111" t="s">
        <v>124</v>
      </c>
      <c r="E111" t="s">
        <v>359</v>
      </c>
      <c r="F111" t="str">
        <f t="shared" si="0"/>
        <v>Обращения граждан МО Ногликский ГО</v>
      </c>
      <c r="G111" s="10" t="str">
        <f>HYPERLINK("https://sed.admsakhalin.ru/Docs/Citizen/_layouts/15/eos/edbtransfer.ashx?SiteId=84ddafa0031f409e9b1dd96f91351621&amp;WebId=b44a2e8f6bd940ffb8577ce52c7585e0&amp;ListId=fd8a59b5757749e6848a491ebc731a91&amp;ItemId=34814&amp;ItemGuid=c8f8855e172e479c897e3b91183a4162&amp;Data=24","https://sed.admsakhalin.ru/Docs/Citizen/_layouts/15/eos/edbtransfer.ashx?SiteId=84ddafa0031f409e9b1dd96f91351621&amp;WebId=b44a2e8f6bd940ffb8577ce52c7585e0&amp;ListId=fd8a59b5757749e6848a491ebc731a91&amp;ItemId=34814&amp;ItemGuid=c8f8855e172e479c897e3b91183a4162&amp;Data=24")</f>
        <v>https://sed.admsakhalin.ru/Docs/Citizen/_layouts/15/eos/edbtransfer.ashx?SiteId=84ddafa0031f409e9b1dd96f91351621&amp;WebId=b44a2e8f6bd940ffb8577ce52c7585e0&amp;ListId=fd8a59b5757749e6848a491ebc731a91&amp;ItemId=34814&amp;ItemGuid=c8f8855e172e479c897e3b91183a4162&amp;Data=24</v>
      </c>
    </row>
    <row r="112" spans="1:7" x14ac:dyDescent="0.25">
      <c r="A112" t="s">
        <v>19</v>
      </c>
      <c r="B112" t="s">
        <v>360</v>
      </c>
      <c r="C112" t="s">
        <v>361</v>
      </c>
      <c r="D112" t="s">
        <v>56</v>
      </c>
      <c r="E112" t="s">
        <v>362</v>
      </c>
      <c r="F112" t="str">
        <f t="shared" si="0"/>
        <v>Обращения граждан МО Ногликский ГО</v>
      </c>
      <c r="G112" s="10" t="str">
        <f>HYPERLINK("https://sed.admsakhalin.ru/Docs/Citizen/_layouts/15/eos/edbtransfer.ashx?SiteId=84ddafa0031f409e9b1dd96f91351621&amp;WebId=b44a2e8f6bd940ffb8577ce52c7585e0&amp;ListId=fd8a59b5757749e6848a491ebc731a91&amp;ItemId=31221&amp;ItemGuid=491a415ba751401680d43c5cc89803a5&amp;Data=24","https://sed.admsakhalin.ru/Docs/Citizen/_layouts/15/eos/edbtransfer.ashx?SiteId=84ddafa0031f409e9b1dd96f91351621&amp;WebId=b44a2e8f6bd940ffb8577ce52c7585e0&amp;ListId=fd8a59b5757749e6848a491ebc731a91&amp;ItemId=31221&amp;ItemGuid=491a415ba751401680d43c5cc89803a5&amp;Data=24")</f>
        <v>https://sed.admsakhalin.ru/Docs/Citizen/_layouts/15/eos/edbtransfer.ashx?SiteId=84ddafa0031f409e9b1dd96f91351621&amp;WebId=b44a2e8f6bd940ffb8577ce52c7585e0&amp;ListId=fd8a59b5757749e6848a491ebc731a91&amp;ItemId=31221&amp;ItemGuid=491a415ba751401680d43c5cc89803a5&amp;Data=24</v>
      </c>
    </row>
    <row r="113" spans="1:7" x14ac:dyDescent="0.25">
      <c r="A113" t="s">
        <v>19</v>
      </c>
      <c r="B113" t="s">
        <v>363</v>
      </c>
      <c r="C113" t="s">
        <v>364</v>
      </c>
      <c r="D113" t="s">
        <v>365</v>
      </c>
      <c r="E113" t="s">
        <v>366</v>
      </c>
      <c r="F113" t="str">
        <f t="shared" si="0"/>
        <v>Обращения граждан МО Ногликский ГО</v>
      </c>
      <c r="G113" s="10" t="str">
        <f>HYPERLINK("https://sed.admsakhalin.ru/Docs/Citizen/_layouts/15/eos/edbtransfer.ashx?SiteId=84ddafa0031f409e9b1dd96f91351621&amp;WebId=b44a2e8f6bd940ffb8577ce52c7585e0&amp;ListId=fd8a59b5757749e6848a491ebc731a91&amp;ItemId=31478&amp;ItemGuid=219f6621e2ff4830ad0b3d805bd94198&amp;Data=24","https://sed.admsakhalin.ru/Docs/Citizen/_layouts/15/eos/edbtransfer.ashx?SiteId=84ddafa0031f409e9b1dd96f91351621&amp;WebId=b44a2e8f6bd940ffb8577ce52c7585e0&amp;ListId=fd8a59b5757749e6848a491ebc731a91&amp;ItemId=31478&amp;ItemGuid=219f6621e2ff4830ad0b3d805bd94198&amp;Data=24")</f>
        <v>https://sed.admsakhalin.ru/Docs/Citizen/_layouts/15/eos/edbtransfer.ashx?SiteId=84ddafa0031f409e9b1dd96f91351621&amp;WebId=b44a2e8f6bd940ffb8577ce52c7585e0&amp;ListId=fd8a59b5757749e6848a491ebc731a91&amp;ItemId=31478&amp;ItemGuid=219f6621e2ff4830ad0b3d805bd94198&amp;Data=24</v>
      </c>
    </row>
    <row r="114" spans="1:7" x14ac:dyDescent="0.25">
      <c r="A114" t="s">
        <v>19</v>
      </c>
      <c r="B114" t="s">
        <v>24</v>
      </c>
      <c r="C114" t="s">
        <v>367</v>
      </c>
      <c r="D114" t="s">
        <v>204</v>
      </c>
      <c r="E114" t="s">
        <v>368</v>
      </c>
      <c r="F114" t="str">
        <f t="shared" si="0"/>
        <v>Обращения граждан МО Ногликский ГО</v>
      </c>
      <c r="G114" s="10" t="str">
        <f>HYPERLINK("https://sed.admsakhalin.ru/Docs/Citizen/_layouts/15/eos/edbtransfer.ashx?SiteId=84ddafa0031f409e9b1dd96f91351621&amp;WebId=b44a2e8f6bd940ffb8577ce52c7585e0&amp;ListId=fd8a59b5757749e6848a491ebc731a91&amp;ItemId=39070&amp;ItemGuid=1d1a7e235e194feba0083db245b4609a&amp;Data=24","https://sed.admsakhalin.ru/Docs/Citizen/_layouts/15/eos/edbtransfer.ashx?SiteId=84ddafa0031f409e9b1dd96f91351621&amp;WebId=b44a2e8f6bd940ffb8577ce52c7585e0&amp;ListId=fd8a59b5757749e6848a491ebc731a91&amp;ItemId=39070&amp;ItemGuid=1d1a7e235e194feba0083db245b4609a&amp;Data=24")</f>
        <v>https://sed.admsakhalin.ru/Docs/Citizen/_layouts/15/eos/edbtransfer.ashx?SiteId=84ddafa0031f409e9b1dd96f91351621&amp;WebId=b44a2e8f6bd940ffb8577ce52c7585e0&amp;ListId=fd8a59b5757749e6848a491ebc731a91&amp;ItemId=39070&amp;ItemGuid=1d1a7e235e194feba0083db245b4609a&amp;Data=24</v>
      </c>
    </row>
    <row r="115" spans="1:7" x14ac:dyDescent="0.25">
      <c r="A115" t="s">
        <v>19</v>
      </c>
      <c r="B115" t="s">
        <v>70</v>
      </c>
      <c r="C115" t="s">
        <v>369</v>
      </c>
      <c r="D115" t="s">
        <v>98</v>
      </c>
      <c r="E115" t="s">
        <v>370</v>
      </c>
      <c r="F115" t="str">
        <f t="shared" si="0"/>
        <v>Обращения граждан МО Ногликский ГО</v>
      </c>
      <c r="G115" s="10" t="str">
        <f>HYPERLINK("https://sed.admsakhalin.ru/Docs/Citizen/_layouts/15/eos/edbtransfer.ashx?SiteId=84ddafa0031f409e9b1dd96f91351621&amp;WebId=b44a2e8f6bd940ffb8577ce52c7585e0&amp;ListId=fd8a59b5757749e6848a491ebc731a91&amp;ItemId=32436&amp;ItemGuid=346754e05f0a4588a4c83e860fc82441&amp;Data=24","https://sed.admsakhalin.ru/Docs/Citizen/_layouts/15/eos/edbtransfer.ashx?SiteId=84ddafa0031f409e9b1dd96f91351621&amp;WebId=b44a2e8f6bd940ffb8577ce52c7585e0&amp;ListId=fd8a59b5757749e6848a491ebc731a91&amp;ItemId=32436&amp;ItemGuid=346754e05f0a4588a4c83e860fc82441&amp;Data=24")</f>
        <v>https://sed.admsakhalin.ru/Docs/Citizen/_layouts/15/eos/edbtransfer.ashx?SiteId=84ddafa0031f409e9b1dd96f91351621&amp;WebId=b44a2e8f6bd940ffb8577ce52c7585e0&amp;ListId=fd8a59b5757749e6848a491ebc731a91&amp;ItemId=32436&amp;ItemGuid=346754e05f0a4588a4c83e860fc82441&amp;Data=24</v>
      </c>
    </row>
    <row r="116" spans="1:7" x14ac:dyDescent="0.25">
      <c r="A116" t="s">
        <v>19</v>
      </c>
      <c r="B116" t="s">
        <v>339</v>
      </c>
      <c r="C116" t="s">
        <v>371</v>
      </c>
      <c r="D116" t="s">
        <v>372</v>
      </c>
      <c r="E116" t="s">
        <v>373</v>
      </c>
      <c r="F116" t="str">
        <f t="shared" si="0"/>
        <v>Обращения граждан МО Ногликский ГО</v>
      </c>
      <c r="G116" s="10" t="str">
        <f>HYPERLINK("https://sed.admsakhalin.ru/Docs/Citizen/_layouts/15/eos/edbtransfer.ashx?SiteId=84ddafa0031f409e9b1dd96f91351621&amp;WebId=b44a2e8f6bd940ffb8577ce52c7585e0&amp;ListId=fd8a59b5757749e6848a491ebc731a91&amp;ItemId=34472&amp;ItemGuid=33cf5ae480184ab6b3dd3ee4194677dd&amp;Data=24","https://sed.admsakhalin.ru/Docs/Citizen/_layouts/15/eos/edbtransfer.ashx?SiteId=84ddafa0031f409e9b1dd96f91351621&amp;WebId=b44a2e8f6bd940ffb8577ce52c7585e0&amp;ListId=fd8a59b5757749e6848a491ebc731a91&amp;ItemId=34472&amp;ItemGuid=33cf5ae480184ab6b3dd3ee4194677dd&amp;Data=24")</f>
        <v>https://sed.admsakhalin.ru/Docs/Citizen/_layouts/15/eos/edbtransfer.ashx?SiteId=84ddafa0031f409e9b1dd96f91351621&amp;WebId=b44a2e8f6bd940ffb8577ce52c7585e0&amp;ListId=fd8a59b5757749e6848a491ebc731a91&amp;ItemId=34472&amp;ItemGuid=33cf5ae480184ab6b3dd3ee4194677dd&amp;Data=24</v>
      </c>
    </row>
    <row r="117" spans="1:7" x14ac:dyDescent="0.25">
      <c r="A117" t="s">
        <v>19</v>
      </c>
      <c r="B117" t="s">
        <v>40</v>
      </c>
      <c r="C117" t="s">
        <v>374</v>
      </c>
      <c r="D117" t="s">
        <v>204</v>
      </c>
      <c r="E117" t="s">
        <v>375</v>
      </c>
      <c r="F117" t="str">
        <f t="shared" si="0"/>
        <v>Обращения граждан МО Ногликский ГО</v>
      </c>
      <c r="G117" s="10" t="str">
        <f>HYPERLINK("https://sed.admsakhalin.ru/Docs/Citizen/_layouts/15/eos/edbtransfer.ashx?SiteId=84ddafa0031f409e9b1dd96f91351621&amp;WebId=b44a2e8f6bd940ffb8577ce52c7585e0&amp;ListId=fd8a59b5757749e6848a491ebc731a91&amp;ItemId=39090&amp;ItemGuid=9fee4c999922438e80833f06e53e70c3&amp;Data=24","https://sed.admsakhalin.ru/Docs/Citizen/_layouts/15/eos/edbtransfer.ashx?SiteId=84ddafa0031f409e9b1dd96f91351621&amp;WebId=b44a2e8f6bd940ffb8577ce52c7585e0&amp;ListId=fd8a59b5757749e6848a491ebc731a91&amp;ItemId=39090&amp;ItemGuid=9fee4c999922438e80833f06e53e70c3&amp;Data=24")</f>
        <v>https://sed.admsakhalin.ru/Docs/Citizen/_layouts/15/eos/edbtransfer.ashx?SiteId=84ddafa0031f409e9b1dd96f91351621&amp;WebId=b44a2e8f6bd940ffb8577ce52c7585e0&amp;ListId=fd8a59b5757749e6848a491ebc731a91&amp;ItemId=39090&amp;ItemGuid=9fee4c999922438e80833f06e53e70c3&amp;Data=24</v>
      </c>
    </row>
    <row r="118" spans="1:7" x14ac:dyDescent="0.25">
      <c r="A118" t="s">
        <v>19</v>
      </c>
      <c r="B118" t="s">
        <v>376</v>
      </c>
      <c r="C118" t="s">
        <v>377</v>
      </c>
      <c r="D118" t="s">
        <v>378</v>
      </c>
      <c r="E118" t="s">
        <v>379</v>
      </c>
      <c r="F118" t="str">
        <f t="shared" si="0"/>
        <v>Обращения граждан МО Ногликский ГО</v>
      </c>
      <c r="G118" s="10" t="str">
        <f>HYPERLINK("https://sed.admsakhalin.ru/Docs/Citizen/_layouts/15/eos/edbtransfer.ashx?SiteId=84ddafa0031f409e9b1dd96f91351621&amp;WebId=b44a2e8f6bd940ffb8577ce52c7585e0&amp;ListId=fd8a59b5757749e6848a491ebc731a91&amp;ItemId=37975&amp;ItemGuid=3a72194d80bf4945bce23f6f93acd888&amp;Data=24","https://sed.admsakhalin.ru/Docs/Citizen/_layouts/15/eos/edbtransfer.ashx?SiteId=84ddafa0031f409e9b1dd96f91351621&amp;WebId=b44a2e8f6bd940ffb8577ce52c7585e0&amp;ListId=fd8a59b5757749e6848a491ebc731a91&amp;ItemId=37975&amp;ItemGuid=3a72194d80bf4945bce23f6f93acd888&amp;Data=24")</f>
        <v>https://sed.admsakhalin.ru/Docs/Citizen/_layouts/15/eos/edbtransfer.ashx?SiteId=84ddafa0031f409e9b1dd96f91351621&amp;WebId=b44a2e8f6bd940ffb8577ce52c7585e0&amp;ListId=fd8a59b5757749e6848a491ebc731a91&amp;ItemId=37975&amp;ItemGuid=3a72194d80bf4945bce23f6f93acd888&amp;Data=24</v>
      </c>
    </row>
    <row r="119" spans="1:7" x14ac:dyDescent="0.25">
      <c r="A119" t="s">
        <v>19</v>
      </c>
      <c r="B119" t="s">
        <v>283</v>
      </c>
      <c r="C119" t="s">
        <v>380</v>
      </c>
      <c r="D119" t="s">
        <v>381</v>
      </c>
      <c r="E119" t="s">
        <v>283</v>
      </c>
      <c r="F119" t="str">
        <f t="shared" si="0"/>
        <v>Обращения граждан МО Ногликский ГО</v>
      </c>
      <c r="G119" s="10" t="str">
        <f>HYPERLINK("https://sed.admsakhalin.ru/Docs/Citizen/_layouts/15/eos/edbtransfer.ashx?SiteId=84ddafa0031f409e9b1dd96f91351621&amp;WebId=b44a2e8f6bd940ffb8577ce52c7585e0&amp;ListId=fd8a59b5757749e6848a491ebc731a91&amp;ItemId=38942&amp;ItemGuid=a157ff29ff484aebb4f13f7487d42605&amp;Data=24","https://sed.admsakhalin.ru/Docs/Citizen/_layouts/15/eos/edbtransfer.ashx?SiteId=84ddafa0031f409e9b1dd96f91351621&amp;WebId=b44a2e8f6bd940ffb8577ce52c7585e0&amp;ListId=fd8a59b5757749e6848a491ebc731a91&amp;ItemId=38942&amp;ItemGuid=a157ff29ff484aebb4f13f7487d42605&amp;Data=24")</f>
        <v>https://sed.admsakhalin.ru/Docs/Citizen/_layouts/15/eos/edbtransfer.ashx?SiteId=84ddafa0031f409e9b1dd96f91351621&amp;WebId=b44a2e8f6bd940ffb8577ce52c7585e0&amp;ListId=fd8a59b5757749e6848a491ebc731a91&amp;ItemId=38942&amp;ItemGuid=a157ff29ff484aebb4f13f7487d42605&amp;Data=24</v>
      </c>
    </row>
    <row r="120" spans="1:7" x14ac:dyDescent="0.25">
      <c r="A120" t="s">
        <v>19</v>
      </c>
      <c r="B120" t="s">
        <v>24</v>
      </c>
      <c r="C120" t="s">
        <v>382</v>
      </c>
      <c r="D120" t="s">
        <v>383</v>
      </c>
      <c r="E120" t="s">
        <v>184</v>
      </c>
      <c r="F120" t="str">
        <f t="shared" si="0"/>
        <v>Обращения граждан МО Ногликский ГО</v>
      </c>
      <c r="G120" s="10" t="str">
        <f>HYPERLINK("https://sed.admsakhalin.ru/Docs/Citizen/_layouts/15/eos/edbtransfer.ashx?SiteId=84ddafa0031f409e9b1dd96f91351621&amp;WebId=b44a2e8f6bd940ffb8577ce52c7585e0&amp;ListId=fd8a59b5757749e6848a491ebc731a91&amp;ItemId=29134&amp;ItemGuid=fb8146831ef94a20879640d4c6090899&amp;Data=24","https://sed.admsakhalin.ru/Docs/Citizen/_layouts/15/eos/edbtransfer.ashx?SiteId=84ddafa0031f409e9b1dd96f91351621&amp;WebId=b44a2e8f6bd940ffb8577ce52c7585e0&amp;ListId=fd8a59b5757749e6848a491ebc731a91&amp;ItemId=29134&amp;ItemGuid=fb8146831ef94a20879640d4c6090899&amp;Data=24")</f>
        <v>https://sed.admsakhalin.ru/Docs/Citizen/_layouts/15/eos/edbtransfer.ashx?SiteId=84ddafa0031f409e9b1dd96f91351621&amp;WebId=b44a2e8f6bd940ffb8577ce52c7585e0&amp;ListId=fd8a59b5757749e6848a491ebc731a91&amp;ItemId=29134&amp;ItemGuid=fb8146831ef94a20879640d4c6090899&amp;Data=24</v>
      </c>
    </row>
    <row r="121" spans="1:7" x14ac:dyDescent="0.25">
      <c r="A121" t="s">
        <v>19</v>
      </c>
      <c r="B121" t="s">
        <v>141</v>
      </c>
      <c r="C121" t="s">
        <v>384</v>
      </c>
      <c r="D121" t="s">
        <v>385</v>
      </c>
      <c r="E121" t="s">
        <v>386</v>
      </c>
      <c r="F121" t="str">
        <f t="shared" si="0"/>
        <v>Обращения граждан МО Ногликский ГО</v>
      </c>
      <c r="G121" s="10" t="str">
        <f>HYPERLINK("https://sed.admsakhalin.ru/Docs/Citizen/_layouts/15/eos/edbtransfer.ashx?SiteId=84ddafa0031f409e9b1dd96f91351621&amp;WebId=b44a2e8f6bd940ffb8577ce52c7585e0&amp;ListId=fd8a59b5757749e6848a491ebc731a91&amp;ItemId=33201&amp;ItemGuid=3939a248edcf478f87f941cfe79c5cf8&amp;Data=24","https://sed.admsakhalin.ru/Docs/Citizen/_layouts/15/eos/edbtransfer.ashx?SiteId=84ddafa0031f409e9b1dd96f91351621&amp;WebId=b44a2e8f6bd940ffb8577ce52c7585e0&amp;ListId=fd8a59b5757749e6848a491ebc731a91&amp;ItemId=33201&amp;ItemGuid=3939a248edcf478f87f941cfe79c5cf8&amp;Data=24")</f>
        <v>https://sed.admsakhalin.ru/Docs/Citizen/_layouts/15/eos/edbtransfer.ashx?SiteId=84ddafa0031f409e9b1dd96f91351621&amp;WebId=b44a2e8f6bd940ffb8577ce52c7585e0&amp;ListId=fd8a59b5757749e6848a491ebc731a91&amp;ItemId=33201&amp;ItemGuid=3939a248edcf478f87f941cfe79c5cf8&amp;Data=24</v>
      </c>
    </row>
    <row r="122" spans="1:7" x14ac:dyDescent="0.25">
      <c r="A122" t="s">
        <v>19</v>
      </c>
      <c r="B122" t="s">
        <v>286</v>
      </c>
      <c r="C122" t="s">
        <v>387</v>
      </c>
      <c r="D122" t="s">
        <v>124</v>
      </c>
      <c r="E122" t="s">
        <v>388</v>
      </c>
      <c r="F122" t="str">
        <f t="shared" si="0"/>
        <v>Обращения граждан МО Ногликский ГО</v>
      </c>
      <c r="G122" s="10" t="str">
        <f>HYPERLINK("https://sed.admsakhalin.ru/Docs/Citizen/_layouts/15/eos/edbtransfer.ashx?SiteId=84ddafa0031f409e9b1dd96f91351621&amp;WebId=b44a2e8f6bd940ffb8577ce52c7585e0&amp;ListId=fd8a59b5757749e6848a491ebc731a91&amp;ItemId=34813&amp;ItemGuid=4fb19b23361e4e7f90e94221787d3c74&amp;Data=24","https://sed.admsakhalin.ru/Docs/Citizen/_layouts/15/eos/edbtransfer.ashx?SiteId=84ddafa0031f409e9b1dd96f91351621&amp;WebId=b44a2e8f6bd940ffb8577ce52c7585e0&amp;ListId=fd8a59b5757749e6848a491ebc731a91&amp;ItemId=34813&amp;ItemGuid=4fb19b23361e4e7f90e94221787d3c74&amp;Data=24")</f>
        <v>https://sed.admsakhalin.ru/Docs/Citizen/_layouts/15/eos/edbtransfer.ashx?SiteId=84ddafa0031f409e9b1dd96f91351621&amp;WebId=b44a2e8f6bd940ffb8577ce52c7585e0&amp;ListId=fd8a59b5757749e6848a491ebc731a91&amp;ItemId=34813&amp;ItemGuid=4fb19b23361e4e7f90e94221787d3c74&amp;Data=24</v>
      </c>
    </row>
    <row r="123" spans="1:7" x14ac:dyDescent="0.25">
      <c r="A123" t="s">
        <v>19</v>
      </c>
      <c r="B123" t="s">
        <v>389</v>
      </c>
      <c r="C123" t="s">
        <v>390</v>
      </c>
      <c r="D123" t="s">
        <v>391</v>
      </c>
      <c r="E123" t="s">
        <v>392</v>
      </c>
      <c r="F123" t="str">
        <f t="shared" si="0"/>
        <v>Обращения граждан МО Ногликский ГО</v>
      </c>
      <c r="G123" s="10" t="str">
        <f>HYPERLINK("https://sed.admsakhalin.ru/Docs/Citizen/_layouts/15/eos/edbtransfer.ashx?SiteId=84ddafa0031f409e9b1dd96f91351621&amp;WebId=b44a2e8f6bd940ffb8577ce52c7585e0&amp;ListId=fd8a59b5757749e6848a491ebc731a91&amp;ItemId=33297&amp;ItemGuid=a92910c335374c4bb2e7432c52e6b086&amp;Data=24","https://sed.admsakhalin.ru/Docs/Citizen/_layouts/15/eos/edbtransfer.ashx?SiteId=84ddafa0031f409e9b1dd96f91351621&amp;WebId=b44a2e8f6bd940ffb8577ce52c7585e0&amp;ListId=fd8a59b5757749e6848a491ebc731a91&amp;ItemId=33297&amp;ItemGuid=a92910c335374c4bb2e7432c52e6b086&amp;Data=24")</f>
        <v>https://sed.admsakhalin.ru/Docs/Citizen/_layouts/15/eos/edbtransfer.ashx?SiteId=84ddafa0031f409e9b1dd96f91351621&amp;WebId=b44a2e8f6bd940ffb8577ce52c7585e0&amp;ListId=fd8a59b5757749e6848a491ebc731a91&amp;ItemId=33297&amp;ItemGuid=a92910c335374c4bb2e7432c52e6b086&amp;Data=24</v>
      </c>
    </row>
    <row r="124" spans="1:7" x14ac:dyDescent="0.25">
      <c r="A124" t="s">
        <v>19</v>
      </c>
      <c r="B124" t="s">
        <v>393</v>
      </c>
      <c r="C124" t="s">
        <v>394</v>
      </c>
      <c r="D124" t="s">
        <v>395</v>
      </c>
      <c r="E124" t="s">
        <v>396</v>
      </c>
      <c r="F124" t="str">
        <f t="shared" si="0"/>
        <v>Обращения граждан МО Ногликский ГО</v>
      </c>
      <c r="G124" s="10" t="str">
        <f>HYPERLINK("https://sed.admsakhalin.ru/Docs/Citizen/_layouts/15/eos/edbtransfer.ashx?SiteId=84ddafa0031f409e9b1dd96f91351621&amp;WebId=b44a2e8f6bd940ffb8577ce52c7585e0&amp;ListId=fd8a59b5757749e6848a491ebc731a91&amp;ItemId=33780&amp;ItemGuid=a5df5e97cac54dc4b6bd442d9f568bdd&amp;Data=24","https://sed.admsakhalin.ru/Docs/Citizen/_layouts/15/eos/edbtransfer.ashx?SiteId=84ddafa0031f409e9b1dd96f91351621&amp;WebId=b44a2e8f6bd940ffb8577ce52c7585e0&amp;ListId=fd8a59b5757749e6848a491ebc731a91&amp;ItemId=33780&amp;ItemGuid=a5df5e97cac54dc4b6bd442d9f568bdd&amp;Data=24")</f>
        <v>https://sed.admsakhalin.ru/Docs/Citizen/_layouts/15/eos/edbtransfer.ashx?SiteId=84ddafa0031f409e9b1dd96f91351621&amp;WebId=b44a2e8f6bd940ffb8577ce52c7585e0&amp;ListId=fd8a59b5757749e6848a491ebc731a91&amp;ItemId=33780&amp;ItemGuid=a5df5e97cac54dc4b6bd442d9f568bdd&amp;Data=24</v>
      </c>
    </row>
    <row r="125" spans="1:7" x14ac:dyDescent="0.25">
      <c r="A125" t="s">
        <v>19</v>
      </c>
      <c r="B125" t="s">
        <v>397</v>
      </c>
      <c r="C125" t="s">
        <v>398</v>
      </c>
      <c r="D125" t="s">
        <v>399</v>
      </c>
      <c r="E125" t="s">
        <v>400</v>
      </c>
      <c r="F125" t="str">
        <f t="shared" si="0"/>
        <v>Обращения граждан МО Ногликский ГО</v>
      </c>
      <c r="G125" s="10" t="str">
        <f>HYPERLINK("https://sed.admsakhalin.ru/Docs/Citizen/_layouts/15/eos/edbtransfer.ashx?SiteId=84ddafa0031f409e9b1dd96f91351621&amp;WebId=b44a2e8f6bd940ffb8577ce52c7585e0&amp;ListId=fd8a59b5757749e6848a491ebc731a91&amp;ItemId=30966&amp;ItemGuid=ea94ad0dd7af4783ae8e4522ea6a3313&amp;Data=24","https://sed.admsakhalin.ru/Docs/Citizen/_layouts/15/eos/edbtransfer.ashx?SiteId=84ddafa0031f409e9b1dd96f91351621&amp;WebId=b44a2e8f6bd940ffb8577ce52c7585e0&amp;ListId=fd8a59b5757749e6848a491ebc731a91&amp;ItemId=30966&amp;ItemGuid=ea94ad0dd7af4783ae8e4522ea6a3313&amp;Data=24")</f>
        <v>https://sed.admsakhalin.ru/Docs/Citizen/_layouts/15/eos/edbtransfer.ashx?SiteId=84ddafa0031f409e9b1dd96f91351621&amp;WebId=b44a2e8f6bd940ffb8577ce52c7585e0&amp;ListId=fd8a59b5757749e6848a491ebc731a91&amp;ItemId=30966&amp;ItemGuid=ea94ad0dd7af4783ae8e4522ea6a3313&amp;Data=24</v>
      </c>
    </row>
    <row r="126" spans="1:7" x14ac:dyDescent="0.25">
      <c r="A126" t="s">
        <v>19</v>
      </c>
      <c r="B126" t="s">
        <v>401</v>
      </c>
      <c r="C126" t="s">
        <v>402</v>
      </c>
      <c r="D126" t="s">
        <v>204</v>
      </c>
      <c r="E126" t="s">
        <v>403</v>
      </c>
      <c r="F126" t="str">
        <f t="shared" si="0"/>
        <v>Обращения граждан МО Ногликский ГО</v>
      </c>
      <c r="G126" s="10" t="str">
        <f>HYPERLINK("https://sed.admsakhalin.ru/Docs/Citizen/_layouts/15/eos/edbtransfer.ashx?SiteId=84ddafa0031f409e9b1dd96f91351621&amp;WebId=b44a2e8f6bd940ffb8577ce52c7585e0&amp;ListId=fd8a59b5757749e6848a491ebc731a91&amp;ItemId=39081&amp;ItemGuid=378ce6082a854de986164544896793e3&amp;Data=24","https://sed.admsakhalin.ru/Docs/Citizen/_layouts/15/eos/edbtransfer.ashx?SiteId=84ddafa0031f409e9b1dd96f91351621&amp;WebId=b44a2e8f6bd940ffb8577ce52c7585e0&amp;ListId=fd8a59b5757749e6848a491ebc731a91&amp;ItemId=39081&amp;ItemGuid=378ce6082a854de986164544896793e3&amp;Data=24")</f>
        <v>https://sed.admsakhalin.ru/Docs/Citizen/_layouts/15/eos/edbtransfer.ashx?SiteId=84ddafa0031f409e9b1dd96f91351621&amp;WebId=b44a2e8f6bd940ffb8577ce52c7585e0&amp;ListId=fd8a59b5757749e6848a491ebc731a91&amp;ItemId=39081&amp;ItemGuid=378ce6082a854de986164544896793e3&amp;Data=24</v>
      </c>
    </row>
    <row r="127" spans="1:7" x14ac:dyDescent="0.25">
      <c r="A127" t="s">
        <v>19</v>
      </c>
      <c r="B127" t="s">
        <v>404</v>
      </c>
      <c r="C127" t="s">
        <v>405</v>
      </c>
      <c r="D127" t="s">
        <v>254</v>
      </c>
      <c r="E127" t="s">
        <v>406</v>
      </c>
      <c r="F127" t="str">
        <f t="shared" si="0"/>
        <v>Обращения граждан МО Ногликский ГО</v>
      </c>
      <c r="G127" s="10" t="str">
        <f>HYPERLINK("https://sed.admsakhalin.ru/Docs/Citizen/_layouts/15/eos/edbtransfer.ashx?SiteId=84ddafa0031f409e9b1dd96f91351621&amp;WebId=b44a2e8f6bd940ffb8577ce52c7585e0&amp;ListId=fd8a59b5757749e6848a491ebc731a91&amp;ItemId=32878&amp;ItemGuid=5d2eef47914441fdadfd45c3040a74f0&amp;Data=24","https://sed.admsakhalin.ru/Docs/Citizen/_layouts/15/eos/edbtransfer.ashx?SiteId=84ddafa0031f409e9b1dd96f91351621&amp;WebId=b44a2e8f6bd940ffb8577ce52c7585e0&amp;ListId=fd8a59b5757749e6848a491ebc731a91&amp;ItemId=32878&amp;ItemGuid=5d2eef47914441fdadfd45c3040a74f0&amp;Data=24")</f>
        <v>https://sed.admsakhalin.ru/Docs/Citizen/_layouts/15/eos/edbtransfer.ashx?SiteId=84ddafa0031f409e9b1dd96f91351621&amp;WebId=b44a2e8f6bd940ffb8577ce52c7585e0&amp;ListId=fd8a59b5757749e6848a491ebc731a91&amp;ItemId=32878&amp;ItemGuid=5d2eef47914441fdadfd45c3040a74f0&amp;Data=24</v>
      </c>
    </row>
    <row r="128" spans="1:7" x14ac:dyDescent="0.25">
      <c r="A128" t="s">
        <v>19</v>
      </c>
      <c r="B128" t="s">
        <v>244</v>
      </c>
      <c r="C128" t="s">
        <v>407</v>
      </c>
      <c r="D128" t="s">
        <v>408</v>
      </c>
      <c r="E128" t="s">
        <v>409</v>
      </c>
      <c r="F128" t="str">
        <f t="shared" si="0"/>
        <v>Обращения граждан МО Ногликский ГО</v>
      </c>
      <c r="G128" s="10" t="str">
        <f>HYPERLINK("https://sed.admsakhalin.ru/Docs/Citizen/_layouts/15/eos/edbtransfer.ashx?SiteId=84ddafa0031f409e9b1dd96f91351621&amp;WebId=b44a2e8f6bd940ffb8577ce52c7585e0&amp;ListId=fd8a59b5757749e6848a491ebc731a91&amp;ItemId=36941&amp;ItemGuid=4d427cad93194b56a40e46294092e9e9&amp;Data=24","https://sed.admsakhalin.ru/Docs/Citizen/_layouts/15/eos/edbtransfer.ashx?SiteId=84ddafa0031f409e9b1dd96f91351621&amp;WebId=b44a2e8f6bd940ffb8577ce52c7585e0&amp;ListId=fd8a59b5757749e6848a491ebc731a91&amp;ItemId=36941&amp;ItemGuid=4d427cad93194b56a40e46294092e9e9&amp;Data=24")</f>
        <v>https://sed.admsakhalin.ru/Docs/Citizen/_layouts/15/eos/edbtransfer.ashx?SiteId=84ddafa0031f409e9b1dd96f91351621&amp;WebId=b44a2e8f6bd940ffb8577ce52c7585e0&amp;ListId=fd8a59b5757749e6848a491ebc731a91&amp;ItemId=36941&amp;ItemGuid=4d427cad93194b56a40e46294092e9e9&amp;Data=24</v>
      </c>
    </row>
    <row r="129" spans="1:7" x14ac:dyDescent="0.25">
      <c r="A129" t="s">
        <v>19</v>
      </c>
      <c r="B129" t="s">
        <v>410</v>
      </c>
      <c r="C129" t="s">
        <v>411</v>
      </c>
      <c r="D129" t="s">
        <v>254</v>
      </c>
      <c r="E129" t="s">
        <v>412</v>
      </c>
      <c r="F129" t="str">
        <f t="shared" si="0"/>
        <v>Обращения граждан МО Ногликский ГО</v>
      </c>
      <c r="G129" s="10" t="str">
        <f>HYPERLINK("https://sed.admsakhalin.ru/Docs/Citizen/_layouts/15/eos/edbtransfer.ashx?SiteId=84ddafa0031f409e9b1dd96f91351621&amp;WebId=b44a2e8f6bd940ffb8577ce52c7585e0&amp;ListId=fd8a59b5757749e6848a491ebc731a91&amp;ItemId=32880&amp;ItemGuid=eb67fbb6039148bfafbe466197a468ad&amp;Data=24","https://sed.admsakhalin.ru/Docs/Citizen/_layouts/15/eos/edbtransfer.ashx?SiteId=84ddafa0031f409e9b1dd96f91351621&amp;WebId=b44a2e8f6bd940ffb8577ce52c7585e0&amp;ListId=fd8a59b5757749e6848a491ebc731a91&amp;ItemId=32880&amp;ItemGuid=eb67fbb6039148bfafbe466197a468ad&amp;Data=24")</f>
        <v>https://sed.admsakhalin.ru/Docs/Citizen/_layouts/15/eos/edbtransfer.ashx?SiteId=84ddafa0031f409e9b1dd96f91351621&amp;WebId=b44a2e8f6bd940ffb8577ce52c7585e0&amp;ListId=fd8a59b5757749e6848a491ebc731a91&amp;ItemId=32880&amp;ItemGuid=eb67fbb6039148bfafbe466197a468ad&amp;Data=24</v>
      </c>
    </row>
    <row r="130" spans="1:7" x14ac:dyDescent="0.25">
      <c r="A130" t="s">
        <v>19</v>
      </c>
      <c r="B130" t="s">
        <v>24</v>
      </c>
      <c r="C130" t="s">
        <v>413</v>
      </c>
      <c r="D130" t="s">
        <v>273</v>
      </c>
      <c r="E130" t="s">
        <v>69</v>
      </c>
      <c r="F130" t="str">
        <f t="shared" si="0"/>
        <v>Обращения граждан МО Ногликский ГО</v>
      </c>
      <c r="G130" s="10" t="str">
        <f>HYPERLINK("https://sed.admsakhalin.ru/Docs/Citizen/_layouts/15/eos/edbtransfer.ashx?SiteId=84ddafa0031f409e9b1dd96f91351621&amp;WebId=b44a2e8f6bd940ffb8577ce52c7585e0&amp;ListId=fd8a59b5757749e6848a491ebc731a91&amp;ItemId=32084&amp;ItemGuid=3612f3660c394157a38e4680b775808b&amp;Data=24","https://sed.admsakhalin.ru/Docs/Citizen/_layouts/15/eos/edbtransfer.ashx?SiteId=84ddafa0031f409e9b1dd96f91351621&amp;WebId=b44a2e8f6bd940ffb8577ce52c7585e0&amp;ListId=fd8a59b5757749e6848a491ebc731a91&amp;ItemId=32084&amp;ItemGuid=3612f3660c394157a38e4680b775808b&amp;Data=24")</f>
        <v>https://sed.admsakhalin.ru/Docs/Citizen/_layouts/15/eos/edbtransfer.ashx?SiteId=84ddafa0031f409e9b1dd96f91351621&amp;WebId=b44a2e8f6bd940ffb8577ce52c7585e0&amp;ListId=fd8a59b5757749e6848a491ebc731a91&amp;ItemId=32084&amp;ItemGuid=3612f3660c394157a38e4680b775808b&amp;Data=24</v>
      </c>
    </row>
    <row r="131" spans="1:7" x14ac:dyDescent="0.25">
      <c r="A131" t="s">
        <v>19</v>
      </c>
      <c r="B131" t="s">
        <v>136</v>
      </c>
      <c r="C131" t="s">
        <v>414</v>
      </c>
      <c r="D131" t="s">
        <v>56</v>
      </c>
      <c r="E131" t="s">
        <v>415</v>
      </c>
      <c r="F131" t="str">
        <f t="shared" si="0"/>
        <v>Обращения граждан МО Ногликский ГО</v>
      </c>
      <c r="G131" s="10" t="str">
        <f>HYPERLINK("https://sed.admsakhalin.ru/Docs/Citizen/_layouts/15/eos/edbtransfer.ashx?SiteId=84ddafa0031f409e9b1dd96f91351621&amp;WebId=b44a2e8f6bd940ffb8577ce52c7585e0&amp;ListId=fd8a59b5757749e6848a491ebc731a91&amp;ItemId=31212&amp;ItemGuid=f98a975354af4af3b670470a8a227616&amp;Data=24","https://sed.admsakhalin.ru/Docs/Citizen/_layouts/15/eos/edbtransfer.ashx?SiteId=84ddafa0031f409e9b1dd96f91351621&amp;WebId=b44a2e8f6bd940ffb8577ce52c7585e0&amp;ListId=fd8a59b5757749e6848a491ebc731a91&amp;ItemId=31212&amp;ItemGuid=f98a975354af4af3b670470a8a227616&amp;Data=24")</f>
        <v>https://sed.admsakhalin.ru/Docs/Citizen/_layouts/15/eos/edbtransfer.ashx?SiteId=84ddafa0031f409e9b1dd96f91351621&amp;WebId=b44a2e8f6bd940ffb8577ce52c7585e0&amp;ListId=fd8a59b5757749e6848a491ebc731a91&amp;ItemId=31212&amp;ItemGuid=f98a975354af4af3b670470a8a227616&amp;Data=24</v>
      </c>
    </row>
    <row r="132" spans="1:7" x14ac:dyDescent="0.25">
      <c r="A132" t="s">
        <v>19</v>
      </c>
      <c r="B132" t="s">
        <v>343</v>
      </c>
      <c r="C132" t="s">
        <v>416</v>
      </c>
      <c r="D132" t="s">
        <v>417</v>
      </c>
      <c r="E132" t="s">
        <v>418</v>
      </c>
      <c r="F132" t="str">
        <f t="shared" si="0"/>
        <v>Обращения граждан МО Ногликский ГО</v>
      </c>
      <c r="G132" s="10" t="str">
        <f>HYPERLINK("https://sed.admsakhalin.ru/Docs/Citizen/_layouts/15/eos/edbtransfer.ashx?SiteId=84ddafa0031f409e9b1dd96f91351621&amp;WebId=b44a2e8f6bd940ffb8577ce52c7585e0&amp;ListId=fd8a59b5757749e6848a491ebc731a91&amp;ItemId=31333&amp;ItemGuid=53c9b940df1b4abf87444748dea6eeb5&amp;Data=24","https://sed.admsakhalin.ru/Docs/Citizen/_layouts/15/eos/edbtransfer.ashx?SiteId=84ddafa0031f409e9b1dd96f91351621&amp;WebId=b44a2e8f6bd940ffb8577ce52c7585e0&amp;ListId=fd8a59b5757749e6848a491ebc731a91&amp;ItemId=31333&amp;ItemGuid=53c9b940df1b4abf87444748dea6eeb5&amp;Data=24")</f>
        <v>https://sed.admsakhalin.ru/Docs/Citizen/_layouts/15/eos/edbtransfer.ashx?SiteId=84ddafa0031f409e9b1dd96f91351621&amp;WebId=b44a2e8f6bd940ffb8577ce52c7585e0&amp;ListId=fd8a59b5757749e6848a491ebc731a91&amp;ItemId=31333&amp;ItemGuid=53c9b940df1b4abf87444748dea6eeb5&amp;Data=24</v>
      </c>
    </row>
    <row r="133" spans="1:7" x14ac:dyDescent="0.25">
      <c r="A133" t="s">
        <v>19</v>
      </c>
      <c r="B133" t="s">
        <v>47</v>
      </c>
      <c r="C133" t="s">
        <v>419</v>
      </c>
      <c r="D133" t="s">
        <v>75</v>
      </c>
      <c r="E133" t="s">
        <v>420</v>
      </c>
      <c r="F133" t="str">
        <f t="shared" si="0"/>
        <v>Обращения граждан МО Ногликский ГО</v>
      </c>
      <c r="G133" s="10" t="str">
        <f>HYPERLINK("https://sed.admsakhalin.ru/Docs/Citizen/_layouts/15/eos/edbtransfer.ashx?SiteId=84ddafa0031f409e9b1dd96f91351621&amp;WebId=b44a2e8f6bd940ffb8577ce52c7585e0&amp;ListId=fd8a59b5757749e6848a491ebc731a91&amp;ItemId=31775&amp;ItemGuid=c90a17ad83c44917884447be3bf25f6c&amp;Data=24","https://sed.admsakhalin.ru/Docs/Citizen/_layouts/15/eos/edbtransfer.ashx?SiteId=84ddafa0031f409e9b1dd96f91351621&amp;WebId=b44a2e8f6bd940ffb8577ce52c7585e0&amp;ListId=fd8a59b5757749e6848a491ebc731a91&amp;ItemId=31775&amp;ItemGuid=c90a17ad83c44917884447be3bf25f6c&amp;Data=24")</f>
        <v>https://sed.admsakhalin.ru/Docs/Citizen/_layouts/15/eos/edbtransfer.ashx?SiteId=84ddafa0031f409e9b1dd96f91351621&amp;WebId=b44a2e8f6bd940ffb8577ce52c7585e0&amp;ListId=fd8a59b5757749e6848a491ebc731a91&amp;ItemId=31775&amp;ItemGuid=c90a17ad83c44917884447be3bf25f6c&amp;Data=24</v>
      </c>
    </row>
    <row r="134" spans="1:7" x14ac:dyDescent="0.25">
      <c r="A134" t="s">
        <v>19</v>
      </c>
      <c r="B134" t="s">
        <v>244</v>
      </c>
      <c r="C134" t="s">
        <v>421</v>
      </c>
      <c r="D134" t="s">
        <v>246</v>
      </c>
      <c r="E134" t="s">
        <v>422</v>
      </c>
      <c r="F134" t="str">
        <f t="shared" si="0"/>
        <v>Обращения граждан МО Ногликский ГО</v>
      </c>
      <c r="G134" s="10" t="str">
        <f>HYPERLINK("https://sed.admsakhalin.ru/Docs/Citizen/_layouts/15/eos/edbtransfer.ashx?SiteId=84ddafa0031f409e9b1dd96f91351621&amp;WebId=b44a2e8f6bd940ffb8577ce52c7585e0&amp;ListId=fd8a59b5757749e6848a491ebc731a91&amp;ItemId=38218&amp;ItemGuid=d7b31ea74e944cd9b47e47ddea6eacde&amp;Data=24","https://sed.admsakhalin.ru/Docs/Citizen/_layouts/15/eos/edbtransfer.ashx?SiteId=84ddafa0031f409e9b1dd96f91351621&amp;WebId=b44a2e8f6bd940ffb8577ce52c7585e0&amp;ListId=fd8a59b5757749e6848a491ebc731a91&amp;ItemId=38218&amp;ItemGuid=d7b31ea74e944cd9b47e47ddea6eacde&amp;Data=24")</f>
        <v>https://sed.admsakhalin.ru/Docs/Citizen/_layouts/15/eos/edbtransfer.ashx?SiteId=84ddafa0031f409e9b1dd96f91351621&amp;WebId=b44a2e8f6bd940ffb8577ce52c7585e0&amp;ListId=fd8a59b5757749e6848a491ebc731a91&amp;ItemId=38218&amp;ItemGuid=d7b31ea74e944cd9b47e47ddea6eacde&amp;Data=24</v>
      </c>
    </row>
    <row r="135" spans="1:7" x14ac:dyDescent="0.25">
      <c r="A135" t="s">
        <v>19</v>
      </c>
      <c r="B135" t="s">
        <v>100</v>
      </c>
      <c r="C135" t="s">
        <v>423</v>
      </c>
      <c r="D135" t="s">
        <v>424</v>
      </c>
      <c r="E135" t="s">
        <v>425</v>
      </c>
      <c r="F135" t="str">
        <f t="shared" si="0"/>
        <v>Обращения граждан МО Ногликский ГО</v>
      </c>
      <c r="G135" s="10" t="str">
        <f>HYPERLINK("https://sed.admsakhalin.ru/Docs/Citizen/_layouts/15/eos/edbtransfer.ashx?SiteId=84ddafa0031f409e9b1dd96f91351621&amp;WebId=b44a2e8f6bd940ffb8577ce52c7585e0&amp;ListId=fd8a59b5757749e6848a491ebc731a91&amp;ItemId=31309&amp;ItemGuid=4c444632289d4becbb4f47e1b5206c74&amp;Data=24","https://sed.admsakhalin.ru/Docs/Citizen/_layouts/15/eos/edbtransfer.ashx?SiteId=84ddafa0031f409e9b1dd96f91351621&amp;WebId=b44a2e8f6bd940ffb8577ce52c7585e0&amp;ListId=fd8a59b5757749e6848a491ebc731a91&amp;ItemId=31309&amp;ItemGuid=4c444632289d4becbb4f47e1b5206c74&amp;Data=24")</f>
        <v>https://sed.admsakhalin.ru/Docs/Citizen/_layouts/15/eos/edbtransfer.ashx?SiteId=84ddafa0031f409e9b1dd96f91351621&amp;WebId=b44a2e8f6bd940ffb8577ce52c7585e0&amp;ListId=fd8a59b5757749e6848a491ebc731a91&amp;ItemId=31309&amp;ItemGuid=4c444632289d4becbb4f47e1b5206c74&amp;Data=24</v>
      </c>
    </row>
    <row r="136" spans="1:7" x14ac:dyDescent="0.25">
      <c r="A136" t="s">
        <v>19</v>
      </c>
      <c r="B136" t="s">
        <v>24</v>
      </c>
      <c r="C136" t="s">
        <v>426</v>
      </c>
      <c r="D136" t="s">
        <v>427</v>
      </c>
      <c r="E136" t="s">
        <v>428</v>
      </c>
      <c r="F136" t="str">
        <f t="shared" si="0"/>
        <v>Обращения граждан МО Ногликский ГО</v>
      </c>
      <c r="G136" s="10" t="str">
        <f>HYPERLINK("https://sed.admsakhalin.ru/Docs/Citizen/_layouts/15/eos/edbtransfer.ashx?SiteId=84ddafa0031f409e9b1dd96f91351621&amp;WebId=b44a2e8f6bd940ffb8577ce52c7585e0&amp;ListId=fd8a59b5757749e6848a491ebc731a91&amp;ItemId=35432&amp;ItemGuid=e0db2b7f1ee547fcab2947e8a52d9962&amp;Data=24","https://sed.admsakhalin.ru/Docs/Citizen/_layouts/15/eos/edbtransfer.ashx?SiteId=84ddafa0031f409e9b1dd96f91351621&amp;WebId=b44a2e8f6bd940ffb8577ce52c7585e0&amp;ListId=fd8a59b5757749e6848a491ebc731a91&amp;ItemId=35432&amp;ItemGuid=e0db2b7f1ee547fcab2947e8a52d9962&amp;Data=24")</f>
        <v>https://sed.admsakhalin.ru/Docs/Citizen/_layouts/15/eos/edbtransfer.ashx?SiteId=84ddafa0031f409e9b1dd96f91351621&amp;WebId=b44a2e8f6bd940ffb8577ce52c7585e0&amp;ListId=fd8a59b5757749e6848a491ebc731a91&amp;ItemId=35432&amp;ItemGuid=e0db2b7f1ee547fcab2947e8a52d9962&amp;Data=24</v>
      </c>
    </row>
    <row r="137" spans="1:7" x14ac:dyDescent="0.25">
      <c r="A137" t="s">
        <v>19</v>
      </c>
      <c r="B137" t="s">
        <v>339</v>
      </c>
      <c r="C137" t="s">
        <v>429</v>
      </c>
      <c r="D137" t="s">
        <v>64</v>
      </c>
      <c r="E137" t="s">
        <v>430</v>
      </c>
      <c r="F137" t="str">
        <f t="shared" si="0"/>
        <v>Обращения граждан МО Ногликский ГО</v>
      </c>
      <c r="G137" s="10" t="str">
        <f>HYPERLINK("https://sed.admsakhalin.ru/Docs/Citizen/_layouts/15/eos/edbtransfer.ashx?SiteId=84ddafa0031f409e9b1dd96f91351621&amp;WebId=b44a2e8f6bd940ffb8577ce52c7585e0&amp;ListId=fd8a59b5757749e6848a491ebc731a91&amp;ItemId=37924&amp;ItemGuid=0f58c9fed6ad4f35a5b649c5eaae09e9&amp;Data=24","https://sed.admsakhalin.ru/Docs/Citizen/_layouts/15/eos/edbtransfer.ashx?SiteId=84ddafa0031f409e9b1dd96f91351621&amp;WebId=b44a2e8f6bd940ffb8577ce52c7585e0&amp;ListId=fd8a59b5757749e6848a491ebc731a91&amp;ItemId=37924&amp;ItemGuid=0f58c9fed6ad4f35a5b649c5eaae09e9&amp;Data=24")</f>
        <v>https://sed.admsakhalin.ru/Docs/Citizen/_layouts/15/eos/edbtransfer.ashx?SiteId=84ddafa0031f409e9b1dd96f91351621&amp;WebId=b44a2e8f6bd940ffb8577ce52c7585e0&amp;ListId=fd8a59b5757749e6848a491ebc731a91&amp;ItemId=37924&amp;ItemGuid=0f58c9fed6ad4f35a5b649c5eaae09e9&amp;Data=24</v>
      </c>
    </row>
    <row r="138" spans="1:7" x14ac:dyDescent="0.25">
      <c r="A138" t="s">
        <v>19</v>
      </c>
      <c r="B138" t="s">
        <v>431</v>
      </c>
      <c r="C138" t="s">
        <v>432</v>
      </c>
      <c r="D138" t="s">
        <v>354</v>
      </c>
      <c r="E138" t="s">
        <v>433</v>
      </c>
      <c r="F138" t="str">
        <f t="shared" si="0"/>
        <v>Обращения граждан МО Ногликский ГО</v>
      </c>
      <c r="G138" s="10" t="str">
        <f>HYPERLINK("https://sed.admsakhalin.ru/Docs/Citizen/_layouts/15/eos/edbtransfer.ashx?SiteId=84ddafa0031f409e9b1dd96f91351621&amp;WebId=b44a2e8f6bd940ffb8577ce52c7585e0&amp;ListId=fd8a59b5757749e6848a491ebc731a91&amp;ItemId=30576&amp;ItemGuid=4a42e5e1ed2047e18c0c4a730e8073b3&amp;Data=24","https://sed.admsakhalin.ru/Docs/Citizen/_layouts/15/eos/edbtransfer.ashx?SiteId=84ddafa0031f409e9b1dd96f91351621&amp;WebId=b44a2e8f6bd940ffb8577ce52c7585e0&amp;ListId=fd8a59b5757749e6848a491ebc731a91&amp;ItemId=30576&amp;ItemGuid=4a42e5e1ed2047e18c0c4a730e8073b3&amp;Data=24")</f>
        <v>https://sed.admsakhalin.ru/Docs/Citizen/_layouts/15/eos/edbtransfer.ashx?SiteId=84ddafa0031f409e9b1dd96f91351621&amp;WebId=b44a2e8f6bd940ffb8577ce52c7585e0&amp;ListId=fd8a59b5757749e6848a491ebc731a91&amp;ItemId=30576&amp;ItemGuid=4a42e5e1ed2047e18c0c4a730e8073b3&amp;Data=24</v>
      </c>
    </row>
    <row r="139" spans="1:7" x14ac:dyDescent="0.25">
      <c r="A139" t="s">
        <v>19</v>
      </c>
      <c r="B139" t="s">
        <v>40</v>
      </c>
      <c r="C139" t="s">
        <v>434</v>
      </c>
      <c r="D139" t="s">
        <v>116</v>
      </c>
      <c r="E139" t="s">
        <v>435</v>
      </c>
      <c r="F139" t="str">
        <f t="shared" si="0"/>
        <v>Обращения граждан МО Ногликский ГО</v>
      </c>
      <c r="G139" s="10" t="str">
        <f>HYPERLINK("https://sed.admsakhalin.ru/Docs/Citizen/_layouts/15/eos/edbtransfer.ashx?SiteId=84ddafa0031f409e9b1dd96f91351621&amp;WebId=b44a2e8f6bd940ffb8577ce52c7585e0&amp;ListId=fd8a59b5757749e6848a491ebc731a91&amp;ItemId=33118&amp;ItemGuid=bbf8305db9c94a279a374b013cbb62cb&amp;Data=24","https://sed.admsakhalin.ru/Docs/Citizen/_layouts/15/eos/edbtransfer.ashx?SiteId=84ddafa0031f409e9b1dd96f91351621&amp;WebId=b44a2e8f6bd940ffb8577ce52c7585e0&amp;ListId=fd8a59b5757749e6848a491ebc731a91&amp;ItemId=33118&amp;ItemGuid=bbf8305db9c94a279a374b013cbb62cb&amp;Data=24")</f>
        <v>https://sed.admsakhalin.ru/Docs/Citizen/_layouts/15/eos/edbtransfer.ashx?SiteId=84ddafa0031f409e9b1dd96f91351621&amp;WebId=b44a2e8f6bd940ffb8577ce52c7585e0&amp;ListId=fd8a59b5757749e6848a491ebc731a91&amp;ItemId=33118&amp;ItemGuid=bbf8305db9c94a279a374b013cbb62cb&amp;Data=24</v>
      </c>
    </row>
    <row r="140" spans="1:7" x14ac:dyDescent="0.25">
      <c r="A140" t="s">
        <v>19</v>
      </c>
      <c r="B140" t="s">
        <v>87</v>
      </c>
      <c r="C140" t="s">
        <v>436</v>
      </c>
      <c r="D140" t="s">
        <v>325</v>
      </c>
      <c r="E140" t="s">
        <v>437</v>
      </c>
      <c r="F140" t="str">
        <f t="shared" si="0"/>
        <v>Обращения граждан МО Ногликский ГО</v>
      </c>
      <c r="G140" s="10" t="str">
        <f>HYPERLINK("https://sed.admsakhalin.ru/Docs/Citizen/_layouts/15/eos/edbtransfer.ashx?SiteId=84ddafa0031f409e9b1dd96f91351621&amp;WebId=b44a2e8f6bd940ffb8577ce52c7585e0&amp;ListId=fd8a59b5757749e6848a491ebc731a91&amp;ItemId=29332&amp;ItemGuid=8446927598da4514bbe74b14a5e2c79e&amp;Data=24","https://sed.admsakhalin.ru/Docs/Citizen/_layouts/15/eos/edbtransfer.ashx?SiteId=84ddafa0031f409e9b1dd96f91351621&amp;WebId=b44a2e8f6bd940ffb8577ce52c7585e0&amp;ListId=fd8a59b5757749e6848a491ebc731a91&amp;ItemId=29332&amp;ItemGuid=8446927598da4514bbe74b14a5e2c79e&amp;Data=24")</f>
        <v>https://sed.admsakhalin.ru/Docs/Citizen/_layouts/15/eos/edbtransfer.ashx?SiteId=84ddafa0031f409e9b1dd96f91351621&amp;WebId=b44a2e8f6bd940ffb8577ce52c7585e0&amp;ListId=fd8a59b5757749e6848a491ebc731a91&amp;ItemId=29332&amp;ItemGuid=8446927598da4514bbe74b14a5e2c79e&amp;Data=24</v>
      </c>
    </row>
    <row r="141" spans="1:7" x14ac:dyDescent="0.25">
      <c r="A141" t="s">
        <v>19</v>
      </c>
      <c r="B141" t="s">
        <v>438</v>
      </c>
      <c r="C141" t="s">
        <v>439</v>
      </c>
      <c r="D141" t="s">
        <v>64</v>
      </c>
      <c r="E141" t="s">
        <v>440</v>
      </c>
      <c r="F141" t="str">
        <f t="shared" si="0"/>
        <v>Обращения граждан МО Ногликский ГО</v>
      </c>
      <c r="G141" s="10" t="str">
        <f>HYPERLINK("https://sed.admsakhalin.ru/Docs/Citizen/_layouts/15/eos/edbtransfer.ashx?SiteId=84ddafa0031f409e9b1dd96f91351621&amp;WebId=b44a2e8f6bd940ffb8577ce52c7585e0&amp;ListId=fd8a59b5757749e6848a491ebc731a91&amp;ItemId=37919&amp;ItemGuid=15137ded4c96430ca2654bf14c74cd98&amp;Data=24","https://sed.admsakhalin.ru/Docs/Citizen/_layouts/15/eos/edbtransfer.ashx?SiteId=84ddafa0031f409e9b1dd96f91351621&amp;WebId=b44a2e8f6bd940ffb8577ce52c7585e0&amp;ListId=fd8a59b5757749e6848a491ebc731a91&amp;ItemId=37919&amp;ItemGuid=15137ded4c96430ca2654bf14c74cd98&amp;Data=24")</f>
        <v>https://sed.admsakhalin.ru/Docs/Citizen/_layouts/15/eos/edbtransfer.ashx?SiteId=84ddafa0031f409e9b1dd96f91351621&amp;WebId=b44a2e8f6bd940ffb8577ce52c7585e0&amp;ListId=fd8a59b5757749e6848a491ebc731a91&amp;ItemId=37919&amp;ItemGuid=15137ded4c96430ca2654bf14c74cd98&amp;Data=24</v>
      </c>
    </row>
    <row r="142" spans="1:7" x14ac:dyDescent="0.25">
      <c r="A142" t="s">
        <v>19</v>
      </c>
      <c r="B142" t="s">
        <v>40</v>
      </c>
      <c r="C142" t="s">
        <v>441</v>
      </c>
      <c r="D142" t="s">
        <v>442</v>
      </c>
      <c r="E142" t="s">
        <v>443</v>
      </c>
      <c r="F142" t="str">
        <f t="shared" si="0"/>
        <v>Обращения граждан МО Ногликский ГО</v>
      </c>
      <c r="G142" s="10" t="str">
        <f>HYPERLINK("https://sed.admsakhalin.ru/Docs/Citizen/_layouts/15/eos/edbtransfer.ashx?SiteId=84ddafa0031f409e9b1dd96f91351621&amp;WebId=b44a2e8f6bd940ffb8577ce52c7585e0&amp;ListId=fd8a59b5757749e6848a491ebc731a91&amp;ItemId=37781&amp;ItemGuid=a4809b69f4b44f92a10e4c3a7f434c2a&amp;Data=24","https://sed.admsakhalin.ru/Docs/Citizen/_layouts/15/eos/edbtransfer.ashx?SiteId=84ddafa0031f409e9b1dd96f91351621&amp;WebId=b44a2e8f6bd940ffb8577ce52c7585e0&amp;ListId=fd8a59b5757749e6848a491ebc731a91&amp;ItemId=37781&amp;ItemGuid=a4809b69f4b44f92a10e4c3a7f434c2a&amp;Data=24")</f>
        <v>https://sed.admsakhalin.ru/Docs/Citizen/_layouts/15/eos/edbtransfer.ashx?SiteId=84ddafa0031f409e9b1dd96f91351621&amp;WebId=b44a2e8f6bd940ffb8577ce52c7585e0&amp;ListId=fd8a59b5757749e6848a491ebc731a91&amp;ItemId=37781&amp;ItemGuid=a4809b69f4b44f92a10e4c3a7f434c2a&amp;Data=24</v>
      </c>
    </row>
    <row r="143" spans="1:7" x14ac:dyDescent="0.25">
      <c r="A143" t="s">
        <v>19</v>
      </c>
      <c r="B143" t="s">
        <v>70</v>
      </c>
      <c r="C143" t="s">
        <v>444</v>
      </c>
      <c r="D143" t="s">
        <v>124</v>
      </c>
      <c r="E143" t="s">
        <v>445</v>
      </c>
      <c r="F143" t="str">
        <f t="shared" si="0"/>
        <v>Обращения граждан МО Ногликский ГО</v>
      </c>
      <c r="G143" s="10" t="str">
        <f>HYPERLINK("https://sed.admsakhalin.ru/Docs/Citizen/_layouts/15/eos/edbtransfer.ashx?SiteId=84ddafa0031f409e9b1dd96f91351621&amp;WebId=b44a2e8f6bd940ffb8577ce52c7585e0&amp;ListId=fd8a59b5757749e6848a491ebc731a91&amp;ItemId=34815&amp;ItemGuid=9312ba77c6ae41d3acd74d67b51d0600&amp;Data=24","https://sed.admsakhalin.ru/Docs/Citizen/_layouts/15/eos/edbtransfer.ashx?SiteId=84ddafa0031f409e9b1dd96f91351621&amp;WebId=b44a2e8f6bd940ffb8577ce52c7585e0&amp;ListId=fd8a59b5757749e6848a491ebc731a91&amp;ItemId=34815&amp;ItemGuid=9312ba77c6ae41d3acd74d67b51d0600&amp;Data=24")</f>
        <v>https://sed.admsakhalin.ru/Docs/Citizen/_layouts/15/eos/edbtransfer.ashx?SiteId=84ddafa0031f409e9b1dd96f91351621&amp;WebId=b44a2e8f6bd940ffb8577ce52c7585e0&amp;ListId=fd8a59b5757749e6848a491ebc731a91&amp;ItemId=34815&amp;ItemGuid=9312ba77c6ae41d3acd74d67b51d0600&amp;Data=24</v>
      </c>
    </row>
    <row r="144" spans="1:7" x14ac:dyDescent="0.25">
      <c r="A144" t="s">
        <v>19</v>
      </c>
      <c r="B144" t="s">
        <v>446</v>
      </c>
      <c r="C144" t="s">
        <v>447</v>
      </c>
      <c r="D144" t="s">
        <v>204</v>
      </c>
      <c r="E144" t="s">
        <v>448</v>
      </c>
      <c r="F144" t="str">
        <f t="shared" si="0"/>
        <v>Обращения граждан МО Ногликский ГО</v>
      </c>
      <c r="G144" s="10" t="str">
        <f>HYPERLINK("https://sed.admsakhalin.ru/Docs/Citizen/_layouts/15/eos/edbtransfer.ashx?SiteId=84ddafa0031f409e9b1dd96f91351621&amp;WebId=b44a2e8f6bd940ffb8577ce52c7585e0&amp;ListId=fd8a59b5757749e6848a491ebc731a91&amp;ItemId=39092&amp;ItemGuid=a7c7321f8f744c5a94c44d9fcc8e8a45&amp;Data=24","https://sed.admsakhalin.ru/Docs/Citizen/_layouts/15/eos/edbtransfer.ashx?SiteId=84ddafa0031f409e9b1dd96f91351621&amp;WebId=b44a2e8f6bd940ffb8577ce52c7585e0&amp;ListId=fd8a59b5757749e6848a491ebc731a91&amp;ItemId=39092&amp;ItemGuid=a7c7321f8f744c5a94c44d9fcc8e8a45&amp;Data=24")</f>
        <v>https://sed.admsakhalin.ru/Docs/Citizen/_layouts/15/eos/edbtransfer.ashx?SiteId=84ddafa0031f409e9b1dd96f91351621&amp;WebId=b44a2e8f6bd940ffb8577ce52c7585e0&amp;ListId=fd8a59b5757749e6848a491ebc731a91&amp;ItemId=39092&amp;ItemGuid=a7c7321f8f744c5a94c44d9fcc8e8a45&amp;Data=24</v>
      </c>
    </row>
    <row r="145" spans="1:7" x14ac:dyDescent="0.25">
      <c r="A145" t="s">
        <v>19</v>
      </c>
      <c r="B145" t="s">
        <v>259</v>
      </c>
      <c r="C145" t="s">
        <v>449</v>
      </c>
      <c r="D145" t="s">
        <v>450</v>
      </c>
      <c r="E145" t="s">
        <v>451</v>
      </c>
      <c r="F145" t="str">
        <f t="shared" si="0"/>
        <v>Обращения граждан МО Ногликский ГО</v>
      </c>
      <c r="G145" s="10" t="str">
        <f>HYPERLINK("https://sed.admsakhalin.ru/Docs/Citizen/_layouts/15/eos/edbtransfer.ashx?SiteId=84ddafa0031f409e9b1dd96f91351621&amp;WebId=b44a2e8f6bd940ffb8577ce52c7585e0&amp;ListId=fd8a59b5757749e6848a491ebc731a91&amp;ItemId=36007&amp;ItemGuid=02f2811bdb8947ffb4374db61f6758bc&amp;Data=24","https://sed.admsakhalin.ru/Docs/Citizen/_layouts/15/eos/edbtransfer.ashx?SiteId=84ddafa0031f409e9b1dd96f91351621&amp;WebId=b44a2e8f6bd940ffb8577ce52c7585e0&amp;ListId=fd8a59b5757749e6848a491ebc731a91&amp;ItemId=36007&amp;ItemGuid=02f2811bdb8947ffb4374db61f6758bc&amp;Data=24")</f>
        <v>https://sed.admsakhalin.ru/Docs/Citizen/_layouts/15/eos/edbtransfer.ashx?SiteId=84ddafa0031f409e9b1dd96f91351621&amp;WebId=b44a2e8f6bd940ffb8577ce52c7585e0&amp;ListId=fd8a59b5757749e6848a491ebc731a91&amp;ItemId=36007&amp;ItemGuid=02f2811bdb8947ffb4374db61f6758bc&amp;Data=24</v>
      </c>
    </row>
    <row r="146" spans="1:7" x14ac:dyDescent="0.25">
      <c r="A146" t="s">
        <v>19</v>
      </c>
      <c r="B146" t="s">
        <v>452</v>
      </c>
      <c r="C146" t="s">
        <v>453</v>
      </c>
      <c r="D146" t="s">
        <v>454</v>
      </c>
      <c r="E146" t="s">
        <v>455</v>
      </c>
      <c r="F146" t="str">
        <f t="shared" si="0"/>
        <v>Обращения граждан МО Ногликский ГО</v>
      </c>
      <c r="G146" s="10" t="str">
        <f>HYPERLINK("https://sed.admsakhalin.ru/Docs/Citizen/_layouts/15/eos/edbtransfer.ashx?SiteId=84ddafa0031f409e9b1dd96f91351621&amp;WebId=b44a2e8f6bd940ffb8577ce52c7585e0&amp;ListId=fd8a59b5757749e6848a491ebc731a91&amp;ItemId=36147&amp;ItemGuid=c0b95324f6254fc49a344dd10f7ec489&amp;Data=24","https://sed.admsakhalin.ru/Docs/Citizen/_layouts/15/eos/edbtransfer.ashx?SiteId=84ddafa0031f409e9b1dd96f91351621&amp;WebId=b44a2e8f6bd940ffb8577ce52c7585e0&amp;ListId=fd8a59b5757749e6848a491ebc731a91&amp;ItemId=36147&amp;ItemGuid=c0b95324f6254fc49a344dd10f7ec489&amp;Data=24")</f>
        <v>https://sed.admsakhalin.ru/Docs/Citizen/_layouts/15/eos/edbtransfer.ashx?SiteId=84ddafa0031f409e9b1dd96f91351621&amp;WebId=b44a2e8f6bd940ffb8577ce52c7585e0&amp;ListId=fd8a59b5757749e6848a491ebc731a91&amp;ItemId=36147&amp;ItemGuid=c0b95324f6254fc49a344dd10f7ec489&amp;Data=24</v>
      </c>
    </row>
    <row r="147" spans="1:7" x14ac:dyDescent="0.25">
      <c r="A147" t="s">
        <v>19</v>
      </c>
      <c r="B147" t="s">
        <v>70</v>
      </c>
      <c r="C147" t="s">
        <v>456</v>
      </c>
      <c r="D147" t="s">
        <v>254</v>
      </c>
      <c r="E147" t="s">
        <v>457</v>
      </c>
      <c r="F147" t="str">
        <f t="shared" si="0"/>
        <v>Обращения граждан МО Ногликский ГО</v>
      </c>
      <c r="G147" s="10" t="str">
        <f>HYPERLINK("https://sed.admsakhalin.ru/Docs/Citizen/_layouts/15/eos/edbtransfer.ashx?SiteId=84ddafa0031f409e9b1dd96f91351621&amp;WebId=b44a2e8f6bd940ffb8577ce52c7585e0&amp;ListId=fd8a59b5757749e6848a491ebc731a91&amp;ItemId=32874&amp;ItemGuid=5a5f1f26741b45c29caf4def3802cad1&amp;Data=24","https://sed.admsakhalin.ru/Docs/Citizen/_layouts/15/eos/edbtransfer.ashx?SiteId=84ddafa0031f409e9b1dd96f91351621&amp;WebId=b44a2e8f6bd940ffb8577ce52c7585e0&amp;ListId=fd8a59b5757749e6848a491ebc731a91&amp;ItemId=32874&amp;ItemGuid=5a5f1f26741b45c29caf4def3802cad1&amp;Data=24")</f>
        <v>https://sed.admsakhalin.ru/Docs/Citizen/_layouts/15/eos/edbtransfer.ashx?SiteId=84ddafa0031f409e9b1dd96f91351621&amp;WebId=b44a2e8f6bd940ffb8577ce52c7585e0&amp;ListId=fd8a59b5757749e6848a491ebc731a91&amp;ItemId=32874&amp;ItemGuid=5a5f1f26741b45c29caf4def3802cad1&amp;Data=24</v>
      </c>
    </row>
    <row r="148" spans="1:7" x14ac:dyDescent="0.25">
      <c r="A148" t="s">
        <v>19</v>
      </c>
      <c r="B148" t="s">
        <v>458</v>
      </c>
      <c r="C148" t="s">
        <v>459</v>
      </c>
      <c r="D148" t="s">
        <v>134</v>
      </c>
      <c r="E148" t="s">
        <v>460</v>
      </c>
      <c r="F148" t="str">
        <f t="shared" si="0"/>
        <v>Обращения граждан МО Ногликский ГО</v>
      </c>
      <c r="G148" s="10" t="str">
        <f>HYPERLINK("https://sed.admsakhalin.ru/Docs/Citizen/_layouts/15/eos/edbtransfer.ashx?SiteId=84ddafa0031f409e9b1dd96f91351621&amp;WebId=b44a2e8f6bd940ffb8577ce52c7585e0&amp;ListId=fd8a59b5757749e6848a491ebc731a91&amp;ItemId=33957&amp;ItemGuid=23eb8e5750ee48bb9a2a4e0181499f6e&amp;Data=24","https://sed.admsakhalin.ru/Docs/Citizen/_layouts/15/eos/edbtransfer.ashx?SiteId=84ddafa0031f409e9b1dd96f91351621&amp;WebId=b44a2e8f6bd940ffb8577ce52c7585e0&amp;ListId=fd8a59b5757749e6848a491ebc731a91&amp;ItemId=33957&amp;ItemGuid=23eb8e5750ee48bb9a2a4e0181499f6e&amp;Data=24")</f>
        <v>https://sed.admsakhalin.ru/Docs/Citizen/_layouts/15/eos/edbtransfer.ashx?SiteId=84ddafa0031f409e9b1dd96f91351621&amp;WebId=b44a2e8f6bd940ffb8577ce52c7585e0&amp;ListId=fd8a59b5757749e6848a491ebc731a91&amp;ItemId=33957&amp;ItemGuid=23eb8e5750ee48bb9a2a4e0181499f6e&amp;Data=24</v>
      </c>
    </row>
    <row r="149" spans="1:7" x14ac:dyDescent="0.25">
      <c r="A149" t="s">
        <v>19</v>
      </c>
      <c r="B149" t="s">
        <v>24</v>
      </c>
      <c r="C149" t="s">
        <v>461</v>
      </c>
      <c r="D149" t="s">
        <v>307</v>
      </c>
      <c r="E149" t="s">
        <v>462</v>
      </c>
      <c r="F149" t="str">
        <f t="shared" si="0"/>
        <v>Обращения граждан МО Ногликский ГО</v>
      </c>
      <c r="G149" s="10" t="str">
        <f>HYPERLINK("https://sed.admsakhalin.ru/Docs/Citizen/_layouts/15/eos/edbtransfer.ashx?SiteId=84ddafa0031f409e9b1dd96f91351621&amp;WebId=b44a2e8f6bd940ffb8577ce52c7585e0&amp;ListId=fd8a59b5757749e6848a491ebc731a91&amp;ItemId=31684&amp;ItemGuid=6100ef2936d040feadfc4e0f7e776b77&amp;Data=24","https://sed.admsakhalin.ru/Docs/Citizen/_layouts/15/eos/edbtransfer.ashx?SiteId=84ddafa0031f409e9b1dd96f91351621&amp;WebId=b44a2e8f6bd940ffb8577ce52c7585e0&amp;ListId=fd8a59b5757749e6848a491ebc731a91&amp;ItemId=31684&amp;ItemGuid=6100ef2936d040feadfc4e0f7e776b77&amp;Data=24")</f>
        <v>https://sed.admsakhalin.ru/Docs/Citizen/_layouts/15/eos/edbtransfer.ashx?SiteId=84ddafa0031f409e9b1dd96f91351621&amp;WebId=b44a2e8f6bd940ffb8577ce52c7585e0&amp;ListId=fd8a59b5757749e6848a491ebc731a91&amp;ItemId=31684&amp;ItemGuid=6100ef2936d040feadfc4e0f7e776b77&amp;Data=24</v>
      </c>
    </row>
    <row r="150" spans="1:7" x14ac:dyDescent="0.25">
      <c r="A150" t="s">
        <v>19</v>
      </c>
      <c r="B150" t="s">
        <v>360</v>
      </c>
      <c r="C150" t="s">
        <v>463</v>
      </c>
      <c r="D150" t="s">
        <v>201</v>
      </c>
      <c r="E150" t="s">
        <v>464</v>
      </c>
      <c r="F150" t="str">
        <f t="shared" si="0"/>
        <v>Обращения граждан МО Ногликский ГО</v>
      </c>
      <c r="G150" s="10" t="str">
        <f>HYPERLINK("https://sed.admsakhalin.ru/Docs/Citizen/_layouts/15/eos/edbtransfer.ashx?SiteId=84ddafa0031f409e9b1dd96f91351621&amp;WebId=b44a2e8f6bd940ffb8577ce52c7585e0&amp;ListId=fd8a59b5757749e6848a491ebc731a91&amp;ItemId=34345&amp;ItemGuid=345020268f6c440c935a4e5b973d020c&amp;Data=24","https://sed.admsakhalin.ru/Docs/Citizen/_layouts/15/eos/edbtransfer.ashx?SiteId=84ddafa0031f409e9b1dd96f91351621&amp;WebId=b44a2e8f6bd940ffb8577ce52c7585e0&amp;ListId=fd8a59b5757749e6848a491ebc731a91&amp;ItemId=34345&amp;ItemGuid=345020268f6c440c935a4e5b973d020c&amp;Data=24")</f>
        <v>https://sed.admsakhalin.ru/Docs/Citizen/_layouts/15/eos/edbtransfer.ashx?SiteId=84ddafa0031f409e9b1dd96f91351621&amp;WebId=b44a2e8f6bd940ffb8577ce52c7585e0&amp;ListId=fd8a59b5757749e6848a491ebc731a91&amp;ItemId=34345&amp;ItemGuid=345020268f6c440c935a4e5b973d020c&amp;Data=24</v>
      </c>
    </row>
    <row r="151" spans="1:7" x14ac:dyDescent="0.25">
      <c r="A151" t="s">
        <v>19</v>
      </c>
      <c r="B151" t="s">
        <v>70</v>
      </c>
      <c r="C151" t="s">
        <v>465</v>
      </c>
      <c r="D151" t="s">
        <v>201</v>
      </c>
      <c r="E151" t="s">
        <v>466</v>
      </c>
      <c r="F151" t="str">
        <f t="shared" si="0"/>
        <v>Обращения граждан МО Ногликский ГО</v>
      </c>
      <c r="G151" s="10" t="str">
        <f>HYPERLINK("https://sed.admsakhalin.ru/Docs/Citizen/_layouts/15/eos/edbtransfer.ashx?SiteId=84ddafa0031f409e9b1dd96f91351621&amp;WebId=b44a2e8f6bd940ffb8577ce52c7585e0&amp;ListId=fd8a59b5757749e6848a491ebc731a91&amp;ItemId=34363&amp;ItemGuid=236de11ff73a452388774eb8c63b44d3&amp;Data=24","https://sed.admsakhalin.ru/Docs/Citizen/_layouts/15/eos/edbtransfer.ashx?SiteId=84ddafa0031f409e9b1dd96f91351621&amp;WebId=b44a2e8f6bd940ffb8577ce52c7585e0&amp;ListId=fd8a59b5757749e6848a491ebc731a91&amp;ItemId=34363&amp;ItemGuid=236de11ff73a452388774eb8c63b44d3&amp;Data=24")</f>
        <v>https://sed.admsakhalin.ru/Docs/Citizen/_layouts/15/eos/edbtransfer.ashx?SiteId=84ddafa0031f409e9b1dd96f91351621&amp;WebId=b44a2e8f6bd940ffb8577ce52c7585e0&amp;ListId=fd8a59b5757749e6848a491ebc731a91&amp;ItemId=34363&amp;ItemGuid=236de11ff73a452388774eb8c63b44d3&amp;Data=24</v>
      </c>
    </row>
    <row r="152" spans="1:7" x14ac:dyDescent="0.25">
      <c r="A152" t="s">
        <v>19</v>
      </c>
      <c r="B152" t="s">
        <v>467</v>
      </c>
      <c r="C152" t="s">
        <v>468</v>
      </c>
      <c r="D152" t="s">
        <v>469</v>
      </c>
      <c r="E152" t="s">
        <v>470</v>
      </c>
      <c r="F152" t="str">
        <f t="shared" si="0"/>
        <v>Обращения граждан МО Ногликский ГО</v>
      </c>
      <c r="G152" s="10" t="str">
        <f>HYPERLINK("https://sed.admsakhalin.ru/Docs/Citizen/_layouts/15/eos/edbtransfer.ashx?SiteId=84ddafa0031f409e9b1dd96f91351621&amp;WebId=b44a2e8f6bd940ffb8577ce52c7585e0&amp;ListId=fd8a59b5757749e6848a491ebc731a91&amp;ItemId=28312&amp;ItemGuid=c15da6dce8494413a40a503fbc7c4194&amp;Data=24","https://sed.admsakhalin.ru/Docs/Citizen/_layouts/15/eos/edbtransfer.ashx?SiteId=84ddafa0031f409e9b1dd96f91351621&amp;WebId=b44a2e8f6bd940ffb8577ce52c7585e0&amp;ListId=fd8a59b5757749e6848a491ebc731a91&amp;ItemId=28312&amp;ItemGuid=c15da6dce8494413a40a503fbc7c4194&amp;Data=24")</f>
        <v>https://sed.admsakhalin.ru/Docs/Citizen/_layouts/15/eos/edbtransfer.ashx?SiteId=84ddafa0031f409e9b1dd96f91351621&amp;WebId=b44a2e8f6bd940ffb8577ce52c7585e0&amp;ListId=fd8a59b5757749e6848a491ebc731a91&amp;ItemId=28312&amp;ItemGuid=c15da6dce8494413a40a503fbc7c4194&amp;Data=24</v>
      </c>
    </row>
    <row r="153" spans="1:7" x14ac:dyDescent="0.25">
      <c r="A153" t="s">
        <v>19</v>
      </c>
      <c r="B153" t="s">
        <v>70</v>
      </c>
      <c r="C153" t="s">
        <v>471</v>
      </c>
      <c r="D153" t="s">
        <v>442</v>
      </c>
      <c r="E153" t="s">
        <v>79</v>
      </c>
      <c r="F153" t="str">
        <f t="shared" si="0"/>
        <v>Обращения граждан МО Ногликский ГО</v>
      </c>
      <c r="G153" s="10" t="str">
        <f>HYPERLINK("https://sed.admsakhalin.ru/Docs/Citizen/_layouts/15/eos/edbtransfer.ashx?SiteId=84ddafa0031f409e9b1dd96f91351621&amp;WebId=b44a2e8f6bd940ffb8577ce52c7585e0&amp;ListId=fd8a59b5757749e6848a491ebc731a91&amp;ItemId=37803&amp;ItemGuid=133be80ccde04e15b50950574674553b&amp;Data=24","https://sed.admsakhalin.ru/Docs/Citizen/_layouts/15/eos/edbtransfer.ashx?SiteId=84ddafa0031f409e9b1dd96f91351621&amp;WebId=b44a2e8f6bd940ffb8577ce52c7585e0&amp;ListId=fd8a59b5757749e6848a491ebc731a91&amp;ItemId=37803&amp;ItemGuid=133be80ccde04e15b50950574674553b&amp;Data=24")</f>
        <v>https://sed.admsakhalin.ru/Docs/Citizen/_layouts/15/eos/edbtransfer.ashx?SiteId=84ddafa0031f409e9b1dd96f91351621&amp;WebId=b44a2e8f6bd940ffb8577ce52c7585e0&amp;ListId=fd8a59b5757749e6848a491ebc731a91&amp;ItemId=37803&amp;ItemGuid=133be80ccde04e15b50950574674553b&amp;Data=24</v>
      </c>
    </row>
    <row r="154" spans="1:7" x14ac:dyDescent="0.25">
      <c r="A154" t="s">
        <v>19</v>
      </c>
      <c r="B154" t="s">
        <v>472</v>
      </c>
      <c r="C154" t="s">
        <v>473</v>
      </c>
      <c r="D154" t="s">
        <v>158</v>
      </c>
      <c r="E154" t="s">
        <v>474</v>
      </c>
      <c r="F154" t="str">
        <f t="shared" si="0"/>
        <v>Обращения граждан МО Ногликский ГО</v>
      </c>
      <c r="G154" s="10" t="str">
        <f>HYPERLINK("https://sed.admsakhalin.ru/Docs/Citizen/_layouts/15/eos/edbtransfer.ashx?SiteId=84ddafa0031f409e9b1dd96f91351621&amp;WebId=b44a2e8f6bd940ffb8577ce52c7585e0&amp;ListId=fd8a59b5757749e6848a491ebc731a91&amp;ItemId=39802&amp;ItemGuid=f52d359f79fb448ca45a51c80ada3466&amp;Data=24","https://sed.admsakhalin.ru/Docs/Citizen/_layouts/15/eos/edbtransfer.ashx?SiteId=84ddafa0031f409e9b1dd96f91351621&amp;WebId=b44a2e8f6bd940ffb8577ce52c7585e0&amp;ListId=fd8a59b5757749e6848a491ebc731a91&amp;ItemId=39802&amp;ItemGuid=f52d359f79fb448ca45a51c80ada3466&amp;Data=24")</f>
        <v>https://sed.admsakhalin.ru/Docs/Citizen/_layouts/15/eos/edbtransfer.ashx?SiteId=84ddafa0031f409e9b1dd96f91351621&amp;WebId=b44a2e8f6bd940ffb8577ce52c7585e0&amp;ListId=fd8a59b5757749e6848a491ebc731a91&amp;ItemId=39802&amp;ItemGuid=f52d359f79fb448ca45a51c80ada3466&amp;Data=24</v>
      </c>
    </row>
    <row r="155" spans="1:7" x14ac:dyDescent="0.25">
      <c r="A155" t="s">
        <v>19</v>
      </c>
      <c r="B155" t="s">
        <v>475</v>
      </c>
      <c r="C155" t="s">
        <v>476</v>
      </c>
      <c r="D155" t="s">
        <v>98</v>
      </c>
      <c r="E155" t="s">
        <v>477</v>
      </c>
      <c r="F155" t="str">
        <f t="shared" si="0"/>
        <v>Обращения граждан МО Ногликский ГО</v>
      </c>
      <c r="G155" s="10" t="str">
        <f>HYPERLINK("https://sed.admsakhalin.ru/Docs/Citizen/_layouts/15/eos/edbtransfer.ashx?SiteId=84ddafa0031f409e9b1dd96f91351621&amp;WebId=b44a2e8f6bd940ffb8577ce52c7585e0&amp;ListId=fd8a59b5757749e6848a491ebc731a91&amp;ItemId=32441&amp;ItemGuid=885547bfa2a74458a5ce5345ad0a2ba6&amp;Data=24","https://sed.admsakhalin.ru/Docs/Citizen/_layouts/15/eos/edbtransfer.ashx?SiteId=84ddafa0031f409e9b1dd96f91351621&amp;WebId=b44a2e8f6bd940ffb8577ce52c7585e0&amp;ListId=fd8a59b5757749e6848a491ebc731a91&amp;ItemId=32441&amp;ItemGuid=885547bfa2a74458a5ce5345ad0a2ba6&amp;Data=24")</f>
        <v>https://sed.admsakhalin.ru/Docs/Citizen/_layouts/15/eos/edbtransfer.ashx?SiteId=84ddafa0031f409e9b1dd96f91351621&amp;WebId=b44a2e8f6bd940ffb8577ce52c7585e0&amp;ListId=fd8a59b5757749e6848a491ebc731a91&amp;ItemId=32441&amp;ItemGuid=885547bfa2a74458a5ce5345ad0a2ba6&amp;Data=24</v>
      </c>
    </row>
    <row r="156" spans="1:7" x14ac:dyDescent="0.25">
      <c r="A156" t="s">
        <v>19</v>
      </c>
      <c r="B156" t="s">
        <v>478</v>
      </c>
      <c r="C156" t="s">
        <v>479</v>
      </c>
      <c r="D156" t="s">
        <v>454</v>
      </c>
      <c r="E156" t="s">
        <v>480</v>
      </c>
      <c r="F156" t="str">
        <f t="shared" si="0"/>
        <v>Обращения граждан МО Ногликский ГО</v>
      </c>
      <c r="G156" s="10" t="str">
        <f>HYPERLINK("https://sed.admsakhalin.ru/Docs/Citizen/_layouts/15/eos/edbtransfer.ashx?SiteId=84ddafa0031f409e9b1dd96f91351621&amp;WebId=b44a2e8f6bd940ffb8577ce52c7585e0&amp;ListId=fd8a59b5757749e6848a491ebc731a91&amp;ItemId=36162&amp;ItemGuid=ec5b261d24f8444280ec5349e7e07bac&amp;Data=24","https://sed.admsakhalin.ru/Docs/Citizen/_layouts/15/eos/edbtransfer.ashx?SiteId=84ddafa0031f409e9b1dd96f91351621&amp;WebId=b44a2e8f6bd940ffb8577ce52c7585e0&amp;ListId=fd8a59b5757749e6848a491ebc731a91&amp;ItemId=36162&amp;ItemGuid=ec5b261d24f8444280ec5349e7e07bac&amp;Data=24")</f>
        <v>https://sed.admsakhalin.ru/Docs/Citizen/_layouts/15/eos/edbtransfer.ashx?SiteId=84ddafa0031f409e9b1dd96f91351621&amp;WebId=b44a2e8f6bd940ffb8577ce52c7585e0&amp;ListId=fd8a59b5757749e6848a491ebc731a91&amp;ItemId=36162&amp;ItemGuid=ec5b261d24f8444280ec5349e7e07bac&amp;Data=24</v>
      </c>
    </row>
    <row r="157" spans="1:7" x14ac:dyDescent="0.25">
      <c r="A157" t="s">
        <v>19</v>
      </c>
      <c r="B157" t="s">
        <v>87</v>
      </c>
      <c r="C157" t="s">
        <v>481</v>
      </c>
      <c r="D157" t="s">
        <v>482</v>
      </c>
      <c r="E157" t="s">
        <v>483</v>
      </c>
      <c r="F157" t="str">
        <f t="shared" si="0"/>
        <v>Обращения граждан МО Ногликский ГО</v>
      </c>
      <c r="G157" s="10" t="str">
        <f>HYPERLINK("https://sed.admsakhalin.ru/Docs/Citizen/_layouts/15/eos/edbtransfer.ashx?SiteId=84ddafa0031f409e9b1dd96f91351621&amp;WebId=b44a2e8f6bd940ffb8577ce52c7585e0&amp;ListId=fd8a59b5757749e6848a491ebc731a91&amp;ItemId=36785&amp;ItemGuid=3ce85b8e4177498d872c549632f7bbfc&amp;Data=24","https://sed.admsakhalin.ru/Docs/Citizen/_layouts/15/eos/edbtransfer.ashx?SiteId=84ddafa0031f409e9b1dd96f91351621&amp;WebId=b44a2e8f6bd940ffb8577ce52c7585e0&amp;ListId=fd8a59b5757749e6848a491ebc731a91&amp;ItemId=36785&amp;ItemGuid=3ce85b8e4177498d872c549632f7bbfc&amp;Data=24")</f>
        <v>https://sed.admsakhalin.ru/Docs/Citizen/_layouts/15/eos/edbtransfer.ashx?SiteId=84ddafa0031f409e9b1dd96f91351621&amp;WebId=b44a2e8f6bd940ffb8577ce52c7585e0&amp;ListId=fd8a59b5757749e6848a491ebc731a91&amp;ItemId=36785&amp;ItemGuid=3ce85b8e4177498d872c549632f7bbfc&amp;Data=24</v>
      </c>
    </row>
    <row r="158" spans="1:7" x14ac:dyDescent="0.25">
      <c r="A158" t="s">
        <v>19</v>
      </c>
      <c r="B158" t="s">
        <v>484</v>
      </c>
      <c r="C158" t="s">
        <v>485</v>
      </c>
      <c r="D158" t="s">
        <v>486</v>
      </c>
      <c r="E158" t="s">
        <v>487</v>
      </c>
      <c r="F158" t="str">
        <f t="shared" si="0"/>
        <v>Обращения граждан МО Ногликский ГО</v>
      </c>
      <c r="G158" s="10" t="str">
        <f>HYPERLINK("https://sed.admsakhalin.ru/Docs/Citizen/_layouts/15/eos/edbtransfer.ashx?SiteId=84ddafa0031f409e9b1dd96f91351621&amp;WebId=b44a2e8f6bd940ffb8577ce52c7585e0&amp;ListId=fd8a59b5757749e6848a491ebc731a91&amp;ItemId=35547&amp;ItemGuid=65d248837a64441d88e055242f4cf764&amp;Data=24","https://sed.admsakhalin.ru/Docs/Citizen/_layouts/15/eos/edbtransfer.ashx?SiteId=84ddafa0031f409e9b1dd96f91351621&amp;WebId=b44a2e8f6bd940ffb8577ce52c7585e0&amp;ListId=fd8a59b5757749e6848a491ebc731a91&amp;ItemId=35547&amp;ItemGuid=65d248837a64441d88e055242f4cf764&amp;Data=24")</f>
        <v>https://sed.admsakhalin.ru/Docs/Citizen/_layouts/15/eos/edbtransfer.ashx?SiteId=84ddafa0031f409e9b1dd96f91351621&amp;WebId=b44a2e8f6bd940ffb8577ce52c7585e0&amp;ListId=fd8a59b5757749e6848a491ebc731a91&amp;ItemId=35547&amp;ItemGuid=65d248837a64441d88e055242f4cf764&amp;Data=24</v>
      </c>
    </row>
    <row r="159" spans="1:7" x14ac:dyDescent="0.25">
      <c r="A159" t="s">
        <v>19</v>
      </c>
      <c r="B159" t="s">
        <v>283</v>
      </c>
      <c r="C159" t="s">
        <v>488</v>
      </c>
      <c r="D159" t="s">
        <v>341</v>
      </c>
      <c r="E159" t="s">
        <v>283</v>
      </c>
      <c r="F159" t="str">
        <f t="shared" si="0"/>
        <v>Обращения граждан МО Ногликский ГО</v>
      </c>
      <c r="G159" s="10" t="str">
        <f>HYPERLINK("https://sed.admsakhalin.ru/Docs/Citizen/_layouts/15/eos/edbtransfer.ashx?SiteId=84ddafa0031f409e9b1dd96f91351621&amp;WebId=b44a2e8f6bd940ffb8577ce52c7585e0&amp;ListId=fd8a59b5757749e6848a491ebc731a91&amp;ItemId=38299&amp;ItemGuid=1da2aa5e7db94ecf9f645558bd719a7a&amp;Data=24","https://sed.admsakhalin.ru/Docs/Citizen/_layouts/15/eos/edbtransfer.ashx?SiteId=84ddafa0031f409e9b1dd96f91351621&amp;WebId=b44a2e8f6bd940ffb8577ce52c7585e0&amp;ListId=fd8a59b5757749e6848a491ebc731a91&amp;ItemId=38299&amp;ItemGuid=1da2aa5e7db94ecf9f645558bd719a7a&amp;Data=24")</f>
        <v>https://sed.admsakhalin.ru/Docs/Citizen/_layouts/15/eos/edbtransfer.ashx?SiteId=84ddafa0031f409e9b1dd96f91351621&amp;WebId=b44a2e8f6bd940ffb8577ce52c7585e0&amp;ListId=fd8a59b5757749e6848a491ebc731a91&amp;ItemId=38299&amp;ItemGuid=1da2aa5e7db94ecf9f645558bd719a7a&amp;Data=24</v>
      </c>
    </row>
    <row r="160" spans="1:7" x14ac:dyDescent="0.25">
      <c r="A160" t="s">
        <v>19</v>
      </c>
      <c r="B160" t="s">
        <v>489</v>
      </c>
      <c r="C160" t="s">
        <v>490</v>
      </c>
      <c r="D160" t="s">
        <v>201</v>
      </c>
      <c r="E160" t="s">
        <v>491</v>
      </c>
      <c r="F160" t="str">
        <f t="shared" si="0"/>
        <v>Обращения граждан МО Ногликский ГО</v>
      </c>
      <c r="G160" s="10" t="str">
        <f>HYPERLINK("https://sed.admsakhalin.ru/Docs/Citizen/_layouts/15/eos/edbtransfer.ashx?SiteId=84ddafa0031f409e9b1dd96f91351621&amp;WebId=b44a2e8f6bd940ffb8577ce52c7585e0&amp;ListId=fd8a59b5757749e6848a491ebc731a91&amp;ItemId=34369&amp;ItemGuid=00f6f8369b0b4a6c8037563084209f80&amp;Data=24","https://sed.admsakhalin.ru/Docs/Citizen/_layouts/15/eos/edbtransfer.ashx?SiteId=84ddafa0031f409e9b1dd96f91351621&amp;WebId=b44a2e8f6bd940ffb8577ce52c7585e0&amp;ListId=fd8a59b5757749e6848a491ebc731a91&amp;ItemId=34369&amp;ItemGuid=00f6f8369b0b4a6c8037563084209f80&amp;Data=24")</f>
        <v>https://sed.admsakhalin.ru/Docs/Citizen/_layouts/15/eos/edbtransfer.ashx?SiteId=84ddafa0031f409e9b1dd96f91351621&amp;WebId=b44a2e8f6bd940ffb8577ce52c7585e0&amp;ListId=fd8a59b5757749e6848a491ebc731a91&amp;ItemId=34369&amp;ItemGuid=00f6f8369b0b4a6c8037563084209f80&amp;Data=24</v>
      </c>
    </row>
    <row r="161" spans="1:7" x14ac:dyDescent="0.25">
      <c r="A161" t="s">
        <v>19</v>
      </c>
      <c r="B161" t="s">
        <v>36</v>
      </c>
      <c r="C161" t="s">
        <v>492</v>
      </c>
      <c r="D161" t="s">
        <v>285</v>
      </c>
      <c r="E161" t="s">
        <v>493</v>
      </c>
      <c r="F161" t="str">
        <f t="shared" si="0"/>
        <v>Обращения граждан МО Ногликский ГО</v>
      </c>
      <c r="G161" s="10" t="str">
        <f>HYPERLINK("https://sed.admsakhalin.ru/Docs/Citizen/_layouts/15/eos/edbtransfer.ashx?SiteId=84ddafa0031f409e9b1dd96f91351621&amp;WebId=b44a2e8f6bd940ffb8577ce52c7585e0&amp;ListId=fd8a59b5757749e6848a491ebc731a91&amp;ItemId=38605&amp;ItemGuid=4f27919006aa4b698dc75751dc923da4&amp;Data=24","https://sed.admsakhalin.ru/Docs/Citizen/_layouts/15/eos/edbtransfer.ashx?SiteId=84ddafa0031f409e9b1dd96f91351621&amp;WebId=b44a2e8f6bd940ffb8577ce52c7585e0&amp;ListId=fd8a59b5757749e6848a491ebc731a91&amp;ItemId=38605&amp;ItemGuid=4f27919006aa4b698dc75751dc923da4&amp;Data=24")</f>
        <v>https://sed.admsakhalin.ru/Docs/Citizen/_layouts/15/eos/edbtransfer.ashx?SiteId=84ddafa0031f409e9b1dd96f91351621&amp;WebId=b44a2e8f6bd940ffb8577ce52c7585e0&amp;ListId=fd8a59b5757749e6848a491ebc731a91&amp;ItemId=38605&amp;ItemGuid=4f27919006aa4b698dc75751dc923da4&amp;Data=24</v>
      </c>
    </row>
    <row r="162" spans="1:7" x14ac:dyDescent="0.25">
      <c r="A162" t="s">
        <v>19</v>
      </c>
      <c r="B162" t="s">
        <v>494</v>
      </c>
      <c r="C162" t="s">
        <v>495</v>
      </c>
      <c r="D162" t="s">
        <v>72</v>
      </c>
      <c r="E162" t="s">
        <v>496</v>
      </c>
      <c r="F162" t="str">
        <f t="shared" si="0"/>
        <v>Обращения граждан МО Ногликский ГО</v>
      </c>
      <c r="G162" s="10" t="str">
        <f>HYPERLINK("https://sed.admsakhalin.ru/Docs/Citizen/_layouts/15/eos/edbtransfer.ashx?SiteId=84ddafa0031f409e9b1dd96f91351621&amp;WebId=b44a2e8f6bd940ffb8577ce52c7585e0&amp;ListId=fd8a59b5757749e6848a491ebc731a91&amp;ItemId=33393&amp;ItemGuid=ae4476820b324c2f88925849d2cd5248&amp;Data=24","https://sed.admsakhalin.ru/Docs/Citizen/_layouts/15/eos/edbtransfer.ashx?SiteId=84ddafa0031f409e9b1dd96f91351621&amp;WebId=b44a2e8f6bd940ffb8577ce52c7585e0&amp;ListId=fd8a59b5757749e6848a491ebc731a91&amp;ItemId=33393&amp;ItemGuid=ae4476820b324c2f88925849d2cd5248&amp;Data=24")</f>
        <v>https://sed.admsakhalin.ru/Docs/Citizen/_layouts/15/eos/edbtransfer.ashx?SiteId=84ddafa0031f409e9b1dd96f91351621&amp;WebId=b44a2e8f6bd940ffb8577ce52c7585e0&amp;ListId=fd8a59b5757749e6848a491ebc731a91&amp;ItemId=33393&amp;ItemGuid=ae4476820b324c2f88925849d2cd5248&amp;Data=24</v>
      </c>
    </row>
    <row r="163" spans="1:7" x14ac:dyDescent="0.25">
      <c r="A163" t="s">
        <v>19</v>
      </c>
      <c r="B163" t="s">
        <v>497</v>
      </c>
      <c r="C163" t="s">
        <v>498</v>
      </c>
      <c r="D163" t="s">
        <v>56</v>
      </c>
      <c r="E163" t="s">
        <v>499</v>
      </c>
      <c r="F163" t="str">
        <f t="shared" si="0"/>
        <v>Обращения граждан МО Ногликский ГО</v>
      </c>
      <c r="G163" s="10" t="str">
        <f>HYPERLINK("https://sed.admsakhalin.ru/Docs/Citizen/_layouts/15/eos/edbtransfer.ashx?SiteId=84ddafa0031f409e9b1dd96f91351621&amp;WebId=b44a2e8f6bd940ffb8577ce52c7585e0&amp;ListId=fd8a59b5757749e6848a491ebc731a91&amp;ItemId=31220&amp;ItemGuid=7c0f909b56264659896b58db6b63ef48&amp;Data=24","https://sed.admsakhalin.ru/Docs/Citizen/_layouts/15/eos/edbtransfer.ashx?SiteId=84ddafa0031f409e9b1dd96f91351621&amp;WebId=b44a2e8f6bd940ffb8577ce52c7585e0&amp;ListId=fd8a59b5757749e6848a491ebc731a91&amp;ItemId=31220&amp;ItemGuid=7c0f909b56264659896b58db6b63ef48&amp;Data=24")</f>
        <v>https://sed.admsakhalin.ru/Docs/Citizen/_layouts/15/eos/edbtransfer.ashx?SiteId=84ddafa0031f409e9b1dd96f91351621&amp;WebId=b44a2e8f6bd940ffb8577ce52c7585e0&amp;ListId=fd8a59b5757749e6848a491ebc731a91&amp;ItemId=31220&amp;ItemGuid=7c0f909b56264659896b58db6b63ef48&amp;Data=24</v>
      </c>
    </row>
    <row r="164" spans="1:7" x14ac:dyDescent="0.25">
      <c r="A164" t="s">
        <v>19</v>
      </c>
      <c r="B164" t="s">
        <v>36</v>
      </c>
      <c r="C164" t="s">
        <v>500</v>
      </c>
      <c r="D164" t="s">
        <v>204</v>
      </c>
      <c r="E164" t="s">
        <v>501</v>
      </c>
      <c r="F164" t="str">
        <f t="shared" si="0"/>
        <v>Обращения граждан МО Ногликский ГО</v>
      </c>
      <c r="G164" s="10" t="str">
        <f>HYPERLINK("https://sed.admsakhalin.ru/Docs/Citizen/_layouts/15/eos/edbtransfer.ashx?SiteId=84ddafa0031f409e9b1dd96f91351621&amp;WebId=b44a2e8f6bd940ffb8577ce52c7585e0&amp;ListId=fd8a59b5757749e6848a491ebc731a91&amp;ItemId=39091&amp;ItemGuid=85c103bb886e41ed8fc15949c3f2f5c4&amp;Data=24","https://sed.admsakhalin.ru/Docs/Citizen/_layouts/15/eos/edbtransfer.ashx?SiteId=84ddafa0031f409e9b1dd96f91351621&amp;WebId=b44a2e8f6bd940ffb8577ce52c7585e0&amp;ListId=fd8a59b5757749e6848a491ebc731a91&amp;ItemId=39091&amp;ItemGuid=85c103bb886e41ed8fc15949c3f2f5c4&amp;Data=24")</f>
        <v>https://sed.admsakhalin.ru/Docs/Citizen/_layouts/15/eos/edbtransfer.ashx?SiteId=84ddafa0031f409e9b1dd96f91351621&amp;WebId=b44a2e8f6bd940ffb8577ce52c7585e0&amp;ListId=fd8a59b5757749e6848a491ebc731a91&amp;ItemId=39091&amp;ItemGuid=85c103bb886e41ed8fc15949c3f2f5c4&amp;Data=24</v>
      </c>
    </row>
    <row r="165" spans="1:7" x14ac:dyDescent="0.25">
      <c r="A165" t="s">
        <v>19</v>
      </c>
      <c r="B165" t="s">
        <v>58</v>
      </c>
      <c r="C165" t="s">
        <v>502</v>
      </c>
      <c r="D165" t="s">
        <v>503</v>
      </c>
      <c r="E165" t="s">
        <v>504</v>
      </c>
      <c r="F165" t="str">
        <f t="shared" si="0"/>
        <v>Обращения граждан МО Ногликский ГО</v>
      </c>
      <c r="G165" s="10" t="str">
        <f>HYPERLINK("https://sed.admsakhalin.ru/Docs/Citizen/_layouts/15/eos/edbtransfer.ashx?SiteId=84ddafa0031f409e9b1dd96f91351621&amp;WebId=b44a2e8f6bd940ffb8577ce52c7585e0&amp;ListId=fd8a59b5757749e6848a491ebc731a91&amp;ItemId=35190&amp;ItemGuid=1201d3ede70a4d2b85ef5a387d283c4f&amp;Data=24","https://sed.admsakhalin.ru/Docs/Citizen/_layouts/15/eos/edbtransfer.ashx?SiteId=84ddafa0031f409e9b1dd96f91351621&amp;WebId=b44a2e8f6bd940ffb8577ce52c7585e0&amp;ListId=fd8a59b5757749e6848a491ebc731a91&amp;ItemId=35190&amp;ItemGuid=1201d3ede70a4d2b85ef5a387d283c4f&amp;Data=24")</f>
        <v>https://sed.admsakhalin.ru/Docs/Citizen/_layouts/15/eos/edbtransfer.ashx?SiteId=84ddafa0031f409e9b1dd96f91351621&amp;WebId=b44a2e8f6bd940ffb8577ce52c7585e0&amp;ListId=fd8a59b5757749e6848a491ebc731a91&amp;ItemId=35190&amp;ItemGuid=1201d3ede70a4d2b85ef5a387d283c4f&amp;Data=24</v>
      </c>
    </row>
    <row r="166" spans="1:7" x14ac:dyDescent="0.25">
      <c r="A166" t="s">
        <v>19</v>
      </c>
      <c r="B166" t="s">
        <v>360</v>
      </c>
      <c r="C166" t="s">
        <v>505</v>
      </c>
      <c r="D166" t="s">
        <v>254</v>
      </c>
      <c r="E166" t="s">
        <v>506</v>
      </c>
      <c r="F166" t="str">
        <f t="shared" si="0"/>
        <v>Обращения граждан МО Ногликский ГО</v>
      </c>
      <c r="G166" s="10" t="str">
        <f>HYPERLINK("https://sed.admsakhalin.ru/Docs/Citizen/_layouts/15/eos/edbtransfer.ashx?SiteId=84ddafa0031f409e9b1dd96f91351621&amp;WebId=b44a2e8f6bd940ffb8577ce52c7585e0&amp;ListId=fd8a59b5757749e6848a491ebc731a91&amp;ItemId=32881&amp;ItemGuid=ec1fbbdba56b41b19b595a5d9e52d30a&amp;Data=24","https://sed.admsakhalin.ru/Docs/Citizen/_layouts/15/eos/edbtransfer.ashx?SiteId=84ddafa0031f409e9b1dd96f91351621&amp;WebId=b44a2e8f6bd940ffb8577ce52c7585e0&amp;ListId=fd8a59b5757749e6848a491ebc731a91&amp;ItemId=32881&amp;ItemGuid=ec1fbbdba56b41b19b595a5d9e52d30a&amp;Data=24")</f>
        <v>https://sed.admsakhalin.ru/Docs/Citizen/_layouts/15/eos/edbtransfer.ashx?SiteId=84ddafa0031f409e9b1dd96f91351621&amp;WebId=b44a2e8f6bd940ffb8577ce52c7585e0&amp;ListId=fd8a59b5757749e6848a491ebc731a91&amp;ItemId=32881&amp;ItemGuid=ec1fbbdba56b41b19b595a5d9e52d30a&amp;Data=24</v>
      </c>
    </row>
    <row r="167" spans="1:7" x14ac:dyDescent="0.25">
      <c r="A167" t="s">
        <v>19</v>
      </c>
      <c r="B167" t="s">
        <v>148</v>
      </c>
      <c r="C167" t="s">
        <v>507</v>
      </c>
      <c r="D167" t="s">
        <v>508</v>
      </c>
      <c r="E167" t="s">
        <v>509</v>
      </c>
      <c r="F167" t="str">
        <f t="shared" si="0"/>
        <v>Обращения граждан МО Ногликский ГО</v>
      </c>
      <c r="G167" s="10" t="str">
        <f>HYPERLINK("https://sed.admsakhalin.ru/Docs/Citizen/_layouts/15/eos/edbtransfer.ashx?SiteId=84ddafa0031f409e9b1dd96f91351621&amp;WebId=b44a2e8f6bd940ffb8577ce52c7585e0&amp;ListId=fd8a59b5757749e6848a491ebc731a91&amp;ItemId=28546&amp;ItemGuid=bb733fd90b164d9188775aae4d3549b3&amp;Data=24","https://sed.admsakhalin.ru/Docs/Citizen/_layouts/15/eos/edbtransfer.ashx?SiteId=84ddafa0031f409e9b1dd96f91351621&amp;WebId=b44a2e8f6bd940ffb8577ce52c7585e0&amp;ListId=fd8a59b5757749e6848a491ebc731a91&amp;ItemId=28546&amp;ItemGuid=bb733fd90b164d9188775aae4d3549b3&amp;Data=24")</f>
        <v>https://sed.admsakhalin.ru/Docs/Citizen/_layouts/15/eos/edbtransfer.ashx?SiteId=84ddafa0031f409e9b1dd96f91351621&amp;WebId=b44a2e8f6bd940ffb8577ce52c7585e0&amp;ListId=fd8a59b5757749e6848a491ebc731a91&amp;ItemId=28546&amp;ItemGuid=bb733fd90b164d9188775aae4d3549b3&amp;Data=24</v>
      </c>
    </row>
    <row r="168" spans="1:7" x14ac:dyDescent="0.25">
      <c r="A168" t="s">
        <v>19</v>
      </c>
      <c r="B168" t="s">
        <v>244</v>
      </c>
      <c r="C168" t="s">
        <v>510</v>
      </c>
      <c r="D168" t="s">
        <v>315</v>
      </c>
      <c r="E168" t="s">
        <v>409</v>
      </c>
      <c r="F168" t="str">
        <f t="shared" si="0"/>
        <v>Обращения граждан МО Ногликский ГО</v>
      </c>
      <c r="G168" s="10" t="str">
        <f>HYPERLINK("https://sed.admsakhalin.ru/Docs/Citizen/_layouts/15/eos/edbtransfer.ashx?SiteId=84ddafa0031f409e9b1dd96f91351621&amp;WebId=b44a2e8f6bd940ffb8577ce52c7585e0&amp;ListId=fd8a59b5757749e6848a491ebc731a91&amp;ItemId=36982&amp;ItemGuid=ec47785866b34624814f5abe8084ebda&amp;Data=24","https://sed.admsakhalin.ru/Docs/Citizen/_layouts/15/eos/edbtransfer.ashx?SiteId=84ddafa0031f409e9b1dd96f91351621&amp;WebId=b44a2e8f6bd940ffb8577ce52c7585e0&amp;ListId=fd8a59b5757749e6848a491ebc731a91&amp;ItemId=36982&amp;ItemGuid=ec47785866b34624814f5abe8084ebda&amp;Data=24")</f>
        <v>https://sed.admsakhalin.ru/Docs/Citizen/_layouts/15/eos/edbtransfer.ashx?SiteId=84ddafa0031f409e9b1dd96f91351621&amp;WebId=b44a2e8f6bd940ffb8577ce52c7585e0&amp;ListId=fd8a59b5757749e6848a491ebc731a91&amp;ItemId=36982&amp;ItemGuid=ec47785866b34624814f5abe8084ebda&amp;Data=24</v>
      </c>
    </row>
    <row r="169" spans="1:7" x14ac:dyDescent="0.25">
      <c r="A169" t="s">
        <v>19</v>
      </c>
      <c r="B169" t="s">
        <v>136</v>
      </c>
      <c r="C169" t="s">
        <v>511</v>
      </c>
      <c r="D169" t="s">
        <v>512</v>
      </c>
      <c r="E169" t="s">
        <v>513</v>
      </c>
      <c r="F169" t="str">
        <f t="shared" si="0"/>
        <v>Обращения граждан МО Ногликский ГО</v>
      </c>
      <c r="G169" s="10" t="str">
        <f>HYPERLINK("https://sed.admsakhalin.ru/Docs/Citizen/_layouts/15/eos/edbtransfer.ashx?SiteId=84ddafa0031f409e9b1dd96f91351621&amp;WebId=b44a2e8f6bd940ffb8577ce52c7585e0&amp;ListId=fd8a59b5757749e6848a491ebc731a91&amp;ItemId=32076&amp;ItemGuid=53670111a11e48e3b50a5ad7c0f7dcfa&amp;Data=24","https://sed.admsakhalin.ru/Docs/Citizen/_layouts/15/eos/edbtransfer.ashx?SiteId=84ddafa0031f409e9b1dd96f91351621&amp;WebId=b44a2e8f6bd940ffb8577ce52c7585e0&amp;ListId=fd8a59b5757749e6848a491ebc731a91&amp;ItemId=32076&amp;ItemGuid=53670111a11e48e3b50a5ad7c0f7dcfa&amp;Data=24")</f>
        <v>https://sed.admsakhalin.ru/Docs/Citizen/_layouts/15/eos/edbtransfer.ashx?SiteId=84ddafa0031f409e9b1dd96f91351621&amp;WebId=b44a2e8f6bd940ffb8577ce52c7585e0&amp;ListId=fd8a59b5757749e6848a491ebc731a91&amp;ItemId=32076&amp;ItemGuid=53670111a11e48e3b50a5ad7c0f7dcfa&amp;Data=24</v>
      </c>
    </row>
    <row r="170" spans="1:7" x14ac:dyDescent="0.25">
      <c r="A170" t="s">
        <v>19</v>
      </c>
      <c r="B170" t="s">
        <v>36</v>
      </c>
      <c r="C170" t="s">
        <v>514</v>
      </c>
      <c r="D170" t="s">
        <v>34</v>
      </c>
      <c r="E170" t="s">
        <v>95</v>
      </c>
      <c r="F170" t="str">
        <f t="shared" si="0"/>
        <v>Обращения граждан МО Ногликский ГО</v>
      </c>
      <c r="G170" s="10" t="str">
        <f>HYPERLINK("https://sed.admsakhalin.ru/Docs/Citizen/_layouts/15/eos/edbtransfer.ashx?SiteId=84ddafa0031f409e9b1dd96f91351621&amp;WebId=b44a2e8f6bd940ffb8577ce52c7585e0&amp;ListId=fd8a59b5757749e6848a491ebc731a91&amp;ItemId=28285&amp;ItemGuid=f50b4963ced1465a83635afb6eaac89c&amp;Data=24","https://sed.admsakhalin.ru/Docs/Citizen/_layouts/15/eos/edbtransfer.ashx?SiteId=84ddafa0031f409e9b1dd96f91351621&amp;WebId=b44a2e8f6bd940ffb8577ce52c7585e0&amp;ListId=fd8a59b5757749e6848a491ebc731a91&amp;ItemId=28285&amp;ItemGuid=f50b4963ced1465a83635afb6eaac89c&amp;Data=24")</f>
        <v>https://sed.admsakhalin.ru/Docs/Citizen/_layouts/15/eos/edbtransfer.ashx?SiteId=84ddafa0031f409e9b1dd96f91351621&amp;WebId=b44a2e8f6bd940ffb8577ce52c7585e0&amp;ListId=fd8a59b5757749e6848a491ebc731a91&amp;ItemId=28285&amp;ItemGuid=f50b4963ced1465a83635afb6eaac89c&amp;Data=24</v>
      </c>
    </row>
    <row r="171" spans="1:7" x14ac:dyDescent="0.25">
      <c r="A171" t="s">
        <v>19</v>
      </c>
      <c r="B171" t="s">
        <v>329</v>
      </c>
      <c r="C171" t="s">
        <v>515</v>
      </c>
      <c r="D171" t="s">
        <v>516</v>
      </c>
      <c r="E171" t="s">
        <v>517</v>
      </c>
      <c r="F171" t="str">
        <f t="shared" si="0"/>
        <v>Обращения граждан МО Ногликский ГО</v>
      </c>
      <c r="G171" s="10" t="str">
        <f>HYPERLINK("https://sed.admsakhalin.ru/Docs/Citizen/_layouts/15/eos/edbtransfer.ashx?SiteId=84ddafa0031f409e9b1dd96f91351621&amp;WebId=b44a2e8f6bd940ffb8577ce52c7585e0&amp;ListId=fd8a59b5757749e6848a491ebc731a91&amp;ItemId=31537&amp;ItemGuid=a8917439bc2f47c887d95c6b3e608f54&amp;Data=24","https://sed.admsakhalin.ru/Docs/Citizen/_layouts/15/eos/edbtransfer.ashx?SiteId=84ddafa0031f409e9b1dd96f91351621&amp;WebId=b44a2e8f6bd940ffb8577ce52c7585e0&amp;ListId=fd8a59b5757749e6848a491ebc731a91&amp;ItemId=31537&amp;ItemGuid=a8917439bc2f47c887d95c6b3e608f54&amp;Data=24")</f>
        <v>https://sed.admsakhalin.ru/Docs/Citizen/_layouts/15/eos/edbtransfer.ashx?SiteId=84ddafa0031f409e9b1dd96f91351621&amp;WebId=b44a2e8f6bd940ffb8577ce52c7585e0&amp;ListId=fd8a59b5757749e6848a491ebc731a91&amp;ItemId=31537&amp;ItemGuid=a8917439bc2f47c887d95c6b3e608f54&amp;Data=24</v>
      </c>
    </row>
    <row r="172" spans="1:7" x14ac:dyDescent="0.25">
      <c r="A172" t="s">
        <v>19</v>
      </c>
      <c r="B172" t="s">
        <v>70</v>
      </c>
      <c r="C172" t="s">
        <v>518</v>
      </c>
      <c r="D172" t="s">
        <v>78</v>
      </c>
      <c r="E172" t="s">
        <v>79</v>
      </c>
      <c r="F172" t="str">
        <f t="shared" si="0"/>
        <v>Обращения граждан МО Ногликский ГО</v>
      </c>
      <c r="G172" s="10" t="str">
        <f>HYPERLINK("https://sed.admsakhalin.ru/Docs/Citizen/_layouts/15/eos/edbtransfer.ashx?SiteId=84ddafa0031f409e9b1dd96f91351621&amp;WebId=b44a2e8f6bd940ffb8577ce52c7585e0&amp;ListId=fd8a59b5757749e6848a491ebc731a91&amp;ItemId=35256&amp;ItemGuid=67b6a15ff68b4ed187665c8a9d2a4825&amp;Data=24","https://sed.admsakhalin.ru/Docs/Citizen/_layouts/15/eos/edbtransfer.ashx?SiteId=84ddafa0031f409e9b1dd96f91351621&amp;WebId=b44a2e8f6bd940ffb8577ce52c7585e0&amp;ListId=fd8a59b5757749e6848a491ebc731a91&amp;ItemId=35256&amp;ItemGuid=67b6a15ff68b4ed187665c8a9d2a4825&amp;Data=24")</f>
        <v>https://sed.admsakhalin.ru/Docs/Citizen/_layouts/15/eos/edbtransfer.ashx?SiteId=84ddafa0031f409e9b1dd96f91351621&amp;WebId=b44a2e8f6bd940ffb8577ce52c7585e0&amp;ListId=fd8a59b5757749e6848a491ebc731a91&amp;ItemId=35256&amp;ItemGuid=67b6a15ff68b4ed187665c8a9d2a4825&amp;Data=24</v>
      </c>
    </row>
    <row r="173" spans="1:7" x14ac:dyDescent="0.25">
      <c r="A173" t="s">
        <v>19</v>
      </c>
      <c r="B173" t="s">
        <v>40</v>
      </c>
      <c r="C173" t="s">
        <v>519</v>
      </c>
      <c r="D173" t="s">
        <v>26</v>
      </c>
      <c r="E173" t="s">
        <v>520</v>
      </c>
      <c r="F173" t="str">
        <f t="shared" si="0"/>
        <v>Обращения граждан МО Ногликский ГО</v>
      </c>
      <c r="G173" s="10" t="str">
        <f>HYPERLINK("https://sed.admsakhalin.ru/Docs/Citizen/_layouts/15/eos/edbtransfer.ashx?SiteId=84ddafa0031f409e9b1dd96f91351621&amp;WebId=b44a2e8f6bd940ffb8577ce52c7585e0&amp;ListId=fd8a59b5757749e6848a491ebc731a91&amp;ItemId=34255&amp;ItemGuid=487afce3ae834761967d5cca3e466085&amp;Data=24","https://sed.admsakhalin.ru/Docs/Citizen/_layouts/15/eos/edbtransfer.ashx?SiteId=84ddafa0031f409e9b1dd96f91351621&amp;WebId=b44a2e8f6bd940ffb8577ce52c7585e0&amp;ListId=fd8a59b5757749e6848a491ebc731a91&amp;ItemId=34255&amp;ItemGuid=487afce3ae834761967d5cca3e466085&amp;Data=24")</f>
        <v>https://sed.admsakhalin.ru/Docs/Citizen/_layouts/15/eos/edbtransfer.ashx?SiteId=84ddafa0031f409e9b1dd96f91351621&amp;WebId=b44a2e8f6bd940ffb8577ce52c7585e0&amp;ListId=fd8a59b5757749e6848a491ebc731a91&amp;ItemId=34255&amp;ItemGuid=487afce3ae834761967d5cca3e466085&amp;Data=24</v>
      </c>
    </row>
    <row r="174" spans="1:7" x14ac:dyDescent="0.25">
      <c r="A174" t="s">
        <v>19</v>
      </c>
      <c r="B174" t="s">
        <v>521</v>
      </c>
      <c r="C174" t="s">
        <v>522</v>
      </c>
      <c r="D174" t="s">
        <v>98</v>
      </c>
      <c r="E174" t="s">
        <v>523</v>
      </c>
      <c r="F174" t="str">
        <f t="shared" si="0"/>
        <v>Обращения граждан МО Ногликский ГО</v>
      </c>
      <c r="G174" s="10" t="str">
        <f>HYPERLINK("https://sed.admsakhalin.ru/Docs/Citizen/_layouts/15/eos/edbtransfer.ashx?SiteId=84ddafa0031f409e9b1dd96f91351621&amp;WebId=b44a2e8f6bd940ffb8577ce52c7585e0&amp;ListId=fd8a59b5757749e6848a491ebc731a91&amp;ItemId=32432&amp;ItemGuid=530600e0bfe94b4baa7e5d1711a70cd1&amp;Data=24","https://sed.admsakhalin.ru/Docs/Citizen/_layouts/15/eos/edbtransfer.ashx?SiteId=84ddafa0031f409e9b1dd96f91351621&amp;WebId=b44a2e8f6bd940ffb8577ce52c7585e0&amp;ListId=fd8a59b5757749e6848a491ebc731a91&amp;ItemId=32432&amp;ItemGuid=530600e0bfe94b4baa7e5d1711a70cd1&amp;Data=24")</f>
        <v>https://sed.admsakhalin.ru/Docs/Citizen/_layouts/15/eos/edbtransfer.ashx?SiteId=84ddafa0031f409e9b1dd96f91351621&amp;WebId=b44a2e8f6bd940ffb8577ce52c7585e0&amp;ListId=fd8a59b5757749e6848a491ebc731a91&amp;ItemId=32432&amp;ItemGuid=530600e0bfe94b4baa7e5d1711a70cd1&amp;Data=24</v>
      </c>
    </row>
    <row r="175" spans="1:7" x14ac:dyDescent="0.25">
      <c r="A175" t="s">
        <v>19</v>
      </c>
      <c r="B175" t="s">
        <v>40</v>
      </c>
      <c r="C175" t="s">
        <v>524</v>
      </c>
      <c r="D175" t="s">
        <v>263</v>
      </c>
      <c r="E175" t="s">
        <v>525</v>
      </c>
      <c r="F175" t="str">
        <f t="shared" si="0"/>
        <v>Обращения граждан МО Ногликский ГО</v>
      </c>
      <c r="G175" s="10" t="str">
        <f>HYPERLINK("https://sed.admsakhalin.ru/Docs/Citizen/_layouts/15/eos/edbtransfer.ashx?SiteId=84ddafa0031f409e9b1dd96f91351621&amp;WebId=b44a2e8f6bd940ffb8577ce52c7585e0&amp;ListId=fd8a59b5757749e6848a491ebc731a91&amp;ItemId=39885&amp;ItemGuid=64c709e92b284ce3834f5d875b17a839&amp;Data=24","https://sed.admsakhalin.ru/Docs/Citizen/_layouts/15/eos/edbtransfer.ashx?SiteId=84ddafa0031f409e9b1dd96f91351621&amp;WebId=b44a2e8f6bd940ffb8577ce52c7585e0&amp;ListId=fd8a59b5757749e6848a491ebc731a91&amp;ItemId=39885&amp;ItemGuid=64c709e92b284ce3834f5d875b17a839&amp;Data=24")</f>
        <v>https://sed.admsakhalin.ru/Docs/Citizen/_layouts/15/eos/edbtransfer.ashx?SiteId=84ddafa0031f409e9b1dd96f91351621&amp;WebId=b44a2e8f6bd940ffb8577ce52c7585e0&amp;ListId=fd8a59b5757749e6848a491ebc731a91&amp;ItemId=39885&amp;ItemGuid=64c709e92b284ce3834f5d875b17a839&amp;Data=24</v>
      </c>
    </row>
    <row r="176" spans="1:7" x14ac:dyDescent="0.25">
      <c r="A176" t="s">
        <v>19</v>
      </c>
      <c r="B176" t="s">
        <v>100</v>
      </c>
      <c r="C176" t="s">
        <v>526</v>
      </c>
      <c r="D176" t="s">
        <v>98</v>
      </c>
      <c r="E176" t="s">
        <v>527</v>
      </c>
      <c r="F176" t="str">
        <f t="shared" si="0"/>
        <v>Обращения граждан МО Ногликский ГО</v>
      </c>
      <c r="G176" s="10" t="str">
        <f>HYPERLINK("https://sed.admsakhalin.ru/Docs/Citizen/_layouts/15/eos/edbtransfer.ashx?SiteId=84ddafa0031f409e9b1dd96f91351621&amp;WebId=b44a2e8f6bd940ffb8577ce52c7585e0&amp;ListId=fd8a59b5757749e6848a491ebc731a91&amp;ItemId=32442&amp;ItemGuid=6a0ca649036649fb9c4e5d9ec05458de&amp;Data=24","https://sed.admsakhalin.ru/Docs/Citizen/_layouts/15/eos/edbtransfer.ashx?SiteId=84ddafa0031f409e9b1dd96f91351621&amp;WebId=b44a2e8f6bd940ffb8577ce52c7585e0&amp;ListId=fd8a59b5757749e6848a491ebc731a91&amp;ItemId=32442&amp;ItemGuid=6a0ca649036649fb9c4e5d9ec05458de&amp;Data=24")</f>
        <v>https://sed.admsakhalin.ru/Docs/Citizen/_layouts/15/eos/edbtransfer.ashx?SiteId=84ddafa0031f409e9b1dd96f91351621&amp;WebId=b44a2e8f6bd940ffb8577ce52c7585e0&amp;ListId=fd8a59b5757749e6848a491ebc731a91&amp;ItemId=32442&amp;ItemGuid=6a0ca649036649fb9c4e5d9ec05458de&amp;Data=24</v>
      </c>
    </row>
    <row r="177" spans="1:7" x14ac:dyDescent="0.25">
      <c r="A177" t="s">
        <v>19</v>
      </c>
      <c r="B177" t="s">
        <v>70</v>
      </c>
      <c r="C177" t="s">
        <v>528</v>
      </c>
      <c r="D177" t="s">
        <v>78</v>
      </c>
      <c r="E177" t="s">
        <v>79</v>
      </c>
      <c r="F177" t="str">
        <f t="shared" si="0"/>
        <v>Обращения граждан МО Ногликский ГО</v>
      </c>
      <c r="G177" s="10" t="str">
        <f>HYPERLINK("https://sed.admsakhalin.ru/Docs/Citizen/_layouts/15/eos/edbtransfer.ashx?SiteId=84ddafa0031f409e9b1dd96f91351621&amp;WebId=b44a2e8f6bd940ffb8577ce52c7585e0&amp;ListId=fd8a59b5757749e6848a491ebc731a91&amp;ItemId=35259&amp;ItemGuid=d55dccd8dc0f4c74bfeb5e10bb6fe7fe&amp;Data=24","https://sed.admsakhalin.ru/Docs/Citizen/_layouts/15/eos/edbtransfer.ashx?SiteId=84ddafa0031f409e9b1dd96f91351621&amp;WebId=b44a2e8f6bd940ffb8577ce52c7585e0&amp;ListId=fd8a59b5757749e6848a491ebc731a91&amp;ItemId=35259&amp;ItemGuid=d55dccd8dc0f4c74bfeb5e10bb6fe7fe&amp;Data=24")</f>
        <v>https://sed.admsakhalin.ru/Docs/Citizen/_layouts/15/eos/edbtransfer.ashx?SiteId=84ddafa0031f409e9b1dd96f91351621&amp;WebId=b44a2e8f6bd940ffb8577ce52c7585e0&amp;ListId=fd8a59b5757749e6848a491ebc731a91&amp;ItemId=35259&amp;ItemGuid=d55dccd8dc0f4c74bfeb5e10bb6fe7fe&amp;Data=24</v>
      </c>
    </row>
    <row r="178" spans="1:7" x14ac:dyDescent="0.25">
      <c r="A178" t="s">
        <v>19</v>
      </c>
      <c r="B178" t="s">
        <v>40</v>
      </c>
      <c r="C178" t="s">
        <v>529</v>
      </c>
      <c r="D178" t="s">
        <v>530</v>
      </c>
      <c r="E178" t="s">
        <v>531</v>
      </c>
      <c r="F178" t="str">
        <f t="shared" si="0"/>
        <v>Обращения граждан МО Ногликский ГО</v>
      </c>
      <c r="G178" s="10" t="str">
        <f>HYPERLINK("https://sed.admsakhalin.ru/Docs/Citizen/_layouts/15/eos/edbtransfer.ashx?SiteId=84ddafa0031f409e9b1dd96f91351621&amp;WebId=b44a2e8f6bd940ffb8577ce52c7585e0&amp;ListId=fd8a59b5757749e6848a491ebc731a91&amp;ItemId=29189&amp;ItemGuid=2527ba696537453a968b5f46d214e6a7&amp;Data=24","https://sed.admsakhalin.ru/Docs/Citizen/_layouts/15/eos/edbtransfer.ashx?SiteId=84ddafa0031f409e9b1dd96f91351621&amp;WebId=b44a2e8f6bd940ffb8577ce52c7585e0&amp;ListId=fd8a59b5757749e6848a491ebc731a91&amp;ItemId=29189&amp;ItemGuid=2527ba696537453a968b5f46d214e6a7&amp;Data=24")</f>
        <v>https://sed.admsakhalin.ru/Docs/Citizen/_layouts/15/eos/edbtransfer.ashx?SiteId=84ddafa0031f409e9b1dd96f91351621&amp;WebId=b44a2e8f6bd940ffb8577ce52c7585e0&amp;ListId=fd8a59b5757749e6848a491ebc731a91&amp;ItemId=29189&amp;ItemGuid=2527ba696537453a968b5f46d214e6a7&amp;Data=24</v>
      </c>
    </row>
    <row r="179" spans="1:7" x14ac:dyDescent="0.25">
      <c r="A179" t="s">
        <v>19</v>
      </c>
      <c r="B179" t="s">
        <v>532</v>
      </c>
      <c r="C179" t="s">
        <v>533</v>
      </c>
      <c r="D179" t="s">
        <v>534</v>
      </c>
      <c r="E179" t="s">
        <v>535</v>
      </c>
      <c r="F179" t="str">
        <f t="shared" si="0"/>
        <v>Обращения граждан МО Ногликский ГО</v>
      </c>
      <c r="G179" s="10" t="str">
        <f>HYPERLINK("https://sed.admsakhalin.ru/Docs/Citizen/_layouts/15/eos/edbtransfer.ashx?SiteId=84ddafa0031f409e9b1dd96f91351621&amp;WebId=b44a2e8f6bd940ffb8577ce52c7585e0&amp;ListId=fd8a59b5757749e6848a491ebc731a91&amp;ItemId=39653&amp;ItemGuid=30b78cdf2a9544d89fe4603f040f955b&amp;Data=24","https://sed.admsakhalin.ru/Docs/Citizen/_layouts/15/eos/edbtransfer.ashx?SiteId=84ddafa0031f409e9b1dd96f91351621&amp;WebId=b44a2e8f6bd940ffb8577ce52c7585e0&amp;ListId=fd8a59b5757749e6848a491ebc731a91&amp;ItemId=39653&amp;ItemGuid=30b78cdf2a9544d89fe4603f040f955b&amp;Data=24")</f>
        <v>https://sed.admsakhalin.ru/Docs/Citizen/_layouts/15/eos/edbtransfer.ashx?SiteId=84ddafa0031f409e9b1dd96f91351621&amp;WebId=b44a2e8f6bd940ffb8577ce52c7585e0&amp;ListId=fd8a59b5757749e6848a491ebc731a91&amp;ItemId=39653&amp;ItemGuid=30b78cdf2a9544d89fe4603f040f955b&amp;Data=24</v>
      </c>
    </row>
    <row r="180" spans="1:7" x14ac:dyDescent="0.25">
      <c r="A180" t="s">
        <v>19</v>
      </c>
      <c r="B180" t="s">
        <v>58</v>
      </c>
      <c r="C180" t="s">
        <v>536</v>
      </c>
      <c r="D180" t="s">
        <v>537</v>
      </c>
      <c r="E180" t="s">
        <v>61</v>
      </c>
      <c r="F180" t="str">
        <f t="shared" si="0"/>
        <v>Обращения граждан МО Ногликский ГО</v>
      </c>
      <c r="G180" s="10" t="str">
        <f>HYPERLINK("https://sed.admsakhalin.ru/Docs/Citizen/_layouts/15/eos/edbtransfer.ashx?SiteId=84ddafa0031f409e9b1dd96f91351621&amp;WebId=b44a2e8f6bd940ffb8577ce52c7585e0&amp;ListId=fd8a59b5757749e6848a491ebc731a91&amp;ItemId=38817&amp;ItemGuid=d30beebf5bf94b8db34060c2e489476d&amp;Data=24","https://sed.admsakhalin.ru/Docs/Citizen/_layouts/15/eos/edbtransfer.ashx?SiteId=84ddafa0031f409e9b1dd96f91351621&amp;WebId=b44a2e8f6bd940ffb8577ce52c7585e0&amp;ListId=fd8a59b5757749e6848a491ebc731a91&amp;ItemId=38817&amp;ItemGuid=d30beebf5bf94b8db34060c2e489476d&amp;Data=24")</f>
        <v>https://sed.admsakhalin.ru/Docs/Citizen/_layouts/15/eos/edbtransfer.ashx?SiteId=84ddafa0031f409e9b1dd96f91351621&amp;WebId=b44a2e8f6bd940ffb8577ce52c7585e0&amp;ListId=fd8a59b5757749e6848a491ebc731a91&amp;ItemId=38817&amp;ItemGuid=d30beebf5bf94b8db34060c2e489476d&amp;Data=24</v>
      </c>
    </row>
    <row r="181" spans="1:7" x14ac:dyDescent="0.25">
      <c r="A181" t="s">
        <v>19</v>
      </c>
      <c r="B181" t="s">
        <v>538</v>
      </c>
      <c r="C181" t="s">
        <v>539</v>
      </c>
      <c r="D181" t="s">
        <v>540</v>
      </c>
      <c r="E181" t="s">
        <v>541</v>
      </c>
      <c r="F181" t="str">
        <f t="shared" si="0"/>
        <v>Обращения граждан МО Ногликский ГО</v>
      </c>
      <c r="G181" s="10" t="str">
        <f>HYPERLINK("https://sed.admsakhalin.ru/Docs/Citizen/_layouts/15/eos/edbtransfer.ashx?SiteId=84ddafa0031f409e9b1dd96f91351621&amp;WebId=b44a2e8f6bd940ffb8577ce52c7585e0&amp;ListId=fd8a59b5757749e6848a491ebc731a91&amp;ItemId=29665&amp;ItemGuid=41712da13d4045679f5f612453c75cef&amp;Data=24","https://sed.admsakhalin.ru/Docs/Citizen/_layouts/15/eos/edbtransfer.ashx?SiteId=84ddafa0031f409e9b1dd96f91351621&amp;WebId=b44a2e8f6bd940ffb8577ce52c7585e0&amp;ListId=fd8a59b5757749e6848a491ebc731a91&amp;ItemId=29665&amp;ItemGuid=41712da13d4045679f5f612453c75cef&amp;Data=24")</f>
        <v>https://sed.admsakhalin.ru/Docs/Citizen/_layouts/15/eos/edbtransfer.ashx?SiteId=84ddafa0031f409e9b1dd96f91351621&amp;WebId=b44a2e8f6bd940ffb8577ce52c7585e0&amp;ListId=fd8a59b5757749e6848a491ebc731a91&amp;ItemId=29665&amp;ItemGuid=41712da13d4045679f5f612453c75cef&amp;Data=24</v>
      </c>
    </row>
    <row r="182" spans="1:7" x14ac:dyDescent="0.25">
      <c r="A182" t="s">
        <v>19</v>
      </c>
      <c r="B182" t="s">
        <v>100</v>
      </c>
      <c r="C182" t="s">
        <v>542</v>
      </c>
      <c r="D182" t="s">
        <v>75</v>
      </c>
      <c r="E182" t="s">
        <v>543</v>
      </c>
      <c r="F182" t="str">
        <f t="shared" si="0"/>
        <v>Обращения граждан МО Ногликский ГО</v>
      </c>
      <c r="G182" s="10" t="str">
        <f>HYPERLINK("https://sed.admsakhalin.ru/Docs/Citizen/_layouts/15/eos/edbtransfer.ashx?SiteId=84ddafa0031f409e9b1dd96f91351621&amp;WebId=b44a2e8f6bd940ffb8577ce52c7585e0&amp;ListId=fd8a59b5757749e6848a491ebc731a91&amp;ItemId=31772&amp;ItemGuid=6ca2d604a92c4853bc27613e97566ae9&amp;Data=24","https://sed.admsakhalin.ru/Docs/Citizen/_layouts/15/eos/edbtransfer.ashx?SiteId=84ddafa0031f409e9b1dd96f91351621&amp;WebId=b44a2e8f6bd940ffb8577ce52c7585e0&amp;ListId=fd8a59b5757749e6848a491ebc731a91&amp;ItemId=31772&amp;ItemGuid=6ca2d604a92c4853bc27613e97566ae9&amp;Data=24")</f>
        <v>https://sed.admsakhalin.ru/Docs/Citizen/_layouts/15/eos/edbtransfer.ashx?SiteId=84ddafa0031f409e9b1dd96f91351621&amp;WebId=b44a2e8f6bd940ffb8577ce52c7585e0&amp;ListId=fd8a59b5757749e6848a491ebc731a91&amp;ItemId=31772&amp;ItemGuid=6ca2d604a92c4853bc27613e97566ae9&amp;Data=24</v>
      </c>
    </row>
    <row r="183" spans="1:7" x14ac:dyDescent="0.25">
      <c r="A183" t="s">
        <v>19</v>
      </c>
      <c r="B183" t="s">
        <v>24</v>
      </c>
      <c r="C183" t="s">
        <v>544</v>
      </c>
      <c r="D183" t="s">
        <v>545</v>
      </c>
      <c r="E183" t="s">
        <v>546</v>
      </c>
      <c r="F183" t="str">
        <f t="shared" si="0"/>
        <v>Обращения граждан МО Ногликский ГО</v>
      </c>
      <c r="G183" s="10" t="str">
        <f>HYPERLINK("https://sed.admsakhalin.ru/Docs/Citizen/_layouts/15/eos/edbtransfer.ashx?SiteId=84ddafa0031f409e9b1dd96f91351621&amp;WebId=b44a2e8f6bd940ffb8577ce52c7585e0&amp;ListId=fd8a59b5757749e6848a491ebc731a91&amp;ItemId=35033&amp;ItemGuid=3ee5e57a05234d4db3626146aade7446&amp;Data=24","https://sed.admsakhalin.ru/Docs/Citizen/_layouts/15/eos/edbtransfer.ashx?SiteId=84ddafa0031f409e9b1dd96f91351621&amp;WebId=b44a2e8f6bd940ffb8577ce52c7585e0&amp;ListId=fd8a59b5757749e6848a491ebc731a91&amp;ItemId=35033&amp;ItemGuid=3ee5e57a05234d4db3626146aade7446&amp;Data=24")</f>
        <v>https://sed.admsakhalin.ru/Docs/Citizen/_layouts/15/eos/edbtransfer.ashx?SiteId=84ddafa0031f409e9b1dd96f91351621&amp;WebId=b44a2e8f6bd940ffb8577ce52c7585e0&amp;ListId=fd8a59b5757749e6848a491ebc731a91&amp;ItemId=35033&amp;ItemGuid=3ee5e57a05234d4db3626146aade7446&amp;Data=24</v>
      </c>
    </row>
    <row r="184" spans="1:7" x14ac:dyDescent="0.25">
      <c r="A184" t="s">
        <v>19</v>
      </c>
      <c r="B184" t="s">
        <v>176</v>
      </c>
      <c r="C184" t="s">
        <v>547</v>
      </c>
      <c r="D184" t="s">
        <v>178</v>
      </c>
      <c r="E184" t="s">
        <v>179</v>
      </c>
      <c r="F184" t="str">
        <f t="shared" si="0"/>
        <v>Обращения граждан МО Ногликский ГО</v>
      </c>
      <c r="G184" s="10" t="str">
        <f>HYPERLINK("https://sed.admsakhalin.ru/Docs/Citizen/_layouts/15/eos/edbtransfer.ashx?SiteId=84ddafa0031f409e9b1dd96f91351621&amp;WebId=b44a2e8f6bd940ffb8577ce52c7585e0&amp;ListId=fd8a59b5757749e6848a491ebc731a91&amp;ItemId=38631&amp;ItemGuid=41e1c66f79394e5aa72a614d6978fada&amp;Data=24","https://sed.admsakhalin.ru/Docs/Citizen/_layouts/15/eos/edbtransfer.ashx?SiteId=84ddafa0031f409e9b1dd96f91351621&amp;WebId=b44a2e8f6bd940ffb8577ce52c7585e0&amp;ListId=fd8a59b5757749e6848a491ebc731a91&amp;ItemId=38631&amp;ItemGuid=41e1c66f79394e5aa72a614d6978fada&amp;Data=24")</f>
        <v>https://sed.admsakhalin.ru/Docs/Citizen/_layouts/15/eos/edbtransfer.ashx?SiteId=84ddafa0031f409e9b1dd96f91351621&amp;WebId=b44a2e8f6bd940ffb8577ce52c7585e0&amp;ListId=fd8a59b5757749e6848a491ebc731a91&amp;ItemId=38631&amp;ItemGuid=41e1c66f79394e5aa72a614d6978fada&amp;Data=24</v>
      </c>
    </row>
    <row r="185" spans="1:7" x14ac:dyDescent="0.25">
      <c r="A185" t="s">
        <v>19</v>
      </c>
      <c r="B185" t="s">
        <v>548</v>
      </c>
      <c r="C185" t="s">
        <v>549</v>
      </c>
      <c r="D185" t="s">
        <v>341</v>
      </c>
      <c r="E185" t="s">
        <v>550</v>
      </c>
      <c r="F185" t="str">
        <f t="shared" si="0"/>
        <v>Обращения граждан МО Ногликский ГО</v>
      </c>
      <c r="G185" s="10" t="str">
        <f>HYPERLINK("https://sed.admsakhalin.ru/Docs/Citizen/_layouts/15/eos/edbtransfer.ashx?SiteId=84ddafa0031f409e9b1dd96f91351621&amp;WebId=b44a2e8f6bd940ffb8577ce52c7585e0&amp;ListId=fd8a59b5757749e6848a491ebc731a91&amp;ItemId=38324&amp;ItemGuid=be3816c45eac4084b41b6259e0dd1e6e&amp;Data=24","https://sed.admsakhalin.ru/Docs/Citizen/_layouts/15/eos/edbtransfer.ashx?SiteId=84ddafa0031f409e9b1dd96f91351621&amp;WebId=b44a2e8f6bd940ffb8577ce52c7585e0&amp;ListId=fd8a59b5757749e6848a491ebc731a91&amp;ItemId=38324&amp;ItemGuid=be3816c45eac4084b41b6259e0dd1e6e&amp;Data=24")</f>
        <v>https://sed.admsakhalin.ru/Docs/Citizen/_layouts/15/eos/edbtransfer.ashx?SiteId=84ddafa0031f409e9b1dd96f91351621&amp;WebId=b44a2e8f6bd940ffb8577ce52c7585e0&amp;ListId=fd8a59b5757749e6848a491ebc731a91&amp;ItemId=38324&amp;ItemGuid=be3816c45eac4084b41b6259e0dd1e6e&amp;Data=24</v>
      </c>
    </row>
    <row r="186" spans="1:7" x14ac:dyDescent="0.25">
      <c r="A186" t="s">
        <v>19</v>
      </c>
      <c r="B186" t="s">
        <v>40</v>
      </c>
      <c r="C186" t="s">
        <v>551</v>
      </c>
      <c r="D186" t="s">
        <v>204</v>
      </c>
      <c r="E186" t="s">
        <v>552</v>
      </c>
      <c r="F186" t="str">
        <f t="shared" si="0"/>
        <v>Обращения граждан МО Ногликский ГО</v>
      </c>
      <c r="G186" s="10" t="str">
        <f>HYPERLINK("https://sed.admsakhalin.ru/Docs/Citizen/_layouts/15/eos/edbtransfer.ashx?SiteId=84ddafa0031f409e9b1dd96f91351621&amp;WebId=b44a2e8f6bd940ffb8577ce52c7585e0&amp;ListId=fd8a59b5757749e6848a491ebc731a91&amp;ItemId=39094&amp;ItemGuid=d6b64834620e46e8b3a9632d29ae3321&amp;Data=24","https://sed.admsakhalin.ru/Docs/Citizen/_layouts/15/eos/edbtransfer.ashx?SiteId=84ddafa0031f409e9b1dd96f91351621&amp;WebId=b44a2e8f6bd940ffb8577ce52c7585e0&amp;ListId=fd8a59b5757749e6848a491ebc731a91&amp;ItemId=39094&amp;ItemGuid=d6b64834620e46e8b3a9632d29ae3321&amp;Data=24")</f>
        <v>https://sed.admsakhalin.ru/Docs/Citizen/_layouts/15/eos/edbtransfer.ashx?SiteId=84ddafa0031f409e9b1dd96f91351621&amp;WebId=b44a2e8f6bd940ffb8577ce52c7585e0&amp;ListId=fd8a59b5757749e6848a491ebc731a91&amp;ItemId=39094&amp;ItemGuid=d6b64834620e46e8b3a9632d29ae3321&amp;Data=24</v>
      </c>
    </row>
    <row r="187" spans="1:7" x14ac:dyDescent="0.25">
      <c r="A187" t="s">
        <v>19</v>
      </c>
      <c r="B187" t="s">
        <v>136</v>
      </c>
      <c r="C187" t="s">
        <v>553</v>
      </c>
      <c r="D187" t="s">
        <v>155</v>
      </c>
      <c r="E187" t="s">
        <v>61</v>
      </c>
      <c r="F187" t="str">
        <f t="shared" si="0"/>
        <v>Обращения граждан МО Ногликский ГО</v>
      </c>
      <c r="G187" s="10" t="str">
        <f>HYPERLINK("https://sed.admsakhalin.ru/Docs/Citizen/_layouts/15/eos/edbtransfer.ashx?SiteId=84ddafa0031f409e9b1dd96f91351621&amp;WebId=b44a2e8f6bd940ffb8577ce52c7585e0&amp;ListId=fd8a59b5757749e6848a491ebc731a91&amp;ItemId=31402&amp;ItemGuid=abcd6eebc03844ebae2b63e939546088&amp;Data=24","https://sed.admsakhalin.ru/Docs/Citizen/_layouts/15/eos/edbtransfer.ashx?SiteId=84ddafa0031f409e9b1dd96f91351621&amp;WebId=b44a2e8f6bd940ffb8577ce52c7585e0&amp;ListId=fd8a59b5757749e6848a491ebc731a91&amp;ItemId=31402&amp;ItemGuid=abcd6eebc03844ebae2b63e939546088&amp;Data=24")</f>
        <v>https://sed.admsakhalin.ru/Docs/Citizen/_layouts/15/eos/edbtransfer.ashx?SiteId=84ddafa0031f409e9b1dd96f91351621&amp;WebId=b44a2e8f6bd940ffb8577ce52c7585e0&amp;ListId=fd8a59b5757749e6848a491ebc731a91&amp;ItemId=31402&amp;ItemGuid=abcd6eebc03844ebae2b63e939546088&amp;Data=24</v>
      </c>
    </row>
    <row r="188" spans="1:7" x14ac:dyDescent="0.25">
      <c r="A188" t="s">
        <v>19</v>
      </c>
      <c r="B188" t="s">
        <v>24</v>
      </c>
      <c r="C188" t="s">
        <v>554</v>
      </c>
      <c r="D188" t="s">
        <v>273</v>
      </c>
      <c r="E188" t="s">
        <v>555</v>
      </c>
      <c r="F188" t="str">
        <f t="shared" si="0"/>
        <v>Обращения граждан МО Ногликский ГО</v>
      </c>
      <c r="G188" s="10" t="str">
        <f>HYPERLINK("https://sed.admsakhalin.ru/Docs/Citizen/_layouts/15/eos/edbtransfer.ashx?SiteId=84ddafa0031f409e9b1dd96f91351621&amp;WebId=b44a2e8f6bd940ffb8577ce52c7585e0&amp;ListId=fd8a59b5757749e6848a491ebc731a91&amp;ItemId=32093&amp;ItemGuid=4d98fddc92d74ca58062643b3572b28a&amp;Data=24","https://sed.admsakhalin.ru/Docs/Citizen/_layouts/15/eos/edbtransfer.ashx?SiteId=84ddafa0031f409e9b1dd96f91351621&amp;WebId=b44a2e8f6bd940ffb8577ce52c7585e0&amp;ListId=fd8a59b5757749e6848a491ebc731a91&amp;ItemId=32093&amp;ItemGuid=4d98fddc92d74ca58062643b3572b28a&amp;Data=24")</f>
        <v>https://sed.admsakhalin.ru/Docs/Citizen/_layouts/15/eos/edbtransfer.ashx?SiteId=84ddafa0031f409e9b1dd96f91351621&amp;WebId=b44a2e8f6bd940ffb8577ce52c7585e0&amp;ListId=fd8a59b5757749e6848a491ebc731a91&amp;ItemId=32093&amp;ItemGuid=4d98fddc92d74ca58062643b3572b28a&amp;Data=24</v>
      </c>
    </row>
    <row r="189" spans="1:7" x14ac:dyDescent="0.25">
      <c r="A189" t="s">
        <v>19</v>
      </c>
      <c r="B189" t="s">
        <v>40</v>
      </c>
      <c r="C189" t="s">
        <v>556</v>
      </c>
      <c r="D189" t="s">
        <v>92</v>
      </c>
      <c r="E189" t="s">
        <v>557</v>
      </c>
      <c r="F189" t="str">
        <f t="shared" si="0"/>
        <v>Обращения граждан МО Ногликский ГО</v>
      </c>
      <c r="G189" s="10" t="str">
        <f>HYPERLINK("https://sed.admsakhalin.ru/Docs/Citizen/_layouts/15/eos/edbtransfer.ashx?SiteId=84ddafa0031f409e9b1dd96f91351621&amp;WebId=b44a2e8f6bd940ffb8577ce52c7585e0&amp;ListId=fd8a59b5757749e6848a491ebc731a91&amp;ItemId=37229&amp;ItemGuid=dc78cbe6673042be947c64cfb8701512&amp;Data=24","https://sed.admsakhalin.ru/Docs/Citizen/_layouts/15/eos/edbtransfer.ashx?SiteId=84ddafa0031f409e9b1dd96f91351621&amp;WebId=b44a2e8f6bd940ffb8577ce52c7585e0&amp;ListId=fd8a59b5757749e6848a491ebc731a91&amp;ItemId=37229&amp;ItemGuid=dc78cbe6673042be947c64cfb8701512&amp;Data=24")</f>
        <v>https://sed.admsakhalin.ru/Docs/Citizen/_layouts/15/eos/edbtransfer.ashx?SiteId=84ddafa0031f409e9b1dd96f91351621&amp;WebId=b44a2e8f6bd940ffb8577ce52c7585e0&amp;ListId=fd8a59b5757749e6848a491ebc731a91&amp;ItemId=37229&amp;ItemGuid=dc78cbe6673042be947c64cfb8701512&amp;Data=24</v>
      </c>
    </row>
    <row r="190" spans="1:7" x14ac:dyDescent="0.25">
      <c r="A190" t="s">
        <v>19</v>
      </c>
      <c r="B190" t="s">
        <v>40</v>
      </c>
      <c r="C190" t="s">
        <v>558</v>
      </c>
      <c r="D190" t="s">
        <v>276</v>
      </c>
      <c r="E190" t="s">
        <v>559</v>
      </c>
      <c r="F190" t="str">
        <f t="shared" si="0"/>
        <v>Обращения граждан МО Ногликский ГО</v>
      </c>
      <c r="G190" s="10" t="str">
        <f>HYPERLINK("https://sed.admsakhalin.ru/Docs/Citizen/_layouts/15/eos/edbtransfer.ashx?SiteId=84ddafa0031f409e9b1dd96f91351621&amp;WebId=b44a2e8f6bd940ffb8577ce52c7585e0&amp;ListId=fd8a59b5757749e6848a491ebc731a91&amp;ItemId=37537&amp;ItemGuid=8e1cd142a00d4a7c9c17655d71deb06b&amp;Data=24","https://sed.admsakhalin.ru/Docs/Citizen/_layouts/15/eos/edbtransfer.ashx?SiteId=84ddafa0031f409e9b1dd96f91351621&amp;WebId=b44a2e8f6bd940ffb8577ce52c7585e0&amp;ListId=fd8a59b5757749e6848a491ebc731a91&amp;ItemId=37537&amp;ItemGuid=8e1cd142a00d4a7c9c17655d71deb06b&amp;Data=24")</f>
        <v>https://sed.admsakhalin.ru/Docs/Citizen/_layouts/15/eos/edbtransfer.ashx?SiteId=84ddafa0031f409e9b1dd96f91351621&amp;WebId=b44a2e8f6bd940ffb8577ce52c7585e0&amp;ListId=fd8a59b5757749e6848a491ebc731a91&amp;ItemId=37537&amp;ItemGuid=8e1cd142a00d4a7c9c17655d71deb06b&amp;Data=24</v>
      </c>
    </row>
    <row r="191" spans="1:7" x14ac:dyDescent="0.25">
      <c r="A191" t="s">
        <v>19</v>
      </c>
      <c r="B191" t="s">
        <v>467</v>
      </c>
      <c r="C191" t="s">
        <v>560</v>
      </c>
      <c r="D191" t="s">
        <v>34</v>
      </c>
      <c r="E191" t="s">
        <v>470</v>
      </c>
      <c r="F191" t="str">
        <f t="shared" si="0"/>
        <v>Обращения граждан МО Ногликский ГО</v>
      </c>
      <c r="G191" s="10" t="str">
        <f>HYPERLINK("https://sed.admsakhalin.ru/Docs/Citizen/_layouts/15/eos/edbtransfer.ashx?SiteId=84ddafa0031f409e9b1dd96f91351621&amp;WebId=b44a2e8f6bd940ffb8577ce52c7585e0&amp;ListId=fd8a59b5757749e6848a491ebc731a91&amp;ItemId=28249&amp;ItemGuid=06db3411df4d496d92f7656aa2ad21d3&amp;Data=24","https://sed.admsakhalin.ru/Docs/Citizen/_layouts/15/eos/edbtransfer.ashx?SiteId=84ddafa0031f409e9b1dd96f91351621&amp;WebId=b44a2e8f6bd940ffb8577ce52c7585e0&amp;ListId=fd8a59b5757749e6848a491ebc731a91&amp;ItemId=28249&amp;ItemGuid=06db3411df4d496d92f7656aa2ad21d3&amp;Data=24")</f>
        <v>https://sed.admsakhalin.ru/Docs/Citizen/_layouts/15/eos/edbtransfer.ashx?SiteId=84ddafa0031f409e9b1dd96f91351621&amp;WebId=b44a2e8f6bd940ffb8577ce52c7585e0&amp;ListId=fd8a59b5757749e6848a491ebc731a91&amp;ItemId=28249&amp;ItemGuid=06db3411df4d496d92f7656aa2ad21d3&amp;Data=24</v>
      </c>
    </row>
    <row r="192" spans="1:7" x14ac:dyDescent="0.25">
      <c r="A192" t="s">
        <v>19</v>
      </c>
      <c r="B192" t="s">
        <v>404</v>
      </c>
      <c r="C192" t="s">
        <v>561</v>
      </c>
      <c r="D192" t="s">
        <v>562</v>
      </c>
      <c r="E192" t="s">
        <v>563</v>
      </c>
      <c r="F192" t="str">
        <f t="shared" si="0"/>
        <v>Обращения граждан МО Ногликский ГО</v>
      </c>
      <c r="G192" s="10" t="str">
        <f>HYPERLINK("https://sed.admsakhalin.ru/Docs/Citizen/_layouts/15/eos/edbtransfer.ashx?SiteId=84ddafa0031f409e9b1dd96f91351621&amp;WebId=b44a2e8f6bd940ffb8577ce52c7585e0&amp;ListId=fd8a59b5757749e6848a491ebc731a91&amp;ItemId=28062&amp;ItemGuid=b31ad37de61d4fc98403667a78379ead&amp;Data=24","https://sed.admsakhalin.ru/Docs/Citizen/_layouts/15/eos/edbtransfer.ashx?SiteId=84ddafa0031f409e9b1dd96f91351621&amp;WebId=b44a2e8f6bd940ffb8577ce52c7585e0&amp;ListId=fd8a59b5757749e6848a491ebc731a91&amp;ItemId=28062&amp;ItemGuid=b31ad37de61d4fc98403667a78379ead&amp;Data=24")</f>
        <v>https://sed.admsakhalin.ru/Docs/Citizen/_layouts/15/eos/edbtransfer.ashx?SiteId=84ddafa0031f409e9b1dd96f91351621&amp;WebId=b44a2e8f6bd940ffb8577ce52c7585e0&amp;ListId=fd8a59b5757749e6848a491ebc731a91&amp;ItemId=28062&amp;ItemGuid=b31ad37de61d4fc98403667a78379ead&amp;Data=24</v>
      </c>
    </row>
    <row r="193" spans="1:7" x14ac:dyDescent="0.25">
      <c r="A193" t="s">
        <v>19</v>
      </c>
      <c r="B193" t="s">
        <v>24</v>
      </c>
      <c r="C193" t="s">
        <v>564</v>
      </c>
      <c r="D193" t="s">
        <v>204</v>
      </c>
      <c r="E193" t="s">
        <v>156</v>
      </c>
      <c r="F193" t="str">
        <f t="shared" si="0"/>
        <v>Обращения граждан МО Ногликский ГО</v>
      </c>
      <c r="G193" s="10" t="str">
        <f>HYPERLINK("https://sed.admsakhalin.ru/Docs/Citizen/_layouts/15/eos/edbtransfer.ashx?SiteId=84ddafa0031f409e9b1dd96f91351621&amp;WebId=b44a2e8f6bd940ffb8577ce52c7585e0&amp;ListId=fd8a59b5757749e6848a491ebc731a91&amp;ItemId=39072&amp;ItemGuid=db98e0ad09874f09ba4467b1d9b16780&amp;Data=24","https://sed.admsakhalin.ru/Docs/Citizen/_layouts/15/eos/edbtransfer.ashx?SiteId=84ddafa0031f409e9b1dd96f91351621&amp;WebId=b44a2e8f6bd940ffb8577ce52c7585e0&amp;ListId=fd8a59b5757749e6848a491ebc731a91&amp;ItemId=39072&amp;ItemGuid=db98e0ad09874f09ba4467b1d9b16780&amp;Data=24")</f>
        <v>https://sed.admsakhalin.ru/Docs/Citizen/_layouts/15/eos/edbtransfer.ashx?SiteId=84ddafa0031f409e9b1dd96f91351621&amp;WebId=b44a2e8f6bd940ffb8577ce52c7585e0&amp;ListId=fd8a59b5757749e6848a491ebc731a91&amp;ItemId=39072&amp;ItemGuid=db98e0ad09874f09ba4467b1d9b16780&amp;Data=24</v>
      </c>
    </row>
    <row r="194" spans="1:7" x14ac:dyDescent="0.25">
      <c r="A194" t="s">
        <v>19</v>
      </c>
      <c r="B194" t="s">
        <v>299</v>
      </c>
      <c r="C194" t="s">
        <v>565</v>
      </c>
      <c r="D194" t="s">
        <v>210</v>
      </c>
      <c r="E194" t="s">
        <v>566</v>
      </c>
      <c r="F194" t="str">
        <f t="shared" si="0"/>
        <v>Обращения граждан МО Ногликский ГО</v>
      </c>
      <c r="G194" s="10" t="str">
        <f>HYPERLINK("https://sed.admsakhalin.ru/Docs/Citizen/_layouts/15/eos/edbtransfer.ashx?SiteId=84ddafa0031f409e9b1dd96f91351621&amp;WebId=b44a2e8f6bd940ffb8577ce52c7585e0&amp;ListId=fd8a59b5757749e6848a491ebc731a91&amp;ItemId=33059&amp;ItemGuid=f816a78165874060a9746832b64557c9&amp;Data=24","https://sed.admsakhalin.ru/Docs/Citizen/_layouts/15/eos/edbtransfer.ashx?SiteId=84ddafa0031f409e9b1dd96f91351621&amp;WebId=b44a2e8f6bd940ffb8577ce52c7585e0&amp;ListId=fd8a59b5757749e6848a491ebc731a91&amp;ItemId=33059&amp;ItemGuid=f816a78165874060a9746832b64557c9&amp;Data=24")</f>
        <v>https://sed.admsakhalin.ru/Docs/Citizen/_layouts/15/eos/edbtransfer.ashx?SiteId=84ddafa0031f409e9b1dd96f91351621&amp;WebId=b44a2e8f6bd940ffb8577ce52c7585e0&amp;ListId=fd8a59b5757749e6848a491ebc731a91&amp;ItemId=33059&amp;ItemGuid=f816a78165874060a9746832b64557c9&amp;Data=24</v>
      </c>
    </row>
    <row r="195" spans="1:7" x14ac:dyDescent="0.25">
      <c r="A195" t="s">
        <v>19</v>
      </c>
      <c r="B195" t="s">
        <v>62</v>
      </c>
      <c r="C195" t="s">
        <v>567</v>
      </c>
      <c r="D195" t="s">
        <v>568</v>
      </c>
      <c r="E195" t="s">
        <v>569</v>
      </c>
      <c r="F195" t="str">
        <f t="shared" si="0"/>
        <v>Обращения граждан МО Ногликский ГО</v>
      </c>
      <c r="G195" s="10" t="str">
        <f>HYPERLINK("https://sed.admsakhalin.ru/Docs/Citizen/_layouts/15/eos/edbtransfer.ashx?SiteId=84ddafa0031f409e9b1dd96f91351621&amp;WebId=b44a2e8f6bd940ffb8577ce52c7585e0&amp;ListId=fd8a59b5757749e6848a491ebc731a91&amp;ItemId=31883&amp;ItemGuid=3b41048755c34153b3b668601f9f29ed&amp;Data=24","https://sed.admsakhalin.ru/Docs/Citizen/_layouts/15/eos/edbtransfer.ashx?SiteId=84ddafa0031f409e9b1dd96f91351621&amp;WebId=b44a2e8f6bd940ffb8577ce52c7585e0&amp;ListId=fd8a59b5757749e6848a491ebc731a91&amp;ItemId=31883&amp;ItemGuid=3b41048755c34153b3b668601f9f29ed&amp;Data=24")</f>
        <v>https://sed.admsakhalin.ru/Docs/Citizen/_layouts/15/eos/edbtransfer.ashx?SiteId=84ddafa0031f409e9b1dd96f91351621&amp;WebId=b44a2e8f6bd940ffb8577ce52c7585e0&amp;ListId=fd8a59b5757749e6848a491ebc731a91&amp;ItemId=31883&amp;ItemGuid=3b41048755c34153b3b668601f9f29ed&amp;Data=24</v>
      </c>
    </row>
    <row r="196" spans="1:7" x14ac:dyDescent="0.25">
      <c r="A196" t="s">
        <v>19</v>
      </c>
      <c r="B196" t="s">
        <v>36</v>
      </c>
      <c r="C196" t="s">
        <v>570</v>
      </c>
      <c r="D196" t="s">
        <v>127</v>
      </c>
      <c r="E196" t="s">
        <v>571</v>
      </c>
      <c r="F196" t="str">
        <f t="shared" si="0"/>
        <v>Обращения граждан МО Ногликский ГО</v>
      </c>
      <c r="G196" s="10" t="str">
        <f>HYPERLINK("https://sed.admsakhalin.ru/Docs/Citizen/_layouts/15/eos/edbtransfer.ashx?SiteId=84ddafa0031f409e9b1dd96f91351621&amp;WebId=b44a2e8f6bd940ffb8577ce52c7585e0&amp;ListId=fd8a59b5757749e6848a491ebc731a91&amp;ItemId=38163&amp;ItemGuid=9b44f41af6e54833ab9b6875eb927ac2&amp;Data=24","https://sed.admsakhalin.ru/Docs/Citizen/_layouts/15/eos/edbtransfer.ashx?SiteId=84ddafa0031f409e9b1dd96f91351621&amp;WebId=b44a2e8f6bd940ffb8577ce52c7585e0&amp;ListId=fd8a59b5757749e6848a491ebc731a91&amp;ItemId=38163&amp;ItemGuid=9b44f41af6e54833ab9b6875eb927ac2&amp;Data=24")</f>
        <v>https://sed.admsakhalin.ru/Docs/Citizen/_layouts/15/eos/edbtransfer.ashx?SiteId=84ddafa0031f409e9b1dd96f91351621&amp;WebId=b44a2e8f6bd940ffb8577ce52c7585e0&amp;ListId=fd8a59b5757749e6848a491ebc731a91&amp;ItemId=38163&amp;ItemGuid=9b44f41af6e54833ab9b6875eb927ac2&amp;Data=24</v>
      </c>
    </row>
    <row r="197" spans="1:7" x14ac:dyDescent="0.25">
      <c r="A197" t="s">
        <v>19</v>
      </c>
      <c r="B197" t="s">
        <v>70</v>
      </c>
      <c r="C197" t="s">
        <v>572</v>
      </c>
      <c r="D197" t="s">
        <v>242</v>
      </c>
      <c r="E197" t="s">
        <v>573</v>
      </c>
      <c r="F197" t="str">
        <f t="shared" si="0"/>
        <v>Обращения граждан МО Ногликский ГО</v>
      </c>
      <c r="G197" s="10" t="str">
        <f>HYPERLINK("https://sed.admsakhalin.ru/Docs/Citizen/_layouts/15/eos/edbtransfer.ashx?SiteId=84ddafa0031f409e9b1dd96f91351621&amp;WebId=b44a2e8f6bd940ffb8577ce52c7585e0&amp;ListId=fd8a59b5757749e6848a491ebc731a91&amp;ItemId=36679&amp;ItemGuid=3dfbcac2d95643dda4f0696ce4c60f58&amp;Data=24","https://sed.admsakhalin.ru/Docs/Citizen/_layouts/15/eos/edbtransfer.ashx?SiteId=84ddafa0031f409e9b1dd96f91351621&amp;WebId=b44a2e8f6bd940ffb8577ce52c7585e0&amp;ListId=fd8a59b5757749e6848a491ebc731a91&amp;ItemId=36679&amp;ItemGuid=3dfbcac2d95643dda4f0696ce4c60f58&amp;Data=24")</f>
        <v>https://sed.admsakhalin.ru/Docs/Citizen/_layouts/15/eos/edbtransfer.ashx?SiteId=84ddafa0031f409e9b1dd96f91351621&amp;WebId=b44a2e8f6bd940ffb8577ce52c7585e0&amp;ListId=fd8a59b5757749e6848a491ebc731a91&amp;ItemId=36679&amp;ItemGuid=3dfbcac2d95643dda4f0696ce4c60f58&amp;Data=24</v>
      </c>
    </row>
    <row r="198" spans="1:7" x14ac:dyDescent="0.25">
      <c r="A198" t="s">
        <v>19</v>
      </c>
      <c r="B198" t="s">
        <v>329</v>
      </c>
      <c r="C198" t="s">
        <v>574</v>
      </c>
      <c r="D198" t="s">
        <v>34</v>
      </c>
      <c r="E198" t="s">
        <v>575</v>
      </c>
      <c r="F198" t="str">
        <f t="shared" si="0"/>
        <v>Обращения граждан МО Ногликский ГО</v>
      </c>
      <c r="G198" s="10" t="str">
        <f>HYPERLINK("https://sed.admsakhalin.ru/Docs/Citizen/_layouts/15/eos/edbtransfer.ashx?SiteId=84ddafa0031f409e9b1dd96f91351621&amp;WebId=b44a2e8f6bd940ffb8577ce52c7585e0&amp;ListId=fd8a59b5757749e6848a491ebc731a91&amp;ItemId=28240&amp;ItemGuid=8e8ba8d03e04484cb8436aa0805b6c59&amp;Data=24","https://sed.admsakhalin.ru/Docs/Citizen/_layouts/15/eos/edbtransfer.ashx?SiteId=84ddafa0031f409e9b1dd96f91351621&amp;WebId=b44a2e8f6bd940ffb8577ce52c7585e0&amp;ListId=fd8a59b5757749e6848a491ebc731a91&amp;ItemId=28240&amp;ItemGuid=8e8ba8d03e04484cb8436aa0805b6c59&amp;Data=24")</f>
        <v>https://sed.admsakhalin.ru/Docs/Citizen/_layouts/15/eos/edbtransfer.ashx?SiteId=84ddafa0031f409e9b1dd96f91351621&amp;WebId=b44a2e8f6bd940ffb8577ce52c7585e0&amp;ListId=fd8a59b5757749e6848a491ebc731a91&amp;ItemId=28240&amp;ItemGuid=8e8ba8d03e04484cb8436aa0805b6c59&amp;Data=24</v>
      </c>
    </row>
    <row r="199" spans="1:7" x14ac:dyDescent="0.25">
      <c r="A199" t="s">
        <v>19</v>
      </c>
      <c r="B199" t="s">
        <v>40</v>
      </c>
      <c r="C199" t="s">
        <v>576</v>
      </c>
      <c r="D199" t="s">
        <v>577</v>
      </c>
      <c r="E199" t="s">
        <v>578</v>
      </c>
      <c r="F199" t="str">
        <f t="shared" si="0"/>
        <v>Обращения граждан МО Ногликский ГО</v>
      </c>
      <c r="G199" s="10" t="str">
        <f>HYPERLINK("https://sed.admsakhalin.ru/Docs/Citizen/_layouts/15/eos/edbtransfer.ashx?SiteId=84ddafa0031f409e9b1dd96f91351621&amp;WebId=b44a2e8f6bd940ffb8577ce52c7585e0&amp;ListId=fd8a59b5757749e6848a491ebc731a91&amp;ItemId=30077&amp;ItemGuid=5a4d051a2ad94d66adf46c38063142b0&amp;Data=24","https://sed.admsakhalin.ru/Docs/Citizen/_layouts/15/eos/edbtransfer.ashx?SiteId=84ddafa0031f409e9b1dd96f91351621&amp;WebId=b44a2e8f6bd940ffb8577ce52c7585e0&amp;ListId=fd8a59b5757749e6848a491ebc731a91&amp;ItemId=30077&amp;ItemGuid=5a4d051a2ad94d66adf46c38063142b0&amp;Data=24")</f>
        <v>https://sed.admsakhalin.ru/Docs/Citizen/_layouts/15/eos/edbtransfer.ashx?SiteId=84ddafa0031f409e9b1dd96f91351621&amp;WebId=b44a2e8f6bd940ffb8577ce52c7585e0&amp;ListId=fd8a59b5757749e6848a491ebc731a91&amp;ItemId=30077&amp;ItemGuid=5a4d051a2ad94d66adf46c38063142b0&amp;Data=24</v>
      </c>
    </row>
    <row r="200" spans="1:7" x14ac:dyDescent="0.25">
      <c r="A200" t="s">
        <v>19</v>
      </c>
      <c r="B200" t="s">
        <v>70</v>
      </c>
      <c r="C200" t="s">
        <v>579</v>
      </c>
      <c r="D200" t="s">
        <v>337</v>
      </c>
      <c r="E200" t="s">
        <v>580</v>
      </c>
      <c r="F200" t="str">
        <f t="shared" si="0"/>
        <v>Обращения граждан МО Ногликский ГО</v>
      </c>
      <c r="G200" s="10" t="str">
        <f>HYPERLINK("https://sed.admsakhalin.ru/Docs/Citizen/_layouts/15/eos/edbtransfer.ashx?SiteId=84ddafa0031f409e9b1dd96f91351621&amp;WebId=b44a2e8f6bd940ffb8577ce52c7585e0&amp;ListId=fd8a59b5757749e6848a491ebc731a91&amp;ItemId=38259&amp;ItemGuid=8f4f0c30939e4119965b6c43f0e4fa49&amp;Data=24","https://sed.admsakhalin.ru/Docs/Citizen/_layouts/15/eos/edbtransfer.ashx?SiteId=84ddafa0031f409e9b1dd96f91351621&amp;WebId=b44a2e8f6bd940ffb8577ce52c7585e0&amp;ListId=fd8a59b5757749e6848a491ebc731a91&amp;ItemId=38259&amp;ItemGuid=8f4f0c30939e4119965b6c43f0e4fa49&amp;Data=24")</f>
        <v>https://sed.admsakhalin.ru/Docs/Citizen/_layouts/15/eos/edbtransfer.ashx?SiteId=84ddafa0031f409e9b1dd96f91351621&amp;WebId=b44a2e8f6bd940ffb8577ce52c7585e0&amp;ListId=fd8a59b5757749e6848a491ebc731a91&amp;ItemId=38259&amp;ItemGuid=8f4f0c30939e4119965b6c43f0e4fa49&amp;Data=24</v>
      </c>
    </row>
    <row r="201" spans="1:7" x14ac:dyDescent="0.25">
      <c r="A201" t="s">
        <v>19</v>
      </c>
      <c r="B201" t="s">
        <v>581</v>
      </c>
      <c r="C201" t="s">
        <v>582</v>
      </c>
      <c r="D201" t="s">
        <v>124</v>
      </c>
      <c r="E201" t="s">
        <v>583</v>
      </c>
      <c r="F201" t="str">
        <f t="shared" si="0"/>
        <v>Обращения граждан МО Ногликский ГО</v>
      </c>
      <c r="G201" s="10" t="str">
        <f>HYPERLINK("https://sed.admsakhalin.ru/Docs/Citizen/_layouts/15/eos/edbtransfer.ashx?SiteId=84ddafa0031f409e9b1dd96f91351621&amp;WebId=b44a2e8f6bd940ffb8577ce52c7585e0&amp;ListId=fd8a59b5757749e6848a491ebc731a91&amp;ItemId=34816&amp;ItemGuid=6086c995d512462da6676cd98f122eec&amp;Data=24","https://sed.admsakhalin.ru/Docs/Citizen/_layouts/15/eos/edbtransfer.ashx?SiteId=84ddafa0031f409e9b1dd96f91351621&amp;WebId=b44a2e8f6bd940ffb8577ce52c7585e0&amp;ListId=fd8a59b5757749e6848a491ebc731a91&amp;ItemId=34816&amp;ItemGuid=6086c995d512462da6676cd98f122eec&amp;Data=24")</f>
        <v>https://sed.admsakhalin.ru/Docs/Citizen/_layouts/15/eos/edbtransfer.ashx?SiteId=84ddafa0031f409e9b1dd96f91351621&amp;WebId=b44a2e8f6bd940ffb8577ce52c7585e0&amp;ListId=fd8a59b5757749e6848a491ebc731a91&amp;ItemId=34816&amp;ItemGuid=6086c995d512462da6676cd98f122eec&amp;Data=24</v>
      </c>
    </row>
    <row r="202" spans="1:7" x14ac:dyDescent="0.25">
      <c r="A202" t="s">
        <v>19</v>
      </c>
      <c r="B202" t="s">
        <v>584</v>
      </c>
      <c r="C202" t="s">
        <v>585</v>
      </c>
      <c r="D202" t="s">
        <v>586</v>
      </c>
      <c r="E202" t="s">
        <v>587</v>
      </c>
      <c r="F202" t="str">
        <f t="shared" si="0"/>
        <v>Обращения граждан МО Ногликский ГО</v>
      </c>
      <c r="G202" s="10" t="str">
        <f>HYPERLINK("https://sed.admsakhalin.ru/Docs/Citizen/_layouts/15/eos/edbtransfer.ashx?SiteId=84ddafa0031f409e9b1dd96f91351621&amp;WebId=b44a2e8f6bd940ffb8577ce52c7585e0&amp;ListId=fd8a59b5757749e6848a491ebc731a91&amp;ItemId=28389&amp;ItemGuid=f5332f29d01b4362a3d16d8e2fa70f15&amp;Data=24","https://sed.admsakhalin.ru/Docs/Citizen/_layouts/15/eos/edbtransfer.ashx?SiteId=84ddafa0031f409e9b1dd96f91351621&amp;WebId=b44a2e8f6bd940ffb8577ce52c7585e0&amp;ListId=fd8a59b5757749e6848a491ebc731a91&amp;ItemId=28389&amp;ItemGuid=f5332f29d01b4362a3d16d8e2fa70f15&amp;Data=24")</f>
        <v>https://sed.admsakhalin.ru/Docs/Citizen/_layouts/15/eos/edbtransfer.ashx?SiteId=84ddafa0031f409e9b1dd96f91351621&amp;WebId=b44a2e8f6bd940ffb8577ce52c7585e0&amp;ListId=fd8a59b5757749e6848a491ebc731a91&amp;ItemId=28389&amp;ItemGuid=f5332f29d01b4362a3d16d8e2fa70f15&amp;Data=24</v>
      </c>
    </row>
    <row r="203" spans="1:7" x14ac:dyDescent="0.25">
      <c r="A203" t="s">
        <v>19</v>
      </c>
      <c r="B203" t="s">
        <v>36</v>
      </c>
      <c r="C203" t="s">
        <v>588</v>
      </c>
      <c r="D203" t="s">
        <v>56</v>
      </c>
      <c r="E203" t="s">
        <v>589</v>
      </c>
      <c r="F203" t="str">
        <f t="shared" si="0"/>
        <v>Обращения граждан МО Ногликский ГО</v>
      </c>
      <c r="G203" s="10" t="str">
        <f>HYPERLINK("https://sed.admsakhalin.ru/Docs/Citizen/_layouts/15/eos/edbtransfer.ashx?SiteId=84ddafa0031f409e9b1dd96f91351621&amp;WebId=b44a2e8f6bd940ffb8577ce52c7585e0&amp;ListId=fd8a59b5757749e6848a491ebc731a91&amp;ItemId=31208&amp;ItemGuid=532c56e0bd5a44eab6726e1b20f06769&amp;Data=24","https://sed.admsakhalin.ru/Docs/Citizen/_layouts/15/eos/edbtransfer.ashx?SiteId=84ddafa0031f409e9b1dd96f91351621&amp;WebId=b44a2e8f6bd940ffb8577ce52c7585e0&amp;ListId=fd8a59b5757749e6848a491ebc731a91&amp;ItemId=31208&amp;ItemGuid=532c56e0bd5a44eab6726e1b20f06769&amp;Data=24")</f>
        <v>https://sed.admsakhalin.ru/Docs/Citizen/_layouts/15/eos/edbtransfer.ashx?SiteId=84ddafa0031f409e9b1dd96f91351621&amp;WebId=b44a2e8f6bd940ffb8577ce52c7585e0&amp;ListId=fd8a59b5757749e6848a491ebc731a91&amp;ItemId=31208&amp;ItemGuid=532c56e0bd5a44eab6726e1b20f06769&amp;Data=24</v>
      </c>
    </row>
    <row r="204" spans="1:7" x14ac:dyDescent="0.25">
      <c r="A204" t="s">
        <v>19</v>
      </c>
      <c r="B204" t="s">
        <v>70</v>
      </c>
      <c r="C204" t="s">
        <v>590</v>
      </c>
      <c r="D204" t="s">
        <v>124</v>
      </c>
      <c r="E204" t="s">
        <v>591</v>
      </c>
      <c r="F204" t="str">
        <f t="shared" si="0"/>
        <v>Обращения граждан МО Ногликский ГО</v>
      </c>
      <c r="G204" s="10" t="str">
        <f>HYPERLINK("https://sed.admsakhalin.ru/Docs/Citizen/_layouts/15/eos/edbtransfer.ashx?SiteId=84ddafa0031f409e9b1dd96f91351621&amp;WebId=b44a2e8f6bd940ffb8577ce52c7585e0&amp;ListId=fd8a59b5757749e6848a491ebc731a91&amp;ItemId=34818&amp;ItemGuid=da8f5771dd4f47b3a5f9709ecb0690d5&amp;Data=24","https://sed.admsakhalin.ru/Docs/Citizen/_layouts/15/eos/edbtransfer.ashx?SiteId=84ddafa0031f409e9b1dd96f91351621&amp;WebId=b44a2e8f6bd940ffb8577ce52c7585e0&amp;ListId=fd8a59b5757749e6848a491ebc731a91&amp;ItemId=34818&amp;ItemGuid=da8f5771dd4f47b3a5f9709ecb0690d5&amp;Data=24")</f>
        <v>https://sed.admsakhalin.ru/Docs/Citizen/_layouts/15/eos/edbtransfer.ashx?SiteId=84ddafa0031f409e9b1dd96f91351621&amp;WebId=b44a2e8f6bd940ffb8577ce52c7585e0&amp;ListId=fd8a59b5757749e6848a491ebc731a91&amp;ItemId=34818&amp;ItemGuid=da8f5771dd4f47b3a5f9709ecb0690d5&amp;Data=24</v>
      </c>
    </row>
    <row r="205" spans="1:7" x14ac:dyDescent="0.25">
      <c r="A205" t="s">
        <v>19</v>
      </c>
      <c r="B205" t="s">
        <v>136</v>
      </c>
      <c r="C205" t="s">
        <v>592</v>
      </c>
      <c r="D205" t="s">
        <v>155</v>
      </c>
      <c r="E205" t="s">
        <v>61</v>
      </c>
      <c r="F205" t="str">
        <f t="shared" si="0"/>
        <v>Обращения граждан МО Ногликский ГО</v>
      </c>
      <c r="G205" s="10" t="str">
        <f>HYPERLINK("https://sed.admsakhalin.ru/Docs/Citizen/_layouts/15/eos/edbtransfer.ashx?SiteId=84ddafa0031f409e9b1dd96f91351621&amp;WebId=b44a2e8f6bd940ffb8577ce52c7585e0&amp;ListId=fd8a59b5757749e6848a491ebc731a91&amp;ItemId=31401&amp;ItemGuid=3a78610e153b4755bb90710fa62d8bde&amp;Data=24","https://sed.admsakhalin.ru/Docs/Citizen/_layouts/15/eos/edbtransfer.ashx?SiteId=84ddafa0031f409e9b1dd96f91351621&amp;WebId=b44a2e8f6bd940ffb8577ce52c7585e0&amp;ListId=fd8a59b5757749e6848a491ebc731a91&amp;ItemId=31401&amp;ItemGuid=3a78610e153b4755bb90710fa62d8bde&amp;Data=24")</f>
        <v>https://sed.admsakhalin.ru/Docs/Citizen/_layouts/15/eos/edbtransfer.ashx?SiteId=84ddafa0031f409e9b1dd96f91351621&amp;WebId=b44a2e8f6bd940ffb8577ce52c7585e0&amp;ListId=fd8a59b5757749e6848a491ebc731a91&amp;ItemId=31401&amp;ItemGuid=3a78610e153b4755bb90710fa62d8bde&amp;Data=24</v>
      </c>
    </row>
    <row r="206" spans="1:7" x14ac:dyDescent="0.25">
      <c r="A206" t="s">
        <v>19</v>
      </c>
      <c r="B206" t="s">
        <v>452</v>
      </c>
      <c r="C206" t="s">
        <v>593</v>
      </c>
      <c r="D206" t="s">
        <v>124</v>
      </c>
      <c r="E206" t="s">
        <v>594</v>
      </c>
      <c r="F206" t="str">
        <f t="shared" si="0"/>
        <v>Обращения граждан МО Ногликский ГО</v>
      </c>
      <c r="G206" s="10" t="str">
        <f>HYPERLINK("https://sed.admsakhalin.ru/Docs/Citizen/_layouts/15/eos/edbtransfer.ashx?SiteId=84ddafa0031f409e9b1dd96f91351621&amp;WebId=b44a2e8f6bd940ffb8577ce52c7585e0&amp;ListId=fd8a59b5757749e6848a491ebc731a91&amp;ItemId=34810&amp;ItemGuid=3db517426e0b4e5fbb117196d11f5586&amp;Data=24","https://sed.admsakhalin.ru/Docs/Citizen/_layouts/15/eos/edbtransfer.ashx?SiteId=84ddafa0031f409e9b1dd96f91351621&amp;WebId=b44a2e8f6bd940ffb8577ce52c7585e0&amp;ListId=fd8a59b5757749e6848a491ebc731a91&amp;ItemId=34810&amp;ItemGuid=3db517426e0b4e5fbb117196d11f5586&amp;Data=24")</f>
        <v>https://sed.admsakhalin.ru/Docs/Citizen/_layouts/15/eos/edbtransfer.ashx?SiteId=84ddafa0031f409e9b1dd96f91351621&amp;WebId=b44a2e8f6bd940ffb8577ce52c7585e0&amp;ListId=fd8a59b5757749e6848a491ebc731a91&amp;ItemId=34810&amp;ItemGuid=3db517426e0b4e5fbb117196d11f5586&amp;Data=24</v>
      </c>
    </row>
    <row r="207" spans="1:7" x14ac:dyDescent="0.25">
      <c r="A207" t="s">
        <v>19</v>
      </c>
      <c r="B207" t="s">
        <v>595</v>
      </c>
      <c r="C207" t="s">
        <v>596</v>
      </c>
      <c r="D207" t="s">
        <v>378</v>
      </c>
      <c r="E207" t="s">
        <v>597</v>
      </c>
      <c r="F207" t="str">
        <f t="shared" si="0"/>
        <v>Обращения граждан МО Ногликский ГО</v>
      </c>
      <c r="G207" s="10" t="str">
        <f>HYPERLINK("https://sed.admsakhalin.ru/Docs/Citizen/_layouts/15/eos/edbtransfer.ashx?SiteId=84ddafa0031f409e9b1dd96f91351621&amp;WebId=b44a2e8f6bd940ffb8577ce52c7585e0&amp;ListId=fd8a59b5757749e6848a491ebc731a91&amp;ItemId=37970&amp;ItemGuid=e473d870717447ff8bd5720a5d38e5c3&amp;Data=24","https://sed.admsakhalin.ru/Docs/Citizen/_layouts/15/eos/edbtransfer.ashx?SiteId=84ddafa0031f409e9b1dd96f91351621&amp;WebId=b44a2e8f6bd940ffb8577ce52c7585e0&amp;ListId=fd8a59b5757749e6848a491ebc731a91&amp;ItemId=37970&amp;ItemGuid=e473d870717447ff8bd5720a5d38e5c3&amp;Data=24")</f>
        <v>https://sed.admsakhalin.ru/Docs/Citizen/_layouts/15/eos/edbtransfer.ashx?SiteId=84ddafa0031f409e9b1dd96f91351621&amp;WebId=b44a2e8f6bd940ffb8577ce52c7585e0&amp;ListId=fd8a59b5757749e6848a491ebc731a91&amp;ItemId=37970&amp;ItemGuid=e473d870717447ff8bd5720a5d38e5c3&amp;Data=24</v>
      </c>
    </row>
    <row r="208" spans="1:7" x14ac:dyDescent="0.25">
      <c r="A208" t="s">
        <v>19</v>
      </c>
      <c r="B208" t="s">
        <v>489</v>
      </c>
      <c r="C208" t="s">
        <v>598</v>
      </c>
      <c r="D208" t="s">
        <v>150</v>
      </c>
      <c r="E208" t="s">
        <v>599</v>
      </c>
      <c r="F208" t="str">
        <f t="shared" si="0"/>
        <v>Обращения граждан МО Ногликский ГО</v>
      </c>
      <c r="G208" s="10" t="str">
        <f>HYPERLINK("https://sed.admsakhalin.ru/Docs/Citizen/_layouts/15/eos/edbtransfer.ashx?SiteId=84ddafa0031f409e9b1dd96f91351621&amp;WebId=b44a2e8f6bd940ffb8577ce52c7585e0&amp;ListId=fd8a59b5757749e6848a491ebc731a91&amp;ItemId=29988&amp;ItemGuid=c558a1a0bd3c46bf9288720f37fd2f42&amp;Data=24","https://sed.admsakhalin.ru/Docs/Citizen/_layouts/15/eos/edbtransfer.ashx?SiteId=84ddafa0031f409e9b1dd96f91351621&amp;WebId=b44a2e8f6bd940ffb8577ce52c7585e0&amp;ListId=fd8a59b5757749e6848a491ebc731a91&amp;ItemId=29988&amp;ItemGuid=c558a1a0bd3c46bf9288720f37fd2f42&amp;Data=24")</f>
        <v>https://sed.admsakhalin.ru/Docs/Citizen/_layouts/15/eos/edbtransfer.ashx?SiteId=84ddafa0031f409e9b1dd96f91351621&amp;WebId=b44a2e8f6bd940ffb8577ce52c7585e0&amp;ListId=fd8a59b5757749e6848a491ebc731a91&amp;ItemId=29988&amp;ItemGuid=c558a1a0bd3c46bf9288720f37fd2f42&amp;Data=24</v>
      </c>
    </row>
    <row r="209" spans="1:7" x14ac:dyDescent="0.25">
      <c r="A209" t="s">
        <v>19</v>
      </c>
      <c r="B209" t="s">
        <v>24</v>
      </c>
      <c r="C209" t="s">
        <v>600</v>
      </c>
      <c r="D209" t="s">
        <v>503</v>
      </c>
      <c r="E209" t="s">
        <v>555</v>
      </c>
      <c r="F209" t="str">
        <f t="shared" si="0"/>
        <v>Обращения граждан МО Ногликский ГО</v>
      </c>
      <c r="G209" s="10" t="str">
        <f>HYPERLINK("https://sed.admsakhalin.ru/Docs/Citizen/_layouts/15/eos/edbtransfer.ashx?SiteId=84ddafa0031f409e9b1dd96f91351621&amp;WebId=b44a2e8f6bd940ffb8577ce52c7585e0&amp;ListId=fd8a59b5757749e6848a491ebc731a91&amp;ItemId=35203&amp;ItemGuid=56a040cdab364df695877349f47c5339&amp;Data=24","https://sed.admsakhalin.ru/Docs/Citizen/_layouts/15/eos/edbtransfer.ashx?SiteId=84ddafa0031f409e9b1dd96f91351621&amp;WebId=b44a2e8f6bd940ffb8577ce52c7585e0&amp;ListId=fd8a59b5757749e6848a491ebc731a91&amp;ItemId=35203&amp;ItemGuid=56a040cdab364df695877349f47c5339&amp;Data=24")</f>
        <v>https://sed.admsakhalin.ru/Docs/Citizen/_layouts/15/eos/edbtransfer.ashx?SiteId=84ddafa0031f409e9b1dd96f91351621&amp;WebId=b44a2e8f6bd940ffb8577ce52c7585e0&amp;ListId=fd8a59b5757749e6848a491ebc731a91&amp;ItemId=35203&amp;ItemGuid=56a040cdab364df695877349f47c5339&amp;Data=24</v>
      </c>
    </row>
    <row r="210" spans="1:7" x14ac:dyDescent="0.25">
      <c r="A210" t="s">
        <v>19</v>
      </c>
      <c r="B210" t="s">
        <v>24</v>
      </c>
      <c r="C210" t="s">
        <v>601</v>
      </c>
      <c r="D210" t="s">
        <v>602</v>
      </c>
      <c r="E210" t="s">
        <v>86</v>
      </c>
      <c r="F210" t="str">
        <f t="shared" si="0"/>
        <v>Обращения граждан МО Ногликский ГО</v>
      </c>
      <c r="G210" s="10" t="str">
        <f>HYPERLINK("https://sed.admsakhalin.ru/Docs/Citizen/_layouts/15/eos/edbtransfer.ashx?SiteId=84ddafa0031f409e9b1dd96f91351621&amp;WebId=b44a2e8f6bd940ffb8577ce52c7585e0&amp;ListId=fd8a59b5757749e6848a491ebc731a91&amp;ItemId=30358&amp;ItemGuid=ad278cde302f434ebc7073a690df99b4&amp;Data=24","https://sed.admsakhalin.ru/Docs/Citizen/_layouts/15/eos/edbtransfer.ashx?SiteId=84ddafa0031f409e9b1dd96f91351621&amp;WebId=b44a2e8f6bd940ffb8577ce52c7585e0&amp;ListId=fd8a59b5757749e6848a491ebc731a91&amp;ItemId=30358&amp;ItemGuid=ad278cde302f434ebc7073a690df99b4&amp;Data=24")</f>
        <v>https://sed.admsakhalin.ru/Docs/Citizen/_layouts/15/eos/edbtransfer.ashx?SiteId=84ddafa0031f409e9b1dd96f91351621&amp;WebId=b44a2e8f6bd940ffb8577ce52c7585e0&amp;ListId=fd8a59b5757749e6848a491ebc731a91&amp;ItemId=30358&amp;ItemGuid=ad278cde302f434ebc7073a690df99b4&amp;Data=24</v>
      </c>
    </row>
    <row r="211" spans="1:7" x14ac:dyDescent="0.25">
      <c r="A211" t="s">
        <v>19</v>
      </c>
      <c r="B211" t="s">
        <v>96</v>
      </c>
      <c r="C211" t="s">
        <v>603</v>
      </c>
      <c r="D211" t="s">
        <v>150</v>
      </c>
      <c r="E211" t="s">
        <v>604</v>
      </c>
      <c r="F211" t="str">
        <f t="shared" si="0"/>
        <v>Обращения граждан МО Ногликский ГО</v>
      </c>
      <c r="G211" s="10" t="str">
        <f>HYPERLINK("https://sed.admsakhalin.ru/Docs/Citizen/_layouts/15/eos/edbtransfer.ashx?SiteId=84ddafa0031f409e9b1dd96f91351621&amp;WebId=b44a2e8f6bd940ffb8577ce52c7585e0&amp;ListId=fd8a59b5757749e6848a491ebc731a91&amp;ItemId=29986&amp;ItemGuid=0eecb1ba688c401dbd4574130a16816c&amp;Data=24","https://sed.admsakhalin.ru/Docs/Citizen/_layouts/15/eos/edbtransfer.ashx?SiteId=84ddafa0031f409e9b1dd96f91351621&amp;WebId=b44a2e8f6bd940ffb8577ce52c7585e0&amp;ListId=fd8a59b5757749e6848a491ebc731a91&amp;ItemId=29986&amp;ItemGuid=0eecb1ba688c401dbd4574130a16816c&amp;Data=24")</f>
        <v>https://sed.admsakhalin.ru/Docs/Citizen/_layouts/15/eos/edbtransfer.ashx?SiteId=84ddafa0031f409e9b1dd96f91351621&amp;WebId=b44a2e8f6bd940ffb8577ce52c7585e0&amp;ListId=fd8a59b5757749e6848a491ebc731a91&amp;ItemId=29986&amp;ItemGuid=0eecb1ba688c401dbd4574130a16816c&amp;Data=24</v>
      </c>
    </row>
    <row r="212" spans="1:7" x14ac:dyDescent="0.25">
      <c r="A212" t="s">
        <v>19</v>
      </c>
      <c r="B212" t="s">
        <v>605</v>
      </c>
      <c r="C212" t="s">
        <v>606</v>
      </c>
      <c r="D212" t="s">
        <v>607</v>
      </c>
      <c r="E212" t="s">
        <v>608</v>
      </c>
      <c r="F212" t="str">
        <f t="shared" si="0"/>
        <v>Обращения граждан МО Ногликский ГО</v>
      </c>
      <c r="G212" s="10" t="str">
        <f>HYPERLINK("https://sed.admsakhalin.ru/Docs/Citizen/_layouts/15/eos/edbtransfer.ashx?SiteId=84ddafa0031f409e9b1dd96f91351621&amp;WebId=b44a2e8f6bd940ffb8577ce52c7585e0&amp;ListId=fd8a59b5757749e6848a491ebc731a91&amp;ItemId=35886&amp;ItemGuid=9767d56dc17a47fa8b7074320e539582&amp;Data=24","https://sed.admsakhalin.ru/Docs/Citizen/_layouts/15/eos/edbtransfer.ashx?SiteId=84ddafa0031f409e9b1dd96f91351621&amp;WebId=b44a2e8f6bd940ffb8577ce52c7585e0&amp;ListId=fd8a59b5757749e6848a491ebc731a91&amp;ItemId=35886&amp;ItemGuid=9767d56dc17a47fa8b7074320e539582&amp;Data=24")</f>
        <v>https://sed.admsakhalin.ru/Docs/Citizen/_layouts/15/eos/edbtransfer.ashx?SiteId=84ddafa0031f409e9b1dd96f91351621&amp;WebId=b44a2e8f6bd940ffb8577ce52c7585e0&amp;ListId=fd8a59b5757749e6848a491ebc731a91&amp;ItemId=35886&amp;ItemGuid=9767d56dc17a47fa8b7074320e539582&amp;Data=24</v>
      </c>
    </row>
    <row r="213" spans="1:7" x14ac:dyDescent="0.25">
      <c r="A213" t="s">
        <v>19</v>
      </c>
      <c r="B213" t="s">
        <v>176</v>
      </c>
      <c r="C213" t="s">
        <v>609</v>
      </c>
      <c r="D213" t="s">
        <v>210</v>
      </c>
      <c r="E213" t="s">
        <v>179</v>
      </c>
      <c r="F213" t="str">
        <f t="shared" si="0"/>
        <v>Обращения граждан МО Ногликский ГО</v>
      </c>
      <c r="G213" s="10" t="str">
        <f>HYPERLINK("https://sed.admsakhalin.ru/Docs/Citizen/_layouts/15/eos/edbtransfer.ashx?SiteId=84ddafa0031f409e9b1dd96f91351621&amp;WebId=b44a2e8f6bd940ffb8577ce52c7585e0&amp;ListId=fd8a59b5757749e6848a491ebc731a91&amp;ItemId=33058&amp;ItemGuid=7d2e146042bb4db4a4da752cc9551b15&amp;Data=24","https://sed.admsakhalin.ru/Docs/Citizen/_layouts/15/eos/edbtransfer.ashx?SiteId=84ddafa0031f409e9b1dd96f91351621&amp;WebId=b44a2e8f6bd940ffb8577ce52c7585e0&amp;ListId=fd8a59b5757749e6848a491ebc731a91&amp;ItemId=33058&amp;ItemGuid=7d2e146042bb4db4a4da752cc9551b15&amp;Data=24")</f>
        <v>https://sed.admsakhalin.ru/Docs/Citizen/_layouts/15/eos/edbtransfer.ashx?SiteId=84ddafa0031f409e9b1dd96f91351621&amp;WebId=b44a2e8f6bd940ffb8577ce52c7585e0&amp;ListId=fd8a59b5757749e6848a491ebc731a91&amp;ItemId=33058&amp;ItemGuid=7d2e146042bb4db4a4da752cc9551b15&amp;Data=24</v>
      </c>
    </row>
    <row r="214" spans="1:7" x14ac:dyDescent="0.25">
      <c r="A214" t="s">
        <v>19</v>
      </c>
      <c r="B214" t="s">
        <v>40</v>
      </c>
      <c r="C214" t="s">
        <v>610</v>
      </c>
      <c r="D214" t="s">
        <v>195</v>
      </c>
      <c r="E214" t="s">
        <v>611</v>
      </c>
      <c r="F214" t="str">
        <f t="shared" si="0"/>
        <v>Обращения граждан МО Ногликский ГО</v>
      </c>
      <c r="G214" s="10" t="str">
        <f>HYPERLINK("https://sed.admsakhalin.ru/Docs/Citizen/_layouts/15/eos/edbtransfer.ashx?SiteId=84ddafa0031f409e9b1dd96f91351621&amp;WebId=b44a2e8f6bd940ffb8577ce52c7585e0&amp;ListId=fd8a59b5757749e6848a491ebc731a91&amp;ItemId=35644&amp;ItemGuid=9927e9fb658e48239bee7588826afcfd&amp;Data=24","https://sed.admsakhalin.ru/Docs/Citizen/_layouts/15/eos/edbtransfer.ashx?SiteId=84ddafa0031f409e9b1dd96f91351621&amp;WebId=b44a2e8f6bd940ffb8577ce52c7585e0&amp;ListId=fd8a59b5757749e6848a491ebc731a91&amp;ItemId=35644&amp;ItemGuid=9927e9fb658e48239bee7588826afcfd&amp;Data=24")</f>
        <v>https://sed.admsakhalin.ru/Docs/Citizen/_layouts/15/eos/edbtransfer.ashx?SiteId=84ddafa0031f409e9b1dd96f91351621&amp;WebId=b44a2e8f6bd940ffb8577ce52c7585e0&amp;ListId=fd8a59b5757749e6848a491ebc731a91&amp;ItemId=35644&amp;ItemGuid=9927e9fb658e48239bee7588826afcfd&amp;Data=24</v>
      </c>
    </row>
    <row r="215" spans="1:7" x14ac:dyDescent="0.25">
      <c r="A215" t="s">
        <v>19</v>
      </c>
      <c r="B215" t="s">
        <v>612</v>
      </c>
      <c r="C215" t="s">
        <v>613</v>
      </c>
      <c r="D215" t="s">
        <v>34</v>
      </c>
      <c r="E215" t="s">
        <v>614</v>
      </c>
      <c r="F215" t="str">
        <f t="shared" si="0"/>
        <v>Обращения граждан МО Ногликский ГО</v>
      </c>
      <c r="G215" s="10" t="str">
        <f>HYPERLINK("https://sed.admsakhalin.ru/Docs/Citizen/_layouts/15/eos/edbtransfer.ashx?SiteId=84ddafa0031f409e9b1dd96f91351621&amp;WebId=b44a2e8f6bd940ffb8577ce52c7585e0&amp;ListId=fd8a59b5757749e6848a491ebc731a91&amp;ItemId=28234&amp;ItemGuid=3122989b9d8d4d73910e7596f8771154&amp;Data=24","https://sed.admsakhalin.ru/Docs/Citizen/_layouts/15/eos/edbtransfer.ashx?SiteId=84ddafa0031f409e9b1dd96f91351621&amp;WebId=b44a2e8f6bd940ffb8577ce52c7585e0&amp;ListId=fd8a59b5757749e6848a491ebc731a91&amp;ItemId=28234&amp;ItemGuid=3122989b9d8d4d73910e7596f8771154&amp;Data=24")</f>
        <v>https://sed.admsakhalin.ru/Docs/Citizen/_layouts/15/eos/edbtransfer.ashx?SiteId=84ddafa0031f409e9b1dd96f91351621&amp;WebId=b44a2e8f6bd940ffb8577ce52c7585e0&amp;ListId=fd8a59b5757749e6848a491ebc731a91&amp;ItemId=28234&amp;ItemGuid=3122989b9d8d4d73910e7596f8771154&amp;Data=24</v>
      </c>
    </row>
    <row r="216" spans="1:7" x14ac:dyDescent="0.25">
      <c r="A216" t="s">
        <v>19</v>
      </c>
      <c r="B216" t="s">
        <v>40</v>
      </c>
      <c r="C216" t="s">
        <v>615</v>
      </c>
      <c r="D216" t="s">
        <v>285</v>
      </c>
      <c r="E216" t="s">
        <v>616</v>
      </c>
      <c r="F216" t="str">
        <f t="shared" si="0"/>
        <v>Обращения граждан МО Ногликский ГО</v>
      </c>
      <c r="G216" s="10" t="str">
        <f>HYPERLINK("https://sed.admsakhalin.ru/Docs/Citizen/_layouts/15/eos/edbtransfer.ashx?SiteId=84ddafa0031f409e9b1dd96f91351621&amp;WebId=b44a2e8f6bd940ffb8577ce52c7585e0&amp;ListId=fd8a59b5757749e6848a491ebc731a91&amp;ItemId=38593&amp;ItemGuid=af7a437c4fb2417fb76d75aa36e004da&amp;Data=24","https://sed.admsakhalin.ru/Docs/Citizen/_layouts/15/eos/edbtransfer.ashx?SiteId=84ddafa0031f409e9b1dd96f91351621&amp;WebId=b44a2e8f6bd940ffb8577ce52c7585e0&amp;ListId=fd8a59b5757749e6848a491ebc731a91&amp;ItemId=38593&amp;ItemGuid=af7a437c4fb2417fb76d75aa36e004da&amp;Data=24")</f>
        <v>https://sed.admsakhalin.ru/Docs/Citizen/_layouts/15/eos/edbtransfer.ashx?SiteId=84ddafa0031f409e9b1dd96f91351621&amp;WebId=b44a2e8f6bd940ffb8577ce52c7585e0&amp;ListId=fd8a59b5757749e6848a491ebc731a91&amp;ItemId=38593&amp;ItemGuid=af7a437c4fb2417fb76d75aa36e004da&amp;Data=24</v>
      </c>
    </row>
    <row r="217" spans="1:7" x14ac:dyDescent="0.25">
      <c r="A217" t="s">
        <v>19</v>
      </c>
      <c r="B217" t="s">
        <v>87</v>
      </c>
      <c r="C217" t="s">
        <v>617</v>
      </c>
      <c r="D217" t="s">
        <v>124</v>
      </c>
      <c r="E217" t="s">
        <v>618</v>
      </c>
      <c r="F217" t="str">
        <f t="shared" si="0"/>
        <v>Обращения граждан МО Ногликский ГО</v>
      </c>
      <c r="G217" s="10" t="str">
        <f>HYPERLINK("https://sed.admsakhalin.ru/Docs/Citizen/_layouts/15/eos/edbtransfer.ashx?SiteId=84ddafa0031f409e9b1dd96f91351621&amp;WebId=b44a2e8f6bd940ffb8577ce52c7585e0&amp;ListId=fd8a59b5757749e6848a491ebc731a91&amp;ItemId=34812&amp;ItemGuid=04d419936d4f47e58f6175f6bc7ef03b&amp;Data=24","https://sed.admsakhalin.ru/Docs/Citizen/_layouts/15/eos/edbtransfer.ashx?SiteId=84ddafa0031f409e9b1dd96f91351621&amp;WebId=b44a2e8f6bd940ffb8577ce52c7585e0&amp;ListId=fd8a59b5757749e6848a491ebc731a91&amp;ItemId=34812&amp;ItemGuid=04d419936d4f47e58f6175f6bc7ef03b&amp;Data=24")</f>
        <v>https://sed.admsakhalin.ru/Docs/Citizen/_layouts/15/eos/edbtransfer.ashx?SiteId=84ddafa0031f409e9b1dd96f91351621&amp;WebId=b44a2e8f6bd940ffb8577ce52c7585e0&amp;ListId=fd8a59b5757749e6848a491ebc731a91&amp;ItemId=34812&amp;ItemGuid=04d419936d4f47e58f6175f6bc7ef03b&amp;Data=24</v>
      </c>
    </row>
    <row r="218" spans="1:7" x14ac:dyDescent="0.25">
      <c r="A218" t="s">
        <v>19</v>
      </c>
      <c r="B218" t="s">
        <v>176</v>
      </c>
      <c r="C218" t="s">
        <v>619</v>
      </c>
      <c r="D218" t="s">
        <v>620</v>
      </c>
      <c r="E218" t="s">
        <v>179</v>
      </c>
      <c r="F218" t="str">
        <f t="shared" si="0"/>
        <v>Обращения граждан МО Ногликский ГО</v>
      </c>
      <c r="G218" s="10" t="str">
        <f>HYPERLINK("https://sed.admsakhalin.ru/Docs/Citizen/_layouts/15/eos/edbtransfer.ashx?SiteId=84ddafa0031f409e9b1dd96f91351621&amp;WebId=b44a2e8f6bd940ffb8577ce52c7585e0&amp;ListId=fd8a59b5757749e6848a491ebc731a91&amp;ItemId=33149&amp;ItemGuid=0f55d1e9c99643baacf17600dd92d260&amp;Data=24","https://sed.admsakhalin.ru/Docs/Citizen/_layouts/15/eos/edbtransfer.ashx?SiteId=84ddafa0031f409e9b1dd96f91351621&amp;WebId=b44a2e8f6bd940ffb8577ce52c7585e0&amp;ListId=fd8a59b5757749e6848a491ebc731a91&amp;ItemId=33149&amp;ItemGuid=0f55d1e9c99643baacf17600dd92d260&amp;Data=24")</f>
        <v>https://sed.admsakhalin.ru/Docs/Citizen/_layouts/15/eos/edbtransfer.ashx?SiteId=84ddafa0031f409e9b1dd96f91351621&amp;WebId=b44a2e8f6bd940ffb8577ce52c7585e0&amp;ListId=fd8a59b5757749e6848a491ebc731a91&amp;ItemId=33149&amp;ItemGuid=0f55d1e9c99643baacf17600dd92d260&amp;Data=24</v>
      </c>
    </row>
    <row r="219" spans="1:7" x14ac:dyDescent="0.25">
      <c r="A219" t="s">
        <v>19</v>
      </c>
      <c r="B219" t="s">
        <v>141</v>
      </c>
      <c r="C219" t="s">
        <v>621</v>
      </c>
      <c r="D219" t="s">
        <v>143</v>
      </c>
      <c r="E219" t="s">
        <v>622</v>
      </c>
      <c r="F219" t="str">
        <f t="shared" si="0"/>
        <v>Обращения граждан МО Ногликский ГО</v>
      </c>
      <c r="G219" s="10" t="str">
        <f>HYPERLINK("https://sed.admsakhalin.ru/Docs/Citizen/_layouts/15/eos/edbtransfer.ashx?SiteId=84ddafa0031f409e9b1dd96f91351621&amp;WebId=b44a2e8f6bd940ffb8577ce52c7585e0&amp;ListId=fd8a59b5757749e6848a491ebc731a91&amp;ItemId=36263&amp;ItemGuid=3223dc6f6959479b91d476aeb365e5dc&amp;Data=24","https://sed.admsakhalin.ru/Docs/Citizen/_layouts/15/eos/edbtransfer.ashx?SiteId=84ddafa0031f409e9b1dd96f91351621&amp;WebId=b44a2e8f6bd940ffb8577ce52c7585e0&amp;ListId=fd8a59b5757749e6848a491ebc731a91&amp;ItemId=36263&amp;ItemGuid=3223dc6f6959479b91d476aeb365e5dc&amp;Data=24")</f>
        <v>https://sed.admsakhalin.ru/Docs/Citizen/_layouts/15/eos/edbtransfer.ashx?SiteId=84ddafa0031f409e9b1dd96f91351621&amp;WebId=b44a2e8f6bd940ffb8577ce52c7585e0&amp;ListId=fd8a59b5757749e6848a491ebc731a91&amp;ItemId=36263&amp;ItemGuid=3223dc6f6959479b91d476aeb365e5dc&amp;Data=24</v>
      </c>
    </row>
    <row r="220" spans="1:7" x14ac:dyDescent="0.25">
      <c r="A220" t="s">
        <v>19</v>
      </c>
      <c r="B220" t="s">
        <v>58</v>
      </c>
      <c r="C220" t="s">
        <v>623</v>
      </c>
      <c r="D220" t="s">
        <v>153</v>
      </c>
      <c r="E220" t="s">
        <v>61</v>
      </c>
      <c r="F220" t="str">
        <f t="shared" si="0"/>
        <v>Обращения граждан МО Ногликский ГО</v>
      </c>
      <c r="G220" s="10" t="str">
        <f>HYPERLINK("https://sed.admsakhalin.ru/Docs/Citizen/_layouts/15/eos/edbtransfer.ashx?SiteId=84ddafa0031f409e9b1dd96f91351621&amp;WebId=b44a2e8f6bd940ffb8577ce52c7585e0&amp;ListId=fd8a59b5757749e6848a491ebc731a91&amp;ItemId=35382&amp;ItemGuid=1a7f15494e4544128927787539a23d25&amp;Data=24","https://sed.admsakhalin.ru/Docs/Citizen/_layouts/15/eos/edbtransfer.ashx?SiteId=84ddafa0031f409e9b1dd96f91351621&amp;WebId=b44a2e8f6bd940ffb8577ce52c7585e0&amp;ListId=fd8a59b5757749e6848a491ebc731a91&amp;ItemId=35382&amp;ItemGuid=1a7f15494e4544128927787539a23d25&amp;Data=24")</f>
        <v>https://sed.admsakhalin.ru/Docs/Citizen/_layouts/15/eos/edbtransfer.ashx?SiteId=84ddafa0031f409e9b1dd96f91351621&amp;WebId=b44a2e8f6bd940ffb8577ce52c7585e0&amp;ListId=fd8a59b5757749e6848a491ebc731a91&amp;ItemId=35382&amp;ItemGuid=1a7f15494e4544128927787539a23d25&amp;Data=24</v>
      </c>
    </row>
    <row r="221" spans="1:7" x14ac:dyDescent="0.25">
      <c r="A221" t="s">
        <v>19</v>
      </c>
      <c r="B221" t="s">
        <v>624</v>
      </c>
      <c r="C221" t="s">
        <v>625</v>
      </c>
      <c r="D221" t="s">
        <v>486</v>
      </c>
      <c r="E221" t="s">
        <v>626</v>
      </c>
      <c r="F221" t="str">
        <f t="shared" si="0"/>
        <v>Обращения граждан МО Ногликский ГО</v>
      </c>
      <c r="G221" s="10" t="str">
        <f>HYPERLINK("https://sed.admsakhalin.ru/Docs/Citizen/_layouts/15/eos/edbtransfer.ashx?SiteId=84ddafa0031f409e9b1dd96f91351621&amp;WebId=b44a2e8f6bd940ffb8577ce52c7585e0&amp;ListId=fd8a59b5757749e6848a491ebc731a91&amp;ItemId=35544&amp;ItemGuid=77839a32c56d45ec8c3d79856dd3a9bb&amp;Data=24","https://sed.admsakhalin.ru/Docs/Citizen/_layouts/15/eos/edbtransfer.ashx?SiteId=84ddafa0031f409e9b1dd96f91351621&amp;WebId=b44a2e8f6bd940ffb8577ce52c7585e0&amp;ListId=fd8a59b5757749e6848a491ebc731a91&amp;ItemId=35544&amp;ItemGuid=77839a32c56d45ec8c3d79856dd3a9bb&amp;Data=24")</f>
        <v>https://sed.admsakhalin.ru/Docs/Citizen/_layouts/15/eos/edbtransfer.ashx?SiteId=84ddafa0031f409e9b1dd96f91351621&amp;WebId=b44a2e8f6bd940ffb8577ce52c7585e0&amp;ListId=fd8a59b5757749e6848a491ebc731a91&amp;ItemId=35544&amp;ItemGuid=77839a32c56d45ec8c3d79856dd3a9bb&amp;Data=24</v>
      </c>
    </row>
    <row r="222" spans="1:7" x14ac:dyDescent="0.25">
      <c r="A222" t="s">
        <v>19</v>
      </c>
      <c r="B222" t="s">
        <v>20</v>
      </c>
      <c r="C222" t="s">
        <v>627</v>
      </c>
      <c r="D222" t="s">
        <v>383</v>
      </c>
      <c r="E222" t="s">
        <v>628</v>
      </c>
      <c r="F222" t="str">
        <f t="shared" si="0"/>
        <v>Обращения граждан МО Ногликский ГО</v>
      </c>
      <c r="G222" s="10" t="str">
        <f>HYPERLINK("https://sed.admsakhalin.ru/Docs/Citizen/_layouts/15/eos/edbtransfer.ashx?SiteId=84ddafa0031f409e9b1dd96f91351621&amp;WebId=b44a2e8f6bd940ffb8577ce52c7585e0&amp;ListId=fd8a59b5757749e6848a491ebc731a91&amp;ItemId=29100&amp;ItemGuid=237428ebaaff4fc38079799234192a7f&amp;Data=24","https://sed.admsakhalin.ru/Docs/Citizen/_layouts/15/eos/edbtransfer.ashx?SiteId=84ddafa0031f409e9b1dd96f91351621&amp;WebId=b44a2e8f6bd940ffb8577ce52c7585e0&amp;ListId=fd8a59b5757749e6848a491ebc731a91&amp;ItemId=29100&amp;ItemGuid=237428ebaaff4fc38079799234192a7f&amp;Data=24")</f>
        <v>https://sed.admsakhalin.ru/Docs/Citizen/_layouts/15/eos/edbtransfer.ashx?SiteId=84ddafa0031f409e9b1dd96f91351621&amp;WebId=b44a2e8f6bd940ffb8577ce52c7585e0&amp;ListId=fd8a59b5757749e6848a491ebc731a91&amp;ItemId=29100&amp;ItemGuid=237428ebaaff4fc38079799234192a7f&amp;Data=24</v>
      </c>
    </row>
    <row r="223" spans="1:7" x14ac:dyDescent="0.25">
      <c r="A223" t="s">
        <v>19</v>
      </c>
      <c r="B223" t="s">
        <v>70</v>
      </c>
      <c r="C223" t="s">
        <v>629</v>
      </c>
      <c r="D223" t="s">
        <v>242</v>
      </c>
      <c r="E223" t="s">
        <v>630</v>
      </c>
      <c r="F223" t="str">
        <f t="shared" si="0"/>
        <v>Обращения граждан МО Ногликский ГО</v>
      </c>
      <c r="G223" s="10" t="str">
        <f>HYPERLINK("https://sed.admsakhalin.ru/Docs/Citizen/_layouts/15/eos/edbtransfer.ashx?SiteId=84ddafa0031f409e9b1dd96f91351621&amp;WebId=b44a2e8f6bd940ffb8577ce52c7585e0&amp;ListId=fd8a59b5757749e6848a491ebc731a91&amp;ItemId=36674&amp;ItemGuid=cd18c3edb982468692b779cd173438fd&amp;Data=24","https://sed.admsakhalin.ru/Docs/Citizen/_layouts/15/eos/edbtransfer.ashx?SiteId=84ddafa0031f409e9b1dd96f91351621&amp;WebId=b44a2e8f6bd940ffb8577ce52c7585e0&amp;ListId=fd8a59b5757749e6848a491ebc731a91&amp;ItemId=36674&amp;ItemGuid=cd18c3edb982468692b779cd173438fd&amp;Data=24")</f>
        <v>https://sed.admsakhalin.ru/Docs/Citizen/_layouts/15/eos/edbtransfer.ashx?SiteId=84ddafa0031f409e9b1dd96f91351621&amp;WebId=b44a2e8f6bd940ffb8577ce52c7585e0&amp;ListId=fd8a59b5757749e6848a491ebc731a91&amp;ItemId=36674&amp;ItemGuid=cd18c3edb982468692b779cd173438fd&amp;Data=24</v>
      </c>
    </row>
    <row r="224" spans="1:7" x14ac:dyDescent="0.25">
      <c r="A224" t="s">
        <v>19</v>
      </c>
      <c r="B224" t="s">
        <v>339</v>
      </c>
      <c r="C224" t="s">
        <v>631</v>
      </c>
      <c r="D224" t="s">
        <v>450</v>
      </c>
      <c r="E224" t="s">
        <v>632</v>
      </c>
      <c r="F224" t="str">
        <f t="shared" si="0"/>
        <v>Обращения граждан МО Ногликский ГО</v>
      </c>
      <c r="G224" s="10" t="str">
        <f>HYPERLINK("https://sed.admsakhalin.ru/Docs/Citizen/_layouts/15/eos/edbtransfer.ashx?SiteId=84ddafa0031f409e9b1dd96f91351621&amp;WebId=b44a2e8f6bd940ffb8577ce52c7585e0&amp;ListId=fd8a59b5757749e6848a491ebc731a91&amp;ItemId=36009&amp;ItemGuid=1d6dbf6a77354a13a7c37a2d2465caa0&amp;Data=24","https://sed.admsakhalin.ru/Docs/Citizen/_layouts/15/eos/edbtransfer.ashx?SiteId=84ddafa0031f409e9b1dd96f91351621&amp;WebId=b44a2e8f6bd940ffb8577ce52c7585e0&amp;ListId=fd8a59b5757749e6848a491ebc731a91&amp;ItemId=36009&amp;ItemGuid=1d6dbf6a77354a13a7c37a2d2465caa0&amp;Data=24")</f>
        <v>https://sed.admsakhalin.ru/Docs/Citizen/_layouts/15/eos/edbtransfer.ashx?SiteId=84ddafa0031f409e9b1dd96f91351621&amp;WebId=b44a2e8f6bd940ffb8577ce52c7585e0&amp;ListId=fd8a59b5757749e6848a491ebc731a91&amp;ItemId=36009&amp;ItemGuid=1d6dbf6a77354a13a7c37a2d2465caa0&amp;Data=24</v>
      </c>
    </row>
    <row r="225" spans="1:7" x14ac:dyDescent="0.25">
      <c r="A225" t="s">
        <v>19</v>
      </c>
      <c r="B225" t="s">
        <v>70</v>
      </c>
      <c r="C225" t="s">
        <v>633</v>
      </c>
      <c r="D225" t="s">
        <v>75</v>
      </c>
      <c r="E225" t="s">
        <v>634</v>
      </c>
      <c r="F225" t="str">
        <f t="shared" si="0"/>
        <v>Обращения граждан МО Ногликский ГО</v>
      </c>
      <c r="G225" s="10" t="str">
        <f>HYPERLINK("https://sed.admsakhalin.ru/Docs/Citizen/_layouts/15/eos/edbtransfer.ashx?SiteId=84ddafa0031f409e9b1dd96f91351621&amp;WebId=b44a2e8f6bd940ffb8577ce52c7585e0&amp;ListId=fd8a59b5757749e6848a491ebc731a91&amp;ItemId=31774&amp;ItemGuid=e08ea2081436426db3617ac653af2e04&amp;Data=24","https://sed.admsakhalin.ru/Docs/Citizen/_layouts/15/eos/edbtransfer.ashx?SiteId=84ddafa0031f409e9b1dd96f91351621&amp;WebId=b44a2e8f6bd940ffb8577ce52c7585e0&amp;ListId=fd8a59b5757749e6848a491ebc731a91&amp;ItemId=31774&amp;ItemGuid=e08ea2081436426db3617ac653af2e04&amp;Data=24")</f>
        <v>https://sed.admsakhalin.ru/Docs/Citizen/_layouts/15/eos/edbtransfer.ashx?SiteId=84ddafa0031f409e9b1dd96f91351621&amp;WebId=b44a2e8f6bd940ffb8577ce52c7585e0&amp;ListId=fd8a59b5757749e6848a491ebc731a91&amp;ItemId=31774&amp;ItemGuid=e08ea2081436426db3617ac653af2e04&amp;Data=24</v>
      </c>
    </row>
    <row r="226" spans="1:7" x14ac:dyDescent="0.25">
      <c r="A226" t="s">
        <v>19</v>
      </c>
      <c r="B226" t="s">
        <v>24</v>
      </c>
      <c r="C226" t="s">
        <v>635</v>
      </c>
      <c r="D226" t="s">
        <v>636</v>
      </c>
      <c r="E226" t="s">
        <v>637</v>
      </c>
      <c r="F226" t="str">
        <f t="shared" si="0"/>
        <v>Обращения граждан МО Ногликский ГО</v>
      </c>
      <c r="G226" s="10" t="str">
        <f>HYPERLINK("https://sed.admsakhalin.ru/Docs/Citizen/_layouts/15/eos/edbtransfer.ashx?SiteId=84ddafa0031f409e9b1dd96f91351621&amp;WebId=b44a2e8f6bd940ffb8577ce52c7585e0&amp;ListId=fd8a59b5757749e6848a491ebc731a91&amp;ItemId=39217&amp;ItemGuid=e35d508f25ef499ab24c7acd19ecbd22&amp;Data=24","https://sed.admsakhalin.ru/Docs/Citizen/_layouts/15/eos/edbtransfer.ashx?SiteId=84ddafa0031f409e9b1dd96f91351621&amp;WebId=b44a2e8f6bd940ffb8577ce52c7585e0&amp;ListId=fd8a59b5757749e6848a491ebc731a91&amp;ItemId=39217&amp;ItemGuid=e35d508f25ef499ab24c7acd19ecbd22&amp;Data=24")</f>
        <v>https://sed.admsakhalin.ru/Docs/Citizen/_layouts/15/eos/edbtransfer.ashx?SiteId=84ddafa0031f409e9b1dd96f91351621&amp;WebId=b44a2e8f6bd940ffb8577ce52c7585e0&amp;ListId=fd8a59b5757749e6848a491ebc731a91&amp;ItemId=39217&amp;ItemGuid=e35d508f25ef499ab24c7acd19ecbd22&amp;Data=24</v>
      </c>
    </row>
    <row r="227" spans="1:7" x14ac:dyDescent="0.25">
      <c r="A227" t="s">
        <v>19</v>
      </c>
      <c r="B227" t="s">
        <v>70</v>
      </c>
      <c r="C227" t="s">
        <v>638</v>
      </c>
      <c r="D227" t="s">
        <v>242</v>
      </c>
      <c r="E227" t="s">
        <v>639</v>
      </c>
      <c r="F227" t="str">
        <f t="shared" si="0"/>
        <v>Обращения граждан МО Ногликский ГО</v>
      </c>
      <c r="G227" s="10" t="str">
        <f>HYPERLINK("https://sed.admsakhalin.ru/Docs/Citizen/_layouts/15/eos/edbtransfer.ashx?SiteId=84ddafa0031f409e9b1dd96f91351621&amp;WebId=b44a2e8f6bd940ffb8577ce52c7585e0&amp;ListId=fd8a59b5757749e6848a491ebc731a91&amp;ItemId=36675&amp;ItemGuid=b97ac00eae234e7494887b13687386ab&amp;Data=24","https://sed.admsakhalin.ru/Docs/Citizen/_layouts/15/eos/edbtransfer.ashx?SiteId=84ddafa0031f409e9b1dd96f91351621&amp;WebId=b44a2e8f6bd940ffb8577ce52c7585e0&amp;ListId=fd8a59b5757749e6848a491ebc731a91&amp;ItemId=36675&amp;ItemGuid=b97ac00eae234e7494887b13687386ab&amp;Data=24")</f>
        <v>https://sed.admsakhalin.ru/Docs/Citizen/_layouts/15/eos/edbtransfer.ashx?SiteId=84ddafa0031f409e9b1dd96f91351621&amp;WebId=b44a2e8f6bd940ffb8577ce52c7585e0&amp;ListId=fd8a59b5757749e6848a491ebc731a91&amp;ItemId=36675&amp;ItemGuid=b97ac00eae234e7494887b13687386ab&amp;Data=24</v>
      </c>
    </row>
    <row r="228" spans="1:7" x14ac:dyDescent="0.25">
      <c r="A228" t="s">
        <v>19</v>
      </c>
      <c r="B228" t="s">
        <v>136</v>
      </c>
      <c r="C228" t="s">
        <v>640</v>
      </c>
      <c r="D228" t="s">
        <v>227</v>
      </c>
      <c r="E228" t="s">
        <v>641</v>
      </c>
      <c r="F228" t="str">
        <f t="shared" si="0"/>
        <v>Обращения граждан МО Ногликский ГО</v>
      </c>
      <c r="G228" s="10" t="str">
        <f>HYPERLINK("https://sed.admsakhalin.ru/Docs/Citizen/_layouts/15/eos/edbtransfer.ashx?SiteId=84ddafa0031f409e9b1dd96f91351621&amp;WebId=b44a2e8f6bd940ffb8577ce52c7585e0&amp;ListId=fd8a59b5757749e6848a491ebc731a91&amp;ItemId=30913&amp;ItemGuid=7903ed6b93924d9d976d7b43743c3edb&amp;Data=24","https://sed.admsakhalin.ru/Docs/Citizen/_layouts/15/eos/edbtransfer.ashx?SiteId=84ddafa0031f409e9b1dd96f91351621&amp;WebId=b44a2e8f6bd940ffb8577ce52c7585e0&amp;ListId=fd8a59b5757749e6848a491ebc731a91&amp;ItemId=30913&amp;ItemGuid=7903ed6b93924d9d976d7b43743c3edb&amp;Data=24")</f>
        <v>https://sed.admsakhalin.ru/Docs/Citizen/_layouts/15/eos/edbtransfer.ashx?SiteId=84ddafa0031f409e9b1dd96f91351621&amp;WebId=b44a2e8f6bd940ffb8577ce52c7585e0&amp;ListId=fd8a59b5757749e6848a491ebc731a91&amp;ItemId=30913&amp;ItemGuid=7903ed6b93924d9d976d7b43743c3edb&amp;Data=24</v>
      </c>
    </row>
    <row r="229" spans="1:7" x14ac:dyDescent="0.25">
      <c r="A229" t="s">
        <v>19</v>
      </c>
      <c r="B229" t="s">
        <v>70</v>
      </c>
      <c r="C229" t="s">
        <v>642</v>
      </c>
      <c r="D229" t="s">
        <v>201</v>
      </c>
      <c r="E229" t="s">
        <v>643</v>
      </c>
      <c r="F229" t="str">
        <f t="shared" si="0"/>
        <v>Обращения граждан МО Ногликский ГО</v>
      </c>
      <c r="G229" s="10" t="str">
        <f>HYPERLINK("https://sed.admsakhalin.ru/Docs/Citizen/_layouts/15/eos/edbtransfer.ashx?SiteId=84ddafa0031f409e9b1dd96f91351621&amp;WebId=b44a2e8f6bd940ffb8577ce52c7585e0&amp;ListId=fd8a59b5757749e6848a491ebc731a91&amp;ItemId=34348&amp;ItemGuid=f662430f849d4715ae3b7b741a98b869&amp;Data=24","https://sed.admsakhalin.ru/Docs/Citizen/_layouts/15/eos/edbtransfer.ashx?SiteId=84ddafa0031f409e9b1dd96f91351621&amp;WebId=b44a2e8f6bd940ffb8577ce52c7585e0&amp;ListId=fd8a59b5757749e6848a491ebc731a91&amp;ItemId=34348&amp;ItemGuid=f662430f849d4715ae3b7b741a98b869&amp;Data=24")</f>
        <v>https://sed.admsakhalin.ru/Docs/Citizen/_layouts/15/eos/edbtransfer.ashx?SiteId=84ddafa0031f409e9b1dd96f91351621&amp;WebId=b44a2e8f6bd940ffb8577ce52c7585e0&amp;ListId=fd8a59b5757749e6848a491ebc731a91&amp;ItemId=34348&amp;ItemGuid=f662430f849d4715ae3b7b741a98b869&amp;Data=24</v>
      </c>
    </row>
    <row r="230" spans="1:7" x14ac:dyDescent="0.25">
      <c r="A230" t="s">
        <v>19</v>
      </c>
      <c r="B230" t="s">
        <v>644</v>
      </c>
      <c r="C230" t="s">
        <v>645</v>
      </c>
      <c r="D230" t="s">
        <v>646</v>
      </c>
      <c r="E230" t="s">
        <v>647</v>
      </c>
      <c r="F230" t="str">
        <f t="shared" si="0"/>
        <v>Обращения граждан МО Ногликский ГО</v>
      </c>
      <c r="G230" s="10" t="str">
        <f>HYPERLINK("https://sed.admsakhalin.ru/Docs/Citizen/_layouts/15/eos/edbtransfer.ashx?SiteId=84ddafa0031f409e9b1dd96f91351621&amp;WebId=b44a2e8f6bd940ffb8577ce52c7585e0&amp;ListId=fd8a59b5757749e6848a491ebc731a91&amp;ItemId=34089&amp;ItemGuid=e7fb1da58bf4495da4237b86ed87d59e&amp;Data=24","https://sed.admsakhalin.ru/Docs/Citizen/_layouts/15/eos/edbtransfer.ashx?SiteId=84ddafa0031f409e9b1dd96f91351621&amp;WebId=b44a2e8f6bd940ffb8577ce52c7585e0&amp;ListId=fd8a59b5757749e6848a491ebc731a91&amp;ItemId=34089&amp;ItemGuid=e7fb1da58bf4495da4237b86ed87d59e&amp;Data=24")</f>
        <v>https://sed.admsakhalin.ru/Docs/Citizen/_layouts/15/eos/edbtransfer.ashx?SiteId=84ddafa0031f409e9b1dd96f91351621&amp;WebId=b44a2e8f6bd940ffb8577ce52c7585e0&amp;ListId=fd8a59b5757749e6848a491ebc731a91&amp;ItemId=34089&amp;ItemGuid=e7fb1da58bf4495da4237b86ed87d59e&amp;Data=24</v>
      </c>
    </row>
    <row r="231" spans="1:7" x14ac:dyDescent="0.25">
      <c r="A231" t="s">
        <v>19</v>
      </c>
      <c r="B231" t="s">
        <v>24</v>
      </c>
      <c r="C231" t="s">
        <v>648</v>
      </c>
      <c r="D231" t="s">
        <v>230</v>
      </c>
      <c r="E231" t="s">
        <v>86</v>
      </c>
      <c r="F231" t="str">
        <f t="shared" si="0"/>
        <v>Обращения граждан МО Ногликский ГО</v>
      </c>
      <c r="G231" s="10" t="str">
        <f>HYPERLINK("https://sed.admsakhalin.ru/Docs/Citizen/_layouts/15/eos/edbtransfer.ashx?SiteId=84ddafa0031f409e9b1dd96f91351621&amp;WebId=b44a2e8f6bd940ffb8577ce52c7585e0&amp;ListId=fd8a59b5757749e6848a491ebc731a91&amp;ItemId=30524&amp;ItemGuid=1639533fc4dc40469ea67c4014e88ec8&amp;Data=24","https://sed.admsakhalin.ru/Docs/Citizen/_layouts/15/eos/edbtransfer.ashx?SiteId=84ddafa0031f409e9b1dd96f91351621&amp;WebId=b44a2e8f6bd940ffb8577ce52c7585e0&amp;ListId=fd8a59b5757749e6848a491ebc731a91&amp;ItemId=30524&amp;ItemGuid=1639533fc4dc40469ea67c4014e88ec8&amp;Data=24")</f>
        <v>https://sed.admsakhalin.ru/Docs/Citizen/_layouts/15/eos/edbtransfer.ashx?SiteId=84ddafa0031f409e9b1dd96f91351621&amp;WebId=b44a2e8f6bd940ffb8577ce52c7585e0&amp;ListId=fd8a59b5757749e6848a491ebc731a91&amp;ItemId=30524&amp;ItemGuid=1639533fc4dc40469ea67c4014e88ec8&amp;Data=24</v>
      </c>
    </row>
    <row r="232" spans="1:7" x14ac:dyDescent="0.25">
      <c r="A232" t="s">
        <v>19</v>
      </c>
      <c r="B232" t="s">
        <v>40</v>
      </c>
      <c r="C232" t="s">
        <v>649</v>
      </c>
      <c r="D232" t="s">
        <v>78</v>
      </c>
      <c r="E232" t="s">
        <v>650</v>
      </c>
      <c r="F232" t="str">
        <f t="shared" si="0"/>
        <v>Обращения граждан МО Ногликский ГО</v>
      </c>
      <c r="G232" s="10" t="str">
        <f>HYPERLINK("https://sed.admsakhalin.ru/Docs/Citizen/_layouts/15/eos/edbtransfer.ashx?SiteId=84ddafa0031f409e9b1dd96f91351621&amp;WebId=b44a2e8f6bd940ffb8577ce52c7585e0&amp;ListId=fd8a59b5757749e6848a491ebc731a91&amp;ItemId=35246&amp;ItemGuid=2d3945dbfd9b4d0dbd697eb5a40cb69e&amp;Data=24","https://sed.admsakhalin.ru/Docs/Citizen/_layouts/15/eos/edbtransfer.ashx?SiteId=84ddafa0031f409e9b1dd96f91351621&amp;WebId=b44a2e8f6bd940ffb8577ce52c7585e0&amp;ListId=fd8a59b5757749e6848a491ebc731a91&amp;ItemId=35246&amp;ItemGuid=2d3945dbfd9b4d0dbd697eb5a40cb69e&amp;Data=24")</f>
        <v>https://sed.admsakhalin.ru/Docs/Citizen/_layouts/15/eos/edbtransfer.ashx?SiteId=84ddafa0031f409e9b1dd96f91351621&amp;WebId=b44a2e8f6bd940ffb8577ce52c7585e0&amp;ListId=fd8a59b5757749e6848a491ebc731a91&amp;ItemId=35246&amp;ItemGuid=2d3945dbfd9b4d0dbd697eb5a40cb69e&amp;Data=24</v>
      </c>
    </row>
    <row r="233" spans="1:7" x14ac:dyDescent="0.25">
      <c r="A233" t="s">
        <v>19</v>
      </c>
      <c r="B233" t="s">
        <v>70</v>
      </c>
      <c r="C233" t="s">
        <v>651</v>
      </c>
      <c r="D233" t="s">
        <v>254</v>
      </c>
      <c r="E233" t="s">
        <v>652</v>
      </c>
      <c r="F233" t="str">
        <f t="shared" si="0"/>
        <v>Обращения граждан МО Ногликский ГО</v>
      </c>
      <c r="G233" s="10" t="str">
        <f>HYPERLINK("https://sed.admsakhalin.ru/Docs/Citizen/_layouts/15/eos/edbtransfer.ashx?SiteId=84ddafa0031f409e9b1dd96f91351621&amp;WebId=b44a2e8f6bd940ffb8577ce52c7585e0&amp;ListId=fd8a59b5757749e6848a491ebc731a91&amp;ItemId=32882&amp;ItemGuid=2149e4321169424381c37f26583c4489&amp;Data=24","https://sed.admsakhalin.ru/Docs/Citizen/_layouts/15/eos/edbtransfer.ashx?SiteId=84ddafa0031f409e9b1dd96f91351621&amp;WebId=b44a2e8f6bd940ffb8577ce52c7585e0&amp;ListId=fd8a59b5757749e6848a491ebc731a91&amp;ItemId=32882&amp;ItemGuid=2149e4321169424381c37f26583c4489&amp;Data=24")</f>
        <v>https://sed.admsakhalin.ru/Docs/Citizen/_layouts/15/eos/edbtransfer.ashx?SiteId=84ddafa0031f409e9b1dd96f91351621&amp;WebId=b44a2e8f6bd940ffb8577ce52c7585e0&amp;ListId=fd8a59b5757749e6848a491ebc731a91&amp;ItemId=32882&amp;ItemGuid=2149e4321169424381c37f26583c4489&amp;Data=24</v>
      </c>
    </row>
    <row r="234" spans="1:7" x14ac:dyDescent="0.25">
      <c r="A234" t="s">
        <v>19</v>
      </c>
      <c r="B234" t="s">
        <v>653</v>
      </c>
      <c r="C234" t="s">
        <v>654</v>
      </c>
      <c r="D234" t="s">
        <v>92</v>
      </c>
      <c r="E234" t="s">
        <v>655</v>
      </c>
      <c r="F234" t="str">
        <f t="shared" si="0"/>
        <v>Обращения граждан МО Ногликский ГО</v>
      </c>
      <c r="G234" s="10" t="str">
        <f>HYPERLINK("https://sed.admsakhalin.ru/Docs/Citizen/_layouts/15/eos/edbtransfer.ashx?SiteId=84ddafa0031f409e9b1dd96f91351621&amp;WebId=b44a2e8f6bd940ffb8577ce52c7585e0&amp;ListId=fd8a59b5757749e6848a491ebc731a91&amp;ItemId=37198&amp;ItemGuid=6c794a7d93d34480a688816371da7640&amp;Data=24","https://sed.admsakhalin.ru/Docs/Citizen/_layouts/15/eos/edbtransfer.ashx?SiteId=84ddafa0031f409e9b1dd96f91351621&amp;WebId=b44a2e8f6bd940ffb8577ce52c7585e0&amp;ListId=fd8a59b5757749e6848a491ebc731a91&amp;ItemId=37198&amp;ItemGuid=6c794a7d93d34480a688816371da7640&amp;Data=24")</f>
        <v>https://sed.admsakhalin.ru/Docs/Citizen/_layouts/15/eos/edbtransfer.ashx?SiteId=84ddafa0031f409e9b1dd96f91351621&amp;WebId=b44a2e8f6bd940ffb8577ce52c7585e0&amp;ListId=fd8a59b5757749e6848a491ebc731a91&amp;ItemId=37198&amp;ItemGuid=6c794a7d93d34480a688816371da7640&amp;Data=24</v>
      </c>
    </row>
    <row r="235" spans="1:7" x14ac:dyDescent="0.25">
      <c r="A235" t="s">
        <v>19</v>
      </c>
      <c r="B235" t="s">
        <v>36</v>
      </c>
      <c r="C235" t="s">
        <v>656</v>
      </c>
      <c r="D235" t="s">
        <v>109</v>
      </c>
      <c r="E235" t="s">
        <v>95</v>
      </c>
      <c r="F235" t="str">
        <f t="shared" si="0"/>
        <v>Обращения граждан МО Ногликский ГО</v>
      </c>
      <c r="G235" s="10" t="str">
        <f>HYPERLINK("https://sed.admsakhalin.ru/Docs/Citizen/_layouts/15/eos/edbtransfer.ashx?SiteId=84ddafa0031f409e9b1dd96f91351621&amp;WebId=b44a2e8f6bd940ffb8577ce52c7585e0&amp;ListId=fd8a59b5757749e6848a491ebc731a91&amp;ItemId=28863&amp;ItemGuid=4fae58c5104845d196ff81b892da4656&amp;Data=24","https://sed.admsakhalin.ru/Docs/Citizen/_layouts/15/eos/edbtransfer.ashx?SiteId=84ddafa0031f409e9b1dd96f91351621&amp;WebId=b44a2e8f6bd940ffb8577ce52c7585e0&amp;ListId=fd8a59b5757749e6848a491ebc731a91&amp;ItemId=28863&amp;ItemGuid=4fae58c5104845d196ff81b892da4656&amp;Data=24")</f>
        <v>https://sed.admsakhalin.ru/Docs/Citizen/_layouts/15/eos/edbtransfer.ashx?SiteId=84ddafa0031f409e9b1dd96f91351621&amp;WebId=b44a2e8f6bd940ffb8577ce52c7585e0&amp;ListId=fd8a59b5757749e6848a491ebc731a91&amp;ItemId=28863&amp;ItemGuid=4fae58c5104845d196ff81b892da4656&amp;Data=24</v>
      </c>
    </row>
    <row r="236" spans="1:7" x14ac:dyDescent="0.25">
      <c r="A236" t="s">
        <v>19</v>
      </c>
      <c r="B236" t="s">
        <v>657</v>
      </c>
      <c r="C236" t="s">
        <v>658</v>
      </c>
      <c r="D236" t="s">
        <v>106</v>
      </c>
      <c r="E236" t="s">
        <v>135</v>
      </c>
      <c r="F236" t="str">
        <f t="shared" si="0"/>
        <v>Обращения граждан МО Ногликский ГО</v>
      </c>
      <c r="G236" s="10" t="str">
        <f>HYPERLINK("https://sed.admsakhalin.ru/Docs/Citizen/_layouts/15/eos/edbtransfer.ashx?SiteId=84ddafa0031f409e9b1dd96f91351621&amp;WebId=b44a2e8f6bd940ffb8577ce52c7585e0&amp;ListId=fd8a59b5757749e6848a491ebc731a91&amp;ItemId=34616&amp;ItemGuid=d99abb666fea4f618bb681dd3e16bb0f&amp;Data=24","https://sed.admsakhalin.ru/Docs/Citizen/_layouts/15/eos/edbtransfer.ashx?SiteId=84ddafa0031f409e9b1dd96f91351621&amp;WebId=b44a2e8f6bd940ffb8577ce52c7585e0&amp;ListId=fd8a59b5757749e6848a491ebc731a91&amp;ItemId=34616&amp;ItemGuid=d99abb666fea4f618bb681dd3e16bb0f&amp;Data=24")</f>
        <v>https://sed.admsakhalin.ru/Docs/Citizen/_layouts/15/eos/edbtransfer.ashx?SiteId=84ddafa0031f409e9b1dd96f91351621&amp;WebId=b44a2e8f6bd940ffb8577ce52c7585e0&amp;ListId=fd8a59b5757749e6848a491ebc731a91&amp;ItemId=34616&amp;ItemGuid=d99abb666fea4f618bb681dd3e16bb0f&amp;Data=24</v>
      </c>
    </row>
    <row r="237" spans="1:7" x14ac:dyDescent="0.25">
      <c r="A237" t="s">
        <v>19</v>
      </c>
      <c r="B237" t="s">
        <v>40</v>
      </c>
      <c r="C237" t="s">
        <v>659</v>
      </c>
      <c r="D237" t="s">
        <v>92</v>
      </c>
      <c r="E237" t="s">
        <v>660</v>
      </c>
      <c r="F237" t="str">
        <f t="shared" si="0"/>
        <v>Обращения граждан МО Ногликский ГО</v>
      </c>
      <c r="G237" s="10" t="str">
        <f>HYPERLINK("https://sed.admsakhalin.ru/Docs/Citizen/_layouts/15/eos/edbtransfer.ashx?SiteId=84ddafa0031f409e9b1dd96f91351621&amp;WebId=b44a2e8f6bd940ffb8577ce52c7585e0&amp;ListId=fd8a59b5757749e6848a491ebc731a91&amp;ItemId=37226&amp;ItemGuid=6ea888328ae4466a9c95823a6a2bf14a&amp;Data=24","https://sed.admsakhalin.ru/Docs/Citizen/_layouts/15/eos/edbtransfer.ashx?SiteId=84ddafa0031f409e9b1dd96f91351621&amp;WebId=b44a2e8f6bd940ffb8577ce52c7585e0&amp;ListId=fd8a59b5757749e6848a491ebc731a91&amp;ItemId=37226&amp;ItemGuid=6ea888328ae4466a9c95823a6a2bf14a&amp;Data=24")</f>
        <v>https://sed.admsakhalin.ru/Docs/Citizen/_layouts/15/eos/edbtransfer.ashx?SiteId=84ddafa0031f409e9b1dd96f91351621&amp;WebId=b44a2e8f6bd940ffb8577ce52c7585e0&amp;ListId=fd8a59b5757749e6848a491ebc731a91&amp;ItemId=37226&amp;ItemGuid=6ea888328ae4466a9c95823a6a2bf14a&amp;Data=24</v>
      </c>
    </row>
    <row r="238" spans="1:7" x14ac:dyDescent="0.25">
      <c r="A238" t="s">
        <v>19</v>
      </c>
      <c r="B238" t="s">
        <v>24</v>
      </c>
      <c r="C238" t="s">
        <v>661</v>
      </c>
      <c r="D238" t="s">
        <v>195</v>
      </c>
      <c r="E238" t="s">
        <v>555</v>
      </c>
      <c r="F238" t="str">
        <f t="shared" si="0"/>
        <v>Обращения граждан МО Ногликский ГО</v>
      </c>
      <c r="G238" s="10" t="str">
        <f>HYPERLINK("https://sed.admsakhalin.ru/Docs/Citizen/_layouts/15/eos/edbtransfer.ashx?SiteId=84ddafa0031f409e9b1dd96f91351621&amp;WebId=b44a2e8f6bd940ffb8577ce52c7585e0&amp;ListId=fd8a59b5757749e6848a491ebc731a91&amp;ItemId=35617&amp;ItemGuid=45b3b21703214918a459838de237677e&amp;Data=24","https://sed.admsakhalin.ru/Docs/Citizen/_layouts/15/eos/edbtransfer.ashx?SiteId=84ddafa0031f409e9b1dd96f91351621&amp;WebId=b44a2e8f6bd940ffb8577ce52c7585e0&amp;ListId=fd8a59b5757749e6848a491ebc731a91&amp;ItemId=35617&amp;ItemGuid=45b3b21703214918a459838de237677e&amp;Data=24")</f>
        <v>https://sed.admsakhalin.ru/Docs/Citizen/_layouts/15/eos/edbtransfer.ashx?SiteId=84ddafa0031f409e9b1dd96f91351621&amp;WebId=b44a2e8f6bd940ffb8577ce52c7585e0&amp;ListId=fd8a59b5757749e6848a491ebc731a91&amp;ItemId=35617&amp;ItemGuid=45b3b21703214918a459838de237677e&amp;Data=24</v>
      </c>
    </row>
    <row r="239" spans="1:7" x14ac:dyDescent="0.25">
      <c r="A239" t="s">
        <v>19</v>
      </c>
      <c r="B239" t="s">
        <v>662</v>
      </c>
      <c r="C239" t="s">
        <v>663</v>
      </c>
      <c r="D239" t="s">
        <v>163</v>
      </c>
      <c r="E239" t="s">
        <v>664</v>
      </c>
      <c r="F239" t="str">
        <f t="shared" si="0"/>
        <v>Обращения граждан МО Ногликский ГО</v>
      </c>
      <c r="G239" s="10" t="str">
        <f>HYPERLINK("https://sed.admsakhalin.ru/Docs/Citizen/_layouts/15/eos/edbtransfer.ashx?SiteId=84ddafa0031f409e9b1dd96f91351621&amp;WebId=b44a2e8f6bd940ffb8577ce52c7585e0&amp;ListId=fd8a59b5757749e6848a491ebc731a91&amp;ItemId=27994&amp;ItemGuid=fb757f5c4014408695b7847aaca96aeb&amp;Data=24","https://sed.admsakhalin.ru/Docs/Citizen/_layouts/15/eos/edbtransfer.ashx?SiteId=84ddafa0031f409e9b1dd96f91351621&amp;WebId=b44a2e8f6bd940ffb8577ce52c7585e0&amp;ListId=fd8a59b5757749e6848a491ebc731a91&amp;ItemId=27994&amp;ItemGuid=fb757f5c4014408695b7847aaca96aeb&amp;Data=24")</f>
        <v>https://sed.admsakhalin.ru/Docs/Citizen/_layouts/15/eos/edbtransfer.ashx?SiteId=84ddafa0031f409e9b1dd96f91351621&amp;WebId=b44a2e8f6bd940ffb8577ce52c7585e0&amp;ListId=fd8a59b5757749e6848a491ebc731a91&amp;ItemId=27994&amp;ItemGuid=fb757f5c4014408695b7847aaca96aeb&amp;Data=24</v>
      </c>
    </row>
    <row r="240" spans="1:7" x14ac:dyDescent="0.25">
      <c r="A240" t="s">
        <v>19</v>
      </c>
      <c r="B240" t="s">
        <v>70</v>
      </c>
      <c r="C240" t="s">
        <v>665</v>
      </c>
      <c r="D240" t="s">
        <v>124</v>
      </c>
      <c r="E240" t="s">
        <v>135</v>
      </c>
      <c r="F240" t="str">
        <f t="shared" si="0"/>
        <v>Обращения граждан МО Ногликский ГО</v>
      </c>
      <c r="G240" s="10" t="str">
        <f>HYPERLINK("https://sed.admsakhalin.ru/Docs/Citizen/_layouts/15/eos/edbtransfer.ashx?SiteId=84ddafa0031f409e9b1dd96f91351621&amp;WebId=b44a2e8f6bd940ffb8577ce52c7585e0&amp;ListId=fd8a59b5757749e6848a491ebc731a91&amp;ItemId=34802&amp;ItemGuid=e93cd459e1374467a6558617b726339a&amp;Data=24","https://sed.admsakhalin.ru/Docs/Citizen/_layouts/15/eos/edbtransfer.ashx?SiteId=84ddafa0031f409e9b1dd96f91351621&amp;WebId=b44a2e8f6bd940ffb8577ce52c7585e0&amp;ListId=fd8a59b5757749e6848a491ebc731a91&amp;ItemId=34802&amp;ItemGuid=e93cd459e1374467a6558617b726339a&amp;Data=24")</f>
        <v>https://sed.admsakhalin.ru/Docs/Citizen/_layouts/15/eos/edbtransfer.ashx?SiteId=84ddafa0031f409e9b1dd96f91351621&amp;WebId=b44a2e8f6bd940ffb8577ce52c7585e0&amp;ListId=fd8a59b5757749e6848a491ebc731a91&amp;ItemId=34802&amp;ItemGuid=e93cd459e1374467a6558617b726339a&amp;Data=24</v>
      </c>
    </row>
    <row r="241" spans="1:7" x14ac:dyDescent="0.25">
      <c r="A241" t="s">
        <v>19</v>
      </c>
      <c r="B241" t="s">
        <v>404</v>
      </c>
      <c r="C241" t="s">
        <v>666</v>
      </c>
      <c r="D241" t="s">
        <v>667</v>
      </c>
      <c r="E241" t="s">
        <v>563</v>
      </c>
      <c r="F241" t="str">
        <f t="shared" si="0"/>
        <v>Обращения граждан МО Ногликский ГО</v>
      </c>
      <c r="G241" s="10" t="str">
        <f>HYPERLINK("https://sed.admsakhalin.ru/Docs/Citizen/_layouts/15/eos/edbtransfer.ashx?SiteId=84ddafa0031f409e9b1dd96f91351621&amp;WebId=b44a2e8f6bd940ffb8577ce52c7585e0&amp;ListId=fd8a59b5757749e6848a491ebc731a91&amp;ItemId=28411&amp;ItemGuid=21b796d997e841599abb868210568284&amp;Data=24","https://sed.admsakhalin.ru/Docs/Citizen/_layouts/15/eos/edbtransfer.ashx?SiteId=84ddafa0031f409e9b1dd96f91351621&amp;WebId=b44a2e8f6bd940ffb8577ce52c7585e0&amp;ListId=fd8a59b5757749e6848a491ebc731a91&amp;ItemId=28411&amp;ItemGuid=21b796d997e841599abb868210568284&amp;Data=24")</f>
        <v>https://sed.admsakhalin.ru/Docs/Citizen/_layouts/15/eos/edbtransfer.ashx?SiteId=84ddafa0031f409e9b1dd96f91351621&amp;WebId=b44a2e8f6bd940ffb8577ce52c7585e0&amp;ListId=fd8a59b5757749e6848a491ebc731a91&amp;ItemId=28411&amp;ItemGuid=21b796d997e841599abb868210568284&amp;Data=24</v>
      </c>
    </row>
    <row r="242" spans="1:7" x14ac:dyDescent="0.25">
      <c r="A242" t="s">
        <v>19</v>
      </c>
      <c r="B242" t="s">
        <v>148</v>
      </c>
      <c r="C242" t="s">
        <v>668</v>
      </c>
      <c r="D242" t="s">
        <v>669</v>
      </c>
      <c r="E242" t="s">
        <v>670</v>
      </c>
      <c r="F242" t="str">
        <f t="shared" si="0"/>
        <v>Обращения граждан МО Ногликский ГО</v>
      </c>
      <c r="G242" s="10" t="str">
        <f>HYPERLINK("https://sed.admsakhalin.ru/Docs/Citizen/_layouts/15/eos/edbtransfer.ashx?SiteId=84ddafa0031f409e9b1dd96f91351621&amp;WebId=b44a2e8f6bd940ffb8577ce52c7585e0&amp;ListId=fd8a59b5757749e6848a491ebc731a91&amp;ItemId=30012&amp;ItemGuid=3a50226fd35b4220aa2386a9c294b7fe&amp;Data=24","https://sed.admsakhalin.ru/Docs/Citizen/_layouts/15/eos/edbtransfer.ashx?SiteId=84ddafa0031f409e9b1dd96f91351621&amp;WebId=b44a2e8f6bd940ffb8577ce52c7585e0&amp;ListId=fd8a59b5757749e6848a491ebc731a91&amp;ItemId=30012&amp;ItemGuid=3a50226fd35b4220aa2386a9c294b7fe&amp;Data=24")</f>
        <v>https://sed.admsakhalin.ru/Docs/Citizen/_layouts/15/eos/edbtransfer.ashx?SiteId=84ddafa0031f409e9b1dd96f91351621&amp;WebId=b44a2e8f6bd940ffb8577ce52c7585e0&amp;ListId=fd8a59b5757749e6848a491ebc731a91&amp;ItemId=30012&amp;ItemGuid=3a50226fd35b4220aa2386a9c294b7fe&amp;Data=24</v>
      </c>
    </row>
    <row r="243" spans="1:7" x14ac:dyDescent="0.25">
      <c r="A243" t="s">
        <v>19</v>
      </c>
      <c r="B243" t="s">
        <v>100</v>
      </c>
      <c r="C243" t="s">
        <v>671</v>
      </c>
      <c r="D243" t="s">
        <v>207</v>
      </c>
      <c r="E243" t="s">
        <v>208</v>
      </c>
      <c r="F243" t="str">
        <f t="shared" si="0"/>
        <v>Обращения граждан МО Ногликский ГО</v>
      </c>
      <c r="G243" s="10" t="str">
        <f>HYPERLINK("https://sed.admsakhalin.ru/Docs/Citizen/_layouts/15/eos/edbtransfer.ashx?SiteId=84ddafa0031f409e9b1dd96f91351621&amp;WebId=b44a2e8f6bd940ffb8577ce52c7585e0&amp;ListId=fd8a59b5757749e6848a491ebc731a91&amp;ItemId=37619&amp;ItemGuid=360b1b847c794ffa9ba487424b4a368a&amp;Data=24","https://sed.admsakhalin.ru/Docs/Citizen/_layouts/15/eos/edbtransfer.ashx?SiteId=84ddafa0031f409e9b1dd96f91351621&amp;WebId=b44a2e8f6bd940ffb8577ce52c7585e0&amp;ListId=fd8a59b5757749e6848a491ebc731a91&amp;ItemId=37619&amp;ItemGuid=360b1b847c794ffa9ba487424b4a368a&amp;Data=24")</f>
        <v>https://sed.admsakhalin.ru/Docs/Citizen/_layouts/15/eos/edbtransfer.ashx?SiteId=84ddafa0031f409e9b1dd96f91351621&amp;WebId=b44a2e8f6bd940ffb8577ce52c7585e0&amp;ListId=fd8a59b5757749e6848a491ebc731a91&amp;ItemId=37619&amp;ItemGuid=360b1b847c794ffa9ba487424b4a368a&amp;Data=24</v>
      </c>
    </row>
    <row r="244" spans="1:7" x14ac:dyDescent="0.25">
      <c r="A244" t="s">
        <v>19</v>
      </c>
      <c r="B244" t="s">
        <v>40</v>
      </c>
      <c r="C244" t="s">
        <v>672</v>
      </c>
      <c r="D244" t="s">
        <v>204</v>
      </c>
      <c r="E244" t="s">
        <v>135</v>
      </c>
      <c r="F244" t="str">
        <f t="shared" si="0"/>
        <v>Обращения граждан МО Ногликский ГО</v>
      </c>
      <c r="G244" s="10" t="str">
        <f>HYPERLINK("https://sed.admsakhalin.ru/Docs/Citizen/_layouts/15/eos/edbtransfer.ashx?SiteId=84ddafa0031f409e9b1dd96f91351621&amp;WebId=b44a2e8f6bd940ffb8577ce52c7585e0&amp;ListId=fd8a59b5757749e6848a491ebc731a91&amp;ItemId=39093&amp;ItemGuid=3c8aa8654aaf44beba448789e1f8106f&amp;Data=24","https://sed.admsakhalin.ru/Docs/Citizen/_layouts/15/eos/edbtransfer.ashx?SiteId=84ddafa0031f409e9b1dd96f91351621&amp;WebId=b44a2e8f6bd940ffb8577ce52c7585e0&amp;ListId=fd8a59b5757749e6848a491ebc731a91&amp;ItemId=39093&amp;ItemGuid=3c8aa8654aaf44beba448789e1f8106f&amp;Data=24")</f>
        <v>https://sed.admsakhalin.ru/Docs/Citizen/_layouts/15/eos/edbtransfer.ashx?SiteId=84ddafa0031f409e9b1dd96f91351621&amp;WebId=b44a2e8f6bd940ffb8577ce52c7585e0&amp;ListId=fd8a59b5757749e6848a491ebc731a91&amp;ItemId=39093&amp;ItemGuid=3c8aa8654aaf44beba448789e1f8106f&amp;Data=24</v>
      </c>
    </row>
    <row r="245" spans="1:7" x14ac:dyDescent="0.25">
      <c r="A245" t="s">
        <v>19</v>
      </c>
      <c r="B245" t="s">
        <v>36</v>
      </c>
      <c r="C245" t="s">
        <v>278</v>
      </c>
      <c r="D245" t="s">
        <v>195</v>
      </c>
      <c r="E245" t="s">
        <v>673</v>
      </c>
      <c r="F245" t="str">
        <f t="shared" si="0"/>
        <v>Обращения граждан МО Ногликский ГО</v>
      </c>
      <c r="G245" s="10" t="str">
        <f>HYPERLINK("https://sed.admsakhalin.ru/Docs/Citizen/_layouts/15/eos/edbtransfer.ashx?SiteId=84ddafa0031f409e9b1dd96f91351621&amp;WebId=b44a2e8f6bd940ffb8577ce52c7585e0&amp;ListId=fd8a59b5757749e6848a491ebc731a91&amp;ItemId=35642&amp;ItemGuid=9999a5f7f43a4fda8462884ac452dcac&amp;Data=24","https://sed.admsakhalin.ru/Docs/Citizen/_layouts/15/eos/edbtransfer.ashx?SiteId=84ddafa0031f409e9b1dd96f91351621&amp;WebId=b44a2e8f6bd940ffb8577ce52c7585e0&amp;ListId=fd8a59b5757749e6848a491ebc731a91&amp;ItemId=35642&amp;ItemGuid=9999a5f7f43a4fda8462884ac452dcac&amp;Data=24")</f>
        <v>https://sed.admsakhalin.ru/Docs/Citizen/_layouts/15/eos/edbtransfer.ashx?SiteId=84ddafa0031f409e9b1dd96f91351621&amp;WebId=b44a2e8f6bd940ffb8577ce52c7585e0&amp;ListId=fd8a59b5757749e6848a491ebc731a91&amp;ItemId=35642&amp;ItemGuid=9999a5f7f43a4fda8462884ac452dcac&amp;Data=24</v>
      </c>
    </row>
    <row r="246" spans="1:7" x14ac:dyDescent="0.25">
      <c r="A246" t="s">
        <v>19</v>
      </c>
      <c r="B246" t="s">
        <v>40</v>
      </c>
      <c r="C246" t="s">
        <v>674</v>
      </c>
      <c r="D246" t="s">
        <v>195</v>
      </c>
      <c r="E246" t="s">
        <v>675</v>
      </c>
      <c r="F246" t="str">
        <f t="shared" si="0"/>
        <v>Обращения граждан МО Ногликский ГО</v>
      </c>
      <c r="G246" s="10" t="str">
        <f>HYPERLINK("https://sed.admsakhalin.ru/Docs/Citizen/_layouts/15/eos/edbtransfer.ashx?SiteId=84ddafa0031f409e9b1dd96f91351621&amp;WebId=b44a2e8f6bd940ffb8577ce52c7585e0&amp;ListId=fd8a59b5757749e6848a491ebc731a91&amp;ItemId=35645&amp;ItemGuid=aeecf9d45557484195bd887af0a1b3b8&amp;Data=24","https://sed.admsakhalin.ru/Docs/Citizen/_layouts/15/eos/edbtransfer.ashx?SiteId=84ddafa0031f409e9b1dd96f91351621&amp;WebId=b44a2e8f6bd940ffb8577ce52c7585e0&amp;ListId=fd8a59b5757749e6848a491ebc731a91&amp;ItemId=35645&amp;ItemGuid=aeecf9d45557484195bd887af0a1b3b8&amp;Data=24")</f>
        <v>https://sed.admsakhalin.ru/Docs/Citizen/_layouts/15/eos/edbtransfer.ashx?SiteId=84ddafa0031f409e9b1dd96f91351621&amp;WebId=b44a2e8f6bd940ffb8577ce52c7585e0&amp;ListId=fd8a59b5757749e6848a491ebc731a91&amp;ItemId=35645&amp;ItemGuid=aeecf9d45557484195bd887af0a1b3b8&amp;Data=24</v>
      </c>
    </row>
    <row r="247" spans="1:7" x14ac:dyDescent="0.25">
      <c r="A247" t="s">
        <v>19</v>
      </c>
      <c r="B247" t="s">
        <v>40</v>
      </c>
      <c r="C247" t="s">
        <v>676</v>
      </c>
      <c r="D247" t="s">
        <v>143</v>
      </c>
      <c r="E247" t="s">
        <v>677</v>
      </c>
      <c r="F247" t="str">
        <f t="shared" si="0"/>
        <v>Обращения граждан МО Ногликский ГО</v>
      </c>
      <c r="G247" s="10" t="str">
        <f>HYPERLINK("https://sed.admsakhalin.ru/Docs/Citizen/_layouts/15/eos/edbtransfer.ashx?SiteId=84ddafa0031f409e9b1dd96f91351621&amp;WebId=b44a2e8f6bd940ffb8577ce52c7585e0&amp;ListId=fd8a59b5757749e6848a491ebc731a91&amp;ItemId=36252&amp;ItemGuid=b55aed8606c84c659c078913d6c4eeba&amp;Data=24","https://sed.admsakhalin.ru/Docs/Citizen/_layouts/15/eos/edbtransfer.ashx?SiteId=84ddafa0031f409e9b1dd96f91351621&amp;WebId=b44a2e8f6bd940ffb8577ce52c7585e0&amp;ListId=fd8a59b5757749e6848a491ebc731a91&amp;ItemId=36252&amp;ItemGuid=b55aed8606c84c659c078913d6c4eeba&amp;Data=24")</f>
        <v>https://sed.admsakhalin.ru/Docs/Citizen/_layouts/15/eos/edbtransfer.ashx?SiteId=84ddafa0031f409e9b1dd96f91351621&amp;WebId=b44a2e8f6bd940ffb8577ce52c7585e0&amp;ListId=fd8a59b5757749e6848a491ebc731a91&amp;ItemId=36252&amp;ItemGuid=b55aed8606c84c659c078913d6c4eeba&amp;Data=24</v>
      </c>
    </row>
    <row r="248" spans="1:7" x14ac:dyDescent="0.25">
      <c r="A248" t="s">
        <v>19</v>
      </c>
      <c r="B248" t="s">
        <v>497</v>
      </c>
      <c r="C248" t="s">
        <v>678</v>
      </c>
      <c r="D248" t="s">
        <v>153</v>
      </c>
      <c r="E248" t="s">
        <v>679</v>
      </c>
      <c r="F248" t="str">
        <f t="shared" si="0"/>
        <v>Обращения граждан МО Ногликский ГО</v>
      </c>
      <c r="G248" s="10" t="str">
        <f>HYPERLINK("https://sed.admsakhalin.ru/Docs/Citizen/_layouts/15/eos/edbtransfer.ashx?SiteId=84ddafa0031f409e9b1dd96f91351621&amp;WebId=b44a2e8f6bd940ffb8577ce52c7585e0&amp;ListId=fd8a59b5757749e6848a491ebc731a91&amp;ItemId=35381&amp;ItemGuid=512e6dadcc4545fba3b48c90aa0cf446&amp;Data=24","https://sed.admsakhalin.ru/Docs/Citizen/_layouts/15/eos/edbtransfer.ashx?SiteId=84ddafa0031f409e9b1dd96f91351621&amp;WebId=b44a2e8f6bd940ffb8577ce52c7585e0&amp;ListId=fd8a59b5757749e6848a491ebc731a91&amp;ItemId=35381&amp;ItemGuid=512e6dadcc4545fba3b48c90aa0cf446&amp;Data=24")</f>
        <v>https://sed.admsakhalin.ru/Docs/Citizen/_layouts/15/eos/edbtransfer.ashx?SiteId=84ddafa0031f409e9b1dd96f91351621&amp;WebId=b44a2e8f6bd940ffb8577ce52c7585e0&amp;ListId=fd8a59b5757749e6848a491ebc731a91&amp;ItemId=35381&amp;ItemGuid=512e6dadcc4545fba3b48c90aa0cf446&amp;Data=24</v>
      </c>
    </row>
    <row r="249" spans="1:7" x14ac:dyDescent="0.25">
      <c r="A249" t="s">
        <v>19</v>
      </c>
      <c r="B249" t="s">
        <v>36</v>
      </c>
      <c r="C249" t="s">
        <v>680</v>
      </c>
      <c r="D249" t="s">
        <v>230</v>
      </c>
      <c r="E249" t="s">
        <v>681</v>
      </c>
      <c r="F249" t="str">
        <f t="shared" si="0"/>
        <v>Обращения граждан МО Ногликский ГО</v>
      </c>
      <c r="G249" s="10" t="str">
        <f>HYPERLINK("https://sed.admsakhalin.ru/Docs/Citizen/_layouts/15/eos/edbtransfer.ashx?SiteId=84ddafa0031f409e9b1dd96f91351621&amp;WebId=b44a2e8f6bd940ffb8577ce52c7585e0&amp;ListId=fd8a59b5757749e6848a491ebc731a91&amp;ItemId=30539&amp;ItemGuid=423982e674104823b3af8ceafe5172ae&amp;Data=24","https://sed.admsakhalin.ru/Docs/Citizen/_layouts/15/eos/edbtransfer.ashx?SiteId=84ddafa0031f409e9b1dd96f91351621&amp;WebId=b44a2e8f6bd940ffb8577ce52c7585e0&amp;ListId=fd8a59b5757749e6848a491ebc731a91&amp;ItemId=30539&amp;ItemGuid=423982e674104823b3af8ceafe5172ae&amp;Data=24")</f>
        <v>https://sed.admsakhalin.ru/Docs/Citizen/_layouts/15/eos/edbtransfer.ashx?SiteId=84ddafa0031f409e9b1dd96f91351621&amp;WebId=b44a2e8f6bd940ffb8577ce52c7585e0&amp;ListId=fd8a59b5757749e6848a491ebc731a91&amp;ItemId=30539&amp;ItemGuid=423982e674104823b3af8ceafe5172ae&amp;Data=24</v>
      </c>
    </row>
    <row r="250" spans="1:7" x14ac:dyDescent="0.25">
      <c r="A250" t="s">
        <v>19</v>
      </c>
      <c r="B250" t="s">
        <v>148</v>
      </c>
      <c r="C250" t="s">
        <v>682</v>
      </c>
      <c r="D250" t="s">
        <v>263</v>
      </c>
      <c r="E250" t="s">
        <v>683</v>
      </c>
      <c r="F250" t="str">
        <f t="shared" si="0"/>
        <v>Обращения граждан МО Ногликский ГО</v>
      </c>
      <c r="G250" s="10" t="str">
        <f>HYPERLINK("https://sed.admsakhalin.ru/Docs/Citizen/_layouts/15/eos/edbtransfer.ashx?SiteId=84ddafa0031f409e9b1dd96f91351621&amp;WebId=b44a2e8f6bd940ffb8577ce52c7585e0&amp;ListId=fd8a59b5757749e6848a491ebc731a91&amp;ItemId=39888&amp;ItemGuid=fe478bcf7cba4601883f8effdb42fa30&amp;Data=24","https://sed.admsakhalin.ru/Docs/Citizen/_layouts/15/eos/edbtransfer.ashx?SiteId=84ddafa0031f409e9b1dd96f91351621&amp;WebId=b44a2e8f6bd940ffb8577ce52c7585e0&amp;ListId=fd8a59b5757749e6848a491ebc731a91&amp;ItemId=39888&amp;ItemGuid=fe478bcf7cba4601883f8effdb42fa30&amp;Data=24")</f>
        <v>https://sed.admsakhalin.ru/Docs/Citizen/_layouts/15/eos/edbtransfer.ashx?SiteId=84ddafa0031f409e9b1dd96f91351621&amp;WebId=b44a2e8f6bd940ffb8577ce52c7585e0&amp;ListId=fd8a59b5757749e6848a491ebc731a91&amp;ItemId=39888&amp;ItemGuid=fe478bcf7cba4601883f8effdb42fa30&amp;Data=24</v>
      </c>
    </row>
    <row r="251" spans="1:7" x14ac:dyDescent="0.25">
      <c r="A251" t="s">
        <v>19</v>
      </c>
      <c r="B251" t="s">
        <v>40</v>
      </c>
      <c r="C251" t="s">
        <v>684</v>
      </c>
      <c r="D251" t="s">
        <v>685</v>
      </c>
      <c r="E251" t="s">
        <v>338</v>
      </c>
      <c r="F251" t="str">
        <f t="shared" si="0"/>
        <v>Обращения граждан МО Ногликский ГО</v>
      </c>
      <c r="G251" s="10" t="str">
        <f>HYPERLINK("https://sed.admsakhalin.ru/Docs/Citizen/_layouts/15/eos/edbtransfer.ashx?SiteId=84ddafa0031f409e9b1dd96f91351621&amp;WebId=b44a2e8f6bd940ffb8577ce52c7585e0&amp;ListId=fd8a59b5757749e6848a491ebc731a91&amp;ItemId=36422&amp;ItemGuid=4ac3f072bacc4e29940390298a7be8b1&amp;Data=24","https://sed.admsakhalin.ru/Docs/Citizen/_layouts/15/eos/edbtransfer.ashx?SiteId=84ddafa0031f409e9b1dd96f91351621&amp;WebId=b44a2e8f6bd940ffb8577ce52c7585e0&amp;ListId=fd8a59b5757749e6848a491ebc731a91&amp;ItemId=36422&amp;ItemGuid=4ac3f072bacc4e29940390298a7be8b1&amp;Data=24")</f>
        <v>https://sed.admsakhalin.ru/Docs/Citizen/_layouts/15/eos/edbtransfer.ashx?SiteId=84ddafa0031f409e9b1dd96f91351621&amp;WebId=b44a2e8f6bd940ffb8577ce52c7585e0&amp;ListId=fd8a59b5757749e6848a491ebc731a91&amp;ItemId=36422&amp;ItemGuid=4ac3f072bacc4e29940390298a7be8b1&amp;Data=24</v>
      </c>
    </row>
    <row r="252" spans="1:7" x14ac:dyDescent="0.25">
      <c r="A252" t="s">
        <v>19</v>
      </c>
      <c r="B252" t="s">
        <v>686</v>
      </c>
      <c r="C252" t="s">
        <v>687</v>
      </c>
      <c r="D252" t="s">
        <v>49</v>
      </c>
      <c r="E252" t="s">
        <v>688</v>
      </c>
      <c r="F252" t="str">
        <f t="shared" si="0"/>
        <v>Обращения граждан МО Ногликский ГО</v>
      </c>
      <c r="G252" s="10" t="str">
        <f>HYPERLINK("https://sed.admsakhalin.ru/Docs/Citizen/_layouts/15/eos/edbtransfer.ashx?SiteId=84ddafa0031f409e9b1dd96f91351621&amp;WebId=b44a2e8f6bd940ffb8577ce52c7585e0&amp;ListId=fd8a59b5757749e6848a491ebc731a91&amp;ItemId=33563&amp;ItemGuid=0ca4c815f7b24d45ad1c9059aac43963&amp;Data=24","https://sed.admsakhalin.ru/Docs/Citizen/_layouts/15/eos/edbtransfer.ashx?SiteId=84ddafa0031f409e9b1dd96f91351621&amp;WebId=b44a2e8f6bd940ffb8577ce52c7585e0&amp;ListId=fd8a59b5757749e6848a491ebc731a91&amp;ItemId=33563&amp;ItemGuid=0ca4c815f7b24d45ad1c9059aac43963&amp;Data=24")</f>
        <v>https://sed.admsakhalin.ru/Docs/Citizen/_layouts/15/eos/edbtransfer.ashx?SiteId=84ddafa0031f409e9b1dd96f91351621&amp;WebId=b44a2e8f6bd940ffb8577ce52c7585e0&amp;ListId=fd8a59b5757749e6848a491ebc731a91&amp;ItemId=33563&amp;ItemGuid=0ca4c815f7b24d45ad1c9059aac43963&amp;Data=24</v>
      </c>
    </row>
    <row r="253" spans="1:7" x14ac:dyDescent="0.25">
      <c r="A253" t="s">
        <v>19</v>
      </c>
      <c r="B253" t="s">
        <v>40</v>
      </c>
      <c r="C253" t="s">
        <v>689</v>
      </c>
      <c r="D253" t="s">
        <v>143</v>
      </c>
      <c r="E253" t="s">
        <v>690</v>
      </c>
      <c r="F253" t="str">
        <f t="shared" si="0"/>
        <v>Обращения граждан МО Ногликский ГО</v>
      </c>
      <c r="G253" s="10" t="str">
        <f>HYPERLINK("https://sed.admsakhalin.ru/Docs/Citizen/_layouts/15/eos/edbtransfer.ashx?SiteId=84ddafa0031f409e9b1dd96f91351621&amp;WebId=b44a2e8f6bd940ffb8577ce52c7585e0&amp;ListId=fd8a59b5757749e6848a491ebc731a91&amp;ItemId=36258&amp;ItemGuid=125b7e641cff495683039061d4cd84b1&amp;Data=24","https://sed.admsakhalin.ru/Docs/Citizen/_layouts/15/eos/edbtransfer.ashx?SiteId=84ddafa0031f409e9b1dd96f91351621&amp;WebId=b44a2e8f6bd940ffb8577ce52c7585e0&amp;ListId=fd8a59b5757749e6848a491ebc731a91&amp;ItemId=36258&amp;ItemGuid=125b7e641cff495683039061d4cd84b1&amp;Data=24")</f>
        <v>https://sed.admsakhalin.ru/Docs/Citizen/_layouts/15/eos/edbtransfer.ashx?SiteId=84ddafa0031f409e9b1dd96f91351621&amp;WebId=b44a2e8f6bd940ffb8577ce52c7585e0&amp;ListId=fd8a59b5757749e6848a491ebc731a91&amp;ItemId=36258&amp;ItemGuid=125b7e641cff495683039061d4cd84b1&amp;Data=24</v>
      </c>
    </row>
    <row r="254" spans="1:7" x14ac:dyDescent="0.25">
      <c r="A254" t="s">
        <v>19</v>
      </c>
      <c r="B254" t="s">
        <v>691</v>
      </c>
      <c r="C254" t="s">
        <v>692</v>
      </c>
      <c r="D254" t="s">
        <v>230</v>
      </c>
      <c r="E254" t="s">
        <v>693</v>
      </c>
      <c r="F254" t="str">
        <f t="shared" si="0"/>
        <v>Обращения граждан МО Ногликский ГО</v>
      </c>
      <c r="G254" s="10" t="str">
        <f>HYPERLINK("https://sed.admsakhalin.ru/Docs/Citizen/_layouts/15/eos/edbtransfer.ashx?SiteId=84ddafa0031f409e9b1dd96f91351621&amp;WebId=b44a2e8f6bd940ffb8577ce52c7585e0&amp;ListId=fd8a59b5757749e6848a491ebc731a91&amp;ItemId=30532&amp;ItemGuid=5b350835c65f4e4dae7d90e2c1da96eb&amp;Data=24","https://sed.admsakhalin.ru/Docs/Citizen/_layouts/15/eos/edbtransfer.ashx?SiteId=84ddafa0031f409e9b1dd96f91351621&amp;WebId=b44a2e8f6bd940ffb8577ce52c7585e0&amp;ListId=fd8a59b5757749e6848a491ebc731a91&amp;ItemId=30532&amp;ItemGuid=5b350835c65f4e4dae7d90e2c1da96eb&amp;Data=24")</f>
        <v>https://sed.admsakhalin.ru/Docs/Citizen/_layouts/15/eos/edbtransfer.ashx?SiteId=84ddafa0031f409e9b1dd96f91351621&amp;WebId=b44a2e8f6bd940ffb8577ce52c7585e0&amp;ListId=fd8a59b5757749e6848a491ebc731a91&amp;ItemId=30532&amp;ItemGuid=5b350835c65f4e4dae7d90e2c1da96eb&amp;Data=24</v>
      </c>
    </row>
    <row r="255" spans="1:7" x14ac:dyDescent="0.25">
      <c r="A255" t="s">
        <v>19</v>
      </c>
      <c r="B255" t="s">
        <v>24</v>
      </c>
      <c r="C255" t="s">
        <v>694</v>
      </c>
      <c r="D255" t="s">
        <v>695</v>
      </c>
      <c r="E255" t="s">
        <v>696</v>
      </c>
      <c r="F255" t="str">
        <f t="shared" si="0"/>
        <v>Обращения граждан МО Ногликский ГО</v>
      </c>
      <c r="G255" s="10" t="str">
        <f>HYPERLINK("https://sed.admsakhalin.ru/Docs/Citizen/_layouts/15/eos/edbtransfer.ashx?SiteId=84ddafa0031f409e9b1dd96f91351621&amp;WebId=b44a2e8f6bd940ffb8577ce52c7585e0&amp;ListId=fd8a59b5757749e6848a491ebc731a91&amp;ItemId=37706&amp;ItemGuid=fb9e039dab9d419c9d37918c02f96721&amp;Data=24","https://sed.admsakhalin.ru/Docs/Citizen/_layouts/15/eos/edbtransfer.ashx?SiteId=84ddafa0031f409e9b1dd96f91351621&amp;WebId=b44a2e8f6bd940ffb8577ce52c7585e0&amp;ListId=fd8a59b5757749e6848a491ebc731a91&amp;ItemId=37706&amp;ItemGuid=fb9e039dab9d419c9d37918c02f96721&amp;Data=24")</f>
        <v>https://sed.admsakhalin.ru/Docs/Citizen/_layouts/15/eos/edbtransfer.ashx?SiteId=84ddafa0031f409e9b1dd96f91351621&amp;WebId=b44a2e8f6bd940ffb8577ce52c7585e0&amp;ListId=fd8a59b5757749e6848a491ebc731a91&amp;ItemId=37706&amp;ItemGuid=fb9e039dab9d419c9d37918c02f96721&amp;Data=24</v>
      </c>
    </row>
    <row r="256" spans="1:7" x14ac:dyDescent="0.25">
      <c r="A256" t="s">
        <v>19</v>
      </c>
      <c r="B256" t="s">
        <v>87</v>
      </c>
      <c r="C256" t="s">
        <v>697</v>
      </c>
      <c r="D256" t="s">
        <v>75</v>
      </c>
      <c r="E256" t="s">
        <v>698</v>
      </c>
      <c r="F256" t="str">
        <f t="shared" si="0"/>
        <v>Обращения граждан МО Ногликский ГО</v>
      </c>
      <c r="G256" s="10" t="str">
        <f>HYPERLINK("https://sed.admsakhalin.ru/Docs/Citizen/_layouts/15/eos/edbtransfer.ashx?SiteId=84ddafa0031f409e9b1dd96f91351621&amp;WebId=b44a2e8f6bd940ffb8577ce52c7585e0&amp;ListId=fd8a59b5757749e6848a491ebc731a91&amp;ItemId=31759&amp;ItemGuid=c2ffbbe346334925986a9390faa98978&amp;Data=24","https://sed.admsakhalin.ru/Docs/Citizen/_layouts/15/eos/edbtransfer.ashx?SiteId=84ddafa0031f409e9b1dd96f91351621&amp;WebId=b44a2e8f6bd940ffb8577ce52c7585e0&amp;ListId=fd8a59b5757749e6848a491ebc731a91&amp;ItemId=31759&amp;ItemGuid=c2ffbbe346334925986a9390faa98978&amp;Data=24")</f>
        <v>https://sed.admsakhalin.ru/Docs/Citizen/_layouts/15/eos/edbtransfer.ashx?SiteId=84ddafa0031f409e9b1dd96f91351621&amp;WebId=b44a2e8f6bd940ffb8577ce52c7585e0&amp;ListId=fd8a59b5757749e6848a491ebc731a91&amp;ItemId=31759&amp;ItemGuid=c2ffbbe346334925986a9390faa98978&amp;Data=24</v>
      </c>
    </row>
    <row r="257" spans="1:7" x14ac:dyDescent="0.25">
      <c r="A257" t="s">
        <v>19</v>
      </c>
      <c r="B257" t="s">
        <v>699</v>
      </c>
      <c r="C257" t="s">
        <v>700</v>
      </c>
      <c r="D257" t="s">
        <v>291</v>
      </c>
      <c r="E257" t="s">
        <v>701</v>
      </c>
      <c r="F257" t="str">
        <f t="shared" si="0"/>
        <v>Обращения граждан МО Ногликский ГО</v>
      </c>
      <c r="G257" s="10" t="str">
        <f>HYPERLINK("https://sed.admsakhalin.ru/Docs/Citizen/_layouts/15/eos/edbtransfer.ashx?SiteId=84ddafa0031f409e9b1dd96f91351621&amp;WebId=b44a2e8f6bd940ffb8577ce52c7585e0&amp;ListId=fd8a59b5757749e6848a491ebc731a91&amp;ItemId=29806&amp;ItemGuid=b1e11a69c3024fdea72f95b835cca267&amp;Data=24","https://sed.admsakhalin.ru/Docs/Citizen/_layouts/15/eos/edbtransfer.ashx?SiteId=84ddafa0031f409e9b1dd96f91351621&amp;WebId=b44a2e8f6bd940ffb8577ce52c7585e0&amp;ListId=fd8a59b5757749e6848a491ebc731a91&amp;ItemId=29806&amp;ItemGuid=b1e11a69c3024fdea72f95b835cca267&amp;Data=24")</f>
        <v>https://sed.admsakhalin.ru/Docs/Citizen/_layouts/15/eos/edbtransfer.ashx?SiteId=84ddafa0031f409e9b1dd96f91351621&amp;WebId=b44a2e8f6bd940ffb8577ce52c7585e0&amp;ListId=fd8a59b5757749e6848a491ebc731a91&amp;ItemId=29806&amp;ItemGuid=b1e11a69c3024fdea72f95b835cca267&amp;Data=24</v>
      </c>
    </row>
    <row r="258" spans="1:7" x14ac:dyDescent="0.25">
      <c r="A258" t="s">
        <v>19</v>
      </c>
      <c r="B258" t="s">
        <v>70</v>
      </c>
      <c r="C258" t="s">
        <v>702</v>
      </c>
      <c r="D258" t="s">
        <v>442</v>
      </c>
      <c r="E258" t="s">
        <v>79</v>
      </c>
      <c r="F258" t="str">
        <f t="shared" si="0"/>
        <v>Обращения граждан МО Ногликский ГО</v>
      </c>
      <c r="G258" s="10" t="str">
        <f>HYPERLINK("https://sed.admsakhalin.ru/Docs/Citizen/_layouts/15/eos/edbtransfer.ashx?SiteId=84ddafa0031f409e9b1dd96f91351621&amp;WebId=b44a2e8f6bd940ffb8577ce52c7585e0&amp;ListId=fd8a59b5757749e6848a491ebc731a91&amp;ItemId=37802&amp;ItemGuid=f3f50a248e1d43e5bce096017bc8bcaf&amp;Data=24","https://sed.admsakhalin.ru/Docs/Citizen/_layouts/15/eos/edbtransfer.ashx?SiteId=84ddafa0031f409e9b1dd96f91351621&amp;WebId=b44a2e8f6bd940ffb8577ce52c7585e0&amp;ListId=fd8a59b5757749e6848a491ebc731a91&amp;ItemId=37802&amp;ItemGuid=f3f50a248e1d43e5bce096017bc8bcaf&amp;Data=24")</f>
        <v>https://sed.admsakhalin.ru/Docs/Citizen/_layouts/15/eos/edbtransfer.ashx?SiteId=84ddafa0031f409e9b1dd96f91351621&amp;WebId=b44a2e8f6bd940ffb8577ce52c7585e0&amp;ListId=fd8a59b5757749e6848a491ebc731a91&amp;ItemId=37802&amp;ItemGuid=f3f50a248e1d43e5bce096017bc8bcaf&amp;Data=24</v>
      </c>
    </row>
    <row r="259" spans="1:7" x14ac:dyDescent="0.25">
      <c r="A259" t="s">
        <v>19</v>
      </c>
      <c r="B259" t="s">
        <v>703</v>
      </c>
      <c r="C259" t="s">
        <v>704</v>
      </c>
      <c r="D259" t="s">
        <v>705</v>
      </c>
      <c r="E259" t="s">
        <v>706</v>
      </c>
      <c r="F259" t="str">
        <f t="shared" si="0"/>
        <v>Обращения граждан МО Ногликский ГО</v>
      </c>
      <c r="G259" s="10" t="str">
        <f>HYPERLINK("https://sed.admsakhalin.ru/Docs/Citizen/_layouts/15/eos/edbtransfer.ashx?SiteId=84ddafa0031f409e9b1dd96f91351621&amp;WebId=b44a2e8f6bd940ffb8577ce52c7585e0&amp;ListId=fd8a59b5757749e6848a491ebc731a91&amp;ItemId=35774&amp;ItemGuid=d29d74d7c33a4f01ab0c979b667ecfc9&amp;Data=24","https://sed.admsakhalin.ru/Docs/Citizen/_layouts/15/eos/edbtransfer.ashx?SiteId=84ddafa0031f409e9b1dd96f91351621&amp;WebId=b44a2e8f6bd940ffb8577ce52c7585e0&amp;ListId=fd8a59b5757749e6848a491ebc731a91&amp;ItemId=35774&amp;ItemGuid=d29d74d7c33a4f01ab0c979b667ecfc9&amp;Data=24")</f>
        <v>https://sed.admsakhalin.ru/Docs/Citizen/_layouts/15/eos/edbtransfer.ashx?SiteId=84ddafa0031f409e9b1dd96f91351621&amp;WebId=b44a2e8f6bd940ffb8577ce52c7585e0&amp;ListId=fd8a59b5757749e6848a491ebc731a91&amp;ItemId=35774&amp;ItemGuid=d29d74d7c33a4f01ab0c979b667ecfc9&amp;Data=24</v>
      </c>
    </row>
    <row r="260" spans="1:7" x14ac:dyDescent="0.25">
      <c r="A260" t="s">
        <v>19</v>
      </c>
      <c r="B260" t="s">
        <v>87</v>
      </c>
      <c r="C260" t="s">
        <v>707</v>
      </c>
      <c r="D260" t="s">
        <v>34</v>
      </c>
      <c r="E260" t="s">
        <v>708</v>
      </c>
      <c r="F260" t="str">
        <f t="shared" si="0"/>
        <v>Обращения граждан МО Ногликский ГО</v>
      </c>
      <c r="G260" s="10" t="str">
        <f>HYPERLINK("https://sed.admsakhalin.ru/Docs/Citizen/_layouts/15/eos/edbtransfer.ashx?SiteId=84ddafa0031f409e9b1dd96f91351621&amp;WebId=b44a2e8f6bd940ffb8577ce52c7585e0&amp;ListId=fd8a59b5757749e6848a491ebc731a91&amp;ItemId=28275&amp;ItemGuid=ff39eb71b4874ab08b3698e8468e19cf&amp;Data=24","https://sed.admsakhalin.ru/Docs/Citizen/_layouts/15/eos/edbtransfer.ashx?SiteId=84ddafa0031f409e9b1dd96f91351621&amp;WebId=b44a2e8f6bd940ffb8577ce52c7585e0&amp;ListId=fd8a59b5757749e6848a491ebc731a91&amp;ItemId=28275&amp;ItemGuid=ff39eb71b4874ab08b3698e8468e19cf&amp;Data=24")</f>
        <v>https://sed.admsakhalin.ru/Docs/Citizen/_layouts/15/eos/edbtransfer.ashx?SiteId=84ddafa0031f409e9b1dd96f91351621&amp;WebId=b44a2e8f6bd940ffb8577ce52c7585e0&amp;ListId=fd8a59b5757749e6848a491ebc731a91&amp;ItemId=28275&amp;ItemGuid=ff39eb71b4874ab08b3698e8468e19cf&amp;Data=24</v>
      </c>
    </row>
    <row r="261" spans="1:7" x14ac:dyDescent="0.25">
      <c r="A261" t="s">
        <v>19</v>
      </c>
      <c r="B261" t="s">
        <v>446</v>
      </c>
      <c r="C261" t="s">
        <v>709</v>
      </c>
      <c r="D261" t="s">
        <v>710</v>
      </c>
      <c r="E261" t="s">
        <v>711</v>
      </c>
      <c r="F261" t="str">
        <f t="shared" si="0"/>
        <v>Обращения граждан МО Ногликский ГО</v>
      </c>
      <c r="G261" s="10" t="str">
        <f>HYPERLINK("https://sed.admsakhalin.ru/Docs/Citizen/_layouts/15/eos/edbtransfer.ashx?SiteId=84ddafa0031f409e9b1dd96f91351621&amp;WebId=b44a2e8f6bd940ffb8577ce52c7585e0&amp;ListId=fd8a59b5757749e6848a491ebc731a91&amp;ItemId=35177&amp;ItemGuid=162e333b841e4f4683909901d9cc5f0f&amp;Data=24","https://sed.admsakhalin.ru/Docs/Citizen/_layouts/15/eos/edbtransfer.ashx?SiteId=84ddafa0031f409e9b1dd96f91351621&amp;WebId=b44a2e8f6bd940ffb8577ce52c7585e0&amp;ListId=fd8a59b5757749e6848a491ebc731a91&amp;ItemId=35177&amp;ItemGuid=162e333b841e4f4683909901d9cc5f0f&amp;Data=24")</f>
        <v>https://sed.admsakhalin.ru/Docs/Citizen/_layouts/15/eos/edbtransfer.ashx?SiteId=84ddafa0031f409e9b1dd96f91351621&amp;WebId=b44a2e8f6bd940ffb8577ce52c7585e0&amp;ListId=fd8a59b5757749e6848a491ebc731a91&amp;ItemId=35177&amp;ItemGuid=162e333b841e4f4683909901d9cc5f0f&amp;Data=24</v>
      </c>
    </row>
    <row r="262" spans="1:7" x14ac:dyDescent="0.25">
      <c r="A262" t="s">
        <v>19</v>
      </c>
      <c r="B262" t="s">
        <v>712</v>
      </c>
      <c r="C262" t="s">
        <v>713</v>
      </c>
      <c r="D262" t="s">
        <v>646</v>
      </c>
      <c r="E262" t="s">
        <v>61</v>
      </c>
      <c r="F262" t="str">
        <f t="shared" si="0"/>
        <v>Обращения граждан МО Ногликский ГО</v>
      </c>
      <c r="G262" s="10" t="str">
        <f>HYPERLINK("https://sed.admsakhalin.ru/Docs/Citizen/_layouts/15/eos/edbtransfer.ashx?SiteId=84ddafa0031f409e9b1dd96f91351621&amp;WebId=b44a2e8f6bd940ffb8577ce52c7585e0&amp;ListId=fd8a59b5757749e6848a491ebc731a91&amp;ItemId=34071&amp;ItemGuid=986a8c6f4a514d5eba4e9936f611b533&amp;Data=24","https://sed.admsakhalin.ru/Docs/Citizen/_layouts/15/eos/edbtransfer.ashx?SiteId=84ddafa0031f409e9b1dd96f91351621&amp;WebId=b44a2e8f6bd940ffb8577ce52c7585e0&amp;ListId=fd8a59b5757749e6848a491ebc731a91&amp;ItemId=34071&amp;ItemGuid=986a8c6f4a514d5eba4e9936f611b533&amp;Data=24")</f>
        <v>https://sed.admsakhalin.ru/Docs/Citizen/_layouts/15/eos/edbtransfer.ashx?SiteId=84ddafa0031f409e9b1dd96f91351621&amp;WebId=b44a2e8f6bd940ffb8577ce52c7585e0&amp;ListId=fd8a59b5757749e6848a491ebc731a91&amp;ItemId=34071&amp;ItemGuid=986a8c6f4a514d5eba4e9936f611b533&amp;Data=24</v>
      </c>
    </row>
    <row r="263" spans="1:7" x14ac:dyDescent="0.25">
      <c r="A263" t="s">
        <v>19</v>
      </c>
      <c r="B263" t="s">
        <v>489</v>
      </c>
      <c r="C263" t="s">
        <v>714</v>
      </c>
      <c r="D263" t="s">
        <v>602</v>
      </c>
      <c r="E263" t="s">
        <v>715</v>
      </c>
      <c r="F263" t="str">
        <f t="shared" si="0"/>
        <v>Обращения граждан МО Ногликский ГО</v>
      </c>
      <c r="G263" s="10" t="str">
        <f>HYPERLINK("https://sed.admsakhalin.ru/Docs/Citizen/_layouts/15/eos/edbtransfer.ashx?SiteId=84ddafa0031f409e9b1dd96f91351621&amp;WebId=b44a2e8f6bd940ffb8577ce52c7585e0&amp;ListId=fd8a59b5757749e6848a491ebc731a91&amp;ItemId=30306&amp;ItemGuid=3a0a1e89dca142a482919b25637bf980&amp;Data=24","https://sed.admsakhalin.ru/Docs/Citizen/_layouts/15/eos/edbtransfer.ashx?SiteId=84ddafa0031f409e9b1dd96f91351621&amp;WebId=b44a2e8f6bd940ffb8577ce52c7585e0&amp;ListId=fd8a59b5757749e6848a491ebc731a91&amp;ItemId=30306&amp;ItemGuid=3a0a1e89dca142a482919b25637bf980&amp;Data=24")</f>
        <v>https://sed.admsakhalin.ru/Docs/Citizen/_layouts/15/eos/edbtransfer.ashx?SiteId=84ddafa0031f409e9b1dd96f91351621&amp;WebId=b44a2e8f6bd940ffb8577ce52c7585e0&amp;ListId=fd8a59b5757749e6848a491ebc731a91&amp;ItemId=30306&amp;ItemGuid=3a0a1e89dca142a482919b25637bf980&amp;Data=24</v>
      </c>
    </row>
    <row r="264" spans="1:7" x14ac:dyDescent="0.25">
      <c r="A264" t="s">
        <v>19</v>
      </c>
      <c r="B264" t="s">
        <v>24</v>
      </c>
      <c r="C264" t="s">
        <v>716</v>
      </c>
      <c r="D264" t="s">
        <v>56</v>
      </c>
      <c r="E264" t="s">
        <v>717</v>
      </c>
      <c r="F264" t="str">
        <f t="shared" si="0"/>
        <v>Обращения граждан МО Ногликский ГО</v>
      </c>
      <c r="G264" s="10" t="str">
        <f>HYPERLINK("https://sed.admsakhalin.ru/Docs/Citizen/_layouts/15/eos/edbtransfer.ashx?SiteId=84ddafa0031f409e9b1dd96f91351621&amp;WebId=b44a2e8f6bd940ffb8577ce52c7585e0&amp;ListId=fd8a59b5757749e6848a491ebc731a91&amp;ItemId=31199&amp;ItemGuid=117c6fe73a3d447e8dc69b66c55c8e07&amp;Data=24","https://sed.admsakhalin.ru/Docs/Citizen/_layouts/15/eos/edbtransfer.ashx?SiteId=84ddafa0031f409e9b1dd96f91351621&amp;WebId=b44a2e8f6bd940ffb8577ce52c7585e0&amp;ListId=fd8a59b5757749e6848a491ebc731a91&amp;ItemId=31199&amp;ItemGuid=117c6fe73a3d447e8dc69b66c55c8e07&amp;Data=24")</f>
        <v>https://sed.admsakhalin.ru/Docs/Citizen/_layouts/15/eos/edbtransfer.ashx?SiteId=84ddafa0031f409e9b1dd96f91351621&amp;WebId=b44a2e8f6bd940ffb8577ce52c7585e0&amp;ListId=fd8a59b5757749e6848a491ebc731a91&amp;ItemId=31199&amp;ItemGuid=117c6fe73a3d447e8dc69b66c55c8e07&amp;Data=24</v>
      </c>
    </row>
    <row r="265" spans="1:7" x14ac:dyDescent="0.25">
      <c r="A265" t="s">
        <v>19</v>
      </c>
      <c r="B265" t="s">
        <v>70</v>
      </c>
      <c r="C265" t="s">
        <v>718</v>
      </c>
      <c r="D265" t="s">
        <v>719</v>
      </c>
      <c r="E265" t="s">
        <v>720</v>
      </c>
      <c r="F265" t="str">
        <f t="shared" si="0"/>
        <v>Обращения граждан МО Ногликский ГО</v>
      </c>
      <c r="G265" s="10" t="str">
        <f>HYPERLINK("https://sed.admsakhalin.ru/Docs/Citizen/_layouts/15/eos/edbtransfer.ashx?SiteId=84ddafa0031f409e9b1dd96f91351621&amp;WebId=b44a2e8f6bd940ffb8577ce52c7585e0&amp;ListId=fd8a59b5757749e6848a491ebc731a91&amp;ItemId=37280&amp;ItemGuid=7dbe6a13afc7444f843a9c2ee34996b1&amp;Data=24","https://sed.admsakhalin.ru/Docs/Citizen/_layouts/15/eos/edbtransfer.ashx?SiteId=84ddafa0031f409e9b1dd96f91351621&amp;WebId=b44a2e8f6bd940ffb8577ce52c7585e0&amp;ListId=fd8a59b5757749e6848a491ebc731a91&amp;ItemId=37280&amp;ItemGuid=7dbe6a13afc7444f843a9c2ee34996b1&amp;Data=24")</f>
        <v>https://sed.admsakhalin.ru/Docs/Citizen/_layouts/15/eos/edbtransfer.ashx?SiteId=84ddafa0031f409e9b1dd96f91351621&amp;WebId=b44a2e8f6bd940ffb8577ce52c7585e0&amp;ListId=fd8a59b5757749e6848a491ebc731a91&amp;ItemId=37280&amp;ItemGuid=7dbe6a13afc7444f843a9c2ee34996b1&amp;Data=24</v>
      </c>
    </row>
    <row r="266" spans="1:7" x14ac:dyDescent="0.25">
      <c r="A266" t="s">
        <v>19</v>
      </c>
      <c r="B266" t="s">
        <v>721</v>
      </c>
      <c r="C266" t="s">
        <v>722</v>
      </c>
      <c r="D266" t="s">
        <v>469</v>
      </c>
      <c r="E266" t="s">
        <v>723</v>
      </c>
      <c r="F266" t="str">
        <f t="shared" si="0"/>
        <v>Обращения граждан МО Ногликский ГО</v>
      </c>
      <c r="G266" s="10" t="str">
        <f>HYPERLINK("https://sed.admsakhalin.ru/Docs/Citizen/_layouts/15/eos/edbtransfer.ashx?SiteId=84ddafa0031f409e9b1dd96f91351621&amp;WebId=b44a2e8f6bd940ffb8577ce52c7585e0&amp;ListId=fd8a59b5757749e6848a491ebc731a91&amp;ItemId=28308&amp;ItemGuid=819a806d86b44e9091ed9c3aaa312849&amp;Data=24","https://sed.admsakhalin.ru/Docs/Citizen/_layouts/15/eos/edbtransfer.ashx?SiteId=84ddafa0031f409e9b1dd96f91351621&amp;WebId=b44a2e8f6bd940ffb8577ce52c7585e0&amp;ListId=fd8a59b5757749e6848a491ebc731a91&amp;ItemId=28308&amp;ItemGuid=819a806d86b44e9091ed9c3aaa312849&amp;Data=24")</f>
        <v>https://sed.admsakhalin.ru/Docs/Citizen/_layouts/15/eos/edbtransfer.ashx?SiteId=84ddafa0031f409e9b1dd96f91351621&amp;WebId=b44a2e8f6bd940ffb8577ce52c7585e0&amp;ListId=fd8a59b5757749e6848a491ebc731a91&amp;ItemId=28308&amp;ItemGuid=819a806d86b44e9091ed9c3aaa312849&amp;Data=24</v>
      </c>
    </row>
    <row r="267" spans="1:7" x14ac:dyDescent="0.25">
      <c r="A267" t="s">
        <v>19</v>
      </c>
      <c r="B267" t="s">
        <v>40</v>
      </c>
      <c r="C267" t="s">
        <v>724</v>
      </c>
      <c r="D267" t="s">
        <v>725</v>
      </c>
      <c r="E267" t="s">
        <v>726</v>
      </c>
      <c r="F267" t="str">
        <f t="shared" si="0"/>
        <v>Обращения граждан МО Ногликский ГО</v>
      </c>
      <c r="G267" s="10" t="str">
        <f>HYPERLINK("https://sed.admsakhalin.ru/Docs/Citizen/_layouts/15/eos/edbtransfer.ashx?SiteId=84ddafa0031f409e9b1dd96f91351621&amp;WebId=b44a2e8f6bd940ffb8577ce52c7585e0&amp;ListId=fd8a59b5757749e6848a491ebc731a91&amp;ItemId=37377&amp;ItemGuid=5041e19ff0e347ffb8c29c9900698439&amp;Data=24","https://sed.admsakhalin.ru/Docs/Citizen/_layouts/15/eos/edbtransfer.ashx?SiteId=84ddafa0031f409e9b1dd96f91351621&amp;WebId=b44a2e8f6bd940ffb8577ce52c7585e0&amp;ListId=fd8a59b5757749e6848a491ebc731a91&amp;ItemId=37377&amp;ItemGuid=5041e19ff0e347ffb8c29c9900698439&amp;Data=24")</f>
        <v>https://sed.admsakhalin.ru/Docs/Citizen/_layouts/15/eos/edbtransfer.ashx?SiteId=84ddafa0031f409e9b1dd96f91351621&amp;WebId=b44a2e8f6bd940ffb8577ce52c7585e0&amp;ListId=fd8a59b5757749e6848a491ebc731a91&amp;ItemId=37377&amp;ItemGuid=5041e19ff0e347ffb8c29c9900698439&amp;Data=24</v>
      </c>
    </row>
    <row r="268" spans="1:7" x14ac:dyDescent="0.25">
      <c r="A268" t="s">
        <v>19</v>
      </c>
      <c r="B268" t="s">
        <v>70</v>
      </c>
      <c r="C268" t="s">
        <v>727</v>
      </c>
      <c r="D268" t="s">
        <v>56</v>
      </c>
      <c r="E268" t="s">
        <v>728</v>
      </c>
      <c r="F268" t="str">
        <f t="shared" si="0"/>
        <v>Обращения граждан МО Ногликский ГО</v>
      </c>
      <c r="G268" s="10" t="str">
        <f>HYPERLINK("https://sed.admsakhalin.ru/Docs/Citizen/_layouts/15/eos/edbtransfer.ashx?SiteId=84ddafa0031f409e9b1dd96f91351621&amp;WebId=b44a2e8f6bd940ffb8577ce52c7585e0&amp;ListId=fd8a59b5757749e6848a491ebc731a91&amp;ItemId=31223&amp;ItemGuid=74a953addf0044929a4a9ca935fb1bda&amp;Data=24","https://sed.admsakhalin.ru/Docs/Citizen/_layouts/15/eos/edbtransfer.ashx?SiteId=84ddafa0031f409e9b1dd96f91351621&amp;WebId=b44a2e8f6bd940ffb8577ce52c7585e0&amp;ListId=fd8a59b5757749e6848a491ebc731a91&amp;ItemId=31223&amp;ItemGuid=74a953addf0044929a4a9ca935fb1bda&amp;Data=24")</f>
        <v>https://sed.admsakhalin.ru/Docs/Citizen/_layouts/15/eos/edbtransfer.ashx?SiteId=84ddafa0031f409e9b1dd96f91351621&amp;WebId=b44a2e8f6bd940ffb8577ce52c7585e0&amp;ListId=fd8a59b5757749e6848a491ebc731a91&amp;ItemId=31223&amp;ItemGuid=74a953addf0044929a4a9ca935fb1bda&amp;Data=24</v>
      </c>
    </row>
    <row r="269" spans="1:7" x14ac:dyDescent="0.25">
      <c r="A269" t="s">
        <v>19</v>
      </c>
      <c r="B269" t="s">
        <v>141</v>
      </c>
      <c r="C269" t="s">
        <v>729</v>
      </c>
      <c r="D269" t="s">
        <v>730</v>
      </c>
      <c r="E269" t="s">
        <v>425</v>
      </c>
      <c r="F269" t="str">
        <f t="shared" si="0"/>
        <v>Обращения граждан МО Ногликский ГО</v>
      </c>
      <c r="G269" s="10" t="str">
        <f>HYPERLINK("https://sed.admsakhalin.ru/Docs/Citizen/_layouts/15/eos/edbtransfer.ashx?SiteId=84ddafa0031f409e9b1dd96f91351621&amp;WebId=b44a2e8f6bd940ffb8577ce52c7585e0&amp;ListId=fd8a59b5757749e6848a491ebc731a91&amp;ItemId=34394&amp;ItemGuid=b98d3a9e458e4d7ba6099ce541673ab5&amp;Data=24","https://sed.admsakhalin.ru/Docs/Citizen/_layouts/15/eos/edbtransfer.ashx?SiteId=84ddafa0031f409e9b1dd96f91351621&amp;WebId=b44a2e8f6bd940ffb8577ce52c7585e0&amp;ListId=fd8a59b5757749e6848a491ebc731a91&amp;ItemId=34394&amp;ItemGuid=b98d3a9e458e4d7ba6099ce541673ab5&amp;Data=24")</f>
        <v>https://sed.admsakhalin.ru/Docs/Citizen/_layouts/15/eos/edbtransfer.ashx?SiteId=84ddafa0031f409e9b1dd96f91351621&amp;WebId=b44a2e8f6bd940ffb8577ce52c7585e0&amp;ListId=fd8a59b5757749e6848a491ebc731a91&amp;ItemId=34394&amp;ItemGuid=b98d3a9e458e4d7ba6099ce541673ab5&amp;Data=24</v>
      </c>
    </row>
    <row r="270" spans="1:7" x14ac:dyDescent="0.25">
      <c r="A270" t="s">
        <v>19</v>
      </c>
      <c r="B270" t="s">
        <v>329</v>
      </c>
      <c r="C270" t="s">
        <v>731</v>
      </c>
      <c r="D270" t="s">
        <v>34</v>
      </c>
      <c r="E270" t="s">
        <v>732</v>
      </c>
      <c r="F270" t="str">
        <f t="shared" si="0"/>
        <v>Обращения граждан МО Ногликский ГО</v>
      </c>
      <c r="G270" s="10" t="str">
        <f>HYPERLINK("https://sed.admsakhalin.ru/Docs/Citizen/_layouts/15/eos/edbtransfer.ashx?SiteId=84ddafa0031f409e9b1dd96f91351621&amp;WebId=b44a2e8f6bd940ffb8577ce52c7585e0&amp;ListId=fd8a59b5757749e6848a491ebc731a91&amp;ItemId=28292&amp;ItemGuid=bfed59321e5d4d6596be9d4abc9dc8da&amp;Data=24","https://sed.admsakhalin.ru/Docs/Citizen/_layouts/15/eos/edbtransfer.ashx?SiteId=84ddafa0031f409e9b1dd96f91351621&amp;WebId=b44a2e8f6bd940ffb8577ce52c7585e0&amp;ListId=fd8a59b5757749e6848a491ebc731a91&amp;ItemId=28292&amp;ItemGuid=bfed59321e5d4d6596be9d4abc9dc8da&amp;Data=24")</f>
        <v>https://sed.admsakhalin.ru/Docs/Citizen/_layouts/15/eos/edbtransfer.ashx?SiteId=84ddafa0031f409e9b1dd96f91351621&amp;WebId=b44a2e8f6bd940ffb8577ce52c7585e0&amp;ListId=fd8a59b5757749e6848a491ebc731a91&amp;ItemId=28292&amp;ItemGuid=bfed59321e5d4d6596be9d4abc9dc8da&amp;Data=24</v>
      </c>
    </row>
    <row r="271" spans="1:7" x14ac:dyDescent="0.25">
      <c r="A271" t="s">
        <v>19</v>
      </c>
      <c r="B271" t="s">
        <v>36</v>
      </c>
      <c r="C271" t="s">
        <v>733</v>
      </c>
      <c r="D271" t="s">
        <v>127</v>
      </c>
      <c r="E271" t="s">
        <v>734</v>
      </c>
      <c r="F271" t="str">
        <f t="shared" si="0"/>
        <v>Обращения граждан МО Ногликский ГО</v>
      </c>
      <c r="G271" s="10" t="str">
        <f>HYPERLINK("https://sed.admsakhalin.ru/Docs/Citizen/_layouts/15/eos/edbtransfer.ashx?SiteId=84ddafa0031f409e9b1dd96f91351621&amp;WebId=b44a2e8f6bd940ffb8577ce52c7585e0&amp;ListId=fd8a59b5757749e6848a491ebc731a91&amp;ItemId=38165&amp;ItemGuid=a937e74a0094495ab8c89fbb09bfda17&amp;Data=24","https://sed.admsakhalin.ru/Docs/Citizen/_layouts/15/eos/edbtransfer.ashx?SiteId=84ddafa0031f409e9b1dd96f91351621&amp;WebId=b44a2e8f6bd940ffb8577ce52c7585e0&amp;ListId=fd8a59b5757749e6848a491ebc731a91&amp;ItemId=38165&amp;ItemGuid=a937e74a0094495ab8c89fbb09bfda17&amp;Data=24")</f>
        <v>https://sed.admsakhalin.ru/Docs/Citizen/_layouts/15/eos/edbtransfer.ashx?SiteId=84ddafa0031f409e9b1dd96f91351621&amp;WebId=b44a2e8f6bd940ffb8577ce52c7585e0&amp;ListId=fd8a59b5757749e6848a491ebc731a91&amp;ItemId=38165&amp;ItemGuid=a937e74a0094495ab8c89fbb09bfda17&amp;Data=24</v>
      </c>
    </row>
    <row r="272" spans="1:7" x14ac:dyDescent="0.25">
      <c r="A272" t="s">
        <v>19</v>
      </c>
      <c r="B272" t="s">
        <v>497</v>
      </c>
      <c r="C272" t="s">
        <v>735</v>
      </c>
      <c r="D272" t="s">
        <v>285</v>
      </c>
      <c r="E272" t="s">
        <v>736</v>
      </c>
      <c r="F272" t="str">
        <f t="shared" si="0"/>
        <v>Обращения граждан МО Ногликский ГО</v>
      </c>
      <c r="G272" s="10" t="str">
        <f>HYPERLINK("https://sed.admsakhalin.ru/Docs/Citizen/_layouts/15/eos/edbtransfer.ashx?SiteId=84ddafa0031f409e9b1dd96f91351621&amp;WebId=b44a2e8f6bd940ffb8577ce52c7585e0&amp;ListId=fd8a59b5757749e6848a491ebc731a91&amp;ItemId=38596&amp;ItemGuid=faa9eadfd2804e0ea823a0577f9b82aa&amp;Data=24","https://sed.admsakhalin.ru/Docs/Citizen/_layouts/15/eos/edbtransfer.ashx?SiteId=84ddafa0031f409e9b1dd96f91351621&amp;WebId=b44a2e8f6bd940ffb8577ce52c7585e0&amp;ListId=fd8a59b5757749e6848a491ebc731a91&amp;ItemId=38596&amp;ItemGuid=faa9eadfd2804e0ea823a0577f9b82aa&amp;Data=24")</f>
        <v>https://sed.admsakhalin.ru/Docs/Citizen/_layouts/15/eos/edbtransfer.ashx?SiteId=84ddafa0031f409e9b1dd96f91351621&amp;WebId=b44a2e8f6bd940ffb8577ce52c7585e0&amp;ListId=fd8a59b5757749e6848a491ebc731a91&amp;ItemId=38596&amp;ItemGuid=faa9eadfd2804e0ea823a0577f9b82aa&amp;Data=24</v>
      </c>
    </row>
    <row r="273" spans="1:7" x14ac:dyDescent="0.25">
      <c r="A273" t="s">
        <v>19</v>
      </c>
      <c r="B273" t="s">
        <v>96</v>
      </c>
      <c r="C273" t="s">
        <v>737</v>
      </c>
      <c r="D273" t="s">
        <v>34</v>
      </c>
      <c r="E273" t="s">
        <v>738</v>
      </c>
      <c r="F273" t="str">
        <f t="shared" si="0"/>
        <v>Обращения граждан МО Ногликский ГО</v>
      </c>
      <c r="G273" s="10" t="str">
        <f>HYPERLINK("https://sed.admsakhalin.ru/Docs/Citizen/_layouts/15/eos/edbtransfer.ashx?SiteId=84ddafa0031f409e9b1dd96f91351621&amp;WebId=b44a2e8f6bd940ffb8577ce52c7585e0&amp;ListId=fd8a59b5757749e6848a491ebc731a91&amp;ItemId=28254&amp;ItemGuid=f5878ce4de9b46da97cea0c7a9e6c1ca&amp;Data=24","https://sed.admsakhalin.ru/Docs/Citizen/_layouts/15/eos/edbtransfer.ashx?SiteId=84ddafa0031f409e9b1dd96f91351621&amp;WebId=b44a2e8f6bd940ffb8577ce52c7585e0&amp;ListId=fd8a59b5757749e6848a491ebc731a91&amp;ItemId=28254&amp;ItemGuid=f5878ce4de9b46da97cea0c7a9e6c1ca&amp;Data=24")</f>
        <v>https://sed.admsakhalin.ru/Docs/Citizen/_layouts/15/eos/edbtransfer.ashx?SiteId=84ddafa0031f409e9b1dd96f91351621&amp;WebId=b44a2e8f6bd940ffb8577ce52c7585e0&amp;ListId=fd8a59b5757749e6848a491ebc731a91&amp;ItemId=28254&amp;ItemGuid=f5878ce4de9b46da97cea0c7a9e6c1ca&amp;Data=24</v>
      </c>
    </row>
    <row r="274" spans="1:7" x14ac:dyDescent="0.25">
      <c r="A274" t="s">
        <v>19</v>
      </c>
      <c r="B274" t="s">
        <v>225</v>
      </c>
      <c r="C274" t="s">
        <v>739</v>
      </c>
      <c r="D274" t="s">
        <v>740</v>
      </c>
      <c r="E274" t="s">
        <v>741</v>
      </c>
      <c r="F274" t="str">
        <f t="shared" si="0"/>
        <v>Обращения граждан МО Ногликский ГО</v>
      </c>
      <c r="G274" s="10" t="str">
        <f>HYPERLINK("https://sed.admsakhalin.ru/Docs/Citizen/_layouts/15/eos/edbtransfer.ashx?SiteId=84ddafa0031f409e9b1dd96f91351621&amp;WebId=b44a2e8f6bd940ffb8577ce52c7585e0&amp;ListId=fd8a59b5757749e6848a491ebc731a91&amp;ItemId=31103&amp;ItemGuid=5029c7339aef4e45bcb1a1d4f76f48ea&amp;Data=24","https://sed.admsakhalin.ru/Docs/Citizen/_layouts/15/eos/edbtransfer.ashx?SiteId=84ddafa0031f409e9b1dd96f91351621&amp;WebId=b44a2e8f6bd940ffb8577ce52c7585e0&amp;ListId=fd8a59b5757749e6848a491ebc731a91&amp;ItemId=31103&amp;ItemGuid=5029c7339aef4e45bcb1a1d4f76f48ea&amp;Data=24")</f>
        <v>https://sed.admsakhalin.ru/Docs/Citizen/_layouts/15/eos/edbtransfer.ashx?SiteId=84ddafa0031f409e9b1dd96f91351621&amp;WebId=b44a2e8f6bd940ffb8577ce52c7585e0&amp;ListId=fd8a59b5757749e6848a491ebc731a91&amp;ItemId=31103&amp;ItemGuid=5029c7339aef4e45bcb1a1d4f76f48ea&amp;Data=24</v>
      </c>
    </row>
    <row r="275" spans="1:7" x14ac:dyDescent="0.25">
      <c r="A275" t="s">
        <v>19</v>
      </c>
      <c r="B275" t="s">
        <v>176</v>
      </c>
      <c r="C275" t="s">
        <v>742</v>
      </c>
      <c r="D275" t="s">
        <v>743</v>
      </c>
      <c r="E275" t="s">
        <v>744</v>
      </c>
      <c r="F275" t="str">
        <f t="shared" si="0"/>
        <v>Обращения граждан МО Ногликский ГО</v>
      </c>
      <c r="G275" s="10" t="str">
        <f>HYPERLINK("https://sed.admsakhalin.ru/Docs/Citizen/_layouts/15/eos/edbtransfer.ashx?SiteId=84ddafa0031f409e9b1dd96f91351621&amp;WebId=b44a2e8f6bd940ffb8577ce52c7585e0&amp;ListId=fd8a59b5757749e6848a491ebc731a91&amp;ItemId=33461&amp;ItemGuid=a88940571be646078762a261334f539f&amp;Data=24","https://sed.admsakhalin.ru/Docs/Citizen/_layouts/15/eos/edbtransfer.ashx?SiteId=84ddafa0031f409e9b1dd96f91351621&amp;WebId=b44a2e8f6bd940ffb8577ce52c7585e0&amp;ListId=fd8a59b5757749e6848a491ebc731a91&amp;ItemId=33461&amp;ItemGuid=a88940571be646078762a261334f539f&amp;Data=24")</f>
        <v>https://sed.admsakhalin.ru/Docs/Citizen/_layouts/15/eos/edbtransfer.ashx?SiteId=84ddafa0031f409e9b1dd96f91351621&amp;WebId=b44a2e8f6bd940ffb8577ce52c7585e0&amp;ListId=fd8a59b5757749e6848a491ebc731a91&amp;ItemId=33461&amp;ItemGuid=a88940571be646078762a261334f539f&amp;Data=24</v>
      </c>
    </row>
    <row r="276" spans="1:7" x14ac:dyDescent="0.25">
      <c r="A276" t="s">
        <v>19</v>
      </c>
      <c r="B276" t="s">
        <v>745</v>
      </c>
      <c r="C276" t="s">
        <v>746</v>
      </c>
      <c r="D276" t="s">
        <v>56</v>
      </c>
      <c r="E276" t="s">
        <v>747</v>
      </c>
      <c r="F276" t="str">
        <f t="shared" si="0"/>
        <v>Обращения граждан МО Ногликский ГО</v>
      </c>
      <c r="G276" s="10" t="str">
        <f>HYPERLINK("https://sed.admsakhalin.ru/Docs/Citizen/_layouts/15/eos/edbtransfer.ashx?SiteId=84ddafa0031f409e9b1dd96f91351621&amp;WebId=b44a2e8f6bd940ffb8577ce52c7585e0&amp;ListId=fd8a59b5757749e6848a491ebc731a91&amp;ItemId=31200&amp;ItemGuid=5df09d26e24c4be79898a397cb597454&amp;Data=24","https://sed.admsakhalin.ru/Docs/Citizen/_layouts/15/eos/edbtransfer.ashx?SiteId=84ddafa0031f409e9b1dd96f91351621&amp;WebId=b44a2e8f6bd940ffb8577ce52c7585e0&amp;ListId=fd8a59b5757749e6848a491ebc731a91&amp;ItemId=31200&amp;ItemGuid=5df09d26e24c4be79898a397cb597454&amp;Data=24")</f>
        <v>https://sed.admsakhalin.ru/Docs/Citizen/_layouts/15/eos/edbtransfer.ashx?SiteId=84ddafa0031f409e9b1dd96f91351621&amp;WebId=b44a2e8f6bd940ffb8577ce52c7585e0&amp;ListId=fd8a59b5757749e6848a491ebc731a91&amp;ItemId=31200&amp;ItemGuid=5df09d26e24c4be79898a397cb597454&amp;Data=24</v>
      </c>
    </row>
    <row r="277" spans="1:7" x14ac:dyDescent="0.25">
      <c r="A277" t="s">
        <v>19</v>
      </c>
      <c r="B277" t="s">
        <v>40</v>
      </c>
      <c r="C277" t="s">
        <v>311</v>
      </c>
      <c r="D277" t="s">
        <v>143</v>
      </c>
      <c r="E277" t="s">
        <v>748</v>
      </c>
      <c r="F277" t="str">
        <f t="shared" si="0"/>
        <v>Обращения граждан МО Ногликский ГО</v>
      </c>
      <c r="G277" s="10" t="str">
        <f>HYPERLINK("https://sed.admsakhalin.ru/Docs/Citizen/_layouts/15/eos/edbtransfer.ashx?SiteId=84ddafa0031f409e9b1dd96f91351621&amp;WebId=b44a2e8f6bd940ffb8577ce52c7585e0&amp;ListId=fd8a59b5757749e6848a491ebc731a91&amp;ItemId=36265&amp;ItemGuid=24355191c5ea41519bbea4028cfa4277&amp;Data=24","https://sed.admsakhalin.ru/Docs/Citizen/_layouts/15/eos/edbtransfer.ashx?SiteId=84ddafa0031f409e9b1dd96f91351621&amp;WebId=b44a2e8f6bd940ffb8577ce52c7585e0&amp;ListId=fd8a59b5757749e6848a491ebc731a91&amp;ItemId=36265&amp;ItemGuid=24355191c5ea41519bbea4028cfa4277&amp;Data=24")</f>
        <v>https://sed.admsakhalin.ru/Docs/Citizen/_layouts/15/eos/edbtransfer.ashx?SiteId=84ddafa0031f409e9b1dd96f91351621&amp;WebId=b44a2e8f6bd940ffb8577ce52c7585e0&amp;ListId=fd8a59b5757749e6848a491ebc731a91&amp;ItemId=36265&amp;ItemGuid=24355191c5ea41519bbea4028cfa4277&amp;Data=24</v>
      </c>
    </row>
    <row r="278" spans="1:7" x14ac:dyDescent="0.25">
      <c r="A278" t="s">
        <v>19</v>
      </c>
      <c r="B278" t="s">
        <v>36</v>
      </c>
      <c r="C278" t="s">
        <v>749</v>
      </c>
      <c r="D278" t="s">
        <v>92</v>
      </c>
      <c r="E278" t="s">
        <v>750</v>
      </c>
      <c r="F278" t="str">
        <f t="shared" si="0"/>
        <v>Обращения граждан МО Ногликский ГО</v>
      </c>
      <c r="G278" s="10" t="str">
        <f>HYPERLINK("https://sed.admsakhalin.ru/Docs/Citizen/_layouts/15/eos/edbtransfer.ashx?SiteId=84ddafa0031f409e9b1dd96f91351621&amp;WebId=b44a2e8f6bd940ffb8577ce52c7585e0&amp;ListId=fd8a59b5757749e6848a491ebc731a91&amp;ItemId=37230&amp;ItemGuid=0acaa0d3b4af4b11ad22a554030cb612&amp;Data=24","https://sed.admsakhalin.ru/Docs/Citizen/_layouts/15/eos/edbtransfer.ashx?SiteId=84ddafa0031f409e9b1dd96f91351621&amp;WebId=b44a2e8f6bd940ffb8577ce52c7585e0&amp;ListId=fd8a59b5757749e6848a491ebc731a91&amp;ItemId=37230&amp;ItemGuid=0acaa0d3b4af4b11ad22a554030cb612&amp;Data=24")</f>
        <v>https://sed.admsakhalin.ru/Docs/Citizen/_layouts/15/eos/edbtransfer.ashx?SiteId=84ddafa0031f409e9b1dd96f91351621&amp;WebId=b44a2e8f6bd940ffb8577ce52c7585e0&amp;ListId=fd8a59b5757749e6848a491ebc731a91&amp;ItemId=37230&amp;ItemGuid=0acaa0d3b4af4b11ad22a554030cb612&amp;Data=24</v>
      </c>
    </row>
    <row r="279" spans="1:7" x14ac:dyDescent="0.25">
      <c r="A279" t="s">
        <v>19</v>
      </c>
      <c r="B279" t="s">
        <v>497</v>
      </c>
      <c r="C279" t="s">
        <v>751</v>
      </c>
      <c r="D279" t="s">
        <v>201</v>
      </c>
      <c r="E279" t="s">
        <v>752</v>
      </c>
      <c r="F279" t="str">
        <f t="shared" si="0"/>
        <v>Обращения граждан МО Ногликский ГО</v>
      </c>
      <c r="G279" s="10" t="str">
        <f>HYPERLINK("https://sed.admsakhalin.ru/Docs/Citizen/_layouts/15/eos/edbtransfer.ashx?SiteId=84ddafa0031f409e9b1dd96f91351621&amp;WebId=b44a2e8f6bd940ffb8577ce52c7585e0&amp;ListId=fd8a59b5757749e6848a491ebc731a91&amp;ItemId=34356&amp;ItemGuid=37aeb7a921b449b996b6a6632fb1879d&amp;Data=24","https://sed.admsakhalin.ru/Docs/Citizen/_layouts/15/eos/edbtransfer.ashx?SiteId=84ddafa0031f409e9b1dd96f91351621&amp;WebId=b44a2e8f6bd940ffb8577ce52c7585e0&amp;ListId=fd8a59b5757749e6848a491ebc731a91&amp;ItemId=34356&amp;ItemGuid=37aeb7a921b449b996b6a6632fb1879d&amp;Data=24")</f>
        <v>https://sed.admsakhalin.ru/Docs/Citizen/_layouts/15/eos/edbtransfer.ashx?SiteId=84ddafa0031f409e9b1dd96f91351621&amp;WebId=b44a2e8f6bd940ffb8577ce52c7585e0&amp;ListId=fd8a59b5757749e6848a491ebc731a91&amp;ItemId=34356&amp;ItemGuid=37aeb7a921b449b996b6a6632fb1879d&amp;Data=24</v>
      </c>
    </row>
    <row r="280" spans="1:7" x14ac:dyDescent="0.25">
      <c r="A280" t="s">
        <v>19</v>
      </c>
      <c r="B280" t="s">
        <v>148</v>
      </c>
      <c r="C280" t="s">
        <v>753</v>
      </c>
      <c r="D280" t="s">
        <v>109</v>
      </c>
      <c r="E280" t="s">
        <v>754</v>
      </c>
      <c r="F280" t="str">
        <f t="shared" si="0"/>
        <v>Обращения граждан МО Ногликский ГО</v>
      </c>
      <c r="G280" s="10" t="str">
        <f>HYPERLINK("https://sed.admsakhalin.ru/Docs/Citizen/_layouts/15/eos/edbtransfer.ashx?SiteId=84ddafa0031f409e9b1dd96f91351621&amp;WebId=b44a2e8f6bd940ffb8577ce52c7585e0&amp;ListId=fd8a59b5757749e6848a491ebc731a91&amp;ItemId=28859&amp;ItemGuid=785db855b78248df93c1a6b7a63e40d2&amp;Data=24","https://sed.admsakhalin.ru/Docs/Citizen/_layouts/15/eos/edbtransfer.ashx?SiteId=84ddafa0031f409e9b1dd96f91351621&amp;WebId=b44a2e8f6bd940ffb8577ce52c7585e0&amp;ListId=fd8a59b5757749e6848a491ebc731a91&amp;ItemId=28859&amp;ItemGuid=785db855b78248df93c1a6b7a63e40d2&amp;Data=24")</f>
        <v>https://sed.admsakhalin.ru/Docs/Citizen/_layouts/15/eos/edbtransfer.ashx?SiteId=84ddafa0031f409e9b1dd96f91351621&amp;WebId=b44a2e8f6bd940ffb8577ce52c7585e0&amp;ListId=fd8a59b5757749e6848a491ebc731a91&amp;ItemId=28859&amp;ItemGuid=785db855b78248df93c1a6b7a63e40d2&amp;Data=24</v>
      </c>
    </row>
    <row r="281" spans="1:7" x14ac:dyDescent="0.25">
      <c r="A281" t="s">
        <v>19</v>
      </c>
      <c r="B281" t="s">
        <v>70</v>
      </c>
      <c r="C281" t="s">
        <v>755</v>
      </c>
      <c r="D281" t="s">
        <v>78</v>
      </c>
      <c r="E281" t="s">
        <v>756</v>
      </c>
      <c r="F281" t="str">
        <f t="shared" si="0"/>
        <v>Обращения граждан МО Ногликский ГО</v>
      </c>
      <c r="G281" s="10" t="str">
        <f>HYPERLINK("https://sed.admsakhalin.ru/Docs/Citizen/_layouts/15/eos/edbtransfer.ashx?SiteId=84ddafa0031f409e9b1dd96f91351621&amp;WebId=b44a2e8f6bd940ffb8577ce52c7585e0&amp;ListId=fd8a59b5757749e6848a491ebc731a91&amp;ItemId=35247&amp;ItemGuid=10bad090b8b247ae9121a77deaef2027&amp;Data=24","https://sed.admsakhalin.ru/Docs/Citizen/_layouts/15/eos/edbtransfer.ashx?SiteId=84ddafa0031f409e9b1dd96f91351621&amp;WebId=b44a2e8f6bd940ffb8577ce52c7585e0&amp;ListId=fd8a59b5757749e6848a491ebc731a91&amp;ItemId=35247&amp;ItemGuid=10bad090b8b247ae9121a77deaef2027&amp;Data=24")</f>
        <v>https://sed.admsakhalin.ru/Docs/Citizen/_layouts/15/eos/edbtransfer.ashx?SiteId=84ddafa0031f409e9b1dd96f91351621&amp;WebId=b44a2e8f6bd940ffb8577ce52c7585e0&amp;ListId=fd8a59b5757749e6848a491ebc731a91&amp;ItemId=35247&amp;ItemGuid=10bad090b8b247ae9121a77deaef2027&amp;Data=24</v>
      </c>
    </row>
    <row r="282" spans="1:7" x14ac:dyDescent="0.25">
      <c r="A282" t="s">
        <v>19</v>
      </c>
      <c r="B282" t="s">
        <v>96</v>
      </c>
      <c r="C282" t="s">
        <v>757</v>
      </c>
      <c r="D282" t="s">
        <v>109</v>
      </c>
      <c r="E282" t="s">
        <v>758</v>
      </c>
      <c r="F282" t="str">
        <f t="shared" si="0"/>
        <v>Обращения граждан МО Ногликский ГО</v>
      </c>
      <c r="G282" s="10" t="str">
        <f>HYPERLINK("https://sed.admsakhalin.ru/Docs/Citizen/_layouts/15/eos/edbtransfer.ashx?SiteId=84ddafa0031f409e9b1dd96f91351621&amp;WebId=b44a2e8f6bd940ffb8577ce52c7585e0&amp;ListId=fd8a59b5757749e6848a491ebc731a91&amp;ItemId=28867&amp;ItemGuid=59d6496a07884021b075a77f1f9034dd&amp;Data=24","https://sed.admsakhalin.ru/Docs/Citizen/_layouts/15/eos/edbtransfer.ashx?SiteId=84ddafa0031f409e9b1dd96f91351621&amp;WebId=b44a2e8f6bd940ffb8577ce52c7585e0&amp;ListId=fd8a59b5757749e6848a491ebc731a91&amp;ItemId=28867&amp;ItemGuid=59d6496a07884021b075a77f1f9034dd&amp;Data=24")</f>
        <v>https://sed.admsakhalin.ru/Docs/Citizen/_layouts/15/eos/edbtransfer.ashx?SiteId=84ddafa0031f409e9b1dd96f91351621&amp;WebId=b44a2e8f6bd940ffb8577ce52c7585e0&amp;ListId=fd8a59b5757749e6848a491ebc731a91&amp;ItemId=28867&amp;ItemGuid=59d6496a07884021b075a77f1f9034dd&amp;Data=24</v>
      </c>
    </row>
    <row r="283" spans="1:7" x14ac:dyDescent="0.25">
      <c r="A283" t="s">
        <v>19</v>
      </c>
      <c r="B283" t="s">
        <v>70</v>
      </c>
      <c r="C283" t="s">
        <v>759</v>
      </c>
      <c r="D283" t="s">
        <v>719</v>
      </c>
      <c r="E283" t="s">
        <v>720</v>
      </c>
      <c r="F283" t="str">
        <f t="shared" si="0"/>
        <v>Обращения граждан МО Ногликский ГО</v>
      </c>
      <c r="G283" s="10" t="str">
        <f>HYPERLINK("https://sed.admsakhalin.ru/Docs/Citizen/_layouts/15/eos/edbtransfer.ashx?SiteId=84ddafa0031f409e9b1dd96f91351621&amp;WebId=b44a2e8f6bd940ffb8577ce52c7585e0&amp;ListId=fd8a59b5757749e6848a491ebc731a91&amp;ItemId=38099&amp;ItemGuid=cf9c0c7730de4b629a9ea8f6d80fdeb8&amp;Data=24","https://sed.admsakhalin.ru/Docs/Citizen/_layouts/15/eos/edbtransfer.ashx?SiteId=84ddafa0031f409e9b1dd96f91351621&amp;WebId=b44a2e8f6bd940ffb8577ce52c7585e0&amp;ListId=fd8a59b5757749e6848a491ebc731a91&amp;ItemId=38099&amp;ItemGuid=cf9c0c7730de4b629a9ea8f6d80fdeb8&amp;Data=24")</f>
        <v>https://sed.admsakhalin.ru/Docs/Citizen/_layouts/15/eos/edbtransfer.ashx?SiteId=84ddafa0031f409e9b1dd96f91351621&amp;WebId=b44a2e8f6bd940ffb8577ce52c7585e0&amp;ListId=fd8a59b5757749e6848a491ebc731a91&amp;ItemId=38099&amp;ItemGuid=cf9c0c7730de4b629a9ea8f6d80fdeb8&amp;Data=24</v>
      </c>
    </row>
    <row r="284" spans="1:7" x14ac:dyDescent="0.25">
      <c r="A284" t="s">
        <v>19</v>
      </c>
      <c r="B284" t="s">
        <v>452</v>
      </c>
      <c r="C284" t="s">
        <v>704</v>
      </c>
      <c r="D284" t="s">
        <v>221</v>
      </c>
      <c r="E284" t="s">
        <v>760</v>
      </c>
      <c r="F284" t="str">
        <f t="shared" si="0"/>
        <v>Обращения граждан МО Ногликский ГО</v>
      </c>
      <c r="G284" s="10" t="str">
        <f>HYPERLINK("https://sed.admsakhalin.ru/Docs/Citizen/_layouts/15/eos/edbtransfer.ashx?SiteId=84ddafa0031f409e9b1dd96f91351621&amp;WebId=b44a2e8f6bd940ffb8577ce52c7585e0&amp;ListId=fd8a59b5757749e6848a491ebc731a91&amp;ItemId=33609&amp;ItemGuid=cb4be5014b694aa3af27a90554d78d4d&amp;Data=24","https://sed.admsakhalin.ru/Docs/Citizen/_layouts/15/eos/edbtransfer.ashx?SiteId=84ddafa0031f409e9b1dd96f91351621&amp;WebId=b44a2e8f6bd940ffb8577ce52c7585e0&amp;ListId=fd8a59b5757749e6848a491ebc731a91&amp;ItemId=33609&amp;ItemGuid=cb4be5014b694aa3af27a90554d78d4d&amp;Data=24")</f>
        <v>https://sed.admsakhalin.ru/Docs/Citizen/_layouts/15/eos/edbtransfer.ashx?SiteId=84ddafa0031f409e9b1dd96f91351621&amp;WebId=b44a2e8f6bd940ffb8577ce52c7585e0&amp;ListId=fd8a59b5757749e6848a491ebc731a91&amp;ItemId=33609&amp;ItemGuid=cb4be5014b694aa3af27a90554d78d4d&amp;Data=24</v>
      </c>
    </row>
    <row r="285" spans="1:7" x14ac:dyDescent="0.25">
      <c r="A285" t="s">
        <v>19</v>
      </c>
      <c r="B285" t="s">
        <v>761</v>
      </c>
      <c r="C285" t="s">
        <v>762</v>
      </c>
      <c r="D285" t="s">
        <v>273</v>
      </c>
      <c r="E285" t="s">
        <v>763</v>
      </c>
      <c r="F285" t="str">
        <f t="shared" si="0"/>
        <v>Обращения граждан МО Ногликский ГО</v>
      </c>
      <c r="G285" s="10" t="str">
        <f>HYPERLINK("https://sed.admsakhalin.ru/Docs/Citizen/_layouts/15/eos/edbtransfer.ashx?SiteId=84ddafa0031f409e9b1dd96f91351621&amp;WebId=b44a2e8f6bd940ffb8577ce52c7585e0&amp;ListId=fd8a59b5757749e6848a491ebc731a91&amp;ItemId=32094&amp;ItemGuid=de653f24431c444fa6fea97b791e1cf8&amp;Data=24","https://sed.admsakhalin.ru/Docs/Citizen/_layouts/15/eos/edbtransfer.ashx?SiteId=84ddafa0031f409e9b1dd96f91351621&amp;WebId=b44a2e8f6bd940ffb8577ce52c7585e0&amp;ListId=fd8a59b5757749e6848a491ebc731a91&amp;ItemId=32094&amp;ItemGuid=de653f24431c444fa6fea97b791e1cf8&amp;Data=24")</f>
        <v>https://sed.admsakhalin.ru/Docs/Citizen/_layouts/15/eos/edbtransfer.ashx?SiteId=84ddafa0031f409e9b1dd96f91351621&amp;WebId=b44a2e8f6bd940ffb8577ce52c7585e0&amp;ListId=fd8a59b5757749e6848a491ebc731a91&amp;ItemId=32094&amp;ItemGuid=de653f24431c444fa6fea97b791e1cf8&amp;Data=24</v>
      </c>
    </row>
    <row r="286" spans="1:7" x14ac:dyDescent="0.25">
      <c r="A286" t="s">
        <v>19</v>
      </c>
      <c r="B286" t="s">
        <v>244</v>
      </c>
      <c r="C286" t="s">
        <v>764</v>
      </c>
      <c r="D286" t="s">
        <v>408</v>
      </c>
      <c r="E286" t="s">
        <v>409</v>
      </c>
      <c r="F286" t="str">
        <f t="shared" si="0"/>
        <v>Обращения граждан МО Ногликский ГО</v>
      </c>
      <c r="G286" s="10" t="str">
        <f>HYPERLINK("https://sed.admsakhalin.ru/Docs/Citizen/_layouts/15/eos/edbtransfer.ashx?SiteId=84ddafa0031f409e9b1dd96f91351621&amp;WebId=b44a2e8f6bd940ffb8577ce52c7585e0&amp;ListId=fd8a59b5757749e6848a491ebc731a91&amp;ItemId=36942&amp;ItemGuid=65d4bdde80274bbd9eacaa4d896d9238&amp;Data=24","https://sed.admsakhalin.ru/Docs/Citizen/_layouts/15/eos/edbtransfer.ashx?SiteId=84ddafa0031f409e9b1dd96f91351621&amp;WebId=b44a2e8f6bd940ffb8577ce52c7585e0&amp;ListId=fd8a59b5757749e6848a491ebc731a91&amp;ItemId=36942&amp;ItemGuid=65d4bdde80274bbd9eacaa4d896d9238&amp;Data=24")</f>
        <v>https://sed.admsakhalin.ru/Docs/Citizen/_layouts/15/eos/edbtransfer.ashx?SiteId=84ddafa0031f409e9b1dd96f91351621&amp;WebId=b44a2e8f6bd940ffb8577ce52c7585e0&amp;ListId=fd8a59b5757749e6848a491ebc731a91&amp;ItemId=36942&amp;ItemGuid=65d4bdde80274bbd9eacaa4d896d9238&amp;Data=24</v>
      </c>
    </row>
    <row r="287" spans="1:7" x14ac:dyDescent="0.25">
      <c r="A287" t="s">
        <v>19</v>
      </c>
      <c r="B287" t="s">
        <v>47</v>
      </c>
      <c r="C287" t="s">
        <v>765</v>
      </c>
      <c r="D287" t="s">
        <v>49</v>
      </c>
      <c r="E287" t="s">
        <v>420</v>
      </c>
      <c r="F287" t="str">
        <f t="shared" si="0"/>
        <v>Обращения граждан МО Ногликский ГО</v>
      </c>
      <c r="G287" s="10" t="str">
        <f>HYPERLINK("https://sed.admsakhalin.ru/Docs/Citizen/_layouts/15/eos/edbtransfer.ashx?SiteId=84ddafa0031f409e9b1dd96f91351621&amp;WebId=b44a2e8f6bd940ffb8577ce52c7585e0&amp;ListId=fd8a59b5757749e6848a491ebc731a91&amp;ItemId=33558&amp;ItemGuid=dc4f5926edc24ff6b188aa5dc8b92bc8&amp;Data=24","https://sed.admsakhalin.ru/Docs/Citizen/_layouts/15/eos/edbtransfer.ashx?SiteId=84ddafa0031f409e9b1dd96f91351621&amp;WebId=b44a2e8f6bd940ffb8577ce52c7585e0&amp;ListId=fd8a59b5757749e6848a491ebc731a91&amp;ItemId=33558&amp;ItemGuid=dc4f5926edc24ff6b188aa5dc8b92bc8&amp;Data=24")</f>
        <v>https://sed.admsakhalin.ru/Docs/Citizen/_layouts/15/eos/edbtransfer.ashx?SiteId=84ddafa0031f409e9b1dd96f91351621&amp;WebId=b44a2e8f6bd940ffb8577ce52c7585e0&amp;ListId=fd8a59b5757749e6848a491ebc731a91&amp;ItemId=33558&amp;ItemGuid=dc4f5926edc24ff6b188aa5dc8b92bc8&amp;Data=24</v>
      </c>
    </row>
    <row r="288" spans="1:7" x14ac:dyDescent="0.25">
      <c r="A288" t="s">
        <v>19</v>
      </c>
      <c r="B288" t="s">
        <v>148</v>
      </c>
      <c r="C288" t="s">
        <v>766</v>
      </c>
      <c r="D288" t="s">
        <v>315</v>
      </c>
      <c r="E288" t="s">
        <v>313</v>
      </c>
      <c r="F288" t="str">
        <f t="shared" si="0"/>
        <v>Обращения граждан МО Ногликский ГО</v>
      </c>
      <c r="G288" s="10" t="str">
        <f>HYPERLINK("https://sed.admsakhalin.ru/Docs/Citizen/_layouts/15/eos/edbtransfer.ashx?SiteId=84ddafa0031f409e9b1dd96f91351621&amp;WebId=b44a2e8f6bd940ffb8577ce52c7585e0&amp;ListId=fd8a59b5757749e6848a491ebc731a91&amp;ItemId=36999&amp;ItemGuid=fdea317b6a0a44f58427aac7ba197ec8&amp;Data=24","https://sed.admsakhalin.ru/Docs/Citizen/_layouts/15/eos/edbtransfer.ashx?SiteId=84ddafa0031f409e9b1dd96f91351621&amp;WebId=b44a2e8f6bd940ffb8577ce52c7585e0&amp;ListId=fd8a59b5757749e6848a491ebc731a91&amp;ItemId=36999&amp;ItemGuid=fdea317b6a0a44f58427aac7ba197ec8&amp;Data=24")</f>
        <v>https://sed.admsakhalin.ru/Docs/Citizen/_layouts/15/eos/edbtransfer.ashx?SiteId=84ddafa0031f409e9b1dd96f91351621&amp;WebId=b44a2e8f6bd940ffb8577ce52c7585e0&amp;ListId=fd8a59b5757749e6848a491ebc731a91&amp;ItemId=36999&amp;ItemGuid=fdea317b6a0a44f58427aac7ba197ec8&amp;Data=24</v>
      </c>
    </row>
    <row r="289" spans="1:7" x14ac:dyDescent="0.25">
      <c r="A289" t="s">
        <v>19</v>
      </c>
      <c r="B289" t="s">
        <v>20</v>
      </c>
      <c r="C289" t="s">
        <v>767</v>
      </c>
      <c r="D289" t="s">
        <v>768</v>
      </c>
      <c r="E289" t="s">
        <v>769</v>
      </c>
      <c r="F289" t="str">
        <f t="shared" si="0"/>
        <v>Обращения граждан МО Ногликский ГО</v>
      </c>
      <c r="G289" s="10" t="str">
        <f>HYPERLINK("https://sed.admsakhalin.ru/Docs/Citizen/_layouts/15/eos/edbtransfer.ashx?SiteId=84ddafa0031f409e9b1dd96f91351621&amp;WebId=b44a2e8f6bd940ffb8577ce52c7585e0&amp;ListId=fd8a59b5757749e6848a491ebc731a91&amp;ItemId=29809&amp;ItemGuid=2b496731a814442ca5beaad9d5ec8649&amp;Data=24","https://sed.admsakhalin.ru/Docs/Citizen/_layouts/15/eos/edbtransfer.ashx?SiteId=84ddafa0031f409e9b1dd96f91351621&amp;WebId=b44a2e8f6bd940ffb8577ce52c7585e0&amp;ListId=fd8a59b5757749e6848a491ebc731a91&amp;ItemId=29809&amp;ItemGuid=2b496731a814442ca5beaad9d5ec8649&amp;Data=24")</f>
        <v>https://sed.admsakhalin.ru/Docs/Citizen/_layouts/15/eos/edbtransfer.ashx?SiteId=84ddafa0031f409e9b1dd96f91351621&amp;WebId=b44a2e8f6bd940ffb8577ce52c7585e0&amp;ListId=fd8a59b5757749e6848a491ebc731a91&amp;ItemId=29809&amp;ItemGuid=2b496731a814442ca5beaad9d5ec8649&amp;Data=24</v>
      </c>
    </row>
    <row r="290" spans="1:7" x14ac:dyDescent="0.25">
      <c r="A290" t="s">
        <v>19</v>
      </c>
      <c r="B290" t="s">
        <v>397</v>
      </c>
      <c r="C290" t="s">
        <v>770</v>
      </c>
      <c r="D290" t="s">
        <v>75</v>
      </c>
      <c r="E290" t="s">
        <v>771</v>
      </c>
      <c r="F290" t="str">
        <f t="shared" si="0"/>
        <v>Обращения граждан МО Ногликский ГО</v>
      </c>
      <c r="G290" s="10" t="str">
        <f>HYPERLINK("https://sed.admsakhalin.ru/Docs/Citizen/_layouts/15/eos/edbtransfer.ashx?SiteId=84ddafa0031f409e9b1dd96f91351621&amp;WebId=b44a2e8f6bd940ffb8577ce52c7585e0&amp;ListId=fd8a59b5757749e6848a491ebc731a91&amp;ItemId=31768&amp;ItemGuid=d616e7a6792e48d59785ab98faff5725&amp;Data=24","https://sed.admsakhalin.ru/Docs/Citizen/_layouts/15/eos/edbtransfer.ashx?SiteId=84ddafa0031f409e9b1dd96f91351621&amp;WebId=b44a2e8f6bd940ffb8577ce52c7585e0&amp;ListId=fd8a59b5757749e6848a491ebc731a91&amp;ItemId=31768&amp;ItemGuid=d616e7a6792e48d59785ab98faff5725&amp;Data=24")</f>
        <v>https://sed.admsakhalin.ru/Docs/Citizen/_layouts/15/eos/edbtransfer.ashx?SiteId=84ddafa0031f409e9b1dd96f91351621&amp;WebId=b44a2e8f6bd940ffb8577ce52c7585e0&amp;ListId=fd8a59b5757749e6848a491ebc731a91&amp;ItemId=31768&amp;ItemGuid=d616e7a6792e48d59785ab98faff5725&amp;Data=24</v>
      </c>
    </row>
    <row r="291" spans="1:7" x14ac:dyDescent="0.25">
      <c r="A291" t="s">
        <v>19</v>
      </c>
      <c r="B291" t="s">
        <v>691</v>
      </c>
      <c r="C291" t="s">
        <v>772</v>
      </c>
      <c r="D291" t="s">
        <v>537</v>
      </c>
      <c r="E291" t="s">
        <v>773</v>
      </c>
      <c r="F291" t="str">
        <f t="shared" si="0"/>
        <v>Обращения граждан МО Ногликский ГО</v>
      </c>
      <c r="G291" s="10" t="str">
        <f>HYPERLINK("https://sed.admsakhalin.ru/Docs/Citizen/_layouts/15/eos/edbtransfer.ashx?SiteId=84ddafa0031f409e9b1dd96f91351621&amp;WebId=b44a2e8f6bd940ffb8577ce52c7585e0&amp;ListId=fd8a59b5757749e6848a491ebc731a91&amp;ItemId=38820&amp;ItemGuid=0dad6b122e684ba28a1dacc3490b147e&amp;Data=24","https://sed.admsakhalin.ru/Docs/Citizen/_layouts/15/eos/edbtransfer.ashx?SiteId=84ddafa0031f409e9b1dd96f91351621&amp;WebId=b44a2e8f6bd940ffb8577ce52c7585e0&amp;ListId=fd8a59b5757749e6848a491ebc731a91&amp;ItemId=38820&amp;ItemGuid=0dad6b122e684ba28a1dacc3490b147e&amp;Data=24")</f>
        <v>https://sed.admsakhalin.ru/Docs/Citizen/_layouts/15/eos/edbtransfer.ashx?SiteId=84ddafa0031f409e9b1dd96f91351621&amp;WebId=b44a2e8f6bd940ffb8577ce52c7585e0&amp;ListId=fd8a59b5757749e6848a491ebc731a91&amp;ItemId=38820&amp;ItemGuid=0dad6b122e684ba28a1dacc3490b147e&amp;Data=24</v>
      </c>
    </row>
    <row r="292" spans="1:7" x14ac:dyDescent="0.25">
      <c r="A292" t="s">
        <v>19</v>
      </c>
      <c r="B292" t="s">
        <v>36</v>
      </c>
      <c r="C292" t="s">
        <v>774</v>
      </c>
      <c r="D292" t="s">
        <v>150</v>
      </c>
      <c r="E292" t="s">
        <v>95</v>
      </c>
      <c r="F292" t="str">
        <f t="shared" si="0"/>
        <v>Обращения граждан МО Ногликский ГО</v>
      </c>
      <c r="G292" s="10" t="str">
        <f>HYPERLINK("https://sed.admsakhalin.ru/Docs/Citizen/_layouts/15/eos/edbtransfer.ashx?SiteId=84ddafa0031f409e9b1dd96f91351621&amp;WebId=b44a2e8f6bd940ffb8577ce52c7585e0&amp;ListId=fd8a59b5757749e6848a491ebc731a91&amp;ItemId=29985&amp;ItemGuid=f5b6ac24741640b9a648ad03761a32d9&amp;Data=24","https://sed.admsakhalin.ru/Docs/Citizen/_layouts/15/eos/edbtransfer.ashx?SiteId=84ddafa0031f409e9b1dd96f91351621&amp;WebId=b44a2e8f6bd940ffb8577ce52c7585e0&amp;ListId=fd8a59b5757749e6848a491ebc731a91&amp;ItemId=29985&amp;ItemGuid=f5b6ac24741640b9a648ad03761a32d9&amp;Data=24")</f>
        <v>https://sed.admsakhalin.ru/Docs/Citizen/_layouts/15/eos/edbtransfer.ashx?SiteId=84ddafa0031f409e9b1dd96f91351621&amp;WebId=b44a2e8f6bd940ffb8577ce52c7585e0&amp;ListId=fd8a59b5757749e6848a491ebc731a91&amp;ItemId=29985&amp;ItemGuid=f5b6ac24741640b9a648ad03761a32d9&amp;Data=24</v>
      </c>
    </row>
    <row r="293" spans="1:7" x14ac:dyDescent="0.25">
      <c r="A293" t="s">
        <v>19</v>
      </c>
      <c r="B293" t="s">
        <v>339</v>
      </c>
      <c r="C293" t="s">
        <v>775</v>
      </c>
      <c r="D293" t="s">
        <v>424</v>
      </c>
      <c r="E293" t="s">
        <v>776</v>
      </c>
      <c r="F293" t="str">
        <f t="shared" si="0"/>
        <v>Обращения граждан МО Ногликский ГО</v>
      </c>
      <c r="G293" s="10" t="str">
        <f>HYPERLINK("https://sed.admsakhalin.ru/Docs/Citizen/_layouts/15/eos/edbtransfer.ashx?SiteId=84ddafa0031f409e9b1dd96f91351621&amp;WebId=b44a2e8f6bd940ffb8577ce52c7585e0&amp;ListId=fd8a59b5757749e6848a491ebc731a91&amp;ItemId=31308&amp;ItemGuid=f85b8564c724404d95fead14d9fa8c98&amp;Data=24","https://sed.admsakhalin.ru/Docs/Citizen/_layouts/15/eos/edbtransfer.ashx?SiteId=84ddafa0031f409e9b1dd96f91351621&amp;WebId=b44a2e8f6bd940ffb8577ce52c7585e0&amp;ListId=fd8a59b5757749e6848a491ebc731a91&amp;ItemId=31308&amp;ItemGuid=f85b8564c724404d95fead14d9fa8c98&amp;Data=24")</f>
        <v>https://sed.admsakhalin.ru/Docs/Citizen/_layouts/15/eos/edbtransfer.ashx?SiteId=84ddafa0031f409e9b1dd96f91351621&amp;WebId=b44a2e8f6bd940ffb8577ce52c7585e0&amp;ListId=fd8a59b5757749e6848a491ebc731a91&amp;ItemId=31308&amp;ItemGuid=f85b8564c724404d95fead14d9fa8c98&amp;Data=24</v>
      </c>
    </row>
    <row r="294" spans="1:7" x14ac:dyDescent="0.25">
      <c r="A294" t="s">
        <v>19</v>
      </c>
      <c r="B294" t="s">
        <v>40</v>
      </c>
      <c r="C294" t="s">
        <v>777</v>
      </c>
      <c r="D294" t="s">
        <v>778</v>
      </c>
      <c r="E294" t="s">
        <v>779</v>
      </c>
      <c r="F294" t="str">
        <f t="shared" si="0"/>
        <v>Обращения граждан МО Ногликский ГО</v>
      </c>
      <c r="G294" s="10" t="str">
        <f>HYPERLINK("https://sed.admsakhalin.ru/Docs/Citizen/_layouts/15/eos/edbtransfer.ashx?SiteId=84ddafa0031f409e9b1dd96f91351621&amp;WebId=b44a2e8f6bd940ffb8577ce52c7585e0&amp;ListId=fd8a59b5757749e6848a491ebc731a91&amp;ItemId=36884&amp;ItemGuid=5f03158b870940c89d04ad42b5b005c4&amp;Data=24","https://sed.admsakhalin.ru/Docs/Citizen/_layouts/15/eos/edbtransfer.ashx?SiteId=84ddafa0031f409e9b1dd96f91351621&amp;WebId=b44a2e8f6bd940ffb8577ce52c7585e0&amp;ListId=fd8a59b5757749e6848a491ebc731a91&amp;ItemId=36884&amp;ItemGuid=5f03158b870940c89d04ad42b5b005c4&amp;Data=24")</f>
        <v>https://sed.admsakhalin.ru/Docs/Citizen/_layouts/15/eos/edbtransfer.ashx?SiteId=84ddafa0031f409e9b1dd96f91351621&amp;WebId=b44a2e8f6bd940ffb8577ce52c7585e0&amp;ListId=fd8a59b5757749e6848a491ebc731a91&amp;ItemId=36884&amp;ItemGuid=5f03158b870940c89d04ad42b5b005c4&amp;Data=24</v>
      </c>
    </row>
    <row r="295" spans="1:7" x14ac:dyDescent="0.25">
      <c r="A295" t="s">
        <v>19</v>
      </c>
      <c r="B295" t="s">
        <v>70</v>
      </c>
      <c r="C295" t="s">
        <v>780</v>
      </c>
      <c r="D295" t="s">
        <v>695</v>
      </c>
      <c r="E295" t="s">
        <v>335</v>
      </c>
      <c r="F295" t="str">
        <f t="shared" si="0"/>
        <v>Обращения граждан МО Ногликский ГО</v>
      </c>
      <c r="G295" s="10" t="str">
        <f>HYPERLINK("https://sed.admsakhalin.ru/Docs/Citizen/_layouts/15/eos/edbtransfer.ashx?SiteId=84ddafa0031f409e9b1dd96f91351621&amp;WebId=b44a2e8f6bd940ffb8577ce52c7585e0&amp;ListId=fd8a59b5757749e6848a491ebc731a91&amp;ItemId=37699&amp;ItemGuid=535dd9c2cbc24ec0b110aee37b334aa9&amp;Data=24","https://sed.admsakhalin.ru/Docs/Citizen/_layouts/15/eos/edbtransfer.ashx?SiteId=84ddafa0031f409e9b1dd96f91351621&amp;WebId=b44a2e8f6bd940ffb8577ce52c7585e0&amp;ListId=fd8a59b5757749e6848a491ebc731a91&amp;ItemId=37699&amp;ItemGuid=535dd9c2cbc24ec0b110aee37b334aa9&amp;Data=24")</f>
        <v>https://sed.admsakhalin.ru/Docs/Citizen/_layouts/15/eos/edbtransfer.ashx?SiteId=84ddafa0031f409e9b1dd96f91351621&amp;WebId=b44a2e8f6bd940ffb8577ce52c7585e0&amp;ListId=fd8a59b5757749e6848a491ebc731a91&amp;ItemId=37699&amp;ItemGuid=535dd9c2cbc24ec0b110aee37b334aa9&amp;Data=24</v>
      </c>
    </row>
    <row r="296" spans="1:7" x14ac:dyDescent="0.25">
      <c r="A296" t="s">
        <v>19</v>
      </c>
      <c r="B296" t="s">
        <v>478</v>
      </c>
      <c r="C296" t="s">
        <v>781</v>
      </c>
      <c r="D296" t="s">
        <v>42</v>
      </c>
      <c r="E296" t="s">
        <v>782</v>
      </c>
      <c r="F296" t="str">
        <f t="shared" si="0"/>
        <v>Обращения граждан МО Ногликский ГО</v>
      </c>
      <c r="G296" s="10" t="str">
        <f>HYPERLINK("https://sed.admsakhalin.ru/Docs/Citizen/_layouts/15/eos/edbtransfer.ashx?SiteId=84ddafa0031f409e9b1dd96f91351621&amp;WebId=b44a2e8f6bd940ffb8577ce52c7585e0&amp;ListId=fd8a59b5757749e6848a491ebc731a91&amp;ItemId=38357&amp;ItemGuid=dd1b542b8a93459bbd97afa1ea197a8d&amp;Data=24","https://sed.admsakhalin.ru/Docs/Citizen/_layouts/15/eos/edbtransfer.ashx?SiteId=84ddafa0031f409e9b1dd96f91351621&amp;WebId=b44a2e8f6bd940ffb8577ce52c7585e0&amp;ListId=fd8a59b5757749e6848a491ebc731a91&amp;ItemId=38357&amp;ItemGuid=dd1b542b8a93459bbd97afa1ea197a8d&amp;Data=24")</f>
        <v>https://sed.admsakhalin.ru/Docs/Citizen/_layouts/15/eos/edbtransfer.ashx?SiteId=84ddafa0031f409e9b1dd96f91351621&amp;WebId=b44a2e8f6bd940ffb8577ce52c7585e0&amp;ListId=fd8a59b5757749e6848a491ebc731a91&amp;ItemId=38357&amp;ItemGuid=dd1b542b8a93459bbd97afa1ea197a8d&amp;Data=24</v>
      </c>
    </row>
    <row r="297" spans="1:7" x14ac:dyDescent="0.25">
      <c r="A297" t="s">
        <v>19</v>
      </c>
      <c r="B297" t="s">
        <v>70</v>
      </c>
      <c r="C297" t="s">
        <v>783</v>
      </c>
      <c r="D297" t="s">
        <v>254</v>
      </c>
      <c r="E297" t="s">
        <v>784</v>
      </c>
      <c r="F297" t="str">
        <f t="shared" si="0"/>
        <v>Обращения граждан МО Ногликский ГО</v>
      </c>
      <c r="G297" s="10" t="str">
        <f>HYPERLINK("https://sed.admsakhalin.ru/Docs/Citizen/_layouts/15/eos/edbtransfer.ashx?SiteId=84ddafa0031f409e9b1dd96f91351621&amp;WebId=b44a2e8f6bd940ffb8577ce52c7585e0&amp;ListId=fd8a59b5757749e6848a491ebc731a91&amp;ItemId=32883&amp;ItemGuid=484e3ead38a04d52b92cb0cbeafe915b&amp;Data=24","https://sed.admsakhalin.ru/Docs/Citizen/_layouts/15/eos/edbtransfer.ashx?SiteId=84ddafa0031f409e9b1dd96f91351621&amp;WebId=b44a2e8f6bd940ffb8577ce52c7585e0&amp;ListId=fd8a59b5757749e6848a491ebc731a91&amp;ItemId=32883&amp;ItemGuid=484e3ead38a04d52b92cb0cbeafe915b&amp;Data=24")</f>
        <v>https://sed.admsakhalin.ru/Docs/Citizen/_layouts/15/eos/edbtransfer.ashx?SiteId=84ddafa0031f409e9b1dd96f91351621&amp;WebId=b44a2e8f6bd940ffb8577ce52c7585e0&amp;ListId=fd8a59b5757749e6848a491ebc731a91&amp;ItemId=32883&amp;ItemGuid=484e3ead38a04d52b92cb0cbeafe915b&amp;Data=24</v>
      </c>
    </row>
    <row r="298" spans="1:7" x14ac:dyDescent="0.25">
      <c r="A298" t="s">
        <v>19</v>
      </c>
      <c r="B298" t="s">
        <v>36</v>
      </c>
      <c r="C298" t="s">
        <v>785</v>
      </c>
      <c r="D298" t="s">
        <v>786</v>
      </c>
      <c r="E298" t="s">
        <v>787</v>
      </c>
      <c r="F298" t="str">
        <f t="shared" si="0"/>
        <v>Обращения граждан МО Ногликский ГО</v>
      </c>
      <c r="G298" s="10" t="str">
        <f>HYPERLINK("https://sed.admsakhalin.ru/Docs/Citizen/_layouts/15/eos/edbtransfer.ashx?SiteId=84ddafa0031f409e9b1dd96f91351621&amp;WebId=b44a2e8f6bd940ffb8577ce52c7585e0&amp;ListId=fd8a59b5757749e6848a491ebc731a91&amp;ItemId=27929&amp;ItemGuid=814453d2da924918be5bb226ea04d24d&amp;Data=24","https://sed.admsakhalin.ru/Docs/Citizen/_layouts/15/eos/edbtransfer.ashx?SiteId=84ddafa0031f409e9b1dd96f91351621&amp;WebId=b44a2e8f6bd940ffb8577ce52c7585e0&amp;ListId=fd8a59b5757749e6848a491ebc731a91&amp;ItemId=27929&amp;ItemGuid=814453d2da924918be5bb226ea04d24d&amp;Data=24")</f>
        <v>https://sed.admsakhalin.ru/Docs/Citizen/_layouts/15/eos/edbtransfer.ashx?SiteId=84ddafa0031f409e9b1dd96f91351621&amp;WebId=b44a2e8f6bd940ffb8577ce52c7585e0&amp;ListId=fd8a59b5757749e6848a491ebc731a91&amp;ItemId=27929&amp;ItemGuid=814453d2da924918be5bb226ea04d24d&amp;Data=24</v>
      </c>
    </row>
    <row r="299" spans="1:7" x14ac:dyDescent="0.25">
      <c r="A299" t="s">
        <v>19</v>
      </c>
      <c r="B299" t="s">
        <v>286</v>
      </c>
      <c r="C299" t="s">
        <v>788</v>
      </c>
      <c r="D299" t="s">
        <v>740</v>
      </c>
      <c r="E299" t="s">
        <v>789</v>
      </c>
      <c r="F299" t="str">
        <f t="shared" si="0"/>
        <v>Обращения граждан МО Ногликский ГО</v>
      </c>
      <c r="G299" s="10" t="str">
        <f>HYPERLINK("https://sed.admsakhalin.ru/Docs/Citizen/_layouts/15/eos/edbtransfer.ashx?SiteId=84ddafa0031f409e9b1dd96f91351621&amp;WebId=b44a2e8f6bd940ffb8577ce52c7585e0&amp;ListId=fd8a59b5757749e6848a491ebc731a91&amp;ItemId=31094&amp;ItemGuid=32290c23e01f41449f64b3237176a519&amp;Data=24","https://sed.admsakhalin.ru/Docs/Citizen/_layouts/15/eos/edbtransfer.ashx?SiteId=84ddafa0031f409e9b1dd96f91351621&amp;WebId=b44a2e8f6bd940ffb8577ce52c7585e0&amp;ListId=fd8a59b5757749e6848a491ebc731a91&amp;ItemId=31094&amp;ItemGuid=32290c23e01f41449f64b3237176a519&amp;Data=24")</f>
        <v>https://sed.admsakhalin.ru/Docs/Citizen/_layouts/15/eos/edbtransfer.ashx?SiteId=84ddafa0031f409e9b1dd96f91351621&amp;WebId=b44a2e8f6bd940ffb8577ce52c7585e0&amp;ListId=fd8a59b5757749e6848a491ebc731a91&amp;ItemId=31094&amp;ItemGuid=32290c23e01f41449f64b3237176a519&amp;Data=24</v>
      </c>
    </row>
    <row r="300" spans="1:7" x14ac:dyDescent="0.25">
      <c r="A300" t="s">
        <v>19</v>
      </c>
      <c r="B300" t="s">
        <v>176</v>
      </c>
      <c r="C300" t="s">
        <v>790</v>
      </c>
      <c r="D300" t="s">
        <v>210</v>
      </c>
      <c r="E300" t="s">
        <v>791</v>
      </c>
      <c r="F300" t="str">
        <f t="shared" si="0"/>
        <v>Обращения граждан МО Ногликский ГО</v>
      </c>
      <c r="G300" s="10" t="str">
        <f>HYPERLINK("https://sed.admsakhalin.ru/Docs/Citizen/_layouts/15/eos/edbtransfer.ashx?SiteId=84ddafa0031f409e9b1dd96f91351621&amp;WebId=b44a2e8f6bd940ffb8577ce52c7585e0&amp;ListId=fd8a59b5757749e6848a491ebc731a91&amp;ItemId=33051&amp;ItemGuid=f5fcfc6c7766462482eeb383bcb91af8&amp;Data=24","https://sed.admsakhalin.ru/Docs/Citizen/_layouts/15/eos/edbtransfer.ashx?SiteId=84ddafa0031f409e9b1dd96f91351621&amp;WebId=b44a2e8f6bd940ffb8577ce52c7585e0&amp;ListId=fd8a59b5757749e6848a491ebc731a91&amp;ItemId=33051&amp;ItemGuid=f5fcfc6c7766462482eeb383bcb91af8&amp;Data=24")</f>
        <v>https://sed.admsakhalin.ru/Docs/Citizen/_layouts/15/eos/edbtransfer.ashx?SiteId=84ddafa0031f409e9b1dd96f91351621&amp;WebId=b44a2e8f6bd940ffb8577ce52c7585e0&amp;ListId=fd8a59b5757749e6848a491ebc731a91&amp;ItemId=33051&amp;ItemGuid=f5fcfc6c7766462482eeb383bcb91af8&amp;Data=24</v>
      </c>
    </row>
    <row r="301" spans="1:7" x14ac:dyDescent="0.25">
      <c r="A301" t="s">
        <v>19</v>
      </c>
      <c r="B301" t="s">
        <v>40</v>
      </c>
      <c r="C301" t="s">
        <v>792</v>
      </c>
      <c r="D301" t="s">
        <v>143</v>
      </c>
      <c r="E301" t="s">
        <v>793</v>
      </c>
      <c r="F301" t="str">
        <f t="shared" si="0"/>
        <v>Обращения граждан МО Ногликский ГО</v>
      </c>
      <c r="G301" s="10" t="str">
        <f>HYPERLINK("https://sed.admsakhalin.ru/Docs/Citizen/_layouts/15/eos/edbtransfer.ashx?SiteId=84ddafa0031f409e9b1dd96f91351621&amp;WebId=b44a2e8f6bd940ffb8577ce52c7585e0&amp;ListId=fd8a59b5757749e6848a491ebc731a91&amp;ItemId=36256&amp;ItemGuid=4090c80ed5aa4bd0b213b3db0c7c6114&amp;Data=24","https://sed.admsakhalin.ru/Docs/Citizen/_layouts/15/eos/edbtransfer.ashx?SiteId=84ddafa0031f409e9b1dd96f91351621&amp;WebId=b44a2e8f6bd940ffb8577ce52c7585e0&amp;ListId=fd8a59b5757749e6848a491ebc731a91&amp;ItemId=36256&amp;ItemGuid=4090c80ed5aa4bd0b213b3db0c7c6114&amp;Data=24")</f>
        <v>https://sed.admsakhalin.ru/Docs/Citizen/_layouts/15/eos/edbtransfer.ashx?SiteId=84ddafa0031f409e9b1dd96f91351621&amp;WebId=b44a2e8f6bd940ffb8577ce52c7585e0&amp;ListId=fd8a59b5757749e6848a491ebc731a91&amp;ItemId=36256&amp;ItemGuid=4090c80ed5aa4bd0b213b3db0c7c6114&amp;Data=24</v>
      </c>
    </row>
    <row r="302" spans="1:7" x14ac:dyDescent="0.25">
      <c r="A302" t="s">
        <v>19</v>
      </c>
      <c r="B302" t="s">
        <v>58</v>
      </c>
      <c r="C302" t="s">
        <v>794</v>
      </c>
      <c r="D302" t="s">
        <v>345</v>
      </c>
      <c r="E302" t="s">
        <v>795</v>
      </c>
      <c r="F302" t="str">
        <f t="shared" si="0"/>
        <v>Обращения граждан МО Ногликский ГО</v>
      </c>
      <c r="G302" s="10" t="str">
        <f>HYPERLINK("https://sed.admsakhalin.ru/Docs/Citizen/_layouts/15/eos/edbtransfer.ashx?SiteId=84ddafa0031f409e9b1dd96f91351621&amp;WebId=b44a2e8f6bd940ffb8577ce52c7585e0&amp;ListId=fd8a59b5757749e6848a491ebc731a91&amp;ItemId=31452&amp;ItemGuid=46f7a772b9eb4c8da0e0b4610419c6bd&amp;Data=24","https://sed.admsakhalin.ru/Docs/Citizen/_layouts/15/eos/edbtransfer.ashx?SiteId=84ddafa0031f409e9b1dd96f91351621&amp;WebId=b44a2e8f6bd940ffb8577ce52c7585e0&amp;ListId=fd8a59b5757749e6848a491ebc731a91&amp;ItemId=31452&amp;ItemGuid=46f7a772b9eb4c8da0e0b4610419c6bd&amp;Data=24")</f>
        <v>https://sed.admsakhalin.ru/Docs/Citizen/_layouts/15/eos/edbtransfer.ashx?SiteId=84ddafa0031f409e9b1dd96f91351621&amp;WebId=b44a2e8f6bd940ffb8577ce52c7585e0&amp;ListId=fd8a59b5757749e6848a491ebc731a91&amp;ItemId=31452&amp;ItemGuid=46f7a772b9eb4c8da0e0b4610419c6bd&amp;Data=24</v>
      </c>
    </row>
    <row r="303" spans="1:7" x14ac:dyDescent="0.25">
      <c r="A303" t="s">
        <v>19</v>
      </c>
      <c r="B303" t="s">
        <v>796</v>
      </c>
      <c r="C303" t="s">
        <v>797</v>
      </c>
      <c r="D303" t="s">
        <v>530</v>
      </c>
      <c r="E303" t="s">
        <v>798</v>
      </c>
      <c r="F303" t="str">
        <f t="shared" si="0"/>
        <v>Обращения граждан МО Ногликский ГО</v>
      </c>
      <c r="G303" s="10" t="str">
        <f>HYPERLINK("https://sed.admsakhalin.ru/Docs/Citizen/_layouts/15/eos/edbtransfer.ashx?SiteId=84ddafa0031f409e9b1dd96f91351621&amp;WebId=b44a2e8f6bd940ffb8577ce52c7585e0&amp;ListId=fd8a59b5757749e6848a491ebc731a91&amp;ItemId=29195&amp;ItemGuid=44d36de79ca0458a8fdeb47277c8674d&amp;Data=24","https://sed.admsakhalin.ru/Docs/Citizen/_layouts/15/eos/edbtransfer.ashx?SiteId=84ddafa0031f409e9b1dd96f91351621&amp;WebId=b44a2e8f6bd940ffb8577ce52c7585e0&amp;ListId=fd8a59b5757749e6848a491ebc731a91&amp;ItemId=29195&amp;ItemGuid=44d36de79ca0458a8fdeb47277c8674d&amp;Data=24")</f>
        <v>https://sed.admsakhalin.ru/Docs/Citizen/_layouts/15/eos/edbtransfer.ashx?SiteId=84ddafa0031f409e9b1dd96f91351621&amp;WebId=b44a2e8f6bd940ffb8577ce52c7585e0&amp;ListId=fd8a59b5757749e6848a491ebc731a91&amp;ItemId=29195&amp;ItemGuid=44d36de79ca0458a8fdeb47277c8674d&amp;Data=24</v>
      </c>
    </row>
    <row r="304" spans="1:7" x14ac:dyDescent="0.25">
      <c r="A304" t="s">
        <v>19</v>
      </c>
      <c r="B304" t="s">
        <v>799</v>
      </c>
      <c r="C304" t="s">
        <v>800</v>
      </c>
      <c r="D304" t="s">
        <v>378</v>
      </c>
      <c r="E304" t="s">
        <v>801</v>
      </c>
      <c r="F304" t="str">
        <f t="shared" si="0"/>
        <v>Обращения граждан МО Ногликский ГО</v>
      </c>
      <c r="G304" s="10" t="str">
        <f>HYPERLINK("https://sed.admsakhalin.ru/Docs/Citizen/_layouts/15/eos/edbtransfer.ashx?SiteId=84ddafa0031f409e9b1dd96f91351621&amp;WebId=b44a2e8f6bd940ffb8577ce52c7585e0&amp;ListId=fd8a59b5757749e6848a491ebc731a91&amp;ItemId=37973&amp;ItemGuid=035c8423f4da49868b14b55d0ec6c2ae&amp;Data=24","https://sed.admsakhalin.ru/Docs/Citizen/_layouts/15/eos/edbtransfer.ashx?SiteId=84ddafa0031f409e9b1dd96f91351621&amp;WebId=b44a2e8f6bd940ffb8577ce52c7585e0&amp;ListId=fd8a59b5757749e6848a491ebc731a91&amp;ItemId=37973&amp;ItemGuid=035c8423f4da49868b14b55d0ec6c2ae&amp;Data=24")</f>
        <v>https://sed.admsakhalin.ru/Docs/Citizen/_layouts/15/eos/edbtransfer.ashx?SiteId=84ddafa0031f409e9b1dd96f91351621&amp;WebId=b44a2e8f6bd940ffb8577ce52c7585e0&amp;ListId=fd8a59b5757749e6848a491ebc731a91&amp;ItemId=37973&amp;ItemGuid=035c8423f4da49868b14b55d0ec6c2ae&amp;Data=24</v>
      </c>
    </row>
    <row r="305" spans="1:7" x14ac:dyDescent="0.25">
      <c r="A305" t="s">
        <v>19</v>
      </c>
      <c r="B305" t="s">
        <v>802</v>
      </c>
      <c r="C305" t="s">
        <v>803</v>
      </c>
      <c r="D305" t="s">
        <v>285</v>
      </c>
      <c r="E305" t="s">
        <v>773</v>
      </c>
      <c r="F305" t="str">
        <f t="shared" si="0"/>
        <v>Обращения граждан МО Ногликский ГО</v>
      </c>
      <c r="G305" s="10" t="str">
        <f>HYPERLINK("https://sed.admsakhalin.ru/Docs/Citizen/_layouts/15/eos/edbtransfer.ashx?SiteId=84ddafa0031f409e9b1dd96f91351621&amp;WebId=b44a2e8f6bd940ffb8577ce52c7585e0&amp;ListId=fd8a59b5757749e6848a491ebc731a91&amp;ItemId=38600&amp;ItemGuid=79928ba45b5f4c91840bb596d5837edb&amp;Data=24","https://sed.admsakhalin.ru/Docs/Citizen/_layouts/15/eos/edbtransfer.ashx?SiteId=84ddafa0031f409e9b1dd96f91351621&amp;WebId=b44a2e8f6bd940ffb8577ce52c7585e0&amp;ListId=fd8a59b5757749e6848a491ebc731a91&amp;ItemId=38600&amp;ItemGuid=79928ba45b5f4c91840bb596d5837edb&amp;Data=24")</f>
        <v>https://sed.admsakhalin.ru/Docs/Citizen/_layouts/15/eos/edbtransfer.ashx?SiteId=84ddafa0031f409e9b1dd96f91351621&amp;WebId=b44a2e8f6bd940ffb8577ce52c7585e0&amp;ListId=fd8a59b5757749e6848a491ebc731a91&amp;ItemId=38600&amp;ItemGuid=79928ba45b5f4c91840bb596d5837edb&amp;Data=24</v>
      </c>
    </row>
    <row r="306" spans="1:7" x14ac:dyDescent="0.25">
      <c r="A306" t="s">
        <v>19</v>
      </c>
      <c r="B306" t="s">
        <v>804</v>
      </c>
      <c r="C306" t="s">
        <v>805</v>
      </c>
      <c r="D306" t="s">
        <v>486</v>
      </c>
      <c r="E306" t="s">
        <v>806</v>
      </c>
      <c r="F306" t="str">
        <f t="shared" si="0"/>
        <v>Обращения граждан МО Ногликский ГО</v>
      </c>
      <c r="G306" s="10" t="str">
        <f>HYPERLINK("https://sed.admsakhalin.ru/Docs/Citizen/_layouts/15/eos/edbtransfer.ashx?SiteId=84ddafa0031f409e9b1dd96f91351621&amp;WebId=b44a2e8f6bd940ffb8577ce52c7585e0&amp;ListId=fd8a59b5757749e6848a491ebc731a91&amp;ItemId=35541&amp;ItemGuid=8abf59799eda43f79e0eb5dfcd9954b0&amp;Data=24","https://sed.admsakhalin.ru/Docs/Citizen/_layouts/15/eos/edbtransfer.ashx?SiteId=84ddafa0031f409e9b1dd96f91351621&amp;WebId=b44a2e8f6bd940ffb8577ce52c7585e0&amp;ListId=fd8a59b5757749e6848a491ebc731a91&amp;ItemId=35541&amp;ItemGuid=8abf59799eda43f79e0eb5dfcd9954b0&amp;Data=24")</f>
        <v>https://sed.admsakhalin.ru/Docs/Citizen/_layouts/15/eos/edbtransfer.ashx?SiteId=84ddafa0031f409e9b1dd96f91351621&amp;WebId=b44a2e8f6bd940ffb8577ce52c7585e0&amp;ListId=fd8a59b5757749e6848a491ebc731a91&amp;ItemId=35541&amp;ItemGuid=8abf59799eda43f79e0eb5dfcd9954b0&amp;Data=24</v>
      </c>
    </row>
    <row r="307" spans="1:7" x14ac:dyDescent="0.25">
      <c r="A307" t="s">
        <v>19</v>
      </c>
      <c r="B307" t="s">
        <v>47</v>
      </c>
      <c r="C307" t="s">
        <v>807</v>
      </c>
      <c r="D307" t="s">
        <v>98</v>
      </c>
      <c r="E307" t="s">
        <v>808</v>
      </c>
      <c r="F307" t="str">
        <f t="shared" si="0"/>
        <v>Обращения граждан МО Ногликский ГО</v>
      </c>
      <c r="G307" s="10" t="str">
        <f>HYPERLINK("https://sed.admsakhalin.ru/Docs/Citizen/_layouts/15/eos/edbtransfer.ashx?SiteId=84ddafa0031f409e9b1dd96f91351621&amp;WebId=b44a2e8f6bd940ffb8577ce52c7585e0&amp;ListId=fd8a59b5757749e6848a491ebc731a91&amp;ItemId=32443&amp;ItemGuid=f20f0c6dfee749b7833cb60a8abf0f1e&amp;Data=24","https://sed.admsakhalin.ru/Docs/Citizen/_layouts/15/eos/edbtransfer.ashx?SiteId=84ddafa0031f409e9b1dd96f91351621&amp;WebId=b44a2e8f6bd940ffb8577ce52c7585e0&amp;ListId=fd8a59b5757749e6848a491ebc731a91&amp;ItemId=32443&amp;ItemGuid=f20f0c6dfee749b7833cb60a8abf0f1e&amp;Data=24")</f>
        <v>https://sed.admsakhalin.ru/Docs/Citizen/_layouts/15/eos/edbtransfer.ashx?SiteId=84ddafa0031f409e9b1dd96f91351621&amp;WebId=b44a2e8f6bd940ffb8577ce52c7585e0&amp;ListId=fd8a59b5757749e6848a491ebc731a91&amp;ItemId=32443&amp;ItemGuid=f20f0c6dfee749b7833cb60a8abf0f1e&amp;Data=24</v>
      </c>
    </row>
    <row r="308" spans="1:7" x14ac:dyDescent="0.25">
      <c r="A308" t="s">
        <v>19</v>
      </c>
      <c r="B308" t="s">
        <v>809</v>
      </c>
      <c r="C308" t="s">
        <v>810</v>
      </c>
      <c r="D308" t="s">
        <v>811</v>
      </c>
      <c r="E308" t="s">
        <v>812</v>
      </c>
      <c r="F308" t="str">
        <f t="shared" si="0"/>
        <v>Обращения граждан МО Ногликский ГО</v>
      </c>
      <c r="G308" s="10" t="str">
        <f>HYPERLINK("https://sed.admsakhalin.ru/Docs/Citizen/_layouts/15/eos/edbtransfer.ashx?SiteId=84ddafa0031f409e9b1dd96f91351621&amp;WebId=b44a2e8f6bd940ffb8577ce52c7585e0&amp;ListId=fd8a59b5757749e6848a491ebc731a91&amp;ItemId=31960&amp;ItemGuid=b2538e4f3d214c959630b6c4d2c0652f&amp;Data=24","https://sed.admsakhalin.ru/Docs/Citizen/_layouts/15/eos/edbtransfer.ashx?SiteId=84ddafa0031f409e9b1dd96f91351621&amp;WebId=b44a2e8f6bd940ffb8577ce52c7585e0&amp;ListId=fd8a59b5757749e6848a491ebc731a91&amp;ItemId=31960&amp;ItemGuid=b2538e4f3d214c959630b6c4d2c0652f&amp;Data=24")</f>
        <v>https://sed.admsakhalin.ru/Docs/Citizen/_layouts/15/eos/edbtransfer.ashx?SiteId=84ddafa0031f409e9b1dd96f91351621&amp;WebId=b44a2e8f6bd940ffb8577ce52c7585e0&amp;ListId=fd8a59b5757749e6848a491ebc731a91&amp;ItemId=31960&amp;ItemGuid=b2538e4f3d214c959630b6c4d2c0652f&amp;Data=24</v>
      </c>
    </row>
    <row r="309" spans="1:7" x14ac:dyDescent="0.25">
      <c r="A309" t="s">
        <v>19</v>
      </c>
      <c r="B309" t="s">
        <v>686</v>
      </c>
      <c r="C309" t="s">
        <v>813</v>
      </c>
      <c r="D309" t="s">
        <v>60</v>
      </c>
      <c r="E309" t="s">
        <v>814</v>
      </c>
      <c r="F309" t="str">
        <f t="shared" si="0"/>
        <v>Обращения граждан МО Ногликский ГО</v>
      </c>
      <c r="G309" s="10" t="str">
        <f>HYPERLINK("https://sed.admsakhalin.ru/Docs/Citizen/_layouts/15/eos/edbtransfer.ashx?SiteId=84ddafa0031f409e9b1dd96f91351621&amp;WebId=b44a2e8f6bd940ffb8577ce52c7585e0&amp;ListId=fd8a59b5757749e6848a491ebc731a91&amp;ItemId=36718&amp;ItemGuid=e0c687a907f94d7c8a84b72b6a5e9eeb&amp;Data=24","https://sed.admsakhalin.ru/Docs/Citizen/_layouts/15/eos/edbtransfer.ashx?SiteId=84ddafa0031f409e9b1dd96f91351621&amp;WebId=b44a2e8f6bd940ffb8577ce52c7585e0&amp;ListId=fd8a59b5757749e6848a491ebc731a91&amp;ItemId=36718&amp;ItemGuid=e0c687a907f94d7c8a84b72b6a5e9eeb&amp;Data=24")</f>
        <v>https://sed.admsakhalin.ru/Docs/Citizen/_layouts/15/eos/edbtransfer.ashx?SiteId=84ddafa0031f409e9b1dd96f91351621&amp;WebId=b44a2e8f6bd940ffb8577ce52c7585e0&amp;ListId=fd8a59b5757749e6848a491ebc731a91&amp;ItemId=36718&amp;ItemGuid=e0c687a907f94d7c8a84b72b6a5e9eeb&amp;Data=24</v>
      </c>
    </row>
    <row r="310" spans="1:7" x14ac:dyDescent="0.25">
      <c r="A310" t="s">
        <v>19</v>
      </c>
      <c r="B310" t="s">
        <v>24</v>
      </c>
      <c r="C310" t="s">
        <v>815</v>
      </c>
      <c r="D310" t="s">
        <v>210</v>
      </c>
      <c r="E310" t="s">
        <v>816</v>
      </c>
      <c r="F310" t="str">
        <f t="shared" si="0"/>
        <v>Обращения граждан МО Ногликский ГО</v>
      </c>
      <c r="G310" s="10" t="str">
        <f>HYPERLINK("https://sed.admsakhalin.ru/Docs/Citizen/_layouts/15/eos/edbtransfer.ashx?SiteId=84ddafa0031f409e9b1dd96f91351621&amp;WebId=b44a2e8f6bd940ffb8577ce52c7585e0&amp;ListId=fd8a59b5757749e6848a491ebc731a91&amp;ItemId=33033&amp;ItemGuid=5cdacc85ac3c463891d8b798a37ec590&amp;Data=24","https://sed.admsakhalin.ru/Docs/Citizen/_layouts/15/eos/edbtransfer.ashx?SiteId=84ddafa0031f409e9b1dd96f91351621&amp;WebId=b44a2e8f6bd940ffb8577ce52c7585e0&amp;ListId=fd8a59b5757749e6848a491ebc731a91&amp;ItemId=33033&amp;ItemGuid=5cdacc85ac3c463891d8b798a37ec590&amp;Data=24")</f>
        <v>https://sed.admsakhalin.ru/Docs/Citizen/_layouts/15/eos/edbtransfer.ashx?SiteId=84ddafa0031f409e9b1dd96f91351621&amp;WebId=b44a2e8f6bd940ffb8577ce52c7585e0&amp;ListId=fd8a59b5757749e6848a491ebc731a91&amp;ItemId=33033&amp;ItemGuid=5cdacc85ac3c463891d8b798a37ec590&amp;Data=24</v>
      </c>
    </row>
    <row r="311" spans="1:7" x14ac:dyDescent="0.25">
      <c r="A311" t="s">
        <v>19</v>
      </c>
      <c r="B311" t="s">
        <v>40</v>
      </c>
      <c r="C311" t="s">
        <v>817</v>
      </c>
      <c r="D311" t="s">
        <v>78</v>
      </c>
      <c r="E311" t="s">
        <v>818</v>
      </c>
      <c r="F311" t="str">
        <f t="shared" si="0"/>
        <v>Обращения граждан МО Ногликский ГО</v>
      </c>
      <c r="G311" s="10" t="str">
        <f>HYPERLINK("https://sed.admsakhalin.ru/Docs/Citizen/_layouts/15/eos/edbtransfer.ashx?SiteId=84ddafa0031f409e9b1dd96f91351621&amp;WebId=b44a2e8f6bd940ffb8577ce52c7585e0&amp;ListId=fd8a59b5757749e6848a491ebc731a91&amp;ItemId=35254&amp;ItemGuid=f47ad578526643d5a74db8b6e3415525&amp;Data=24","https://sed.admsakhalin.ru/Docs/Citizen/_layouts/15/eos/edbtransfer.ashx?SiteId=84ddafa0031f409e9b1dd96f91351621&amp;WebId=b44a2e8f6bd940ffb8577ce52c7585e0&amp;ListId=fd8a59b5757749e6848a491ebc731a91&amp;ItemId=35254&amp;ItemGuid=f47ad578526643d5a74db8b6e3415525&amp;Data=24")</f>
        <v>https://sed.admsakhalin.ru/Docs/Citizen/_layouts/15/eos/edbtransfer.ashx?SiteId=84ddafa0031f409e9b1dd96f91351621&amp;WebId=b44a2e8f6bd940ffb8577ce52c7585e0&amp;ListId=fd8a59b5757749e6848a491ebc731a91&amp;ItemId=35254&amp;ItemGuid=f47ad578526643d5a74db8b6e3415525&amp;Data=24</v>
      </c>
    </row>
    <row r="312" spans="1:7" x14ac:dyDescent="0.25">
      <c r="A312" t="s">
        <v>19</v>
      </c>
      <c r="B312" t="s">
        <v>70</v>
      </c>
      <c r="C312" t="s">
        <v>819</v>
      </c>
      <c r="D312" t="s">
        <v>124</v>
      </c>
      <c r="E312" t="s">
        <v>820</v>
      </c>
      <c r="F312" t="str">
        <f t="shared" si="0"/>
        <v>Обращения граждан МО Ногликский ГО</v>
      </c>
      <c r="G312" s="10" t="str">
        <f>HYPERLINK("https://sed.admsakhalin.ru/Docs/Citizen/_layouts/15/eos/edbtransfer.ashx?SiteId=84ddafa0031f409e9b1dd96f91351621&amp;WebId=b44a2e8f6bd940ffb8577ce52c7585e0&amp;ListId=fd8a59b5757749e6848a491ebc731a91&amp;ItemId=34822&amp;ItemGuid=49eafb87f5b9450986b1b912660e599b&amp;Data=24","https://sed.admsakhalin.ru/Docs/Citizen/_layouts/15/eos/edbtransfer.ashx?SiteId=84ddafa0031f409e9b1dd96f91351621&amp;WebId=b44a2e8f6bd940ffb8577ce52c7585e0&amp;ListId=fd8a59b5757749e6848a491ebc731a91&amp;ItemId=34822&amp;ItemGuid=49eafb87f5b9450986b1b912660e599b&amp;Data=24")</f>
        <v>https://sed.admsakhalin.ru/Docs/Citizen/_layouts/15/eos/edbtransfer.ashx?SiteId=84ddafa0031f409e9b1dd96f91351621&amp;WebId=b44a2e8f6bd940ffb8577ce52c7585e0&amp;ListId=fd8a59b5757749e6848a491ebc731a91&amp;ItemId=34822&amp;ItemGuid=49eafb87f5b9450986b1b912660e599b&amp;Data=24</v>
      </c>
    </row>
    <row r="313" spans="1:7" x14ac:dyDescent="0.25">
      <c r="A313" t="s">
        <v>19</v>
      </c>
      <c r="B313" t="s">
        <v>87</v>
      </c>
      <c r="C313" t="s">
        <v>821</v>
      </c>
      <c r="D313" t="s">
        <v>383</v>
      </c>
      <c r="E313" t="s">
        <v>326</v>
      </c>
      <c r="F313" t="str">
        <f t="shared" si="0"/>
        <v>Обращения граждан МО Ногликский ГО</v>
      </c>
      <c r="G313" s="10" t="str">
        <f>HYPERLINK("https://sed.admsakhalin.ru/Docs/Citizen/_layouts/15/eos/edbtransfer.ashx?SiteId=84ddafa0031f409e9b1dd96f91351621&amp;WebId=b44a2e8f6bd940ffb8577ce52c7585e0&amp;ListId=fd8a59b5757749e6848a491ebc731a91&amp;ItemId=29128&amp;ItemGuid=95125e5f604b4431a638b983e3c432d7&amp;Data=24","https://sed.admsakhalin.ru/Docs/Citizen/_layouts/15/eos/edbtransfer.ashx?SiteId=84ddafa0031f409e9b1dd96f91351621&amp;WebId=b44a2e8f6bd940ffb8577ce52c7585e0&amp;ListId=fd8a59b5757749e6848a491ebc731a91&amp;ItemId=29128&amp;ItemGuid=95125e5f604b4431a638b983e3c432d7&amp;Data=24")</f>
        <v>https://sed.admsakhalin.ru/Docs/Citizen/_layouts/15/eos/edbtransfer.ashx?SiteId=84ddafa0031f409e9b1dd96f91351621&amp;WebId=b44a2e8f6bd940ffb8577ce52c7585e0&amp;ListId=fd8a59b5757749e6848a491ebc731a91&amp;ItemId=29128&amp;ItemGuid=95125e5f604b4431a638b983e3c432d7&amp;Data=24</v>
      </c>
    </row>
    <row r="314" spans="1:7" x14ac:dyDescent="0.25">
      <c r="A314" t="s">
        <v>19</v>
      </c>
      <c r="B314" t="s">
        <v>644</v>
      </c>
      <c r="C314" t="s">
        <v>822</v>
      </c>
      <c r="D314" t="s">
        <v>823</v>
      </c>
      <c r="E314" t="s">
        <v>824</v>
      </c>
      <c r="F314" t="str">
        <f t="shared" si="0"/>
        <v>Обращения граждан МО Ногликский ГО</v>
      </c>
      <c r="G314" s="10" t="str">
        <f>HYPERLINK("https://sed.admsakhalin.ru/Docs/Citizen/_layouts/15/eos/edbtransfer.ashx?SiteId=84ddafa0031f409e9b1dd96f91351621&amp;WebId=b44a2e8f6bd940ffb8577ce52c7585e0&amp;ListId=fd8a59b5757749e6848a491ebc731a91&amp;ItemId=28210&amp;ItemGuid=6ed6ccf560ea4679883dba257c4bc1b6&amp;Data=24","https://sed.admsakhalin.ru/Docs/Citizen/_layouts/15/eos/edbtransfer.ashx?SiteId=84ddafa0031f409e9b1dd96f91351621&amp;WebId=b44a2e8f6bd940ffb8577ce52c7585e0&amp;ListId=fd8a59b5757749e6848a491ebc731a91&amp;ItemId=28210&amp;ItemGuid=6ed6ccf560ea4679883dba257c4bc1b6&amp;Data=24")</f>
        <v>https://sed.admsakhalin.ru/Docs/Citizen/_layouts/15/eos/edbtransfer.ashx?SiteId=84ddafa0031f409e9b1dd96f91351621&amp;WebId=b44a2e8f6bd940ffb8577ce52c7585e0&amp;ListId=fd8a59b5757749e6848a491ebc731a91&amp;ItemId=28210&amp;ItemGuid=6ed6ccf560ea4679883dba257c4bc1b6&amp;Data=24</v>
      </c>
    </row>
    <row r="315" spans="1:7" x14ac:dyDescent="0.25">
      <c r="A315" t="s">
        <v>19</v>
      </c>
      <c r="B315" t="s">
        <v>176</v>
      </c>
      <c r="C315" t="s">
        <v>825</v>
      </c>
      <c r="D315" t="s">
        <v>826</v>
      </c>
      <c r="E315" t="s">
        <v>791</v>
      </c>
      <c r="F315" t="str">
        <f t="shared" si="0"/>
        <v>Обращения граждан МО Ногликский ГО</v>
      </c>
      <c r="G315" s="10" t="str">
        <f>HYPERLINK("https://sed.admsakhalin.ru/Docs/Citizen/_layouts/15/eos/edbtransfer.ashx?SiteId=84ddafa0031f409e9b1dd96f91351621&amp;WebId=b44a2e8f6bd940ffb8577ce52c7585e0&amp;ListId=fd8a59b5757749e6848a491ebc731a91&amp;ItemId=38655&amp;ItemGuid=ef73703321a34bc898abba53f5bac815&amp;Data=24","https://sed.admsakhalin.ru/Docs/Citizen/_layouts/15/eos/edbtransfer.ashx?SiteId=84ddafa0031f409e9b1dd96f91351621&amp;WebId=b44a2e8f6bd940ffb8577ce52c7585e0&amp;ListId=fd8a59b5757749e6848a491ebc731a91&amp;ItemId=38655&amp;ItemGuid=ef73703321a34bc898abba53f5bac815&amp;Data=24")</f>
        <v>https://sed.admsakhalin.ru/Docs/Citizen/_layouts/15/eos/edbtransfer.ashx?SiteId=84ddafa0031f409e9b1dd96f91351621&amp;WebId=b44a2e8f6bd940ffb8577ce52c7585e0&amp;ListId=fd8a59b5757749e6848a491ebc731a91&amp;ItemId=38655&amp;ItemGuid=ef73703321a34bc898abba53f5bac815&amp;Data=24</v>
      </c>
    </row>
    <row r="316" spans="1:7" x14ac:dyDescent="0.25">
      <c r="A316" t="s">
        <v>19</v>
      </c>
      <c r="B316" t="s">
        <v>148</v>
      </c>
      <c r="C316" t="s">
        <v>827</v>
      </c>
      <c r="D316" t="s">
        <v>131</v>
      </c>
      <c r="E316" t="s">
        <v>828</v>
      </c>
      <c r="F316" t="str">
        <f t="shared" si="0"/>
        <v>Обращения граждан МО Ногликский ГО</v>
      </c>
      <c r="G316" s="10" t="str">
        <f>HYPERLINK("https://sed.admsakhalin.ru/Docs/Citizen/_layouts/15/eos/edbtransfer.ashx?SiteId=84ddafa0031f409e9b1dd96f91351621&amp;WebId=b44a2e8f6bd940ffb8577ce52c7585e0&amp;ListId=fd8a59b5757749e6848a491ebc731a91&amp;ItemId=28134&amp;ItemGuid=e9a6b37c150047c3bbbcbb1982b884d2&amp;Data=24","https://sed.admsakhalin.ru/Docs/Citizen/_layouts/15/eos/edbtransfer.ashx?SiteId=84ddafa0031f409e9b1dd96f91351621&amp;WebId=b44a2e8f6bd940ffb8577ce52c7585e0&amp;ListId=fd8a59b5757749e6848a491ebc731a91&amp;ItemId=28134&amp;ItemGuid=e9a6b37c150047c3bbbcbb1982b884d2&amp;Data=24")</f>
        <v>https://sed.admsakhalin.ru/Docs/Citizen/_layouts/15/eos/edbtransfer.ashx?SiteId=84ddafa0031f409e9b1dd96f91351621&amp;WebId=b44a2e8f6bd940ffb8577ce52c7585e0&amp;ListId=fd8a59b5757749e6848a491ebc731a91&amp;ItemId=28134&amp;ItemGuid=e9a6b37c150047c3bbbcbb1982b884d2&amp;Data=24</v>
      </c>
    </row>
    <row r="317" spans="1:7" x14ac:dyDescent="0.25">
      <c r="A317" t="s">
        <v>19</v>
      </c>
      <c r="B317" t="s">
        <v>24</v>
      </c>
      <c r="C317" t="s">
        <v>829</v>
      </c>
      <c r="D317" t="s">
        <v>830</v>
      </c>
      <c r="E317" t="s">
        <v>86</v>
      </c>
      <c r="F317" t="str">
        <f t="shared" si="0"/>
        <v>Обращения граждан МО Ногликский ГО</v>
      </c>
      <c r="G317" s="10" t="str">
        <f>HYPERLINK("https://sed.admsakhalin.ru/Docs/Citizen/_layouts/15/eos/edbtransfer.ashx?SiteId=84ddafa0031f409e9b1dd96f91351621&amp;WebId=b44a2e8f6bd940ffb8577ce52c7585e0&amp;ListId=fd8a59b5757749e6848a491ebc731a91&amp;ItemId=30409&amp;ItemGuid=b0a88786ccdd402a95c5bbaa1557d9b4&amp;Data=24","https://sed.admsakhalin.ru/Docs/Citizen/_layouts/15/eos/edbtransfer.ashx?SiteId=84ddafa0031f409e9b1dd96f91351621&amp;WebId=b44a2e8f6bd940ffb8577ce52c7585e0&amp;ListId=fd8a59b5757749e6848a491ebc731a91&amp;ItemId=30409&amp;ItemGuid=b0a88786ccdd402a95c5bbaa1557d9b4&amp;Data=24")</f>
        <v>https://sed.admsakhalin.ru/Docs/Citizen/_layouts/15/eos/edbtransfer.ashx?SiteId=84ddafa0031f409e9b1dd96f91351621&amp;WebId=b44a2e8f6bd940ffb8577ce52c7585e0&amp;ListId=fd8a59b5757749e6848a491ebc731a91&amp;ItemId=30409&amp;ItemGuid=b0a88786ccdd402a95c5bbaa1557d9b4&amp;Data=24</v>
      </c>
    </row>
    <row r="318" spans="1:7" x14ac:dyDescent="0.25">
      <c r="A318" t="s">
        <v>19</v>
      </c>
      <c r="B318" t="s">
        <v>136</v>
      </c>
      <c r="C318" t="s">
        <v>831</v>
      </c>
      <c r="D318" t="s">
        <v>348</v>
      </c>
      <c r="E318" t="s">
        <v>832</v>
      </c>
      <c r="F318" t="str">
        <f t="shared" si="0"/>
        <v>Обращения граждан МО Ногликский ГО</v>
      </c>
      <c r="G318" s="10" t="str">
        <f>HYPERLINK("https://sed.admsakhalin.ru/Docs/Citizen/_layouts/15/eos/edbtransfer.ashx?SiteId=84ddafa0031f409e9b1dd96f91351621&amp;WebId=b44a2e8f6bd940ffb8577ce52c7585e0&amp;ListId=fd8a59b5757749e6848a491ebc731a91&amp;ItemId=33344&amp;ItemGuid=b067567e8b9f4a149185bc58c553bc8a&amp;Data=24","https://sed.admsakhalin.ru/Docs/Citizen/_layouts/15/eos/edbtransfer.ashx?SiteId=84ddafa0031f409e9b1dd96f91351621&amp;WebId=b44a2e8f6bd940ffb8577ce52c7585e0&amp;ListId=fd8a59b5757749e6848a491ebc731a91&amp;ItemId=33344&amp;ItemGuid=b067567e8b9f4a149185bc58c553bc8a&amp;Data=24")</f>
        <v>https://sed.admsakhalin.ru/Docs/Citizen/_layouts/15/eos/edbtransfer.ashx?SiteId=84ddafa0031f409e9b1dd96f91351621&amp;WebId=b44a2e8f6bd940ffb8577ce52c7585e0&amp;ListId=fd8a59b5757749e6848a491ebc731a91&amp;ItemId=33344&amp;ItemGuid=b067567e8b9f4a149185bc58c553bc8a&amp;Data=24</v>
      </c>
    </row>
    <row r="319" spans="1:7" x14ac:dyDescent="0.25">
      <c r="A319" t="s">
        <v>19</v>
      </c>
      <c r="B319" t="s">
        <v>293</v>
      </c>
      <c r="C319" t="s">
        <v>833</v>
      </c>
      <c r="D319" t="s">
        <v>210</v>
      </c>
      <c r="E319" t="s">
        <v>834</v>
      </c>
      <c r="F319" t="str">
        <f t="shared" si="0"/>
        <v>Обращения граждан МО Ногликский ГО</v>
      </c>
      <c r="G319" s="10" t="str">
        <f>HYPERLINK("https://sed.admsakhalin.ru/Docs/Citizen/_layouts/15/eos/edbtransfer.ashx?SiteId=84ddafa0031f409e9b1dd96f91351621&amp;WebId=b44a2e8f6bd940ffb8577ce52c7585e0&amp;ListId=fd8a59b5757749e6848a491ebc731a91&amp;ItemId=33060&amp;ItemGuid=bda5f1ba569a4eab80e3bcb5c161deb7&amp;Data=24","https://sed.admsakhalin.ru/Docs/Citizen/_layouts/15/eos/edbtransfer.ashx?SiteId=84ddafa0031f409e9b1dd96f91351621&amp;WebId=b44a2e8f6bd940ffb8577ce52c7585e0&amp;ListId=fd8a59b5757749e6848a491ebc731a91&amp;ItemId=33060&amp;ItemGuid=bda5f1ba569a4eab80e3bcb5c161deb7&amp;Data=24")</f>
        <v>https://sed.admsakhalin.ru/Docs/Citizen/_layouts/15/eos/edbtransfer.ashx?SiteId=84ddafa0031f409e9b1dd96f91351621&amp;WebId=b44a2e8f6bd940ffb8577ce52c7585e0&amp;ListId=fd8a59b5757749e6848a491ebc731a91&amp;ItemId=33060&amp;ItemGuid=bda5f1ba569a4eab80e3bcb5c161deb7&amp;Data=24</v>
      </c>
    </row>
    <row r="320" spans="1:7" x14ac:dyDescent="0.25">
      <c r="A320" t="s">
        <v>19</v>
      </c>
      <c r="B320" t="s">
        <v>70</v>
      </c>
      <c r="C320" t="s">
        <v>835</v>
      </c>
      <c r="D320" t="s">
        <v>385</v>
      </c>
      <c r="E320" t="s">
        <v>836</v>
      </c>
      <c r="F320" t="str">
        <f t="shared" si="0"/>
        <v>Обращения граждан МО Ногликский ГО</v>
      </c>
      <c r="G320" s="10" t="str">
        <f>HYPERLINK("https://sed.admsakhalin.ru/Docs/Citizen/_layouts/15/eos/edbtransfer.ashx?SiteId=84ddafa0031f409e9b1dd96f91351621&amp;WebId=b44a2e8f6bd940ffb8577ce52c7585e0&amp;ListId=fd8a59b5757749e6848a491ebc731a91&amp;ItemId=33190&amp;ItemGuid=81b324965eab419e9a01bd528cd0cdfb&amp;Data=24","https://sed.admsakhalin.ru/Docs/Citizen/_layouts/15/eos/edbtransfer.ashx?SiteId=84ddafa0031f409e9b1dd96f91351621&amp;WebId=b44a2e8f6bd940ffb8577ce52c7585e0&amp;ListId=fd8a59b5757749e6848a491ebc731a91&amp;ItemId=33190&amp;ItemGuid=81b324965eab419e9a01bd528cd0cdfb&amp;Data=24")</f>
        <v>https://sed.admsakhalin.ru/Docs/Citizen/_layouts/15/eos/edbtransfer.ashx?SiteId=84ddafa0031f409e9b1dd96f91351621&amp;WebId=b44a2e8f6bd940ffb8577ce52c7585e0&amp;ListId=fd8a59b5757749e6848a491ebc731a91&amp;ItemId=33190&amp;ItemGuid=81b324965eab419e9a01bd528cd0cdfb&amp;Data=24</v>
      </c>
    </row>
    <row r="321" spans="1:7" x14ac:dyDescent="0.25">
      <c r="A321" t="s">
        <v>19</v>
      </c>
      <c r="B321" t="s">
        <v>809</v>
      </c>
      <c r="C321" t="s">
        <v>837</v>
      </c>
      <c r="D321" t="s">
        <v>512</v>
      </c>
      <c r="E321" t="s">
        <v>838</v>
      </c>
      <c r="F321" t="str">
        <f t="shared" si="0"/>
        <v>Обращения граждан МО Ногликский ГО</v>
      </c>
      <c r="G321" s="10" t="str">
        <f>HYPERLINK("https://sed.admsakhalin.ru/Docs/Citizen/_layouts/15/eos/edbtransfer.ashx?SiteId=84ddafa0031f409e9b1dd96f91351621&amp;WebId=b44a2e8f6bd940ffb8577ce52c7585e0&amp;ListId=fd8a59b5757749e6848a491ebc731a91&amp;ItemId=32072&amp;ItemGuid=5fccab57099f494d9db6be8288486b2b&amp;Data=24","https://sed.admsakhalin.ru/Docs/Citizen/_layouts/15/eos/edbtransfer.ashx?SiteId=84ddafa0031f409e9b1dd96f91351621&amp;WebId=b44a2e8f6bd940ffb8577ce52c7585e0&amp;ListId=fd8a59b5757749e6848a491ebc731a91&amp;ItemId=32072&amp;ItemGuid=5fccab57099f494d9db6be8288486b2b&amp;Data=24")</f>
        <v>https://sed.admsakhalin.ru/Docs/Citizen/_layouts/15/eos/edbtransfer.ashx?SiteId=84ddafa0031f409e9b1dd96f91351621&amp;WebId=b44a2e8f6bd940ffb8577ce52c7585e0&amp;ListId=fd8a59b5757749e6848a491ebc731a91&amp;ItemId=32072&amp;ItemGuid=5fccab57099f494d9db6be8288486b2b&amp;Data=24</v>
      </c>
    </row>
    <row r="322" spans="1:7" x14ac:dyDescent="0.25">
      <c r="A322" t="s">
        <v>19</v>
      </c>
      <c r="B322" t="s">
        <v>839</v>
      </c>
      <c r="C322" t="s">
        <v>840</v>
      </c>
      <c r="D322" t="s">
        <v>116</v>
      </c>
      <c r="E322" t="s">
        <v>841</v>
      </c>
      <c r="F322" t="str">
        <f t="shared" si="0"/>
        <v>Обращения граждан МО Ногликский ГО</v>
      </c>
      <c r="G322" s="10" t="str">
        <f>HYPERLINK("https://sed.admsakhalin.ru/Docs/Citizen/_layouts/15/eos/edbtransfer.ashx?SiteId=84ddafa0031f409e9b1dd96f91351621&amp;WebId=b44a2e8f6bd940ffb8577ce52c7585e0&amp;ListId=fd8a59b5757749e6848a491ebc731a91&amp;ItemId=33117&amp;ItemGuid=614b33b9a32e46f0895bbed0c2d615d2&amp;Data=24","https://sed.admsakhalin.ru/Docs/Citizen/_layouts/15/eos/edbtransfer.ashx?SiteId=84ddafa0031f409e9b1dd96f91351621&amp;WebId=b44a2e8f6bd940ffb8577ce52c7585e0&amp;ListId=fd8a59b5757749e6848a491ebc731a91&amp;ItemId=33117&amp;ItemGuid=614b33b9a32e46f0895bbed0c2d615d2&amp;Data=24")</f>
        <v>https://sed.admsakhalin.ru/Docs/Citizen/_layouts/15/eos/edbtransfer.ashx?SiteId=84ddafa0031f409e9b1dd96f91351621&amp;WebId=b44a2e8f6bd940ffb8577ce52c7585e0&amp;ListId=fd8a59b5757749e6848a491ebc731a91&amp;ItemId=33117&amp;ItemGuid=614b33b9a32e46f0895bbed0c2d615d2&amp;Data=24</v>
      </c>
    </row>
    <row r="323" spans="1:7" x14ac:dyDescent="0.25">
      <c r="A323" t="s">
        <v>19</v>
      </c>
      <c r="B323" t="s">
        <v>70</v>
      </c>
      <c r="C323" t="s">
        <v>842</v>
      </c>
      <c r="D323" t="s">
        <v>620</v>
      </c>
      <c r="E323" t="s">
        <v>836</v>
      </c>
      <c r="F323" t="str">
        <f t="shared" si="0"/>
        <v>Обращения граждан МО Ногликский ГО</v>
      </c>
      <c r="G323" s="10" t="str">
        <f>HYPERLINK("https://sed.admsakhalin.ru/Docs/Citizen/_layouts/15/eos/edbtransfer.ashx?SiteId=84ddafa0031f409e9b1dd96f91351621&amp;WebId=b44a2e8f6bd940ffb8577ce52c7585e0&amp;ListId=fd8a59b5757749e6848a491ebc731a91&amp;ItemId=33154&amp;ItemGuid=1b5de5e2a6874d158bb4bf77d5c422d9&amp;Data=24","https://sed.admsakhalin.ru/Docs/Citizen/_layouts/15/eos/edbtransfer.ashx?SiteId=84ddafa0031f409e9b1dd96f91351621&amp;WebId=b44a2e8f6bd940ffb8577ce52c7585e0&amp;ListId=fd8a59b5757749e6848a491ebc731a91&amp;ItemId=33154&amp;ItemGuid=1b5de5e2a6874d158bb4bf77d5c422d9&amp;Data=24")</f>
        <v>https://sed.admsakhalin.ru/Docs/Citizen/_layouts/15/eos/edbtransfer.ashx?SiteId=84ddafa0031f409e9b1dd96f91351621&amp;WebId=b44a2e8f6bd940ffb8577ce52c7585e0&amp;ListId=fd8a59b5757749e6848a491ebc731a91&amp;ItemId=33154&amp;ItemGuid=1b5de5e2a6874d158bb4bf77d5c422d9&amp;Data=24</v>
      </c>
    </row>
    <row r="324" spans="1:7" x14ac:dyDescent="0.25">
      <c r="A324" t="s">
        <v>19</v>
      </c>
      <c r="B324" t="s">
        <v>452</v>
      </c>
      <c r="C324" t="s">
        <v>843</v>
      </c>
      <c r="D324" t="s">
        <v>844</v>
      </c>
      <c r="E324" t="s">
        <v>845</v>
      </c>
      <c r="F324" t="str">
        <f t="shared" si="0"/>
        <v>Обращения граждан МО Ногликский ГО</v>
      </c>
      <c r="G324" s="10" t="str">
        <f>HYPERLINK("https://sed.admsakhalin.ru/Docs/Citizen/_layouts/15/eos/edbtransfer.ashx?SiteId=84ddafa0031f409e9b1dd96f91351621&amp;WebId=b44a2e8f6bd940ffb8577ce52c7585e0&amp;ListId=fd8a59b5757749e6848a491ebc731a91&amp;ItemId=37106&amp;ItemGuid=6030af489a984657a438bfac2ee0b344&amp;Data=24","https://sed.admsakhalin.ru/Docs/Citizen/_layouts/15/eos/edbtransfer.ashx?SiteId=84ddafa0031f409e9b1dd96f91351621&amp;WebId=b44a2e8f6bd940ffb8577ce52c7585e0&amp;ListId=fd8a59b5757749e6848a491ebc731a91&amp;ItemId=37106&amp;ItemGuid=6030af489a984657a438bfac2ee0b344&amp;Data=24")</f>
        <v>https://sed.admsakhalin.ru/Docs/Citizen/_layouts/15/eos/edbtransfer.ashx?SiteId=84ddafa0031f409e9b1dd96f91351621&amp;WebId=b44a2e8f6bd940ffb8577ce52c7585e0&amp;ListId=fd8a59b5757749e6848a491ebc731a91&amp;ItemId=37106&amp;ItemGuid=6030af489a984657a438bfac2ee0b344&amp;Data=24</v>
      </c>
    </row>
    <row r="325" spans="1:7" x14ac:dyDescent="0.25">
      <c r="A325" t="s">
        <v>19</v>
      </c>
      <c r="B325" t="s">
        <v>169</v>
      </c>
      <c r="C325" t="s">
        <v>846</v>
      </c>
      <c r="D325" t="s">
        <v>213</v>
      </c>
      <c r="E325" t="s">
        <v>847</v>
      </c>
      <c r="F325" t="str">
        <f t="shared" si="0"/>
        <v>Обращения граждан МО Ногликский ГО</v>
      </c>
      <c r="G325" s="10" t="str">
        <f>HYPERLINK("https://sed.admsakhalin.ru/Docs/Citizen/_layouts/15/eos/edbtransfer.ashx?SiteId=84ddafa0031f409e9b1dd96f91351621&amp;WebId=b44a2e8f6bd940ffb8577ce52c7585e0&amp;ListId=fd8a59b5757749e6848a491ebc731a91&amp;ItemId=32907&amp;ItemGuid=48735a68a3d14712a030c034ab92f91c&amp;Data=24","https://sed.admsakhalin.ru/Docs/Citizen/_layouts/15/eos/edbtransfer.ashx?SiteId=84ddafa0031f409e9b1dd96f91351621&amp;WebId=b44a2e8f6bd940ffb8577ce52c7585e0&amp;ListId=fd8a59b5757749e6848a491ebc731a91&amp;ItemId=32907&amp;ItemGuid=48735a68a3d14712a030c034ab92f91c&amp;Data=24")</f>
        <v>https://sed.admsakhalin.ru/Docs/Citizen/_layouts/15/eos/edbtransfer.ashx?SiteId=84ddafa0031f409e9b1dd96f91351621&amp;WebId=b44a2e8f6bd940ffb8577ce52c7585e0&amp;ListId=fd8a59b5757749e6848a491ebc731a91&amp;ItemId=32907&amp;ItemGuid=48735a68a3d14712a030c034ab92f91c&amp;Data=24</v>
      </c>
    </row>
    <row r="326" spans="1:7" x14ac:dyDescent="0.25">
      <c r="A326" t="s">
        <v>19</v>
      </c>
      <c r="B326" t="s">
        <v>848</v>
      </c>
      <c r="C326" t="s">
        <v>849</v>
      </c>
      <c r="D326" t="s">
        <v>740</v>
      </c>
      <c r="E326" t="s">
        <v>850</v>
      </c>
      <c r="F326" t="str">
        <f t="shared" si="0"/>
        <v>Обращения граждан МО Ногликский ГО</v>
      </c>
      <c r="G326" s="10" t="str">
        <f>HYPERLINK("https://sed.admsakhalin.ru/Docs/Citizen/_layouts/15/eos/edbtransfer.ashx?SiteId=84ddafa0031f409e9b1dd96f91351621&amp;WebId=b44a2e8f6bd940ffb8577ce52c7585e0&amp;ListId=fd8a59b5757749e6848a491ebc731a91&amp;ItemId=31090&amp;ItemGuid=5bc16fe6eed645c4aafcc06bbb7d5b0e&amp;Data=24","https://sed.admsakhalin.ru/Docs/Citizen/_layouts/15/eos/edbtransfer.ashx?SiteId=84ddafa0031f409e9b1dd96f91351621&amp;WebId=b44a2e8f6bd940ffb8577ce52c7585e0&amp;ListId=fd8a59b5757749e6848a491ebc731a91&amp;ItemId=31090&amp;ItemGuid=5bc16fe6eed645c4aafcc06bbb7d5b0e&amp;Data=24")</f>
        <v>https://sed.admsakhalin.ru/Docs/Citizen/_layouts/15/eos/edbtransfer.ashx?SiteId=84ddafa0031f409e9b1dd96f91351621&amp;WebId=b44a2e8f6bd940ffb8577ce52c7585e0&amp;ListId=fd8a59b5757749e6848a491ebc731a91&amp;ItemId=31090&amp;ItemGuid=5bc16fe6eed645c4aafcc06bbb7d5b0e&amp;Data=24</v>
      </c>
    </row>
    <row r="327" spans="1:7" x14ac:dyDescent="0.25">
      <c r="A327" t="s">
        <v>19</v>
      </c>
      <c r="B327" t="s">
        <v>40</v>
      </c>
      <c r="C327" t="s">
        <v>851</v>
      </c>
      <c r="D327" t="s">
        <v>124</v>
      </c>
      <c r="E327" t="s">
        <v>852</v>
      </c>
      <c r="F327" t="str">
        <f t="shared" si="0"/>
        <v>Обращения граждан МО Ногликский ГО</v>
      </c>
      <c r="G327" s="10" t="str">
        <f>HYPERLINK("https://sed.admsakhalin.ru/Docs/Citizen/_layouts/15/eos/edbtransfer.ashx?SiteId=84ddafa0031f409e9b1dd96f91351621&amp;WebId=b44a2e8f6bd940ffb8577ce52c7585e0&amp;ListId=fd8a59b5757749e6848a491ebc731a91&amp;ItemId=34824&amp;ItemGuid=57735cf29cae426a847bc0bc0ae55697&amp;Data=24","https://sed.admsakhalin.ru/Docs/Citizen/_layouts/15/eos/edbtransfer.ashx?SiteId=84ddafa0031f409e9b1dd96f91351621&amp;WebId=b44a2e8f6bd940ffb8577ce52c7585e0&amp;ListId=fd8a59b5757749e6848a491ebc731a91&amp;ItemId=34824&amp;ItemGuid=57735cf29cae426a847bc0bc0ae55697&amp;Data=24")</f>
        <v>https://sed.admsakhalin.ru/Docs/Citizen/_layouts/15/eos/edbtransfer.ashx?SiteId=84ddafa0031f409e9b1dd96f91351621&amp;WebId=b44a2e8f6bd940ffb8577ce52c7585e0&amp;ListId=fd8a59b5757749e6848a491ebc731a91&amp;ItemId=34824&amp;ItemGuid=57735cf29cae426a847bc0bc0ae55697&amp;Data=24</v>
      </c>
    </row>
    <row r="328" spans="1:7" x14ac:dyDescent="0.25">
      <c r="A328" t="s">
        <v>19</v>
      </c>
      <c r="B328" t="s">
        <v>176</v>
      </c>
      <c r="C328" t="s">
        <v>853</v>
      </c>
      <c r="D328" t="s">
        <v>210</v>
      </c>
      <c r="E328" t="s">
        <v>179</v>
      </c>
      <c r="F328" t="str">
        <f t="shared" si="0"/>
        <v>Обращения граждан МО Ногликский ГО</v>
      </c>
      <c r="G328" s="10" t="str">
        <f>HYPERLINK("https://sed.admsakhalin.ru/Docs/Citizen/_layouts/15/eos/edbtransfer.ashx?SiteId=84ddafa0031f409e9b1dd96f91351621&amp;WebId=b44a2e8f6bd940ffb8577ce52c7585e0&amp;ListId=fd8a59b5757749e6848a491ebc731a91&amp;ItemId=33055&amp;ItemGuid=245c9e2c0dd740e4a42ec19c9903c139&amp;Data=24","https://sed.admsakhalin.ru/Docs/Citizen/_layouts/15/eos/edbtransfer.ashx?SiteId=84ddafa0031f409e9b1dd96f91351621&amp;WebId=b44a2e8f6bd940ffb8577ce52c7585e0&amp;ListId=fd8a59b5757749e6848a491ebc731a91&amp;ItemId=33055&amp;ItemGuid=245c9e2c0dd740e4a42ec19c9903c139&amp;Data=24")</f>
        <v>https://sed.admsakhalin.ru/Docs/Citizen/_layouts/15/eos/edbtransfer.ashx?SiteId=84ddafa0031f409e9b1dd96f91351621&amp;WebId=b44a2e8f6bd940ffb8577ce52c7585e0&amp;ListId=fd8a59b5757749e6848a491ebc731a91&amp;ItemId=33055&amp;ItemGuid=245c9e2c0dd740e4a42ec19c9903c139&amp;Data=24</v>
      </c>
    </row>
    <row r="329" spans="1:7" x14ac:dyDescent="0.25">
      <c r="A329" t="s">
        <v>19</v>
      </c>
      <c r="B329" t="s">
        <v>40</v>
      </c>
      <c r="C329" t="s">
        <v>854</v>
      </c>
      <c r="D329" t="s">
        <v>153</v>
      </c>
      <c r="E329" t="s">
        <v>90</v>
      </c>
      <c r="F329" t="str">
        <f t="shared" si="0"/>
        <v>Обращения граждан МО Ногликский ГО</v>
      </c>
      <c r="G329" s="10" t="str">
        <f>HYPERLINK("https://sed.admsakhalin.ru/Docs/Citizen/_layouts/15/eos/edbtransfer.ashx?SiteId=84ddafa0031f409e9b1dd96f91351621&amp;WebId=b44a2e8f6bd940ffb8577ce52c7585e0&amp;ListId=fd8a59b5757749e6848a491ebc731a91&amp;ItemId=35384&amp;ItemGuid=77b9ee5797e94921b07bc23d2380d719&amp;Data=24","https://sed.admsakhalin.ru/Docs/Citizen/_layouts/15/eos/edbtransfer.ashx?SiteId=84ddafa0031f409e9b1dd96f91351621&amp;WebId=b44a2e8f6bd940ffb8577ce52c7585e0&amp;ListId=fd8a59b5757749e6848a491ebc731a91&amp;ItemId=35384&amp;ItemGuid=77b9ee5797e94921b07bc23d2380d719&amp;Data=24")</f>
        <v>https://sed.admsakhalin.ru/Docs/Citizen/_layouts/15/eos/edbtransfer.ashx?SiteId=84ddafa0031f409e9b1dd96f91351621&amp;WebId=b44a2e8f6bd940ffb8577ce52c7585e0&amp;ListId=fd8a59b5757749e6848a491ebc731a91&amp;ItemId=35384&amp;ItemGuid=77b9ee5797e94921b07bc23d2380d719&amp;Data=24</v>
      </c>
    </row>
    <row r="330" spans="1:7" x14ac:dyDescent="0.25">
      <c r="A330" t="s">
        <v>19</v>
      </c>
      <c r="B330" t="s">
        <v>24</v>
      </c>
      <c r="C330" t="s">
        <v>855</v>
      </c>
      <c r="D330" t="s">
        <v>856</v>
      </c>
      <c r="E330" t="s">
        <v>857</v>
      </c>
      <c r="F330" t="str">
        <f t="shared" si="0"/>
        <v>Обращения граждан МО Ногликский ГО</v>
      </c>
      <c r="G330" s="10" t="str">
        <f>HYPERLINK("https://sed.admsakhalin.ru/Docs/Citizen/_layouts/15/eos/edbtransfer.ashx?SiteId=84ddafa0031f409e9b1dd96f91351621&amp;WebId=b44a2e8f6bd940ffb8577ce52c7585e0&amp;ListId=fd8a59b5757749e6848a491ebc731a91&amp;ItemId=38433&amp;ItemGuid=92dcfc57f85d421b9b39c293f6d79593&amp;Data=24","https://sed.admsakhalin.ru/Docs/Citizen/_layouts/15/eos/edbtransfer.ashx?SiteId=84ddafa0031f409e9b1dd96f91351621&amp;WebId=b44a2e8f6bd940ffb8577ce52c7585e0&amp;ListId=fd8a59b5757749e6848a491ebc731a91&amp;ItemId=38433&amp;ItemGuid=92dcfc57f85d421b9b39c293f6d79593&amp;Data=24")</f>
        <v>https://sed.admsakhalin.ru/Docs/Citizen/_layouts/15/eos/edbtransfer.ashx?SiteId=84ddafa0031f409e9b1dd96f91351621&amp;WebId=b44a2e8f6bd940ffb8577ce52c7585e0&amp;ListId=fd8a59b5757749e6848a491ebc731a91&amp;ItemId=38433&amp;ItemGuid=92dcfc57f85d421b9b39c293f6d79593&amp;Data=24</v>
      </c>
    </row>
    <row r="331" spans="1:7" x14ac:dyDescent="0.25">
      <c r="A331" t="s">
        <v>19</v>
      </c>
      <c r="B331" t="s">
        <v>70</v>
      </c>
      <c r="C331" t="s">
        <v>858</v>
      </c>
      <c r="D331" t="s">
        <v>442</v>
      </c>
      <c r="E331" t="s">
        <v>79</v>
      </c>
      <c r="F331" t="str">
        <f t="shared" si="0"/>
        <v>Обращения граждан МО Ногликский ГО</v>
      </c>
      <c r="G331" s="10" t="str">
        <f>HYPERLINK("https://sed.admsakhalin.ru/Docs/Citizen/_layouts/15/eos/edbtransfer.ashx?SiteId=84ddafa0031f409e9b1dd96f91351621&amp;WebId=b44a2e8f6bd940ffb8577ce52c7585e0&amp;ListId=fd8a59b5757749e6848a491ebc731a91&amp;ItemId=37804&amp;ItemGuid=f8ca2e57ba4d4543b108c4159f318c12&amp;Data=24","https://sed.admsakhalin.ru/Docs/Citizen/_layouts/15/eos/edbtransfer.ashx?SiteId=84ddafa0031f409e9b1dd96f91351621&amp;WebId=b44a2e8f6bd940ffb8577ce52c7585e0&amp;ListId=fd8a59b5757749e6848a491ebc731a91&amp;ItemId=37804&amp;ItemGuid=f8ca2e57ba4d4543b108c4159f318c12&amp;Data=24")</f>
        <v>https://sed.admsakhalin.ru/Docs/Citizen/_layouts/15/eos/edbtransfer.ashx?SiteId=84ddafa0031f409e9b1dd96f91351621&amp;WebId=b44a2e8f6bd940ffb8577ce52c7585e0&amp;ListId=fd8a59b5757749e6848a491ebc731a91&amp;ItemId=37804&amp;ItemGuid=f8ca2e57ba4d4543b108c4159f318c12&amp;Data=24</v>
      </c>
    </row>
    <row r="332" spans="1:7" x14ac:dyDescent="0.25">
      <c r="A332" t="s">
        <v>19</v>
      </c>
      <c r="B332" t="s">
        <v>40</v>
      </c>
      <c r="C332" t="s">
        <v>859</v>
      </c>
      <c r="D332" t="s">
        <v>860</v>
      </c>
      <c r="E332" t="s">
        <v>861</v>
      </c>
      <c r="F332" t="str">
        <f t="shared" si="0"/>
        <v>Обращения граждан МО Ногликский ГО</v>
      </c>
      <c r="G332" s="10" t="str">
        <f>HYPERLINK("https://sed.admsakhalin.ru/Docs/Citizen/_layouts/15/eos/edbtransfer.ashx?SiteId=84ddafa0031f409e9b1dd96f91351621&amp;WebId=b44a2e8f6bd940ffb8577ce52c7585e0&amp;ListId=fd8a59b5757749e6848a491ebc731a91&amp;ItemId=29607&amp;ItemGuid=3bf6fb7cb6b14ed48bf5c4d67771badb&amp;Data=24","https://sed.admsakhalin.ru/Docs/Citizen/_layouts/15/eos/edbtransfer.ashx?SiteId=84ddafa0031f409e9b1dd96f91351621&amp;WebId=b44a2e8f6bd940ffb8577ce52c7585e0&amp;ListId=fd8a59b5757749e6848a491ebc731a91&amp;ItemId=29607&amp;ItemGuid=3bf6fb7cb6b14ed48bf5c4d67771badb&amp;Data=24")</f>
        <v>https://sed.admsakhalin.ru/Docs/Citizen/_layouts/15/eos/edbtransfer.ashx?SiteId=84ddafa0031f409e9b1dd96f91351621&amp;WebId=b44a2e8f6bd940ffb8577ce52c7585e0&amp;ListId=fd8a59b5757749e6848a491ebc731a91&amp;ItemId=29607&amp;ItemGuid=3bf6fb7cb6b14ed48bf5c4d67771badb&amp;Data=24</v>
      </c>
    </row>
    <row r="333" spans="1:7" x14ac:dyDescent="0.25">
      <c r="A333" t="s">
        <v>19</v>
      </c>
      <c r="B333" t="s">
        <v>87</v>
      </c>
      <c r="C333" t="s">
        <v>862</v>
      </c>
      <c r="D333" t="s">
        <v>250</v>
      </c>
      <c r="E333" t="s">
        <v>863</v>
      </c>
      <c r="F333" t="str">
        <f t="shared" si="0"/>
        <v>Обращения граждан МО Ногликский ГО</v>
      </c>
      <c r="G333" s="10" t="str">
        <f>HYPERLINK("https://sed.admsakhalin.ru/Docs/Citizen/_layouts/15/eos/edbtransfer.ashx?SiteId=84ddafa0031f409e9b1dd96f91351621&amp;WebId=b44a2e8f6bd940ffb8577ce52c7585e0&amp;ListId=fd8a59b5757749e6848a491ebc731a91&amp;ItemId=39025&amp;ItemGuid=b3b46bcf62bc419b9975c4e75cc5e9ab&amp;Data=24","https://sed.admsakhalin.ru/Docs/Citizen/_layouts/15/eos/edbtransfer.ashx?SiteId=84ddafa0031f409e9b1dd96f91351621&amp;WebId=b44a2e8f6bd940ffb8577ce52c7585e0&amp;ListId=fd8a59b5757749e6848a491ebc731a91&amp;ItemId=39025&amp;ItemGuid=b3b46bcf62bc419b9975c4e75cc5e9ab&amp;Data=24")</f>
        <v>https://sed.admsakhalin.ru/Docs/Citizen/_layouts/15/eos/edbtransfer.ashx?SiteId=84ddafa0031f409e9b1dd96f91351621&amp;WebId=b44a2e8f6bd940ffb8577ce52c7585e0&amp;ListId=fd8a59b5757749e6848a491ebc731a91&amp;ItemId=39025&amp;ItemGuid=b3b46bcf62bc419b9975c4e75cc5e9ab&amp;Data=24</v>
      </c>
    </row>
    <row r="334" spans="1:7" x14ac:dyDescent="0.25">
      <c r="A334" t="s">
        <v>19</v>
      </c>
      <c r="B334" t="s">
        <v>40</v>
      </c>
      <c r="C334" t="s">
        <v>864</v>
      </c>
      <c r="D334" t="s">
        <v>865</v>
      </c>
      <c r="E334" t="s">
        <v>866</v>
      </c>
      <c r="F334" t="str">
        <f t="shared" si="0"/>
        <v>Обращения граждан МО Ногликский ГО</v>
      </c>
      <c r="G334" s="10" t="str">
        <f>HYPERLINK("https://sed.admsakhalin.ru/Docs/Citizen/_layouts/15/eos/edbtransfer.ashx?SiteId=84ddafa0031f409e9b1dd96f91351621&amp;WebId=b44a2e8f6bd940ffb8577ce52c7585e0&amp;ListId=fd8a59b5757749e6848a491ebc731a91&amp;ItemId=30133&amp;ItemGuid=78ff7387c98a4c0dbf20c50ea6beb54e&amp;Data=24","https://sed.admsakhalin.ru/Docs/Citizen/_layouts/15/eos/edbtransfer.ashx?SiteId=84ddafa0031f409e9b1dd96f91351621&amp;WebId=b44a2e8f6bd940ffb8577ce52c7585e0&amp;ListId=fd8a59b5757749e6848a491ebc731a91&amp;ItemId=30133&amp;ItemGuid=78ff7387c98a4c0dbf20c50ea6beb54e&amp;Data=24")</f>
        <v>https://sed.admsakhalin.ru/Docs/Citizen/_layouts/15/eos/edbtransfer.ashx?SiteId=84ddafa0031f409e9b1dd96f91351621&amp;WebId=b44a2e8f6bd940ffb8577ce52c7585e0&amp;ListId=fd8a59b5757749e6848a491ebc731a91&amp;ItemId=30133&amp;ItemGuid=78ff7387c98a4c0dbf20c50ea6beb54e&amp;Data=24</v>
      </c>
    </row>
    <row r="335" spans="1:7" x14ac:dyDescent="0.25">
      <c r="A335" t="s">
        <v>19</v>
      </c>
      <c r="B335" t="s">
        <v>87</v>
      </c>
      <c r="C335" t="s">
        <v>867</v>
      </c>
      <c r="D335" t="s">
        <v>868</v>
      </c>
      <c r="E335" t="s">
        <v>437</v>
      </c>
      <c r="F335" t="str">
        <f t="shared" si="0"/>
        <v>Обращения граждан МО Ногликский ГО</v>
      </c>
      <c r="G335" s="10" t="str">
        <f>HYPERLINK("https://sed.admsakhalin.ru/Docs/Citizen/_layouts/15/eos/edbtransfer.ashx?SiteId=84ddafa0031f409e9b1dd96f91351621&amp;WebId=b44a2e8f6bd940ffb8577ce52c7585e0&amp;ListId=fd8a59b5757749e6848a491ebc731a91&amp;ItemId=29270&amp;ItemGuid=cc49782ed8af49dc8fc3c55031384d5d&amp;Data=24","https://sed.admsakhalin.ru/Docs/Citizen/_layouts/15/eos/edbtransfer.ashx?SiteId=84ddafa0031f409e9b1dd96f91351621&amp;WebId=b44a2e8f6bd940ffb8577ce52c7585e0&amp;ListId=fd8a59b5757749e6848a491ebc731a91&amp;ItemId=29270&amp;ItemGuid=cc49782ed8af49dc8fc3c55031384d5d&amp;Data=24")</f>
        <v>https://sed.admsakhalin.ru/Docs/Citizen/_layouts/15/eos/edbtransfer.ashx?SiteId=84ddafa0031f409e9b1dd96f91351621&amp;WebId=b44a2e8f6bd940ffb8577ce52c7585e0&amp;ListId=fd8a59b5757749e6848a491ebc731a91&amp;ItemId=29270&amp;ItemGuid=cc49782ed8af49dc8fc3c55031384d5d&amp;Data=24</v>
      </c>
    </row>
    <row r="336" spans="1:7" x14ac:dyDescent="0.25">
      <c r="A336" t="s">
        <v>19</v>
      </c>
      <c r="B336" t="s">
        <v>869</v>
      </c>
      <c r="C336" t="s">
        <v>870</v>
      </c>
      <c r="D336" t="s">
        <v>78</v>
      </c>
      <c r="E336" t="s">
        <v>871</v>
      </c>
      <c r="F336" t="str">
        <f t="shared" si="0"/>
        <v>Обращения граждан МО Ногликский ГО</v>
      </c>
      <c r="G336" s="10" t="str">
        <f>HYPERLINK("https://sed.admsakhalin.ru/Docs/Citizen/_layouts/15/eos/edbtransfer.ashx?SiteId=84ddafa0031f409e9b1dd96f91351621&amp;WebId=b44a2e8f6bd940ffb8577ce52c7585e0&amp;ListId=fd8a59b5757749e6848a491ebc731a91&amp;ItemId=35242&amp;ItemGuid=9468da2ea5634cd58f7ec683077f0ca2&amp;Data=24","https://sed.admsakhalin.ru/Docs/Citizen/_layouts/15/eos/edbtransfer.ashx?SiteId=84ddafa0031f409e9b1dd96f91351621&amp;WebId=b44a2e8f6bd940ffb8577ce52c7585e0&amp;ListId=fd8a59b5757749e6848a491ebc731a91&amp;ItemId=35242&amp;ItemGuid=9468da2ea5634cd58f7ec683077f0ca2&amp;Data=24")</f>
        <v>https://sed.admsakhalin.ru/Docs/Citizen/_layouts/15/eos/edbtransfer.ashx?SiteId=84ddafa0031f409e9b1dd96f91351621&amp;WebId=b44a2e8f6bd940ffb8577ce52c7585e0&amp;ListId=fd8a59b5757749e6848a491ebc731a91&amp;ItemId=35242&amp;ItemGuid=9468da2ea5634cd58f7ec683077f0ca2&amp;Data=24</v>
      </c>
    </row>
    <row r="337" spans="1:7" x14ac:dyDescent="0.25">
      <c r="A337" t="s">
        <v>19</v>
      </c>
      <c r="B337" t="s">
        <v>489</v>
      </c>
      <c r="C337" t="s">
        <v>872</v>
      </c>
      <c r="D337" t="s">
        <v>98</v>
      </c>
      <c r="E337" t="s">
        <v>873</v>
      </c>
      <c r="F337" t="str">
        <f t="shared" si="0"/>
        <v>Обращения граждан МО Ногликский ГО</v>
      </c>
      <c r="G337" s="10" t="str">
        <f>HYPERLINK("https://sed.admsakhalin.ru/Docs/Citizen/_layouts/15/eos/edbtransfer.ashx?SiteId=84ddafa0031f409e9b1dd96f91351621&amp;WebId=b44a2e8f6bd940ffb8577ce52c7585e0&amp;ListId=fd8a59b5757749e6848a491ebc731a91&amp;ItemId=32428&amp;ItemGuid=815ed3ab0ed24029bb26c6a82321c91b&amp;Data=24","https://sed.admsakhalin.ru/Docs/Citizen/_layouts/15/eos/edbtransfer.ashx?SiteId=84ddafa0031f409e9b1dd96f91351621&amp;WebId=b44a2e8f6bd940ffb8577ce52c7585e0&amp;ListId=fd8a59b5757749e6848a491ebc731a91&amp;ItemId=32428&amp;ItemGuid=815ed3ab0ed24029bb26c6a82321c91b&amp;Data=24")</f>
        <v>https://sed.admsakhalin.ru/Docs/Citizen/_layouts/15/eos/edbtransfer.ashx?SiteId=84ddafa0031f409e9b1dd96f91351621&amp;WebId=b44a2e8f6bd940ffb8577ce52c7585e0&amp;ListId=fd8a59b5757749e6848a491ebc731a91&amp;ItemId=32428&amp;ItemGuid=815ed3ab0ed24029bb26c6a82321c91b&amp;Data=24</v>
      </c>
    </row>
    <row r="338" spans="1:7" x14ac:dyDescent="0.25">
      <c r="A338" t="s">
        <v>19</v>
      </c>
      <c r="B338" t="s">
        <v>169</v>
      </c>
      <c r="C338" t="s">
        <v>874</v>
      </c>
      <c r="D338" t="s">
        <v>78</v>
      </c>
      <c r="E338" t="s">
        <v>875</v>
      </c>
      <c r="F338" t="str">
        <f t="shared" si="0"/>
        <v>Обращения граждан МО Ногликский ГО</v>
      </c>
      <c r="G338" s="10" t="str">
        <f>HYPERLINK("https://sed.admsakhalin.ru/Docs/Citizen/_layouts/15/eos/edbtransfer.ashx?SiteId=84ddafa0031f409e9b1dd96f91351621&amp;WebId=b44a2e8f6bd940ffb8577ce52c7585e0&amp;ListId=fd8a59b5757749e6848a491ebc731a91&amp;ItemId=35255&amp;ItemGuid=723f8e54d0f04655af89c6b5b31d14af&amp;Data=24","https://sed.admsakhalin.ru/Docs/Citizen/_layouts/15/eos/edbtransfer.ashx?SiteId=84ddafa0031f409e9b1dd96f91351621&amp;WebId=b44a2e8f6bd940ffb8577ce52c7585e0&amp;ListId=fd8a59b5757749e6848a491ebc731a91&amp;ItemId=35255&amp;ItemGuid=723f8e54d0f04655af89c6b5b31d14af&amp;Data=24")</f>
        <v>https://sed.admsakhalin.ru/Docs/Citizen/_layouts/15/eos/edbtransfer.ashx?SiteId=84ddafa0031f409e9b1dd96f91351621&amp;WebId=b44a2e8f6bd940ffb8577ce52c7585e0&amp;ListId=fd8a59b5757749e6848a491ebc731a91&amp;ItemId=35255&amp;ItemGuid=723f8e54d0f04655af89c6b5b31d14af&amp;Data=24</v>
      </c>
    </row>
    <row r="339" spans="1:7" x14ac:dyDescent="0.25">
      <c r="A339" t="s">
        <v>19</v>
      </c>
      <c r="B339" t="s">
        <v>129</v>
      </c>
      <c r="C339" t="s">
        <v>876</v>
      </c>
      <c r="D339" t="s">
        <v>786</v>
      </c>
      <c r="E339" t="s">
        <v>132</v>
      </c>
      <c r="F339" t="str">
        <f t="shared" si="0"/>
        <v>Обращения граждан МО Ногликский ГО</v>
      </c>
      <c r="G339" s="10" t="str">
        <f>HYPERLINK("https://sed.admsakhalin.ru/Docs/Citizen/_layouts/15/eos/edbtransfer.ashx?SiteId=84ddafa0031f409e9b1dd96f91351621&amp;WebId=b44a2e8f6bd940ffb8577ce52c7585e0&amp;ListId=fd8a59b5757749e6848a491ebc731a91&amp;ItemId=27949&amp;ItemGuid=abf86432d7564b1e99d8c6f2791acf78&amp;Data=24","https://sed.admsakhalin.ru/Docs/Citizen/_layouts/15/eos/edbtransfer.ashx?SiteId=84ddafa0031f409e9b1dd96f91351621&amp;WebId=b44a2e8f6bd940ffb8577ce52c7585e0&amp;ListId=fd8a59b5757749e6848a491ebc731a91&amp;ItemId=27949&amp;ItemGuid=abf86432d7564b1e99d8c6f2791acf78&amp;Data=24")</f>
        <v>https://sed.admsakhalin.ru/Docs/Citizen/_layouts/15/eos/edbtransfer.ashx?SiteId=84ddafa0031f409e9b1dd96f91351621&amp;WebId=b44a2e8f6bd940ffb8577ce52c7585e0&amp;ListId=fd8a59b5757749e6848a491ebc731a91&amp;ItemId=27949&amp;ItemGuid=abf86432d7564b1e99d8c6f2791acf78&amp;Data=24</v>
      </c>
    </row>
    <row r="340" spans="1:7" x14ac:dyDescent="0.25">
      <c r="A340" t="s">
        <v>19</v>
      </c>
      <c r="B340" t="s">
        <v>70</v>
      </c>
      <c r="C340" t="s">
        <v>877</v>
      </c>
      <c r="D340" t="s">
        <v>75</v>
      </c>
      <c r="E340" t="s">
        <v>878</v>
      </c>
      <c r="F340" t="str">
        <f t="shared" si="0"/>
        <v>Обращения граждан МО Ногликский ГО</v>
      </c>
      <c r="G340" s="10" t="str">
        <f>HYPERLINK("https://sed.admsakhalin.ru/Docs/Citizen/_layouts/15/eos/edbtransfer.ashx?SiteId=84ddafa0031f409e9b1dd96f91351621&amp;WebId=b44a2e8f6bd940ffb8577ce52c7585e0&amp;ListId=fd8a59b5757749e6848a491ebc731a91&amp;ItemId=31770&amp;ItemGuid=71bcec4369434e579879c7997fbd14d0&amp;Data=24","https://sed.admsakhalin.ru/Docs/Citizen/_layouts/15/eos/edbtransfer.ashx?SiteId=84ddafa0031f409e9b1dd96f91351621&amp;WebId=b44a2e8f6bd940ffb8577ce52c7585e0&amp;ListId=fd8a59b5757749e6848a491ebc731a91&amp;ItemId=31770&amp;ItemGuid=71bcec4369434e579879c7997fbd14d0&amp;Data=24")</f>
        <v>https://sed.admsakhalin.ru/Docs/Citizen/_layouts/15/eos/edbtransfer.ashx?SiteId=84ddafa0031f409e9b1dd96f91351621&amp;WebId=b44a2e8f6bd940ffb8577ce52c7585e0&amp;ListId=fd8a59b5757749e6848a491ebc731a91&amp;ItemId=31770&amp;ItemGuid=71bcec4369434e579879c7997fbd14d0&amp;Data=24</v>
      </c>
    </row>
    <row r="341" spans="1:7" x14ac:dyDescent="0.25">
      <c r="A341" t="s">
        <v>19</v>
      </c>
      <c r="B341" t="s">
        <v>176</v>
      </c>
      <c r="C341" t="s">
        <v>879</v>
      </c>
      <c r="D341" t="s">
        <v>178</v>
      </c>
      <c r="E341" t="s">
        <v>179</v>
      </c>
      <c r="F341" t="str">
        <f t="shared" si="0"/>
        <v>Обращения граждан МО Ногликский ГО</v>
      </c>
      <c r="G341" s="10" t="str">
        <f>HYPERLINK("https://sed.admsakhalin.ru/Docs/Citizen/_layouts/15/eos/edbtransfer.ashx?SiteId=84ddafa0031f409e9b1dd96f91351621&amp;WebId=b44a2e8f6bd940ffb8577ce52c7585e0&amp;ListId=fd8a59b5757749e6848a491ebc731a91&amp;ItemId=38645&amp;ItemGuid=7075a83c109d4b3a9530c7a1c75986b7&amp;Data=24","https://sed.admsakhalin.ru/Docs/Citizen/_layouts/15/eos/edbtransfer.ashx?SiteId=84ddafa0031f409e9b1dd96f91351621&amp;WebId=b44a2e8f6bd940ffb8577ce52c7585e0&amp;ListId=fd8a59b5757749e6848a491ebc731a91&amp;ItemId=38645&amp;ItemGuid=7075a83c109d4b3a9530c7a1c75986b7&amp;Data=24")</f>
        <v>https://sed.admsakhalin.ru/Docs/Citizen/_layouts/15/eos/edbtransfer.ashx?SiteId=84ddafa0031f409e9b1dd96f91351621&amp;WebId=b44a2e8f6bd940ffb8577ce52c7585e0&amp;ListId=fd8a59b5757749e6848a491ebc731a91&amp;ItemId=38645&amp;ItemGuid=7075a83c109d4b3a9530c7a1c75986b7&amp;Data=24</v>
      </c>
    </row>
    <row r="342" spans="1:7" x14ac:dyDescent="0.25">
      <c r="A342" t="s">
        <v>19</v>
      </c>
      <c r="B342" t="s">
        <v>657</v>
      </c>
      <c r="C342" t="s">
        <v>880</v>
      </c>
      <c r="D342" t="s">
        <v>768</v>
      </c>
      <c r="E342" t="s">
        <v>881</v>
      </c>
      <c r="F342" t="str">
        <f t="shared" si="0"/>
        <v>Обращения граждан МО Ногликский ГО</v>
      </c>
      <c r="G342" s="10" t="str">
        <f>HYPERLINK("https://sed.admsakhalin.ru/Docs/Citizen/_layouts/15/eos/edbtransfer.ashx?SiteId=84ddafa0031f409e9b1dd96f91351621&amp;WebId=b44a2e8f6bd940ffb8577ce52c7585e0&amp;ListId=fd8a59b5757749e6848a491ebc731a91&amp;ItemId=29863&amp;ItemGuid=c3ffd28c8522435b977cc7e65a2e5538&amp;Data=24","https://sed.admsakhalin.ru/Docs/Citizen/_layouts/15/eos/edbtransfer.ashx?SiteId=84ddafa0031f409e9b1dd96f91351621&amp;WebId=b44a2e8f6bd940ffb8577ce52c7585e0&amp;ListId=fd8a59b5757749e6848a491ebc731a91&amp;ItemId=29863&amp;ItemGuid=c3ffd28c8522435b977cc7e65a2e5538&amp;Data=24")</f>
        <v>https://sed.admsakhalin.ru/Docs/Citizen/_layouts/15/eos/edbtransfer.ashx?SiteId=84ddafa0031f409e9b1dd96f91351621&amp;WebId=b44a2e8f6bd940ffb8577ce52c7585e0&amp;ListId=fd8a59b5757749e6848a491ebc731a91&amp;ItemId=29863&amp;ItemGuid=c3ffd28c8522435b977cc7e65a2e5538&amp;Data=24</v>
      </c>
    </row>
    <row r="343" spans="1:7" x14ac:dyDescent="0.25">
      <c r="A343" t="s">
        <v>19</v>
      </c>
      <c r="B343" t="s">
        <v>24</v>
      </c>
      <c r="C343" t="s">
        <v>882</v>
      </c>
      <c r="D343" t="s">
        <v>830</v>
      </c>
      <c r="E343" t="s">
        <v>883</v>
      </c>
      <c r="F343" t="str">
        <f t="shared" si="0"/>
        <v>Обращения граждан МО Ногликский ГО</v>
      </c>
      <c r="G343" s="10" t="str">
        <f>HYPERLINK("https://sed.admsakhalin.ru/Docs/Citizen/_layouts/15/eos/edbtransfer.ashx?SiteId=84ddafa0031f409e9b1dd96f91351621&amp;WebId=b44a2e8f6bd940ffb8577ce52c7585e0&amp;ListId=fd8a59b5757749e6848a491ebc731a91&amp;ItemId=30406&amp;ItemGuid=43ae2ba8c22e4442a050c84967d5c338&amp;Data=24","https://sed.admsakhalin.ru/Docs/Citizen/_layouts/15/eos/edbtransfer.ashx?SiteId=84ddafa0031f409e9b1dd96f91351621&amp;WebId=b44a2e8f6bd940ffb8577ce52c7585e0&amp;ListId=fd8a59b5757749e6848a491ebc731a91&amp;ItemId=30406&amp;ItemGuid=43ae2ba8c22e4442a050c84967d5c338&amp;Data=24")</f>
        <v>https://sed.admsakhalin.ru/Docs/Citizen/_layouts/15/eos/edbtransfer.ashx?SiteId=84ddafa0031f409e9b1dd96f91351621&amp;WebId=b44a2e8f6bd940ffb8577ce52c7585e0&amp;ListId=fd8a59b5757749e6848a491ebc731a91&amp;ItemId=30406&amp;ItemGuid=43ae2ba8c22e4442a050c84967d5c338&amp;Data=24</v>
      </c>
    </row>
    <row r="344" spans="1:7" x14ac:dyDescent="0.25">
      <c r="A344" t="s">
        <v>19</v>
      </c>
      <c r="B344" t="s">
        <v>869</v>
      </c>
      <c r="C344" t="s">
        <v>459</v>
      </c>
      <c r="D344" t="s">
        <v>884</v>
      </c>
      <c r="E344" t="s">
        <v>885</v>
      </c>
      <c r="F344" t="str">
        <f t="shared" si="0"/>
        <v>Обращения граждан МО Ногликский ГО</v>
      </c>
      <c r="G344" s="10" t="str">
        <f>HYPERLINK("https://sed.admsakhalin.ru/Docs/Citizen/_layouts/15/eos/edbtransfer.ashx?SiteId=84ddafa0031f409e9b1dd96f91351621&amp;WebId=b44a2e8f6bd940ffb8577ce52c7585e0&amp;ListId=fd8a59b5757749e6848a491ebc731a91&amp;ItemId=33013&amp;ItemGuid=940218f5f2b84c50a9a1c976284d2e4c&amp;Data=24","https://sed.admsakhalin.ru/Docs/Citizen/_layouts/15/eos/edbtransfer.ashx?SiteId=84ddafa0031f409e9b1dd96f91351621&amp;WebId=b44a2e8f6bd940ffb8577ce52c7585e0&amp;ListId=fd8a59b5757749e6848a491ebc731a91&amp;ItemId=33013&amp;ItemGuid=940218f5f2b84c50a9a1c976284d2e4c&amp;Data=24")</f>
        <v>https://sed.admsakhalin.ru/Docs/Citizen/_layouts/15/eos/edbtransfer.ashx?SiteId=84ddafa0031f409e9b1dd96f91351621&amp;WebId=b44a2e8f6bd940ffb8577ce52c7585e0&amp;ListId=fd8a59b5757749e6848a491ebc731a91&amp;ItemId=33013&amp;ItemGuid=940218f5f2b84c50a9a1c976284d2e4c&amp;Data=24</v>
      </c>
    </row>
    <row r="345" spans="1:7" x14ac:dyDescent="0.25">
      <c r="A345" t="s">
        <v>19</v>
      </c>
      <c r="B345" t="s">
        <v>886</v>
      </c>
      <c r="C345" t="s">
        <v>887</v>
      </c>
      <c r="D345" t="s">
        <v>195</v>
      </c>
      <c r="E345" t="s">
        <v>79</v>
      </c>
      <c r="F345" t="str">
        <f t="shared" si="0"/>
        <v>Обращения граждан МО Ногликский ГО</v>
      </c>
      <c r="G345" s="10" t="str">
        <f>HYPERLINK("https://sed.admsakhalin.ru/Docs/Citizen/_layouts/15/eos/edbtransfer.ashx?SiteId=84ddafa0031f409e9b1dd96f91351621&amp;WebId=b44a2e8f6bd940ffb8577ce52c7585e0&amp;ListId=fd8a59b5757749e6848a491ebc731a91&amp;ItemId=35641&amp;ItemGuid=3bc09311e6ef416f9db6c9e007f34e08&amp;Data=24","https://sed.admsakhalin.ru/Docs/Citizen/_layouts/15/eos/edbtransfer.ashx?SiteId=84ddafa0031f409e9b1dd96f91351621&amp;WebId=b44a2e8f6bd940ffb8577ce52c7585e0&amp;ListId=fd8a59b5757749e6848a491ebc731a91&amp;ItemId=35641&amp;ItemGuid=3bc09311e6ef416f9db6c9e007f34e08&amp;Data=24")</f>
        <v>https://sed.admsakhalin.ru/Docs/Citizen/_layouts/15/eos/edbtransfer.ashx?SiteId=84ddafa0031f409e9b1dd96f91351621&amp;WebId=b44a2e8f6bd940ffb8577ce52c7585e0&amp;ListId=fd8a59b5757749e6848a491ebc731a91&amp;ItemId=35641&amp;ItemGuid=3bc09311e6ef416f9db6c9e007f34e08&amp;Data=24</v>
      </c>
    </row>
    <row r="346" spans="1:7" x14ac:dyDescent="0.25">
      <c r="A346" t="s">
        <v>19</v>
      </c>
      <c r="B346" t="s">
        <v>87</v>
      </c>
      <c r="C346" t="s">
        <v>888</v>
      </c>
      <c r="D346" t="s">
        <v>512</v>
      </c>
      <c r="E346" t="s">
        <v>217</v>
      </c>
      <c r="F346" t="str">
        <f t="shared" si="0"/>
        <v>Обращения граждан МО Ногликский ГО</v>
      </c>
      <c r="G346" s="10" t="str">
        <f>HYPERLINK("https://sed.admsakhalin.ru/Docs/Citizen/_layouts/15/eos/edbtransfer.ashx?SiteId=84ddafa0031f409e9b1dd96f91351621&amp;WebId=b44a2e8f6bd940ffb8577ce52c7585e0&amp;ListId=fd8a59b5757749e6848a491ebc731a91&amp;ItemId=32070&amp;ItemGuid=8dbfc39162f24b629a0ecaca513c5885&amp;Data=24","https://sed.admsakhalin.ru/Docs/Citizen/_layouts/15/eos/edbtransfer.ashx?SiteId=84ddafa0031f409e9b1dd96f91351621&amp;WebId=b44a2e8f6bd940ffb8577ce52c7585e0&amp;ListId=fd8a59b5757749e6848a491ebc731a91&amp;ItemId=32070&amp;ItemGuid=8dbfc39162f24b629a0ecaca513c5885&amp;Data=24")</f>
        <v>https://sed.admsakhalin.ru/Docs/Citizen/_layouts/15/eos/edbtransfer.ashx?SiteId=84ddafa0031f409e9b1dd96f91351621&amp;WebId=b44a2e8f6bd940ffb8577ce52c7585e0&amp;ListId=fd8a59b5757749e6848a491ebc731a91&amp;ItemId=32070&amp;ItemGuid=8dbfc39162f24b629a0ecaca513c5885&amp;Data=24</v>
      </c>
    </row>
    <row r="347" spans="1:7" x14ac:dyDescent="0.25">
      <c r="A347" t="s">
        <v>19</v>
      </c>
      <c r="B347" t="s">
        <v>70</v>
      </c>
      <c r="C347" t="s">
        <v>889</v>
      </c>
      <c r="D347" t="s">
        <v>230</v>
      </c>
      <c r="E347" t="s">
        <v>890</v>
      </c>
      <c r="F347" t="str">
        <f t="shared" si="0"/>
        <v>Обращения граждан МО Ногликский ГО</v>
      </c>
      <c r="G347" s="10" t="str">
        <f>HYPERLINK("https://sed.admsakhalin.ru/Docs/Citizen/_layouts/15/eos/edbtransfer.ashx?SiteId=84ddafa0031f409e9b1dd96f91351621&amp;WebId=b44a2e8f6bd940ffb8577ce52c7585e0&amp;ListId=fd8a59b5757749e6848a491ebc731a91&amp;ItemId=30537&amp;ItemGuid=fa6f0d9f4d484fa49e88cc9a4f34c018&amp;Data=24","https://sed.admsakhalin.ru/Docs/Citizen/_layouts/15/eos/edbtransfer.ashx?SiteId=84ddafa0031f409e9b1dd96f91351621&amp;WebId=b44a2e8f6bd940ffb8577ce52c7585e0&amp;ListId=fd8a59b5757749e6848a491ebc731a91&amp;ItemId=30537&amp;ItemGuid=fa6f0d9f4d484fa49e88cc9a4f34c018&amp;Data=24")</f>
        <v>https://sed.admsakhalin.ru/Docs/Citizen/_layouts/15/eos/edbtransfer.ashx?SiteId=84ddafa0031f409e9b1dd96f91351621&amp;WebId=b44a2e8f6bd940ffb8577ce52c7585e0&amp;ListId=fd8a59b5757749e6848a491ebc731a91&amp;ItemId=30537&amp;ItemGuid=fa6f0d9f4d484fa49e88cc9a4f34c018&amp;Data=24</v>
      </c>
    </row>
    <row r="348" spans="1:7" x14ac:dyDescent="0.25">
      <c r="A348" t="s">
        <v>19</v>
      </c>
      <c r="B348" t="s">
        <v>36</v>
      </c>
      <c r="C348" t="s">
        <v>891</v>
      </c>
      <c r="D348" t="s">
        <v>204</v>
      </c>
      <c r="E348" t="s">
        <v>892</v>
      </c>
      <c r="F348" t="str">
        <f t="shared" si="0"/>
        <v>Обращения граждан МО Ногликский ГО</v>
      </c>
      <c r="G348" s="10" t="str">
        <f>HYPERLINK("https://sed.admsakhalin.ru/Docs/Citizen/_layouts/15/eos/edbtransfer.ashx?SiteId=84ddafa0031f409e9b1dd96f91351621&amp;WebId=b44a2e8f6bd940ffb8577ce52c7585e0&amp;ListId=fd8a59b5757749e6848a491ebc731a91&amp;ItemId=39095&amp;ItemGuid=fb95ef8eeae44a388bd0cd4c1b00f9f6&amp;Data=24","https://sed.admsakhalin.ru/Docs/Citizen/_layouts/15/eos/edbtransfer.ashx?SiteId=84ddafa0031f409e9b1dd96f91351621&amp;WebId=b44a2e8f6bd940ffb8577ce52c7585e0&amp;ListId=fd8a59b5757749e6848a491ebc731a91&amp;ItemId=39095&amp;ItemGuid=fb95ef8eeae44a388bd0cd4c1b00f9f6&amp;Data=24")</f>
        <v>https://sed.admsakhalin.ru/Docs/Citizen/_layouts/15/eos/edbtransfer.ashx?SiteId=84ddafa0031f409e9b1dd96f91351621&amp;WebId=b44a2e8f6bd940ffb8577ce52c7585e0&amp;ListId=fd8a59b5757749e6848a491ebc731a91&amp;ItemId=39095&amp;ItemGuid=fb95ef8eeae44a388bd0cd4c1b00f9f6&amp;Data=24</v>
      </c>
    </row>
    <row r="349" spans="1:7" x14ac:dyDescent="0.25">
      <c r="A349" t="s">
        <v>19</v>
      </c>
      <c r="B349" t="s">
        <v>40</v>
      </c>
      <c r="C349" t="s">
        <v>893</v>
      </c>
      <c r="D349" t="s">
        <v>195</v>
      </c>
      <c r="E349" t="s">
        <v>894</v>
      </c>
      <c r="F349" t="str">
        <f t="shared" si="0"/>
        <v>Обращения граждан МО Ногликский ГО</v>
      </c>
      <c r="G349" s="10" t="str">
        <f>HYPERLINK("https://sed.admsakhalin.ru/Docs/Citizen/_layouts/15/eos/edbtransfer.ashx?SiteId=84ddafa0031f409e9b1dd96f91351621&amp;WebId=b44a2e8f6bd940ffb8577ce52c7585e0&amp;ListId=fd8a59b5757749e6848a491ebc731a91&amp;ItemId=35643&amp;ItemGuid=7c4bf09de0464dcba6c5ce4407397450&amp;Data=24","https://sed.admsakhalin.ru/Docs/Citizen/_layouts/15/eos/edbtransfer.ashx?SiteId=84ddafa0031f409e9b1dd96f91351621&amp;WebId=b44a2e8f6bd940ffb8577ce52c7585e0&amp;ListId=fd8a59b5757749e6848a491ebc731a91&amp;ItemId=35643&amp;ItemGuid=7c4bf09de0464dcba6c5ce4407397450&amp;Data=24")</f>
        <v>https://sed.admsakhalin.ru/Docs/Citizen/_layouts/15/eos/edbtransfer.ashx?SiteId=84ddafa0031f409e9b1dd96f91351621&amp;WebId=b44a2e8f6bd940ffb8577ce52c7585e0&amp;ListId=fd8a59b5757749e6848a491ebc731a91&amp;ItemId=35643&amp;ItemGuid=7c4bf09de0464dcba6c5ce4407397450&amp;Data=24</v>
      </c>
    </row>
    <row r="350" spans="1:7" x14ac:dyDescent="0.25">
      <c r="A350" t="s">
        <v>19</v>
      </c>
      <c r="B350" t="s">
        <v>286</v>
      </c>
      <c r="C350" t="s">
        <v>895</v>
      </c>
      <c r="D350" t="s">
        <v>78</v>
      </c>
      <c r="E350" t="s">
        <v>594</v>
      </c>
      <c r="F350" t="str">
        <f t="shared" si="0"/>
        <v>Обращения граждан МО Ногликский ГО</v>
      </c>
      <c r="G350" s="10" t="str">
        <f>HYPERLINK("https://sed.admsakhalin.ru/Docs/Citizen/_layouts/15/eos/edbtransfer.ashx?SiteId=84ddafa0031f409e9b1dd96f91351621&amp;WebId=b44a2e8f6bd940ffb8577ce52c7585e0&amp;ListId=fd8a59b5757749e6848a491ebc731a91&amp;ItemId=35258&amp;ItemGuid=d5b3438fccd140dcb744ceecc15323c3&amp;Data=24","https://sed.admsakhalin.ru/Docs/Citizen/_layouts/15/eos/edbtransfer.ashx?SiteId=84ddafa0031f409e9b1dd96f91351621&amp;WebId=b44a2e8f6bd940ffb8577ce52c7585e0&amp;ListId=fd8a59b5757749e6848a491ebc731a91&amp;ItemId=35258&amp;ItemGuid=d5b3438fccd140dcb744ceecc15323c3&amp;Data=24")</f>
        <v>https://sed.admsakhalin.ru/Docs/Citizen/_layouts/15/eos/edbtransfer.ashx?SiteId=84ddafa0031f409e9b1dd96f91351621&amp;WebId=b44a2e8f6bd940ffb8577ce52c7585e0&amp;ListId=fd8a59b5757749e6848a491ebc731a91&amp;ItemId=35258&amp;ItemGuid=d5b3438fccd140dcb744ceecc15323c3&amp;Data=24</v>
      </c>
    </row>
    <row r="351" spans="1:7" x14ac:dyDescent="0.25">
      <c r="A351" t="s">
        <v>19</v>
      </c>
      <c r="B351" t="s">
        <v>24</v>
      </c>
      <c r="C351" t="s">
        <v>896</v>
      </c>
      <c r="D351" t="s">
        <v>427</v>
      </c>
      <c r="E351" t="s">
        <v>428</v>
      </c>
      <c r="F351" t="str">
        <f t="shared" si="0"/>
        <v>Обращения граждан МО Ногликский ГО</v>
      </c>
      <c r="G351" s="10" t="str">
        <f>HYPERLINK("https://sed.admsakhalin.ru/Docs/Citizen/_layouts/15/eos/edbtransfer.ashx?SiteId=84ddafa0031f409e9b1dd96f91351621&amp;WebId=b44a2e8f6bd940ffb8577ce52c7585e0&amp;ListId=fd8a59b5757749e6848a491ebc731a91&amp;ItemId=35431&amp;ItemGuid=0f5f14bc3be24d309e03d001b87cb5da&amp;Data=24","https://sed.admsakhalin.ru/Docs/Citizen/_layouts/15/eos/edbtransfer.ashx?SiteId=84ddafa0031f409e9b1dd96f91351621&amp;WebId=b44a2e8f6bd940ffb8577ce52c7585e0&amp;ListId=fd8a59b5757749e6848a491ebc731a91&amp;ItemId=35431&amp;ItemGuid=0f5f14bc3be24d309e03d001b87cb5da&amp;Data=24")</f>
        <v>https://sed.admsakhalin.ru/Docs/Citizen/_layouts/15/eos/edbtransfer.ashx?SiteId=84ddafa0031f409e9b1dd96f91351621&amp;WebId=b44a2e8f6bd940ffb8577ce52c7585e0&amp;ListId=fd8a59b5757749e6848a491ebc731a91&amp;ItemId=35431&amp;ItemGuid=0f5f14bc3be24d309e03d001b87cb5da&amp;Data=24</v>
      </c>
    </row>
    <row r="352" spans="1:7" x14ac:dyDescent="0.25">
      <c r="A352" t="s">
        <v>19</v>
      </c>
      <c r="B352" t="s">
        <v>809</v>
      </c>
      <c r="C352" t="s">
        <v>897</v>
      </c>
      <c r="D352" t="s">
        <v>106</v>
      </c>
      <c r="E352" t="s">
        <v>898</v>
      </c>
      <c r="F352" t="str">
        <f t="shared" si="0"/>
        <v>Обращения граждан МО Ногликский ГО</v>
      </c>
      <c r="G352" s="10" t="str">
        <f>HYPERLINK("https://sed.admsakhalin.ru/Docs/Citizen/_layouts/15/eos/edbtransfer.ashx?SiteId=84ddafa0031f409e9b1dd96f91351621&amp;WebId=b44a2e8f6bd940ffb8577ce52c7585e0&amp;ListId=fd8a59b5757749e6848a491ebc731a91&amp;ItemId=34572&amp;ItemGuid=a66038bc9b894d769280d05326c3c81c&amp;Data=24","https://sed.admsakhalin.ru/Docs/Citizen/_layouts/15/eos/edbtransfer.ashx?SiteId=84ddafa0031f409e9b1dd96f91351621&amp;WebId=b44a2e8f6bd940ffb8577ce52c7585e0&amp;ListId=fd8a59b5757749e6848a491ebc731a91&amp;ItemId=34572&amp;ItemGuid=a66038bc9b894d769280d05326c3c81c&amp;Data=24")</f>
        <v>https://sed.admsakhalin.ru/Docs/Citizen/_layouts/15/eos/edbtransfer.ashx?SiteId=84ddafa0031f409e9b1dd96f91351621&amp;WebId=b44a2e8f6bd940ffb8577ce52c7585e0&amp;ListId=fd8a59b5757749e6848a491ebc731a91&amp;ItemId=34572&amp;ItemGuid=a66038bc9b894d769280d05326c3c81c&amp;Data=24</v>
      </c>
    </row>
    <row r="353" spans="1:7" x14ac:dyDescent="0.25">
      <c r="A353" t="s">
        <v>19</v>
      </c>
      <c r="B353" t="s">
        <v>176</v>
      </c>
      <c r="C353" t="s">
        <v>899</v>
      </c>
      <c r="D353" t="s">
        <v>620</v>
      </c>
      <c r="E353" t="s">
        <v>179</v>
      </c>
      <c r="F353" t="str">
        <f t="shared" si="0"/>
        <v>Обращения граждан МО Ногликский ГО</v>
      </c>
      <c r="G353" s="10" t="str">
        <f>HYPERLINK("https://sed.admsakhalin.ru/Docs/Citizen/_layouts/15/eos/edbtransfer.ashx?SiteId=84ddafa0031f409e9b1dd96f91351621&amp;WebId=b44a2e8f6bd940ffb8577ce52c7585e0&amp;ListId=fd8a59b5757749e6848a491ebc731a91&amp;ItemId=33157&amp;ItemGuid=d9bf15cc60494e6dbcc1d0b91f9f1c96&amp;Data=24","https://sed.admsakhalin.ru/Docs/Citizen/_layouts/15/eos/edbtransfer.ashx?SiteId=84ddafa0031f409e9b1dd96f91351621&amp;WebId=b44a2e8f6bd940ffb8577ce52c7585e0&amp;ListId=fd8a59b5757749e6848a491ebc731a91&amp;ItemId=33157&amp;ItemGuid=d9bf15cc60494e6dbcc1d0b91f9f1c96&amp;Data=24")</f>
        <v>https://sed.admsakhalin.ru/Docs/Citizen/_layouts/15/eos/edbtransfer.ashx?SiteId=84ddafa0031f409e9b1dd96f91351621&amp;WebId=b44a2e8f6bd940ffb8577ce52c7585e0&amp;ListId=fd8a59b5757749e6848a491ebc731a91&amp;ItemId=33157&amp;ItemGuid=d9bf15cc60494e6dbcc1d0b91f9f1c96&amp;Data=24</v>
      </c>
    </row>
    <row r="354" spans="1:7" x14ac:dyDescent="0.25">
      <c r="A354" t="s">
        <v>19</v>
      </c>
      <c r="B354" t="s">
        <v>40</v>
      </c>
      <c r="C354" t="s">
        <v>900</v>
      </c>
      <c r="D354" t="s">
        <v>901</v>
      </c>
      <c r="E354" t="s">
        <v>902</v>
      </c>
      <c r="F354" t="str">
        <f t="shared" si="0"/>
        <v>Обращения граждан МО Ногликский ГО</v>
      </c>
      <c r="G354" s="10" t="str">
        <f>HYPERLINK("https://sed.admsakhalin.ru/Docs/Citizen/_layouts/15/eos/edbtransfer.ashx?SiteId=84ddafa0031f409e9b1dd96f91351621&amp;WebId=b44a2e8f6bd940ffb8577ce52c7585e0&amp;ListId=fd8a59b5757749e6848a491ebc731a91&amp;ItemId=32538&amp;ItemGuid=e584a9adada7452594f9d0ecfbb2cd80&amp;Data=24","https://sed.admsakhalin.ru/Docs/Citizen/_layouts/15/eos/edbtransfer.ashx?SiteId=84ddafa0031f409e9b1dd96f91351621&amp;WebId=b44a2e8f6bd940ffb8577ce52c7585e0&amp;ListId=fd8a59b5757749e6848a491ebc731a91&amp;ItemId=32538&amp;ItemGuid=e584a9adada7452594f9d0ecfbb2cd80&amp;Data=24")</f>
        <v>https://sed.admsakhalin.ru/Docs/Citizen/_layouts/15/eos/edbtransfer.ashx?SiteId=84ddafa0031f409e9b1dd96f91351621&amp;WebId=b44a2e8f6bd940ffb8577ce52c7585e0&amp;ListId=fd8a59b5757749e6848a491ebc731a91&amp;ItemId=32538&amp;ItemGuid=e584a9adada7452594f9d0ecfbb2cd80&amp;Data=24</v>
      </c>
    </row>
    <row r="355" spans="1:7" x14ac:dyDescent="0.25">
      <c r="A355" t="s">
        <v>19</v>
      </c>
      <c r="B355" t="s">
        <v>169</v>
      </c>
      <c r="C355" t="s">
        <v>903</v>
      </c>
      <c r="D355" t="s">
        <v>213</v>
      </c>
      <c r="E355" t="s">
        <v>904</v>
      </c>
      <c r="F355" t="str">
        <f t="shared" si="0"/>
        <v>Обращения граждан МО Ногликский ГО</v>
      </c>
      <c r="G355" s="10" t="str">
        <f>HYPERLINK("https://sed.admsakhalin.ru/Docs/Citizen/_layouts/15/eos/edbtransfer.ashx?SiteId=84ddafa0031f409e9b1dd96f91351621&amp;WebId=b44a2e8f6bd940ffb8577ce52c7585e0&amp;ListId=fd8a59b5757749e6848a491ebc731a91&amp;ItemId=32920&amp;ItemGuid=c933c957fd44460c886ad12c79be656e&amp;Data=24","https://sed.admsakhalin.ru/Docs/Citizen/_layouts/15/eos/edbtransfer.ashx?SiteId=84ddafa0031f409e9b1dd96f91351621&amp;WebId=b44a2e8f6bd940ffb8577ce52c7585e0&amp;ListId=fd8a59b5757749e6848a491ebc731a91&amp;ItemId=32920&amp;ItemGuid=c933c957fd44460c886ad12c79be656e&amp;Data=24")</f>
        <v>https://sed.admsakhalin.ru/Docs/Citizen/_layouts/15/eos/edbtransfer.ashx?SiteId=84ddafa0031f409e9b1dd96f91351621&amp;WebId=b44a2e8f6bd940ffb8577ce52c7585e0&amp;ListId=fd8a59b5757749e6848a491ebc731a91&amp;ItemId=32920&amp;ItemGuid=c933c957fd44460c886ad12c79be656e&amp;Data=24</v>
      </c>
    </row>
    <row r="356" spans="1:7" x14ac:dyDescent="0.25">
      <c r="A356" t="s">
        <v>19</v>
      </c>
      <c r="B356" t="s">
        <v>283</v>
      </c>
      <c r="C356" t="s">
        <v>905</v>
      </c>
      <c r="D356" t="s">
        <v>204</v>
      </c>
      <c r="E356" t="s">
        <v>906</v>
      </c>
      <c r="F356" t="str">
        <f t="shared" si="0"/>
        <v>Обращения граждан МО Ногликский ГО</v>
      </c>
      <c r="G356" s="10" t="str">
        <f>HYPERLINK("https://sed.admsakhalin.ru/Docs/Citizen/_layouts/15/eos/edbtransfer.ashx?SiteId=84ddafa0031f409e9b1dd96f91351621&amp;WebId=b44a2e8f6bd940ffb8577ce52c7585e0&amp;ListId=fd8a59b5757749e6848a491ebc731a91&amp;ItemId=39097&amp;ItemGuid=07060456b2dc428a8a66d1822408be2b&amp;Data=24","https://sed.admsakhalin.ru/Docs/Citizen/_layouts/15/eos/edbtransfer.ashx?SiteId=84ddafa0031f409e9b1dd96f91351621&amp;WebId=b44a2e8f6bd940ffb8577ce52c7585e0&amp;ListId=fd8a59b5757749e6848a491ebc731a91&amp;ItemId=39097&amp;ItemGuid=07060456b2dc428a8a66d1822408be2b&amp;Data=24")</f>
        <v>https://sed.admsakhalin.ru/Docs/Citizen/_layouts/15/eos/edbtransfer.ashx?SiteId=84ddafa0031f409e9b1dd96f91351621&amp;WebId=b44a2e8f6bd940ffb8577ce52c7585e0&amp;ListId=fd8a59b5757749e6848a491ebc731a91&amp;ItemId=39097&amp;ItemGuid=07060456b2dc428a8a66d1822408be2b&amp;Data=24</v>
      </c>
    </row>
    <row r="357" spans="1:7" x14ac:dyDescent="0.25">
      <c r="A357" t="s">
        <v>19</v>
      </c>
      <c r="B357" t="s">
        <v>70</v>
      </c>
      <c r="C357" t="s">
        <v>907</v>
      </c>
      <c r="D357" t="s">
        <v>242</v>
      </c>
      <c r="E357" t="s">
        <v>630</v>
      </c>
      <c r="F357" t="str">
        <f t="shared" si="0"/>
        <v>Обращения граждан МО Ногликский ГО</v>
      </c>
      <c r="G357" s="10" t="str">
        <f>HYPERLINK("https://sed.admsakhalin.ru/Docs/Citizen/_layouts/15/eos/edbtransfer.ashx?SiteId=84ddafa0031f409e9b1dd96f91351621&amp;WebId=b44a2e8f6bd940ffb8577ce52c7585e0&amp;ListId=fd8a59b5757749e6848a491ebc731a91&amp;ItemId=36676&amp;ItemGuid=11e0047ed2ee403fa19fd1995c893fd3&amp;Data=24","https://sed.admsakhalin.ru/Docs/Citizen/_layouts/15/eos/edbtransfer.ashx?SiteId=84ddafa0031f409e9b1dd96f91351621&amp;WebId=b44a2e8f6bd940ffb8577ce52c7585e0&amp;ListId=fd8a59b5757749e6848a491ebc731a91&amp;ItemId=36676&amp;ItemGuid=11e0047ed2ee403fa19fd1995c893fd3&amp;Data=24")</f>
        <v>https://sed.admsakhalin.ru/Docs/Citizen/_layouts/15/eos/edbtransfer.ashx?SiteId=84ddafa0031f409e9b1dd96f91351621&amp;WebId=b44a2e8f6bd940ffb8577ce52c7585e0&amp;ListId=fd8a59b5757749e6848a491ebc731a91&amp;ItemId=36676&amp;ItemGuid=11e0047ed2ee403fa19fd1995c893fd3&amp;Data=24</v>
      </c>
    </row>
    <row r="358" spans="1:7" x14ac:dyDescent="0.25">
      <c r="A358" t="s">
        <v>19</v>
      </c>
      <c r="B358" t="s">
        <v>908</v>
      </c>
      <c r="C358" t="s">
        <v>909</v>
      </c>
      <c r="D358" t="s">
        <v>78</v>
      </c>
      <c r="E358" t="s">
        <v>910</v>
      </c>
      <c r="F358" t="str">
        <f t="shared" si="0"/>
        <v>Обращения граждан МО Ногликский ГО</v>
      </c>
      <c r="G358" s="10" t="str">
        <f>HYPERLINK("https://sed.admsakhalin.ru/Docs/Citizen/_layouts/15/eos/edbtransfer.ashx?SiteId=84ddafa0031f409e9b1dd96f91351621&amp;WebId=b44a2e8f6bd940ffb8577ce52c7585e0&amp;ListId=fd8a59b5757749e6848a491ebc731a91&amp;ItemId=35239&amp;ItemGuid=7577797a0e9c4573b62ad1ad98d29ae1&amp;Data=24","https://sed.admsakhalin.ru/Docs/Citizen/_layouts/15/eos/edbtransfer.ashx?SiteId=84ddafa0031f409e9b1dd96f91351621&amp;WebId=b44a2e8f6bd940ffb8577ce52c7585e0&amp;ListId=fd8a59b5757749e6848a491ebc731a91&amp;ItemId=35239&amp;ItemGuid=7577797a0e9c4573b62ad1ad98d29ae1&amp;Data=24")</f>
        <v>https://sed.admsakhalin.ru/Docs/Citizen/_layouts/15/eos/edbtransfer.ashx?SiteId=84ddafa0031f409e9b1dd96f91351621&amp;WebId=b44a2e8f6bd940ffb8577ce52c7585e0&amp;ListId=fd8a59b5757749e6848a491ebc731a91&amp;ItemId=35239&amp;ItemGuid=7577797a0e9c4573b62ad1ad98d29ae1&amp;Data=24</v>
      </c>
    </row>
    <row r="359" spans="1:7" x14ac:dyDescent="0.25">
      <c r="A359" t="s">
        <v>19</v>
      </c>
      <c r="B359" t="s">
        <v>70</v>
      </c>
      <c r="C359" t="s">
        <v>218</v>
      </c>
      <c r="D359" t="s">
        <v>911</v>
      </c>
      <c r="E359" t="s">
        <v>836</v>
      </c>
      <c r="F359" t="str">
        <f t="shared" si="0"/>
        <v>Обращения граждан МО Ногликский ГО</v>
      </c>
      <c r="G359" s="10" t="str">
        <f>HYPERLINK("https://sed.admsakhalin.ru/Docs/Citizen/_layouts/15/eos/edbtransfer.ashx?SiteId=84ddafa0031f409e9b1dd96f91351621&amp;WebId=b44a2e8f6bd940ffb8577ce52c7585e0&amp;ListId=fd8a59b5757749e6848a491ebc731a91&amp;ItemId=33419&amp;ItemGuid=c145b0fc19a1443b93f5d1c613728213&amp;Data=24","https://sed.admsakhalin.ru/Docs/Citizen/_layouts/15/eos/edbtransfer.ashx?SiteId=84ddafa0031f409e9b1dd96f91351621&amp;WebId=b44a2e8f6bd940ffb8577ce52c7585e0&amp;ListId=fd8a59b5757749e6848a491ebc731a91&amp;ItemId=33419&amp;ItemGuid=c145b0fc19a1443b93f5d1c613728213&amp;Data=24")</f>
        <v>https://sed.admsakhalin.ru/Docs/Citizen/_layouts/15/eos/edbtransfer.ashx?SiteId=84ddafa0031f409e9b1dd96f91351621&amp;WebId=b44a2e8f6bd940ffb8577ce52c7585e0&amp;ListId=fd8a59b5757749e6848a491ebc731a91&amp;ItemId=33419&amp;ItemGuid=c145b0fc19a1443b93f5d1c613728213&amp;Data=24</v>
      </c>
    </row>
    <row r="360" spans="1:7" x14ac:dyDescent="0.25">
      <c r="A360" t="s">
        <v>19</v>
      </c>
      <c r="B360" t="s">
        <v>70</v>
      </c>
      <c r="C360" t="s">
        <v>912</v>
      </c>
      <c r="D360" t="s">
        <v>34</v>
      </c>
      <c r="E360" t="s">
        <v>913</v>
      </c>
      <c r="F360" t="str">
        <f t="shared" si="0"/>
        <v>Обращения граждан МО Ногликский ГО</v>
      </c>
      <c r="G360" s="10" t="str">
        <f>HYPERLINK("https://sed.admsakhalin.ru/Docs/Citizen/_layouts/15/eos/edbtransfer.ashx?SiteId=84ddafa0031f409e9b1dd96f91351621&amp;WebId=b44a2e8f6bd940ffb8577ce52c7585e0&amp;ListId=fd8a59b5757749e6848a491ebc731a91&amp;ItemId=28284&amp;ItemGuid=72d5d145a3b9418ba4bed20d868a9565&amp;Data=24","https://sed.admsakhalin.ru/Docs/Citizen/_layouts/15/eos/edbtransfer.ashx?SiteId=84ddafa0031f409e9b1dd96f91351621&amp;WebId=b44a2e8f6bd940ffb8577ce52c7585e0&amp;ListId=fd8a59b5757749e6848a491ebc731a91&amp;ItemId=28284&amp;ItemGuid=72d5d145a3b9418ba4bed20d868a9565&amp;Data=24")</f>
        <v>https://sed.admsakhalin.ru/Docs/Citizen/_layouts/15/eos/edbtransfer.ashx?SiteId=84ddafa0031f409e9b1dd96f91351621&amp;WebId=b44a2e8f6bd940ffb8577ce52c7585e0&amp;ListId=fd8a59b5757749e6848a491ebc731a91&amp;ItemId=28284&amp;ItemGuid=72d5d145a3b9418ba4bed20d868a9565&amp;Data=24</v>
      </c>
    </row>
    <row r="361" spans="1:7" x14ac:dyDescent="0.25">
      <c r="A361" t="s">
        <v>19</v>
      </c>
      <c r="B361" t="s">
        <v>70</v>
      </c>
      <c r="C361" t="s">
        <v>914</v>
      </c>
      <c r="D361" t="s">
        <v>53</v>
      </c>
      <c r="E361" t="s">
        <v>915</v>
      </c>
      <c r="F361" t="str">
        <f t="shared" si="0"/>
        <v>Обращения граждан МО Ногликский ГО</v>
      </c>
      <c r="G361" s="10" t="str">
        <f>HYPERLINK("https://sed.admsakhalin.ru/Docs/Citizen/_layouts/15/eos/edbtransfer.ashx?SiteId=84ddafa0031f409e9b1dd96f91351621&amp;WebId=b44a2e8f6bd940ffb8577ce52c7585e0&amp;ListId=fd8a59b5757749e6848a491ebc731a91&amp;ItemId=28928&amp;ItemGuid=b073346686734746b067d212c6c097c2&amp;Data=24","https://sed.admsakhalin.ru/Docs/Citizen/_layouts/15/eos/edbtransfer.ashx?SiteId=84ddafa0031f409e9b1dd96f91351621&amp;WebId=b44a2e8f6bd940ffb8577ce52c7585e0&amp;ListId=fd8a59b5757749e6848a491ebc731a91&amp;ItemId=28928&amp;ItemGuid=b073346686734746b067d212c6c097c2&amp;Data=24")</f>
        <v>https://sed.admsakhalin.ru/Docs/Citizen/_layouts/15/eos/edbtransfer.ashx?SiteId=84ddafa0031f409e9b1dd96f91351621&amp;WebId=b44a2e8f6bd940ffb8577ce52c7585e0&amp;ListId=fd8a59b5757749e6848a491ebc731a91&amp;ItemId=28928&amp;ItemGuid=b073346686734746b067d212c6c097c2&amp;Data=24</v>
      </c>
    </row>
    <row r="362" spans="1:7" x14ac:dyDescent="0.25">
      <c r="A362" t="s">
        <v>19</v>
      </c>
      <c r="B362" t="s">
        <v>343</v>
      </c>
      <c r="C362" t="s">
        <v>916</v>
      </c>
      <c r="D362" t="s">
        <v>201</v>
      </c>
      <c r="E362" t="s">
        <v>917</v>
      </c>
      <c r="F362" t="str">
        <f t="shared" si="0"/>
        <v>Обращения граждан МО Ногликский ГО</v>
      </c>
      <c r="G362" s="10" t="str">
        <f>HYPERLINK("https://sed.admsakhalin.ru/Docs/Citizen/_layouts/15/eos/edbtransfer.ashx?SiteId=84ddafa0031f409e9b1dd96f91351621&amp;WebId=b44a2e8f6bd940ffb8577ce52c7585e0&amp;ListId=fd8a59b5757749e6848a491ebc731a91&amp;ItemId=34335&amp;ItemGuid=6118a8e233c94533b91dd25ebfb43706&amp;Data=24","https://sed.admsakhalin.ru/Docs/Citizen/_layouts/15/eos/edbtransfer.ashx?SiteId=84ddafa0031f409e9b1dd96f91351621&amp;WebId=b44a2e8f6bd940ffb8577ce52c7585e0&amp;ListId=fd8a59b5757749e6848a491ebc731a91&amp;ItemId=34335&amp;ItemGuid=6118a8e233c94533b91dd25ebfb43706&amp;Data=24")</f>
        <v>https://sed.admsakhalin.ru/Docs/Citizen/_layouts/15/eos/edbtransfer.ashx?SiteId=84ddafa0031f409e9b1dd96f91351621&amp;WebId=b44a2e8f6bd940ffb8577ce52c7585e0&amp;ListId=fd8a59b5757749e6848a491ebc731a91&amp;ItemId=34335&amp;ItemGuid=6118a8e233c94533b91dd25ebfb43706&amp;Data=24</v>
      </c>
    </row>
    <row r="363" spans="1:7" x14ac:dyDescent="0.25">
      <c r="A363" t="s">
        <v>19</v>
      </c>
      <c r="B363" t="s">
        <v>452</v>
      </c>
      <c r="C363" t="s">
        <v>918</v>
      </c>
      <c r="D363" t="s">
        <v>56</v>
      </c>
      <c r="E363" t="s">
        <v>919</v>
      </c>
      <c r="F363" t="str">
        <f t="shared" si="0"/>
        <v>Обращения граждан МО Ногликский ГО</v>
      </c>
      <c r="G363" s="10" t="str">
        <f>HYPERLINK("https://sed.admsakhalin.ru/Docs/Citizen/_layouts/15/eos/edbtransfer.ashx?SiteId=84ddafa0031f409e9b1dd96f91351621&amp;WebId=b44a2e8f6bd940ffb8577ce52c7585e0&amp;ListId=fd8a59b5757749e6848a491ebc731a91&amp;ItemId=31198&amp;ItemGuid=3cbe5d7a0f624734b6b8d2640370e018&amp;Data=24","https://sed.admsakhalin.ru/Docs/Citizen/_layouts/15/eos/edbtransfer.ashx?SiteId=84ddafa0031f409e9b1dd96f91351621&amp;WebId=b44a2e8f6bd940ffb8577ce52c7585e0&amp;ListId=fd8a59b5757749e6848a491ebc731a91&amp;ItemId=31198&amp;ItemGuid=3cbe5d7a0f624734b6b8d2640370e018&amp;Data=24")</f>
        <v>https://sed.admsakhalin.ru/Docs/Citizen/_layouts/15/eos/edbtransfer.ashx?SiteId=84ddafa0031f409e9b1dd96f91351621&amp;WebId=b44a2e8f6bd940ffb8577ce52c7585e0&amp;ListId=fd8a59b5757749e6848a491ebc731a91&amp;ItemId=31198&amp;ItemGuid=3cbe5d7a0f624734b6b8d2640370e018&amp;Data=24</v>
      </c>
    </row>
    <row r="364" spans="1:7" x14ac:dyDescent="0.25">
      <c r="A364" t="s">
        <v>19</v>
      </c>
      <c r="B364" t="s">
        <v>581</v>
      </c>
      <c r="C364" t="s">
        <v>920</v>
      </c>
      <c r="D364" t="s">
        <v>38</v>
      </c>
      <c r="E364" t="s">
        <v>915</v>
      </c>
      <c r="F364" t="str">
        <f t="shared" si="0"/>
        <v>Обращения граждан МО Ногликский ГО</v>
      </c>
      <c r="G364" s="10" t="str">
        <f>HYPERLINK("https://sed.admsakhalin.ru/Docs/Citizen/_layouts/15/eos/edbtransfer.ashx?SiteId=84ddafa0031f409e9b1dd96f91351621&amp;WebId=b44a2e8f6bd940ffb8577ce52c7585e0&amp;ListId=fd8a59b5757749e6848a491ebc731a91&amp;ItemId=29435&amp;ItemGuid=f8153cc4dd7a4dbdaf23d2b0f4d5989e&amp;Data=24","https://sed.admsakhalin.ru/Docs/Citizen/_layouts/15/eos/edbtransfer.ashx?SiteId=84ddafa0031f409e9b1dd96f91351621&amp;WebId=b44a2e8f6bd940ffb8577ce52c7585e0&amp;ListId=fd8a59b5757749e6848a491ebc731a91&amp;ItemId=29435&amp;ItemGuid=f8153cc4dd7a4dbdaf23d2b0f4d5989e&amp;Data=24")</f>
        <v>https://sed.admsakhalin.ru/Docs/Citizen/_layouts/15/eos/edbtransfer.ashx?SiteId=84ddafa0031f409e9b1dd96f91351621&amp;WebId=b44a2e8f6bd940ffb8577ce52c7585e0&amp;ListId=fd8a59b5757749e6848a491ebc731a91&amp;ItemId=29435&amp;ItemGuid=f8153cc4dd7a4dbdaf23d2b0f4d5989e&amp;Data=24</v>
      </c>
    </row>
    <row r="365" spans="1:7" x14ac:dyDescent="0.25">
      <c r="A365" t="s">
        <v>19</v>
      </c>
      <c r="B365" t="s">
        <v>100</v>
      </c>
      <c r="C365" t="s">
        <v>921</v>
      </c>
      <c r="D365" t="s">
        <v>901</v>
      </c>
      <c r="E365" t="s">
        <v>922</v>
      </c>
      <c r="F365" t="str">
        <f t="shared" si="0"/>
        <v>Обращения граждан МО Ногликский ГО</v>
      </c>
      <c r="G365" s="10" t="str">
        <f>HYPERLINK("https://sed.admsakhalin.ru/Docs/Citizen/_layouts/15/eos/edbtransfer.ashx?SiteId=84ddafa0031f409e9b1dd96f91351621&amp;WebId=b44a2e8f6bd940ffb8577ce52c7585e0&amp;ListId=fd8a59b5757749e6848a491ebc731a91&amp;ItemId=32539&amp;ItemGuid=c692c605540e48948789d2efcaa0ac94&amp;Data=24","https://sed.admsakhalin.ru/Docs/Citizen/_layouts/15/eos/edbtransfer.ashx?SiteId=84ddafa0031f409e9b1dd96f91351621&amp;WebId=b44a2e8f6bd940ffb8577ce52c7585e0&amp;ListId=fd8a59b5757749e6848a491ebc731a91&amp;ItemId=32539&amp;ItemGuid=c692c605540e48948789d2efcaa0ac94&amp;Data=24")</f>
        <v>https://sed.admsakhalin.ru/Docs/Citizen/_layouts/15/eos/edbtransfer.ashx?SiteId=84ddafa0031f409e9b1dd96f91351621&amp;WebId=b44a2e8f6bd940ffb8577ce52c7585e0&amp;ListId=fd8a59b5757749e6848a491ebc731a91&amp;ItemId=32539&amp;ItemGuid=c692c605540e48948789d2efcaa0ac94&amp;Data=24</v>
      </c>
    </row>
    <row r="366" spans="1:7" x14ac:dyDescent="0.25">
      <c r="A366" t="s">
        <v>19</v>
      </c>
      <c r="B366" t="s">
        <v>923</v>
      </c>
      <c r="C366" t="s">
        <v>924</v>
      </c>
      <c r="D366" t="s">
        <v>925</v>
      </c>
      <c r="E366" t="s">
        <v>926</v>
      </c>
      <c r="F366" t="str">
        <f t="shared" si="0"/>
        <v>Обращения граждан МО Ногликский ГО</v>
      </c>
      <c r="G366" s="10" t="str">
        <f>HYPERLINK("https://sed.admsakhalin.ru/Docs/Citizen/_layouts/15/eos/edbtransfer.ashx?SiteId=84ddafa0031f409e9b1dd96f91351621&amp;WebId=b44a2e8f6bd940ffb8577ce52c7585e0&amp;ListId=fd8a59b5757749e6848a491ebc731a91&amp;ItemId=28037&amp;ItemGuid=c2faca1ef17944c7b103d405986653a6&amp;Data=24","https://sed.admsakhalin.ru/Docs/Citizen/_layouts/15/eos/edbtransfer.ashx?SiteId=84ddafa0031f409e9b1dd96f91351621&amp;WebId=b44a2e8f6bd940ffb8577ce52c7585e0&amp;ListId=fd8a59b5757749e6848a491ebc731a91&amp;ItemId=28037&amp;ItemGuid=c2faca1ef17944c7b103d405986653a6&amp;Data=24")</f>
        <v>https://sed.admsakhalin.ru/Docs/Citizen/_layouts/15/eos/edbtransfer.ashx?SiteId=84ddafa0031f409e9b1dd96f91351621&amp;WebId=b44a2e8f6bd940ffb8577ce52c7585e0&amp;ListId=fd8a59b5757749e6848a491ebc731a91&amp;ItemId=28037&amp;ItemGuid=c2faca1ef17944c7b103d405986653a6&amp;Data=24</v>
      </c>
    </row>
    <row r="367" spans="1:7" x14ac:dyDescent="0.25">
      <c r="A367" t="s">
        <v>19</v>
      </c>
      <c r="B367" t="s">
        <v>87</v>
      </c>
      <c r="C367" t="s">
        <v>927</v>
      </c>
      <c r="D367" t="s">
        <v>273</v>
      </c>
      <c r="E367" t="s">
        <v>217</v>
      </c>
      <c r="F367" t="str">
        <f t="shared" si="0"/>
        <v>Обращения граждан МО Ногликский ГО</v>
      </c>
      <c r="G367" s="10" t="str">
        <f>HYPERLINK("https://sed.admsakhalin.ru/Docs/Citizen/_layouts/15/eos/edbtransfer.ashx?SiteId=84ddafa0031f409e9b1dd96f91351621&amp;WebId=b44a2e8f6bd940ffb8577ce52c7585e0&amp;ListId=fd8a59b5757749e6848a491ebc731a91&amp;ItemId=32083&amp;ItemGuid=a94febba9e994902a772d4b38d1a5663&amp;Data=24","https://sed.admsakhalin.ru/Docs/Citizen/_layouts/15/eos/edbtransfer.ashx?SiteId=84ddafa0031f409e9b1dd96f91351621&amp;WebId=b44a2e8f6bd940ffb8577ce52c7585e0&amp;ListId=fd8a59b5757749e6848a491ebc731a91&amp;ItemId=32083&amp;ItemGuid=a94febba9e994902a772d4b38d1a5663&amp;Data=24")</f>
        <v>https://sed.admsakhalin.ru/Docs/Citizen/_layouts/15/eos/edbtransfer.ashx?SiteId=84ddafa0031f409e9b1dd96f91351621&amp;WebId=b44a2e8f6bd940ffb8577ce52c7585e0&amp;ListId=fd8a59b5757749e6848a491ebc731a91&amp;ItemId=32083&amp;ItemGuid=a94febba9e994902a772d4b38d1a5663&amp;Data=24</v>
      </c>
    </row>
    <row r="368" spans="1:7" x14ac:dyDescent="0.25">
      <c r="A368" t="s">
        <v>19</v>
      </c>
      <c r="B368" t="s">
        <v>100</v>
      </c>
      <c r="C368" t="s">
        <v>928</v>
      </c>
      <c r="D368" t="s">
        <v>49</v>
      </c>
      <c r="E368" t="s">
        <v>929</v>
      </c>
      <c r="F368" t="str">
        <f t="shared" si="0"/>
        <v>Обращения граждан МО Ногликский ГО</v>
      </c>
      <c r="G368" s="10" t="str">
        <f>HYPERLINK("https://sed.admsakhalin.ru/Docs/Citizen/_layouts/15/eos/edbtransfer.ashx?SiteId=84ddafa0031f409e9b1dd96f91351621&amp;WebId=b44a2e8f6bd940ffb8577ce52c7585e0&amp;ListId=fd8a59b5757749e6848a491ebc731a91&amp;ItemId=33570&amp;ItemGuid=2f436ba9858a4c4ba5e0d4d6cf90f4f3&amp;Data=24","https://sed.admsakhalin.ru/Docs/Citizen/_layouts/15/eos/edbtransfer.ashx?SiteId=84ddafa0031f409e9b1dd96f91351621&amp;WebId=b44a2e8f6bd940ffb8577ce52c7585e0&amp;ListId=fd8a59b5757749e6848a491ebc731a91&amp;ItemId=33570&amp;ItemGuid=2f436ba9858a4c4ba5e0d4d6cf90f4f3&amp;Data=24")</f>
        <v>https://sed.admsakhalin.ru/Docs/Citizen/_layouts/15/eos/edbtransfer.ashx?SiteId=84ddafa0031f409e9b1dd96f91351621&amp;WebId=b44a2e8f6bd940ffb8577ce52c7585e0&amp;ListId=fd8a59b5757749e6848a491ebc731a91&amp;ItemId=33570&amp;ItemGuid=2f436ba9858a4c4ba5e0d4d6cf90f4f3&amp;Data=24</v>
      </c>
    </row>
    <row r="369" spans="1:7" x14ac:dyDescent="0.25">
      <c r="A369" t="s">
        <v>19</v>
      </c>
      <c r="B369" t="s">
        <v>47</v>
      </c>
      <c r="C369" t="s">
        <v>930</v>
      </c>
      <c r="D369" t="s">
        <v>56</v>
      </c>
      <c r="E369" t="s">
        <v>931</v>
      </c>
      <c r="F369" t="str">
        <f t="shared" si="0"/>
        <v>Обращения граждан МО Ногликский ГО</v>
      </c>
      <c r="G369" s="10" t="str">
        <f>HYPERLINK("https://sed.admsakhalin.ru/Docs/Citizen/_layouts/15/eos/edbtransfer.ashx?SiteId=84ddafa0031f409e9b1dd96f91351621&amp;WebId=b44a2e8f6bd940ffb8577ce52c7585e0&amp;ListId=fd8a59b5757749e6848a491ebc731a91&amp;ItemId=31236&amp;ItemGuid=eb08a10373794db48febd50711118697&amp;Data=24","https://sed.admsakhalin.ru/Docs/Citizen/_layouts/15/eos/edbtransfer.ashx?SiteId=84ddafa0031f409e9b1dd96f91351621&amp;WebId=b44a2e8f6bd940ffb8577ce52c7585e0&amp;ListId=fd8a59b5757749e6848a491ebc731a91&amp;ItemId=31236&amp;ItemGuid=eb08a10373794db48febd50711118697&amp;Data=24")</f>
        <v>https://sed.admsakhalin.ru/Docs/Citizen/_layouts/15/eos/edbtransfer.ashx?SiteId=84ddafa0031f409e9b1dd96f91351621&amp;WebId=b44a2e8f6bd940ffb8577ce52c7585e0&amp;ListId=fd8a59b5757749e6848a491ebc731a91&amp;ItemId=31236&amp;ItemGuid=eb08a10373794db48febd50711118697&amp;Data=24</v>
      </c>
    </row>
    <row r="370" spans="1:7" x14ac:dyDescent="0.25">
      <c r="A370" t="s">
        <v>19</v>
      </c>
      <c r="B370" t="s">
        <v>489</v>
      </c>
      <c r="C370" t="s">
        <v>932</v>
      </c>
      <c r="D370" t="s">
        <v>933</v>
      </c>
      <c r="E370" t="s">
        <v>934</v>
      </c>
      <c r="F370" t="str">
        <f t="shared" si="0"/>
        <v>Обращения граждан МО Ногликский ГО</v>
      </c>
      <c r="G370" s="10" t="str">
        <f>HYPERLINK("https://sed.admsakhalin.ru/Docs/Citizen/_layouts/15/eos/edbtransfer.ashx?SiteId=84ddafa0031f409e9b1dd96f91351621&amp;WebId=b44a2e8f6bd940ffb8577ce52c7585e0&amp;ListId=fd8a59b5757749e6848a491ebc731a91&amp;ItemId=32704&amp;ItemGuid=c7f57f54ebaa42d0be9fd5772525a7ef&amp;Data=24","https://sed.admsakhalin.ru/Docs/Citizen/_layouts/15/eos/edbtransfer.ashx?SiteId=84ddafa0031f409e9b1dd96f91351621&amp;WebId=b44a2e8f6bd940ffb8577ce52c7585e0&amp;ListId=fd8a59b5757749e6848a491ebc731a91&amp;ItemId=32704&amp;ItemGuid=c7f57f54ebaa42d0be9fd5772525a7ef&amp;Data=24")</f>
        <v>https://sed.admsakhalin.ru/Docs/Citizen/_layouts/15/eos/edbtransfer.ashx?SiteId=84ddafa0031f409e9b1dd96f91351621&amp;WebId=b44a2e8f6bd940ffb8577ce52c7585e0&amp;ListId=fd8a59b5757749e6848a491ebc731a91&amp;ItemId=32704&amp;ItemGuid=c7f57f54ebaa42d0be9fd5772525a7ef&amp;Data=24</v>
      </c>
    </row>
    <row r="371" spans="1:7" x14ac:dyDescent="0.25">
      <c r="A371" t="s">
        <v>19</v>
      </c>
      <c r="B371" t="s">
        <v>452</v>
      </c>
      <c r="C371" t="s">
        <v>935</v>
      </c>
      <c r="D371" t="s">
        <v>936</v>
      </c>
      <c r="E371" t="s">
        <v>937</v>
      </c>
      <c r="F371" t="str">
        <f t="shared" si="0"/>
        <v>Обращения граждан МО Ногликский ГО</v>
      </c>
      <c r="G371" s="10" t="str">
        <f>HYPERLINK("https://sed.admsakhalin.ru/Docs/Citizen/_layouts/15/eos/edbtransfer.ashx?SiteId=84ddafa0031f409e9b1dd96f91351621&amp;WebId=b44a2e8f6bd940ffb8577ce52c7585e0&amp;ListId=fd8a59b5757749e6848a491ebc731a91&amp;ItemId=36471&amp;ItemGuid=ddee00b784e144ccb0b1d58df0596f60&amp;Data=24","https://sed.admsakhalin.ru/Docs/Citizen/_layouts/15/eos/edbtransfer.ashx?SiteId=84ddafa0031f409e9b1dd96f91351621&amp;WebId=b44a2e8f6bd940ffb8577ce52c7585e0&amp;ListId=fd8a59b5757749e6848a491ebc731a91&amp;ItemId=36471&amp;ItemGuid=ddee00b784e144ccb0b1d58df0596f60&amp;Data=24")</f>
        <v>https://sed.admsakhalin.ru/Docs/Citizen/_layouts/15/eos/edbtransfer.ashx?SiteId=84ddafa0031f409e9b1dd96f91351621&amp;WebId=b44a2e8f6bd940ffb8577ce52c7585e0&amp;ListId=fd8a59b5757749e6848a491ebc731a91&amp;ItemId=36471&amp;ItemGuid=ddee00b784e144ccb0b1d58df0596f60&amp;Data=24</v>
      </c>
    </row>
    <row r="372" spans="1:7" x14ac:dyDescent="0.25">
      <c r="A372" t="s">
        <v>19</v>
      </c>
      <c r="B372" t="s">
        <v>40</v>
      </c>
      <c r="C372" t="s">
        <v>938</v>
      </c>
      <c r="D372" t="s">
        <v>508</v>
      </c>
      <c r="E372" t="s">
        <v>939</v>
      </c>
      <c r="F372" t="str">
        <f t="shared" si="0"/>
        <v>Обращения граждан МО Ногликский ГО</v>
      </c>
      <c r="G372" s="10" t="str">
        <f>HYPERLINK("https://sed.admsakhalin.ru/Docs/Citizen/_layouts/15/eos/edbtransfer.ashx?SiteId=84ddafa0031f409e9b1dd96f91351621&amp;WebId=b44a2e8f6bd940ffb8577ce52c7585e0&amp;ListId=fd8a59b5757749e6848a491ebc731a91&amp;ItemId=28542&amp;ItemGuid=79b037fe0d2d46f3aa0ad5dfc439e62e&amp;Data=24","https://sed.admsakhalin.ru/Docs/Citizen/_layouts/15/eos/edbtransfer.ashx?SiteId=84ddafa0031f409e9b1dd96f91351621&amp;WebId=b44a2e8f6bd940ffb8577ce52c7585e0&amp;ListId=fd8a59b5757749e6848a491ebc731a91&amp;ItemId=28542&amp;ItemGuid=79b037fe0d2d46f3aa0ad5dfc439e62e&amp;Data=24")</f>
        <v>https://sed.admsakhalin.ru/Docs/Citizen/_layouts/15/eos/edbtransfer.ashx?SiteId=84ddafa0031f409e9b1dd96f91351621&amp;WebId=b44a2e8f6bd940ffb8577ce52c7585e0&amp;ListId=fd8a59b5757749e6848a491ebc731a91&amp;ItemId=28542&amp;ItemGuid=79b037fe0d2d46f3aa0ad5dfc439e62e&amp;Data=24</v>
      </c>
    </row>
    <row r="373" spans="1:7" x14ac:dyDescent="0.25">
      <c r="A373" t="s">
        <v>19</v>
      </c>
      <c r="B373" t="s">
        <v>484</v>
      </c>
      <c r="C373" t="s">
        <v>940</v>
      </c>
      <c r="D373" t="s">
        <v>127</v>
      </c>
      <c r="E373" t="s">
        <v>484</v>
      </c>
      <c r="F373" t="str">
        <f t="shared" si="0"/>
        <v>Обращения граждан МО Ногликский ГО</v>
      </c>
      <c r="G373" s="10" t="str">
        <f>HYPERLINK("https://sed.admsakhalin.ru/Docs/Citizen/_layouts/15/eos/edbtransfer.ashx?SiteId=84ddafa0031f409e9b1dd96f91351621&amp;WebId=b44a2e8f6bd940ffb8577ce52c7585e0&amp;ListId=fd8a59b5757749e6848a491ebc731a91&amp;ItemId=38129&amp;ItemGuid=0f251027cf78407fb45fd5fbb12192f8&amp;Data=24","https://sed.admsakhalin.ru/Docs/Citizen/_layouts/15/eos/edbtransfer.ashx?SiteId=84ddafa0031f409e9b1dd96f91351621&amp;WebId=b44a2e8f6bd940ffb8577ce52c7585e0&amp;ListId=fd8a59b5757749e6848a491ebc731a91&amp;ItemId=38129&amp;ItemGuid=0f251027cf78407fb45fd5fbb12192f8&amp;Data=24")</f>
        <v>https://sed.admsakhalin.ru/Docs/Citizen/_layouts/15/eos/edbtransfer.ashx?SiteId=84ddafa0031f409e9b1dd96f91351621&amp;WebId=b44a2e8f6bd940ffb8577ce52c7585e0&amp;ListId=fd8a59b5757749e6848a491ebc731a91&amp;ItemId=38129&amp;ItemGuid=0f251027cf78407fb45fd5fbb12192f8&amp;Data=24</v>
      </c>
    </row>
    <row r="374" spans="1:7" x14ac:dyDescent="0.25">
      <c r="A374" t="s">
        <v>19</v>
      </c>
      <c r="B374" t="s">
        <v>176</v>
      </c>
      <c r="C374" t="s">
        <v>941</v>
      </c>
      <c r="D374" t="s">
        <v>348</v>
      </c>
      <c r="E374" t="s">
        <v>744</v>
      </c>
      <c r="F374" t="str">
        <f t="shared" si="0"/>
        <v>Обращения граждан МО Ногликский ГО</v>
      </c>
      <c r="G374" s="10" t="str">
        <f>HYPERLINK("https://sed.admsakhalin.ru/Docs/Citizen/_layouts/15/eos/edbtransfer.ashx?SiteId=84ddafa0031f409e9b1dd96f91351621&amp;WebId=b44a2e8f6bd940ffb8577ce52c7585e0&amp;ListId=fd8a59b5757749e6848a491ebc731a91&amp;ItemId=33343&amp;ItemGuid=15fa2608d6424896bd87d679509f08af&amp;Data=24","https://sed.admsakhalin.ru/Docs/Citizen/_layouts/15/eos/edbtransfer.ashx?SiteId=84ddafa0031f409e9b1dd96f91351621&amp;WebId=b44a2e8f6bd940ffb8577ce52c7585e0&amp;ListId=fd8a59b5757749e6848a491ebc731a91&amp;ItemId=33343&amp;ItemGuid=15fa2608d6424896bd87d679509f08af&amp;Data=24")</f>
        <v>https://sed.admsakhalin.ru/Docs/Citizen/_layouts/15/eos/edbtransfer.ashx?SiteId=84ddafa0031f409e9b1dd96f91351621&amp;WebId=b44a2e8f6bd940ffb8577ce52c7585e0&amp;ListId=fd8a59b5757749e6848a491ebc731a91&amp;ItemId=33343&amp;ItemGuid=15fa2608d6424896bd87d679509f08af&amp;Data=24</v>
      </c>
    </row>
    <row r="375" spans="1:7" x14ac:dyDescent="0.25">
      <c r="A375" t="s">
        <v>19</v>
      </c>
      <c r="B375" t="s">
        <v>141</v>
      </c>
      <c r="C375" t="s">
        <v>942</v>
      </c>
      <c r="D375" t="s">
        <v>740</v>
      </c>
      <c r="E375" t="s">
        <v>943</v>
      </c>
      <c r="F375" t="str">
        <f t="shared" si="0"/>
        <v>Обращения граждан МО Ногликский ГО</v>
      </c>
      <c r="G375" s="10" t="str">
        <f>HYPERLINK("https://sed.admsakhalin.ru/Docs/Citizen/_layouts/15/eos/edbtransfer.ashx?SiteId=84ddafa0031f409e9b1dd96f91351621&amp;WebId=b44a2e8f6bd940ffb8577ce52c7585e0&amp;ListId=fd8a59b5757749e6848a491ebc731a91&amp;ItemId=31100&amp;ItemGuid=54925c1e682d4333b837d6e1252accaf&amp;Data=24","https://sed.admsakhalin.ru/Docs/Citizen/_layouts/15/eos/edbtransfer.ashx?SiteId=84ddafa0031f409e9b1dd96f91351621&amp;WebId=b44a2e8f6bd940ffb8577ce52c7585e0&amp;ListId=fd8a59b5757749e6848a491ebc731a91&amp;ItemId=31100&amp;ItemGuid=54925c1e682d4333b837d6e1252accaf&amp;Data=24")</f>
        <v>https://sed.admsakhalin.ru/Docs/Citizen/_layouts/15/eos/edbtransfer.ashx?SiteId=84ddafa0031f409e9b1dd96f91351621&amp;WebId=b44a2e8f6bd940ffb8577ce52c7585e0&amp;ListId=fd8a59b5757749e6848a491ebc731a91&amp;ItemId=31100&amp;ItemGuid=54925c1e682d4333b837d6e1252accaf&amp;Data=24</v>
      </c>
    </row>
    <row r="376" spans="1:7" x14ac:dyDescent="0.25">
      <c r="A376" t="s">
        <v>19</v>
      </c>
      <c r="B376" t="s">
        <v>484</v>
      </c>
      <c r="C376" t="s">
        <v>944</v>
      </c>
      <c r="D376" t="s">
        <v>131</v>
      </c>
      <c r="E376" t="s">
        <v>945</v>
      </c>
      <c r="F376" t="str">
        <f t="shared" si="0"/>
        <v>Обращения граждан МО Ногликский ГО</v>
      </c>
      <c r="G376" s="10" t="str">
        <f>HYPERLINK("https://sed.admsakhalin.ru/Docs/Citizen/_layouts/15/eos/edbtransfer.ashx?SiteId=84ddafa0031f409e9b1dd96f91351621&amp;WebId=b44a2e8f6bd940ffb8577ce52c7585e0&amp;ListId=fd8a59b5757749e6848a491ebc731a91&amp;ItemId=28104&amp;ItemGuid=4f0ace6da92e49a0ba83d782d767d989&amp;Data=24","https://sed.admsakhalin.ru/Docs/Citizen/_layouts/15/eos/edbtransfer.ashx?SiteId=84ddafa0031f409e9b1dd96f91351621&amp;WebId=b44a2e8f6bd940ffb8577ce52c7585e0&amp;ListId=fd8a59b5757749e6848a491ebc731a91&amp;ItemId=28104&amp;ItemGuid=4f0ace6da92e49a0ba83d782d767d989&amp;Data=24")</f>
        <v>https://sed.admsakhalin.ru/Docs/Citizen/_layouts/15/eos/edbtransfer.ashx?SiteId=84ddafa0031f409e9b1dd96f91351621&amp;WebId=b44a2e8f6bd940ffb8577ce52c7585e0&amp;ListId=fd8a59b5757749e6848a491ebc731a91&amp;ItemId=28104&amp;ItemGuid=4f0ace6da92e49a0ba83d782d767d989&amp;Data=24</v>
      </c>
    </row>
    <row r="377" spans="1:7" x14ac:dyDescent="0.25">
      <c r="A377" t="s">
        <v>19</v>
      </c>
      <c r="B377" t="s">
        <v>100</v>
      </c>
      <c r="C377" t="s">
        <v>946</v>
      </c>
      <c r="D377" t="s">
        <v>947</v>
      </c>
      <c r="E377" t="s">
        <v>425</v>
      </c>
      <c r="F377" t="str">
        <f t="shared" si="0"/>
        <v>Обращения граждан МО Ногликский ГО</v>
      </c>
      <c r="G377" s="10" t="str">
        <f>HYPERLINK("https://sed.admsakhalin.ru/Docs/Citizen/_layouts/15/eos/edbtransfer.ashx?SiteId=84ddafa0031f409e9b1dd96f91351621&amp;WebId=b44a2e8f6bd940ffb8577ce52c7585e0&amp;ListId=fd8a59b5757749e6848a491ebc731a91&amp;ItemId=36808&amp;ItemGuid=aa783e6e94ff40e8b3eed79daaaa32b5&amp;Data=24","https://sed.admsakhalin.ru/Docs/Citizen/_layouts/15/eos/edbtransfer.ashx?SiteId=84ddafa0031f409e9b1dd96f91351621&amp;WebId=b44a2e8f6bd940ffb8577ce52c7585e0&amp;ListId=fd8a59b5757749e6848a491ebc731a91&amp;ItemId=36808&amp;ItemGuid=aa783e6e94ff40e8b3eed79daaaa32b5&amp;Data=24")</f>
        <v>https://sed.admsakhalin.ru/Docs/Citizen/_layouts/15/eos/edbtransfer.ashx?SiteId=84ddafa0031f409e9b1dd96f91351621&amp;WebId=b44a2e8f6bd940ffb8577ce52c7585e0&amp;ListId=fd8a59b5757749e6848a491ebc731a91&amp;ItemId=36808&amp;ItemGuid=aa783e6e94ff40e8b3eed79daaaa32b5&amp;Data=24</v>
      </c>
    </row>
    <row r="378" spans="1:7" x14ac:dyDescent="0.25">
      <c r="A378" t="s">
        <v>19</v>
      </c>
      <c r="B378" t="s">
        <v>104</v>
      </c>
      <c r="C378" t="s">
        <v>948</v>
      </c>
      <c r="D378" t="s">
        <v>285</v>
      </c>
      <c r="E378" t="s">
        <v>949</v>
      </c>
      <c r="F378" t="str">
        <f t="shared" si="0"/>
        <v>Обращения граждан МО Ногликский ГО</v>
      </c>
      <c r="G378" s="10" t="str">
        <f>HYPERLINK("https://sed.admsakhalin.ru/Docs/Citizen/_layouts/15/eos/edbtransfer.ashx?SiteId=84ddafa0031f409e9b1dd96f91351621&amp;WebId=b44a2e8f6bd940ffb8577ce52c7585e0&amp;ListId=fd8a59b5757749e6848a491ebc731a91&amp;ItemId=38611&amp;ItemGuid=62138d365fb844d9ad0bd8096471890c&amp;Data=24","https://sed.admsakhalin.ru/Docs/Citizen/_layouts/15/eos/edbtransfer.ashx?SiteId=84ddafa0031f409e9b1dd96f91351621&amp;WebId=b44a2e8f6bd940ffb8577ce52c7585e0&amp;ListId=fd8a59b5757749e6848a491ebc731a91&amp;ItemId=38611&amp;ItemGuid=62138d365fb844d9ad0bd8096471890c&amp;Data=24")</f>
        <v>https://sed.admsakhalin.ru/Docs/Citizen/_layouts/15/eos/edbtransfer.ashx?SiteId=84ddafa0031f409e9b1dd96f91351621&amp;WebId=b44a2e8f6bd940ffb8577ce52c7585e0&amp;ListId=fd8a59b5757749e6848a491ebc731a91&amp;ItemId=38611&amp;ItemGuid=62138d365fb844d9ad0bd8096471890c&amp;Data=24</v>
      </c>
    </row>
    <row r="379" spans="1:7" x14ac:dyDescent="0.25">
      <c r="A379" t="s">
        <v>19</v>
      </c>
      <c r="B379" t="s">
        <v>169</v>
      </c>
      <c r="C379" t="s">
        <v>950</v>
      </c>
      <c r="D379" t="s">
        <v>221</v>
      </c>
      <c r="E379" t="s">
        <v>951</v>
      </c>
      <c r="F379" t="str">
        <f t="shared" si="0"/>
        <v>Обращения граждан МО Ногликский ГО</v>
      </c>
      <c r="G379" s="10" t="str">
        <f>HYPERLINK("https://sed.admsakhalin.ru/Docs/Citizen/_layouts/15/eos/edbtransfer.ashx?SiteId=84ddafa0031f409e9b1dd96f91351621&amp;WebId=b44a2e8f6bd940ffb8577ce52c7585e0&amp;ListId=fd8a59b5757749e6848a491ebc731a91&amp;ItemId=33607&amp;ItemGuid=b4e5e32f74b24464ae2ad909c2dfbd76&amp;Data=24","https://sed.admsakhalin.ru/Docs/Citizen/_layouts/15/eos/edbtransfer.ashx?SiteId=84ddafa0031f409e9b1dd96f91351621&amp;WebId=b44a2e8f6bd940ffb8577ce52c7585e0&amp;ListId=fd8a59b5757749e6848a491ebc731a91&amp;ItemId=33607&amp;ItemGuid=b4e5e32f74b24464ae2ad909c2dfbd76&amp;Data=24")</f>
        <v>https://sed.admsakhalin.ru/Docs/Citizen/_layouts/15/eos/edbtransfer.ashx?SiteId=84ddafa0031f409e9b1dd96f91351621&amp;WebId=b44a2e8f6bd940ffb8577ce52c7585e0&amp;ListId=fd8a59b5757749e6848a491ebc731a91&amp;ItemId=33607&amp;ItemGuid=b4e5e32f74b24464ae2ad909c2dfbd76&amp;Data=24</v>
      </c>
    </row>
    <row r="380" spans="1:7" x14ac:dyDescent="0.25">
      <c r="A380" t="s">
        <v>19</v>
      </c>
      <c r="B380" t="s">
        <v>58</v>
      </c>
      <c r="C380" t="s">
        <v>952</v>
      </c>
      <c r="D380" t="s">
        <v>334</v>
      </c>
      <c r="E380" t="s">
        <v>953</v>
      </c>
      <c r="F380" t="str">
        <f t="shared" si="0"/>
        <v>Обращения граждан МО Ногликский ГО</v>
      </c>
      <c r="G380" s="10" t="str">
        <f>HYPERLINK("https://sed.admsakhalin.ru/Docs/Citizen/_layouts/15/eos/edbtransfer.ashx?SiteId=84ddafa0031f409e9b1dd96f91351621&amp;WebId=b44a2e8f6bd940ffb8577ce52c7585e0&amp;ListId=fd8a59b5757749e6848a491ebc731a91&amp;ItemId=36093&amp;ItemGuid=60bdc77ecc2f4b4e8ae1d93b1095005b&amp;Data=24","https://sed.admsakhalin.ru/Docs/Citizen/_layouts/15/eos/edbtransfer.ashx?SiteId=84ddafa0031f409e9b1dd96f91351621&amp;WebId=b44a2e8f6bd940ffb8577ce52c7585e0&amp;ListId=fd8a59b5757749e6848a491ebc731a91&amp;ItemId=36093&amp;ItemGuid=60bdc77ecc2f4b4e8ae1d93b1095005b&amp;Data=24")</f>
        <v>https://sed.admsakhalin.ru/Docs/Citizen/_layouts/15/eos/edbtransfer.ashx?SiteId=84ddafa0031f409e9b1dd96f91351621&amp;WebId=b44a2e8f6bd940ffb8577ce52c7585e0&amp;ListId=fd8a59b5757749e6848a491ebc731a91&amp;ItemId=36093&amp;ItemGuid=60bdc77ecc2f4b4e8ae1d93b1095005b&amp;Data=24</v>
      </c>
    </row>
    <row r="381" spans="1:7" x14ac:dyDescent="0.25">
      <c r="A381" t="s">
        <v>19</v>
      </c>
      <c r="B381" t="s">
        <v>28</v>
      </c>
      <c r="C381" t="s">
        <v>954</v>
      </c>
      <c r="D381" t="s">
        <v>955</v>
      </c>
      <c r="E381" t="s">
        <v>956</v>
      </c>
      <c r="F381" t="str">
        <f t="shared" si="0"/>
        <v>Обращения граждан МО Ногликский ГО</v>
      </c>
      <c r="G381" s="10" t="str">
        <f>HYPERLINK("https://sed.admsakhalin.ru/Docs/Citizen/_layouts/15/eos/edbtransfer.ashx?SiteId=84ddafa0031f409e9b1dd96f91351621&amp;WebId=b44a2e8f6bd940ffb8577ce52c7585e0&amp;ListId=fd8a59b5757749e6848a491ebc731a91&amp;ItemId=34907&amp;ItemGuid=be6c1c691eef403b81cbd9fb4839e478&amp;Data=24","https://sed.admsakhalin.ru/Docs/Citizen/_layouts/15/eos/edbtransfer.ashx?SiteId=84ddafa0031f409e9b1dd96f91351621&amp;WebId=b44a2e8f6bd940ffb8577ce52c7585e0&amp;ListId=fd8a59b5757749e6848a491ebc731a91&amp;ItemId=34907&amp;ItemGuid=be6c1c691eef403b81cbd9fb4839e478&amp;Data=24")</f>
        <v>https://sed.admsakhalin.ru/Docs/Citizen/_layouts/15/eos/edbtransfer.ashx?SiteId=84ddafa0031f409e9b1dd96f91351621&amp;WebId=b44a2e8f6bd940ffb8577ce52c7585e0&amp;ListId=fd8a59b5757749e6848a491ebc731a91&amp;ItemId=34907&amp;ItemGuid=be6c1c691eef403b81cbd9fb4839e478&amp;Data=24</v>
      </c>
    </row>
    <row r="382" spans="1:7" x14ac:dyDescent="0.25">
      <c r="A382" t="s">
        <v>19</v>
      </c>
      <c r="B382" t="s">
        <v>58</v>
      </c>
      <c r="C382" t="s">
        <v>957</v>
      </c>
      <c r="D382" t="s">
        <v>958</v>
      </c>
      <c r="E382" t="s">
        <v>61</v>
      </c>
      <c r="F382" t="str">
        <f t="shared" si="0"/>
        <v>Обращения граждан МО Ногликский ГО</v>
      </c>
      <c r="G382" s="10" t="str">
        <f>HYPERLINK("https://sed.admsakhalin.ru/Docs/Citizen/_layouts/15/eos/edbtransfer.ashx?SiteId=84ddafa0031f409e9b1dd96f91351621&amp;WebId=b44a2e8f6bd940ffb8577ce52c7585e0&amp;ListId=fd8a59b5757749e6848a491ebc731a91&amp;ItemId=37496&amp;ItemGuid=f0139718bfb74bae9009da010cd1e97f&amp;Data=24","https://sed.admsakhalin.ru/Docs/Citizen/_layouts/15/eos/edbtransfer.ashx?SiteId=84ddafa0031f409e9b1dd96f91351621&amp;WebId=b44a2e8f6bd940ffb8577ce52c7585e0&amp;ListId=fd8a59b5757749e6848a491ebc731a91&amp;ItemId=37496&amp;ItemGuid=f0139718bfb74bae9009da010cd1e97f&amp;Data=24")</f>
        <v>https://sed.admsakhalin.ru/Docs/Citizen/_layouts/15/eos/edbtransfer.ashx?SiteId=84ddafa0031f409e9b1dd96f91351621&amp;WebId=b44a2e8f6bd940ffb8577ce52c7585e0&amp;ListId=fd8a59b5757749e6848a491ebc731a91&amp;ItemId=37496&amp;ItemGuid=f0139718bfb74bae9009da010cd1e97f&amp;Data=24</v>
      </c>
    </row>
    <row r="383" spans="1:7" x14ac:dyDescent="0.25">
      <c r="A383" t="s">
        <v>19</v>
      </c>
      <c r="B383" t="s">
        <v>446</v>
      </c>
      <c r="C383" t="s">
        <v>959</v>
      </c>
      <c r="D383" t="s">
        <v>285</v>
      </c>
      <c r="E383" t="s">
        <v>960</v>
      </c>
      <c r="F383" t="str">
        <f t="shared" si="0"/>
        <v>Обращения граждан МО Ногликский ГО</v>
      </c>
      <c r="G383" s="10" t="str">
        <f>HYPERLINK("https://sed.admsakhalin.ru/Docs/Citizen/_layouts/15/eos/edbtransfer.ashx?SiteId=84ddafa0031f409e9b1dd96f91351621&amp;WebId=b44a2e8f6bd940ffb8577ce52c7585e0&amp;ListId=fd8a59b5757749e6848a491ebc731a91&amp;ItemId=38580&amp;ItemGuid=ceaf0c2d5fe6430eb649da7abbaddb05&amp;Data=24","https://sed.admsakhalin.ru/Docs/Citizen/_layouts/15/eos/edbtransfer.ashx?SiteId=84ddafa0031f409e9b1dd96f91351621&amp;WebId=b44a2e8f6bd940ffb8577ce52c7585e0&amp;ListId=fd8a59b5757749e6848a491ebc731a91&amp;ItemId=38580&amp;ItemGuid=ceaf0c2d5fe6430eb649da7abbaddb05&amp;Data=24")</f>
        <v>https://sed.admsakhalin.ru/Docs/Citizen/_layouts/15/eos/edbtransfer.ashx?SiteId=84ddafa0031f409e9b1dd96f91351621&amp;WebId=b44a2e8f6bd940ffb8577ce52c7585e0&amp;ListId=fd8a59b5757749e6848a491ebc731a91&amp;ItemId=38580&amp;ItemGuid=ceaf0c2d5fe6430eb649da7abbaddb05&amp;Data=24</v>
      </c>
    </row>
    <row r="384" spans="1:7" x14ac:dyDescent="0.25">
      <c r="A384" t="s">
        <v>19</v>
      </c>
      <c r="B384" t="s">
        <v>961</v>
      </c>
      <c r="C384" t="s">
        <v>962</v>
      </c>
      <c r="D384" t="s">
        <v>568</v>
      </c>
      <c r="E384" t="s">
        <v>963</v>
      </c>
      <c r="F384" t="str">
        <f t="shared" si="0"/>
        <v>Обращения граждан МО Ногликский ГО</v>
      </c>
      <c r="G384" s="10" t="str">
        <f>HYPERLINK("https://sed.admsakhalin.ru/Docs/Citizen/_layouts/15/eos/edbtransfer.ashx?SiteId=84ddafa0031f409e9b1dd96f91351621&amp;WebId=b44a2e8f6bd940ffb8577ce52c7585e0&amp;ListId=fd8a59b5757749e6848a491ebc731a91&amp;ItemId=31876&amp;ItemGuid=1078c2089f1c45e5ae18da7f4f3d24e9&amp;Data=24","https://sed.admsakhalin.ru/Docs/Citizen/_layouts/15/eos/edbtransfer.ashx?SiteId=84ddafa0031f409e9b1dd96f91351621&amp;WebId=b44a2e8f6bd940ffb8577ce52c7585e0&amp;ListId=fd8a59b5757749e6848a491ebc731a91&amp;ItemId=31876&amp;ItemGuid=1078c2089f1c45e5ae18da7f4f3d24e9&amp;Data=24")</f>
        <v>https://sed.admsakhalin.ru/Docs/Citizen/_layouts/15/eos/edbtransfer.ashx?SiteId=84ddafa0031f409e9b1dd96f91351621&amp;WebId=b44a2e8f6bd940ffb8577ce52c7585e0&amp;ListId=fd8a59b5757749e6848a491ebc731a91&amp;ItemId=31876&amp;ItemGuid=1078c2089f1c45e5ae18da7f4f3d24e9&amp;Data=24</v>
      </c>
    </row>
    <row r="385" spans="1:7" x14ac:dyDescent="0.25">
      <c r="A385" t="s">
        <v>19</v>
      </c>
      <c r="B385" t="s">
        <v>40</v>
      </c>
      <c r="C385" t="s">
        <v>964</v>
      </c>
      <c r="D385" t="s">
        <v>242</v>
      </c>
      <c r="E385" t="s">
        <v>965</v>
      </c>
      <c r="F385" t="str">
        <f t="shared" si="0"/>
        <v>Обращения граждан МО Ногликский ГО</v>
      </c>
      <c r="G385" s="10" t="str">
        <f>HYPERLINK("https://sed.admsakhalin.ru/Docs/Citizen/_layouts/15/eos/edbtransfer.ashx?SiteId=84ddafa0031f409e9b1dd96f91351621&amp;WebId=b44a2e8f6bd940ffb8577ce52c7585e0&amp;ListId=fd8a59b5757749e6848a491ebc731a91&amp;ItemId=36669&amp;ItemGuid=055e4f9062ad4de1b7fddb0480c785b2&amp;Data=24","https://sed.admsakhalin.ru/Docs/Citizen/_layouts/15/eos/edbtransfer.ashx?SiteId=84ddafa0031f409e9b1dd96f91351621&amp;WebId=b44a2e8f6bd940ffb8577ce52c7585e0&amp;ListId=fd8a59b5757749e6848a491ebc731a91&amp;ItemId=36669&amp;ItemGuid=055e4f9062ad4de1b7fddb0480c785b2&amp;Data=24")</f>
        <v>https://sed.admsakhalin.ru/Docs/Citizen/_layouts/15/eos/edbtransfer.ashx?SiteId=84ddafa0031f409e9b1dd96f91351621&amp;WebId=b44a2e8f6bd940ffb8577ce52c7585e0&amp;ListId=fd8a59b5757749e6848a491ebc731a91&amp;ItemId=36669&amp;ItemGuid=055e4f9062ad4de1b7fddb0480c785b2&amp;Data=24</v>
      </c>
    </row>
    <row r="386" spans="1:7" x14ac:dyDescent="0.25">
      <c r="A386" t="s">
        <v>19</v>
      </c>
      <c r="B386" t="s">
        <v>40</v>
      </c>
      <c r="C386" t="s">
        <v>966</v>
      </c>
      <c r="D386" t="s">
        <v>204</v>
      </c>
      <c r="E386" t="s">
        <v>967</v>
      </c>
      <c r="F386" t="str">
        <f t="shared" si="0"/>
        <v>Обращения граждан МО Ногликский ГО</v>
      </c>
      <c r="G386" s="10" t="str">
        <f>HYPERLINK("https://sed.admsakhalin.ru/Docs/Citizen/_layouts/15/eos/edbtransfer.ashx?SiteId=84ddafa0031f409e9b1dd96f91351621&amp;WebId=b44a2e8f6bd940ffb8577ce52c7585e0&amp;ListId=fd8a59b5757749e6848a491ebc731a91&amp;ItemId=39098&amp;ItemGuid=d2f11df3056342219931db093c71226e&amp;Data=24","https://sed.admsakhalin.ru/Docs/Citizen/_layouts/15/eos/edbtransfer.ashx?SiteId=84ddafa0031f409e9b1dd96f91351621&amp;WebId=b44a2e8f6bd940ffb8577ce52c7585e0&amp;ListId=fd8a59b5757749e6848a491ebc731a91&amp;ItemId=39098&amp;ItemGuid=d2f11df3056342219931db093c71226e&amp;Data=24")</f>
        <v>https://sed.admsakhalin.ru/Docs/Citizen/_layouts/15/eos/edbtransfer.ashx?SiteId=84ddafa0031f409e9b1dd96f91351621&amp;WebId=b44a2e8f6bd940ffb8577ce52c7585e0&amp;ListId=fd8a59b5757749e6848a491ebc731a91&amp;ItemId=39098&amp;ItemGuid=d2f11df3056342219931db093c71226e&amp;Data=24</v>
      </c>
    </row>
    <row r="387" spans="1:7" x14ac:dyDescent="0.25">
      <c r="A387" t="s">
        <v>19</v>
      </c>
      <c r="B387" t="s">
        <v>24</v>
      </c>
      <c r="C387" t="s">
        <v>968</v>
      </c>
      <c r="D387" t="s">
        <v>577</v>
      </c>
      <c r="E387" t="s">
        <v>969</v>
      </c>
      <c r="F387" t="str">
        <f t="shared" si="0"/>
        <v>Обращения граждан МО Ногликский ГО</v>
      </c>
      <c r="G387" s="10" t="str">
        <f>HYPERLINK("https://sed.admsakhalin.ru/Docs/Citizen/_layouts/15/eos/edbtransfer.ashx?SiteId=84ddafa0031f409e9b1dd96f91351621&amp;WebId=b44a2e8f6bd940ffb8577ce52c7585e0&amp;ListId=fd8a59b5757749e6848a491ebc731a91&amp;ItemId=30069&amp;ItemGuid=456c49c63c274b3aae62dbaa09f3b300&amp;Data=24","https://sed.admsakhalin.ru/Docs/Citizen/_layouts/15/eos/edbtransfer.ashx?SiteId=84ddafa0031f409e9b1dd96f91351621&amp;WebId=b44a2e8f6bd940ffb8577ce52c7585e0&amp;ListId=fd8a59b5757749e6848a491ebc731a91&amp;ItemId=30069&amp;ItemGuid=456c49c63c274b3aae62dbaa09f3b300&amp;Data=24")</f>
        <v>https://sed.admsakhalin.ru/Docs/Citizen/_layouts/15/eos/edbtransfer.ashx?SiteId=84ddafa0031f409e9b1dd96f91351621&amp;WebId=b44a2e8f6bd940ffb8577ce52c7585e0&amp;ListId=fd8a59b5757749e6848a491ebc731a91&amp;ItemId=30069&amp;ItemGuid=456c49c63c274b3aae62dbaa09f3b300&amp;Data=24</v>
      </c>
    </row>
    <row r="388" spans="1:7" x14ac:dyDescent="0.25">
      <c r="A388" t="s">
        <v>19</v>
      </c>
      <c r="B388" t="s">
        <v>489</v>
      </c>
      <c r="C388" t="s">
        <v>970</v>
      </c>
      <c r="D388" t="s">
        <v>971</v>
      </c>
      <c r="E388" t="s">
        <v>972</v>
      </c>
      <c r="F388" t="str">
        <f t="shared" si="0"/>
        <v>Обращения граждан МО Ногликский ГО</v>
      </c>
      <c r="G388" s="10" t="str">
        <f>HYPERLINK("https://sed.admsakhalin.ru/Docs/Citizen/_layouts/15/eos/edbtransfer.ashx?SiteId=84ddafa0031f409e9b1dd96f91351621&amp;WebId=b44a2e8f6bd940ffb8577ce52c7585e0&amp;ListId=fd8a59b5757749e6848a491ebc731a91&amp;ItemId=30661&amp;ItemGuid=792afcc1bb2b43f796dbdc5b6686dd0c&amp;Data=24","https://sed.admsakhalin.ru/Docs/Citizen/_layouts/15/eos/edbtransfer.ashx?SiteId=84ddafa0031f409e9b1dd96f91351621&amp;WebId=b44a2e8f6bd940ffb8577ce52c7585e0&amp;ListId=fd8a59b5757749e6848a491ebc731a91&amp;ItemId=30661&amp;ItemGuid=792afcc1bb2b43f796dbdc5b6686dd0c&amp;Data=24")</f>
        <v>https://sed.admsakhalin.ru/Docs/Citizen/_layouts/15/eos/edbtransfer.ashx?SiteId=84ddafa0031f409e9b1dd96f91351621&amp;WebId=b44a2e8f6bd940ffb8577ce52c7585e0&amp;ListId=fd8a59b5757749e6848a491ebc731a91&amp;ItemId=30661&amp;ItemGuid=792afcc1bb2b43f796dbdc5b6686dd0c&amp;Data=24</v>
      </c>
    </row>
    <row r="389" spans="1:7" x14ac:dyDescent="0.25">
      <c r="A389" t="s">
        <v>19</v>
      </c>
      <c r="B389" t="s">
        <v>467</v>
      </c>
      <c r="C389" t="s">
        <v>973</v>
      </c>
      <c r="D389" t="s">
        <v>786</v>
      </c>
      <c r="E389" t="s">
        <v>470</v>
      </c>
      <c r="F389" t="str">
        <f t="shared" si="0"/>
        <v>Обращения граждан МО Ногликский ГО</v>
      </c>
      <c r="G389" s="10" t="str">
        <f>HYPERLINK("https://sed.admsakhalin.ru/Docs/Citizen/_layouts/15/eos/edbtransfer.ashx?SiteId=84ddafa0031f409e9b1dd96f91351621&amp;WebId=b44a2e8f6bd940ffb8577ce52c7585e0&amp;ListId=fd8a59b5757749e6848a491ebc731a91&amp;ItemId=27928&amp;ItemGuid=c4bfafed78fd4e429a90dc6a88238107&amp;Data=24","https://sed.admsakhalin.ru/Docs/Citizen/_layouts/15/eos/edbtransfer.ashx?SiteId=84ddafa0031f409e9b1dd96f91351621&amp;WebId=b44a2e8f6bd940ffb8577ce52c7585e0&amp;ListId=fd8a59b5757749e6848a491ebc731a91&amp;ItemId=27928&amp;ItemGuid=c4bfafed78fd4e429a90dc6a88238107&amp;Data=24")</f>
        <v>https://sed.admsakhalin.ru/Docs/Citizen/_layouts/15/eos/edbtransfer.ashx?SiteId=84ddafa0031f409e9b1dd96f91351621&amp;WebId=b44a2e8f6bd940ffb8577ce52c7585e0&amp;ListId=fd8a59b5757749e6848a491ebc731a91&amp;ItemId=27928&amp;ItemGuid=c4bfafed78fd4e429a90dc6a88238107&amp;Data=24</v>
      </c>
    </row>
    <row r="390" spans="1:7" x14ac:dyDescent="0.25">
      <c r="A390" t="s">
        <v>19</v>
      </c>
      <c r="B390" t="s">
        <v>581</v>
      </c>
      <c r="C390" t="s">
        <v>974</v>
      </c>
      <c r="D390" t="s">
        <v>38</v>
      </c>
      <c r="E390" t="s">
        <v>758</v>
      </c>
      <c r="F390" t="str">
        <f t="shared" si="0"/>
        <v>Обращения граждан МО Ногликский ГО</v>
      </c>
      <c r="G390" s="10" t="str">
        <f>HYPERLINK("https://sed.admsakhalin.ru/Docs/Citizen/_layouts/15/eos/edbtransfer.ashx?SiteId=84ddafa0031f409e9b1dd96f91351621&amp;WebId=b44a2e8f6bd940ffb8577ce52c7585e0&amp;ListId=fd8a59b5757749e6848a491ebc731a91&amp;ItemId=29384&amp;ItemGuid=cca69aa73b5a4cf7bf05dc71a3b97595&amp;Data=24","https://sed.admsakhalin.ru/Docs/Citizen/_layouts/15/eos/edbtransfer.ashx?SiteId=84ddafa0031f409e9b1dd96f91351621&amp;WebId=b44a2e8f6bd940ffb8577ce52c7585e0&amp;ListId=fd8a59b5757749e6848a491ebc731a91&amp;ItemId=29384&amp;ItemGuid=cca69aa73b5a4cf7bf05dc71a3b97595&amp;Data=24")</f>
        <v>https://sed.admsakhalin.ru/Docs/Citizen/_layouts/15/eos/edbtransfer.ashx?SiteId=84ddafa0031f409e9b1dd96f91351621&amp;WebId=b44a2e8f6bd940ffb8577ce52c7585e0&amp;ListId=fd8a59b5757749e6848a491ebc731a91&amp;ItemId=29384&amp;ItemGuid=cca69aa73b5a4cf7bf05dc71a3b97595&amp;Data=24</v>
      </c>
    </row>
    <row r="391" spans="1:7" x14ac:dyDescent="0.25">
      <c r="A391" t="s">
        <v>19</v>
      </c>
      <c r="B391" t="s">
        <v>40</v>
      </c>
      <c r="C391" t="s">
        <v>975</v>
      </c>
      <c r="D391" t="s">
        <v>158</v>
      </c>
      <c r="E391" t="s">
        <v>976</v>
      </c>
      <c r="F391" t="str">
        <f t="shared" si="0"/>
        <v>Обращения граждан МО Ногликский ГО</v>
      </c>
      <c r="G391" s="10" t="str">
        <f>HYPERLINK("https://sed.admsakhalin.ru/Docs/Citizen/_layouts/15/eos/edbtransfer.ashx?SiteId=84ddafa0031f409e9b1dd96f91351621&amp;WebId=b44a2e8f6bd940ffb8577ce52c7585e0&amp;ListId=fd8a59b5757749e6848a491ebc731a91&amp;ItemId=39794&amp;ItemGuid=98e594712ce44716ac79dccd0b2e2d29&amp;Data=24","https://sed.admsakhalin.ru/Docs/Citizen/_layouts/15/eos/edbtransfer.ashx?SiteId=84ddafa0031f409e9b1dd96f91351621&amp;WebId=b44a2e8f6bd940ffb8577ce52c7585e0&amp;ListId=fd8a59b5757749e6848a491ebc731a91&amp;ItemId=39794&amp;ItemGuid=98e594712ce44716ac79dccd0b2e2d29&amp;Data=24")</f>
        <v>https://sed.admsakhalin.ru/Docs/Citizen/_layouts/15/eos/edbtransfer.ashx?SiteId=84ddafa0031f409e9b1dd96f91351621&amp;WebId=b44a2e8f6bd940ffb8577ce52c7585e0&amp;ListId=fd8a59b5757749e6848a491ebc731a91&amp;ItemId=39794&amp;ItemGuid=98e594712ce44716ac79dccd0b2e2d29&amp;Data=24</v>
      </c>
    </row>
    <row r="392" spans="1:7" x14ac:dyDescent="0.25">
      <c r="A392" t="s">
        <v>19</v>
      </c>
      <c r="B392" t="s">
        <v>977</v>
      </c>
      <c r="C392" t="s">
        <v>978</v>
      </c>
      <c r="D392" t="s">
        <v>545</v>
      </c>
      <c r="E392" t="s">
        <v>979</v>
      </c>
      <c r="F392" t="str">
        <f t="shared" si="0"/>
        <v>Обращения граждан МО Ногликский ГО</v>
      </c>
      <c r="G392" s="10" t="str">
        <f>HYPERLINK("https://sed.admsakhalin.ru/Docs/Citizen/_layouts/15/eos/edbtransfer.ashx?SiteId=84ddafa0031f409e9b1dd96f91351621&amp;WebId=b44a2e8f6bd940ffb8577ce52c7585e0&amp;ListId=fd8a59b5757749e6848a491ebc731a91&amp;ItemId=35025&amp;ItemGuid=c2121cfea06947aaac88dde64624f9ef&amp;Data=24","https://sed.admsakhalin.ru/Docs/Citizen/_layouts/15/eos/edbtransfer.ashx?SiteId=84ddafa0031f409e9b1dd96f91351621&amp;WebId=b44a2e8f6bd940ffb8577ce52c7585e0&amp;ListId=fd8a59b5757749e6848a491ebc731a91&amp;ItemId=35025&amp;ItemGuid=c2121cfea06947aaac88dde64624f9ef&amp;Data=24")</f>
        <v>https://sed.admsakhalin.ru/Docs/Citizen/_layouts/15/eos/edbtransfer.ashx?SiteId=84ddafa0031f409e9b1dd96f91351621&amp;WebId=b44a2e8f6bd940ffb8577ce52c7585e0&amp;ListId=fd8a59b5757749e6848a491ebc731a91&amp;ItemId=35025&amp;ItemGuid=c2121cfea06947aaac88dde64624f9ef&amp;Data=24</v>
      </c>
    </row>
    <row r="393" spans="1:7" x14ac:dyDescent="0.25">
      <c r="A393" t="s">
        <v>19</v>
      </c>
      <c r="B393" t="s">
        <v>100</v>
      </c>
      <c r="C393" t="s">
        <v>980</v>
      </c>
      <c r="D393" t="s">
        <v>341</v>
      </c>
      <c r="E393" t="s">
        <v>981</v>
      </c>
      <c r="F393" t="str">
        <f t="shared" si="0"/>
        <v>Обращения граждан МО Ногликский ГО</v>
      </c>
      <c r="G393" s="10" t="str">
        <f>HYPERLINK("https://sed.admsakhalin.ru/Docs/Citizen/_layouts/15/eos/edbtransfer.ashx?SiteId=84ddafa0031f409e9b1dd96f91351621&amp;WebId=b44a2e8f6bd940ffb8577ce52c7585e0&amp;ListId=fd8a59b5757749e6848a491ebc731a91&amp;ItemId=38309&amp;ItemGuid=83868880a5fe490a98dbde1885329b51&amp;Data=24","https://sed.admsakhalin.ru/Docs/Citizen/_layouts/15/eos/edbtransfer.ashx?SiteId=84ddafa0031f409e9b1dd96f91351621&amp;WebId=b44a2e8f6bd940ffb8577ce52c7585e0&amp;ListId=fd8a59b5757749e6848a491ebc731a91&amp;ItemId=38309&amp;ItemGuid=83868880a5fe490a98dbde1885329b51&amp;Data=24")</f>
        <v>https://sed.admsakhalin.ru/Docs/Citizen/_layouts/15/eos/edbtransfer.ashx?SiteId=84ddafa0031f409e9b1dd96f91351621&amp;WebId=b44a2e8f6bd940ffb8577ce52c7585e0&amp;ListId=fd8a59b5757749e6848a491ebc731a91&amp;ItemId=38309&amp;ItemGuid=83868880a5fe490a98dbde1885329b51&amp;Data=24</v>
      </c>
    </row>
    <row r="394" spans="1:7" x14ac:dyDescent="0.25">
      <c r="A394" t="s">
        <v>19</v>
      </c>
      <c r="B394" t="s">
        <v>467</v>
      </c>
      <c r="C394" t="s">
        <v>982</v>
      </c>
      <c r="D394" t="s">
        <v>34</v>
      </c>
      <c r="E394" t="s">
        <v>470</v>
      </c>
      <c r="F394" t="str">
        <f t="shared" si="0"/>
        <v>Обращения граждан МО Ногликский ГО</v>
      </c>
      <c r="G394" s="10" t="str">
        <f>HYPERLINK("https://sed.admsakhalin.ru/Docs/Citizen/_layouts/15/eos/edbtransfer.ashx?SiteId=84ddafa0031f409e9b1dd96f91351621&amp;WebId=b44a2e8f6bd940ffb8577ce52c7585e0&amp;ListId=fd8a59b5757749e6848a491ebc731a91&amp;ItemId=28248&amp;ItemGuid=90e60089454d4f3db173dea0b490dc80&amp;Data=24","https://sed.admsakhalin.ru/Docs/Citizen/_layouts/15/eos/edbtransfer.ashx?SiteId=84ddafa0031f409e9b1dd96f91351621&amp;WebId=b44a2e8f6bd940ffb8577ce52c7585e0&amp;ListId=fd8a59b5757749e6848a491ebc731a91&amp;ItemId=28248&amp;ItemGuid=90e60089454d4f3db173dea0b490dc80&amp;Data=24")</f>
        <v>https://sed.admsakhalin.ru/Docs/Citizen/_layouts/15/eos/edbtransfer.ashx?SiteId=84ddafa0031f409e9b1dd96f91351621&amp;WebId=b44a2e8f6bd940ffb8577ce52c7585e0&amp;ListId=fd8a59b5757749e6848a491ebc731a91&amp;ItemId=28248&amp;ItemGuid=90e60089454d4f3db173dea0b490dc80&amp;Data=24</v>
      </c>
    </row>
    <row r="395" spans="1:7" x14ac:dyDescent="0.25">
      <c r="A395" t="s">
        <v>19</v>
      </c>
      <c r="B395" t="s">
        <v>169</v>
      </c>
      <c r="C395" t="s">
        <v>983</v>
      </c>
      <c r="D395" t="s">
        <v>984</v>
      </c>
      <c r="E395" t="s">
        <v>985</v>
      </c>
      <c r="F395" t="str">
        <f t="shared" si="0"/>
        <v>Обращения граждан МО Ногликский ГО</v>
      </c>
      <c r="G395" s="10" t="str">
        <f>HYPERLINK("https://sed.admsakhalin.ru/Docs/Citizen/_layouts/15/eos/edbtransfer.ashx?SiteId=84ddafa0031f409e9b1dd96f91351621&amp;WebId=b44a2e8f6bd940ffb8577ce52c7585e0&amp;ListId=fd8a59b5757749e6848a491ebc731a91&amp;ItemId=32812&amp;ItemGuid=6191fef8d058402e94b6df1f1b50b880&amp;Data=24","https://sed.admsakhalin.ru/Docs/Citizen/_layouts/15/eos/edbtransfer.ashx?SiteId=84ddafa0031f409e9b1dd96f91351621&amp;WebId=b44a2e8f6bd940ffb8577ce52c7585e0&amp;ListId=fd8a59b5757749e6848a491ebc731a91&amp;ItemId=32812&amp;ItemGuid=6191fef8d058402e94b6df1f1b50b880&amp;Data=24")</f>
        <v>https://sed.admsakhalin.ru/Docs/Citizen/_layouts/15/eos/edbtransfer.ashx?SiteId=84ddafa0031f409e9b1dd96f91351621&amp;WebId=b44a2e8f6bd940ffb8577ce52c7585e0&amp;ListId=fd8a59b5757749e6848a491ebc731a91&amp;ItemId=32812&amp;ItemGuid=6191fef8d058402e94b6df1f1b50b880&amp;Data=24</v>
      </c>
    </row>
    <row r="396" spans="1:7" x14ac:dyDescent="0.25">
      <c r="A396" t="s">
        <v>19</v>
      </c>
      <c r="B396" t="s">
        <v>248</v>
      </c>
      <c r="C396" t="s">
        <v>986</v>
      </c>
      <c r="D396" t="s">
        <v>987</v>
      </c>
      <c r="E396" t="s">
        <v>988</v>
      </c>
      <c r="F396" t="str">
        <f t="shared" si="0"/>
        <v>Обращения граждан МО Ногликский ГО</v>
      </c>
      <c r="G396" s="10" t="str">
        <f>HYPERLINK("https://sed.admsakhalin.ru/Docs/Citizen/_layouts/15/eos/edbtransfer.ashx?SiteId=84ddafa0031f409e9b1dd96f91351621&amp;WebId=b44a2e8f6bd940ffb8577ce52c7585e0&amp;ListId=fd8a59b5757749e6848a491ebc731a91&amp;ItemId=32751&amp;ItemGuid=2273c34ff95a498fa3a3df8186922d4a&amp;Data=24","https://sed.admsakhalin.ru/Docs/Citizen/_layouts/15/eos/edbtransfer.ashx?SiteId=84ddafa0031f409e9b1dd96f91351621&amp;WebId=b44a2e8f6bd940ffb8577ce52c7585e0&amp;ListId=fd8a59b5757749e6848a491ebc731a91&amp;ItemId=32751&amp;ItemGuid=2273c34ff95a498fa3a3df8186922d4a&amp;Data=24")</f>
        <v>https://sed.admsakhalin.ru/Docs/Citizen/_layouts/15/eos/edbtransfer.ashx?SiteId=84ddafa0031f409e9b1dd96f91351621&amp;WebId=b44a2e8f6bd940ffb8577ce52c7585e0&amp;ListId=fd8a59b5757749e6848a491ebc731a91&amp;ItemId=32751&amp;ItemGuid=2273c34ff95a498fa3a3df8186922d4a&amp;Data=24</v>
      </c>
    </row>
    <row r="397" spans="1:7" x14ac:dyDescent="0.25">
      <c r="A397" t="s">
        <v>19</v>
      </c>
      <c r="B397" t="s">
        <v>532</v>
      </c>
      <c r="C397" t="s">
        <v>989</v>
      </c>
      <c r="D397" t="s">
        <v>273</v>
      </c>
      <c r="E397" t="s">
        <v>990</v>
      </c>
      <c r="F397" t="str">
        <f t="shared" si="0"/>
        <v>Обращения граждан МО Ногликский ГО</v>
      </c>
      <c r="G397" s="10" t="str">
        <f>HYPERLINK("https://sed.admsakhalin.ru/Docs/Citizen/_layouts/15/eos/edbtransfer.ashx?SiteId=84ddafa0031f409e9b1dd96f91351621&amp;WebId=b44a2e8f6bd940ffb8577ce52c7585e0&amp;ListId=fd8a59b5757749e6848a491ebc731a91&amp;ItemId=32111&amp;ItemGuid=580d96db28b849cab690e074c4da7ece&amp;Data=24","https://sed.admsakhalin.ru/Docs/Citizen/_layouts/15/eos/edbtransfer.ashx?SiteId=84ddafa0031f409e9b1dd96f91351621&amp;WebId=b44a2e8f6bd940ffb8577ce52c7585e0&amp;ListId=fd8a59b5757749e6848a491ebc731a91&amp;ItemId=32111&amp;ItemGuid=580d96db28b849cab690e074c4da7ece&amp;Data=24")</f>
        <v>https://sed.admsakhalin.ru/Docs/Citizen/_layouts/15/eos/edbtransfer.ashx?SiteId=84ddafa0031f409e9b1dd96f91351621&amp;WebId=b44a2e8f6bd940ffb8577ce52c7585e0&amp;ListId=fd8a59b5757749e6848a491ebc731a91&amp;ItemId=32111&amp;ItemGuid=580d96db28b849cab690e074c4da7ece&amp;Data=24</v>
      </c>
    </row>
    <row r="398" spans="1:7" x14ac:dyDescent="0.25">
      <c r="A398" t="s">
        <v>19</v>
      </c>
      <c r="B398" t="s">
        <v>484</v>
      </c>
      <c r="C398" t="s">
        <v>991</v>
      </c>
      <c r="D398" t="s">
        <v>992</v>
      </c>
      <c r="E398" t="s">
        <v>993</v>
      </c>
      <c r="F398" t="str">
        <f t="shared" si="0"/>
        <v>Обращения граждан МО Ногликский ГО</v>
      </c>
      <c r="G398" s="10" t="str">
        <f>HYPERLINK("https://sed.admsakhalin.ru/Docs/Citizen/_layouts/15/eos/edbtransfer.ashx?SiteId=84ddafa0031f409e9b1dd96f91351621&amp;WebId=b44a2e8f6bd940ffb8577ce52c7585e0&amp;ListId=fd8a59b5757749e6848a491ebc731a91&amp;ItemId=30763&amp;ItemGuid=98915187b8e248868e70e0861fa5363a&amp;Data=24","https://sed.admsakhalin.ru/Docs/Citizen/_layouts/15/eos/edbtransfer.ashx?SiteId=84ddafa0031f409e9b1dd96f91351621&amp;WebId=b44a2e8f6bd940ffb8577ce52c7585e0&amp;ListId=fd8a59b5757749e6848a491ebc731a91&amp;ItemId=30763&amp;ItemGuid=98915187b8e248868e70e0861fa5363a&amp;Data=24")</f>
        <v>https://sed.admsakhalin.ru/Docs/Citizen/_layouts/15/eos/edbtransfer.ashx?SiteId=84ddafa0031f409e9b1dd96f91351621&amp;WebId=b44a2e8f6bd940ffb8577ce52c7585e0&amp;ListId=fd8a59b5757749e6848a491ebc731a91&amp;ItemId=30763&amp;ItemGuid=98915187b8e248868e70e0861fa5363a&amp;Data=24</v>
      </c>
    </row>
    <row r="399" spans="1:7" x14ac:dyDescent="0.25">
      <c r="A399" t="s">
        <v>19</v>
      </c>
      <c r="B399" t="s">
        <v>404</v>
      </c>
      <c r="C399" t="s">
        <v>994</v>
      </c>
      <c r="D399" t="s">
        <v>786</v>
      </c>
      <c r="E399" t="s">
        <v>995</v>
      </c>
      <c r="F399" t="str">
        <f t="shared" si="0"/>
        <v>Обращения граждан МО Ногликский ГО</v>
      </c>
      <c r="G399" s="10" t="str">
        <f>HYPERLINK("https://sed.admsakhalin.ru/Docs/Citizen/_layouts/15/eos/edbtransfer.ashx?SiteId=84ddafa0031f409e9b1dd96f91351621&amp;WebId=b44a2e8f6bd940ffb8577ce52c7585e0&amp;ListId=fd8a59b5757749e6848a491ebc731a91&amp;ItemId=27919&amp;ItemGuid=d860d78a56d44925ae0fe0b55304d5bc&amp;Data=24","https://sed.admsakhalin.ru/Docs/Citizen/_layouts/15/eos/edbtransfer.ashx?SiteId=84ddafa0031f409e9b1dd96f91351621&amp;WebId=b44a2e8f6bd940ffb8577ce52c7585e0&amp;ListId=fd8a59b5757749e6848a491ebc731a91&amp;ItemId=27919&amp;ItemGuid=d860d78a56d44925ae0fe0b55304d5bc&amp;Data=24")</f>
        <v>https://sed.admsakhalin.ru/Docs/Citizen/_layouts/15/eos/edbtransfer.ashx?SiteId=84ddafa0031f409e9b1dd96f91351621&amp;WebId=b44a2e8f6bd940ffb8577ce52c7585e0&amp;ListId=fd8a59b5757749e6848a491ebc731a91&amp;ItemId=27919&amp;ItemGuid=d860d78a56d44925ae0fe0b55304d5bc&amp;Data=24</v>
      </c>
    </row>
    <row r="400" spans="1:7" x14ac:dyDescent="0.25">
      <c r="A400" t="s">
        <v>19</v>
      </c>
      <c r="B400" t="s">
        <v>70</v>
      </c>
      <c r="C400" t="s">
        <v>996</v>
      </c>
      <c r="D400" t="s">
        <v>143</v>
      </c>
      <c r="E400" t="s">
        <v>135</v>
      </c>
      <c r="F400" t="str">
        <f t="shared" si="0"/>
        <v>Обращения граждан МО Ногликский ГО</v>
      </c>
      <c r="G400" s="10" t="str">
        <f>HYPERLINK("https://sed.admsakhalin.ru/Docs/Citizen/_layouts/15/eos/edbtransfer.ashx?SiteId=84ddafa0031f409e9b1dd96f91351621&amp;WebId=b44a2e8f6bd940ffb8577ce52c7585e0&amp;ListId=fd8a59b5757749e6848a491ebc731a91&amp;ItemId=36262&amp;ItemGuid=7a8b211869e848ebb5c6e2159c81d091&amp;Data=24","https://sed.admsakhalin.ru/Docs/Citizen/_layouts/15/eos/edbtransfer.ashx?SiteId=84ddafa0031f409e9b1dd96f91351621&amp;WebId=b44a2e8f6bd940ffb8577ce52c7585e0&amp;ListId=fd8a59b5757749e6848a491ebc731a91&amp;ItemId=36262&amp;ItemGuid=7a8b211869e848ebb5c6e2159c81d091&amp;Data=24")</f>
        <v>https://sed.admsakhalin.ru/Docs/Citizen/_layouts/15/eos/edbtransfer.ashx?SiteId=84ddafa0031f409e9b1dd96f91351621&amp;WebId=b44a2e8f6bd940ffb8577ce52c7585e0&amp;ListId=fd8a59b5757749e6848a491ebc731a91&amp;ItemId=36262&amp;ItemGuid=7a8b211869e848ebb5c6e2159c81d091&amp;Data=24</v>
      </c>
    </row>
    <row r="401" spans="1:7" x14ac:dyDescent="0.25">
      <c r="A401" t="s">
        <v>19</v>
      </c>
      <c r="B401" t="s">
        <v>58</v>
      </c>
      <c r="C401" t="s">
        <v>997</v>
      </c>
      <c r="D401" t="s">
        <v>998</v>
      </c>
      <c r="E401" t="s">
        <v>999</v>
      </c>
      <c r="F401" t="str">
        <f t="shared" si="0"/>
        <v>Обращения граждан МО Ногликский ГО</v>
      </c>
      <c r="G401" s="10" t="str">
        <f>HYPERLINK("https://sed.admsakhalin.ru/Docs/Citizen/_layouts/15/eos/edbtransfer.ashx?SiteId=84ddafa0031f409e9b1dd96f91351621&amp;WebId=b44a2e8f6bd940ffb8577ce52c7585e0&amp;ListId=fd8a59b5757749e6848a491ebc731a91&amp;ItemId=38402&amp;ItemGuid=2532e5cdb351437fae57e2f5aabe1f48&amp;Data=24","https://sed.admsakhalin.ru/Docs/Citizen/_layouts/15/eos/edbtransfer.ashx?SiteId=84ddafa0031f409e9b1dd96f91351621&amp;WebId=b44a2e8f6bd940ffb8577ce52c7585e0&amp;ListId=fd8a59b5757749e6848a491ebc731a91&amp;ItemId=38402&amp;ItemGuid=2532e5cdb351437fae57e2f5aabe1f48&amp;Data=24")</f>
        <v>https://sed.admsakhalin.ru/Docs/Citizen/_layouts/15/eos/edbtransfer.ashx?SiteId=84ddafa0031f409e9b1dd96f91351621&amp;WebId=b44a2e8f6bd940ffb8577ce52c7585e0&amp;ListId=fd8a59b5757749e6848a491ebc731a91&amp;ItemId=38402&amp;ItemGuid=2532e5cdb351437fae57e2f5aabe1f48&amp;Data=24</v>
      </c>
    </row>
    <row r="402" spans="1:7" x14ac:dyDescent="0.25">
      <c r="A402" t="s">
        <v>19</v>
      </c>
      <c r="B402" t="s">
        <v>319</v>
      </c>
      <c r="C402" t="s">
        <v>1000</v>
      </c>
      <c r="D402" t="s">
        <v>109</v>
      </c>
      <c r="E402" t="s">
        <v>1001</v>
      </c>
      <c r="F402" t="str">
        <f t="shared" si="0"/>
        <v>Обращения граждан МО Ногликский ГО</v>
      </c>
      <c r="G402" s="10" t="str">
        <f>HYPERLINK("https://sed.admsakhalin.ru/Docs/Citizen/_layouts/15/eos/edbtransfer.ashx?SiteId=84ddafa0031f409e9b1dd96f91351621&amp;WebId=b44a2e8f6bd940ffb8577ce52c7585e0&amp;ListId=fd8a59b5757749e6848a491ebc731a91&amp;ItemId=28865&amp;ItemGuid=5d4d18d3a1d047e2ba9ce2f5c37e5072&amp;Data=24","https://sed.admsakhalin.ru/Docs/Citizen/_layouts/15/eos/edbtransfer.ashx?SiteId=84ddafa0031f409e9b1dd96f91351621&amp;WebId=b44a2e8f6bd940ffb8577ce52c7585e0&amp;ListId=fd8a59b5757749e6848a491ebc731a91&amp;ItemId=28865&amp;ItemGuid=5d4d18d3a1d047e2ba9ce2f5c37e5072&amp;Data=24")</f>
        <v>https://sed.admsakhalin.ru/Docs/Citizen/_layouts/15/eos/edbtransfer.ashx?SiteId=84ddafa0031f409e9b1dd96f91351621&amp;WebId=b44a2e8f6bd940ffb8577ce52c7585e0&amp;ListId=fd8a59b5757749e6848a491ebc731a91&amp;ItemId=28865&amp;ItemGuid=5d4d18d3a1d047e2ba9ce2f5c37e5072&amp;Data=24</v>
      </c>
    </row>
    <row r="403" spans="1:7" x14ac:dyDescent="0.25">
      <c r="A403" t="s">
        <v>19</v>
      </c>
      <c r="B403" t="s">
        <v>87</v>
      </c>
      <c r="C403" t="s">
        <v>1002</v>
      </c>
      <c r="D403" t="s">
        <v>740</v>
      </c>
      <c r="E403" t="s">
        <v>1003</v>
      </c>
      <c r="F403" t="str">
        <f t="shared" si="0"/>
        <v>Обращения граждан МО Ногликский ГО</v>
      </c>
      <c r="G403" s="10" t="str">
        <f>HYPERLINK("https://sed.admsakhalin.ru/Docs/Citizen/_layouts/15/eos/edbtransfer.ashx?SiteId=84ddafa0031f409e9b1dd96f91351621&amp;WebId=b44a2e8f6bd940ffb8577ce52c7585e0&amp;ListId=fd8a59b5757749e6848a491ebc731a91&amp;ItemId=31084&amp;ItemGuid=5d40ddace6674232a2b0e32b1548fdc0&amp;Data=24","https://sed.admsakhalin.ru/Docs/Citizen/_layouts/15/eos/edbtransfer.ashx?SiteId=84ddafa0031f409e9b1dd96f91351621&amp;WebId=b44a2e8f6bd940ffb8577ce52c7585e0&amp;ListId=fd8a59b5757749e6848a491ebc731a91&amp;ItemId=31084&amp;ItemGuid=5d40ddace6674232a2b0e32b1548fdc0&amp;Data=24")</f>
        <v>https://sed.admsakhalin.ru/Docs/Citizen/_layouts/15/eos/edbtransfer.ashx?SiteId=84ddafa0031f409e9b1dd96f91351621&amp;WebId=b44a2e8f6bd940ffb8577ce52c7585e0&amp;ListId=fd8a59b5757749e6848a491ebc731a91&amp;ItemId=31084&amp;ItemGuid=5d40ddace6674232a2b0e32b1548fdc0&amp;Data=24</v>
      </c>
    </row>
    <row r="404" spans="1:7" x14ac:dyDescent="0.25">
      <c r="A404" t="s">
        <v>19</v>
      </c>
      <c r="B404" t="s">
        <v>24</v>
      </c>
      <c r="C404" t="s">
        <v>1004</v>
      </c>
      <c r="D404" t="s">
        <v>987</v>
      </c>
      <c r="E404" t="s">
        <v>1005</v>
      </c>
      <c r="F404" t="str">
        <f t="shared" si="0"/>
        <v>Обращения граждан МО Ногликский ГО</v>
      </c>
      <c r="G404" s="10" t="str">
        <f>HYPERLINK("https://sed.admsakhalin.ru/Docs/Citizen/_layouts/15/eos/edbtransfer.ashx?SiteId=84ddafa0031f409e9b1dd96f91351621&amp;WebId=b44a2e8f6bd940ffb8577ce52c7585e0&amp;ListId=fd8a59b5757749e6848a491ebc731a91&amp;ItemId=32749&amp;ItemGuid=fe3ede1fe5094a79afa6e33938254541&amp;Data=24","https://sed.admsakhalin.ru/Docs/Citizen/_layouts/15/eos/edbtransfer.ashx?SiteId=84ddafa0031f409e9b1dd96f91351621&amp;WebId=b44a2e8f6bd940ffb8577ce52c7585e0&amp;ListId=fd8a59b5757749e6848a491ebc731a91&amp;ItemId=32749&amp;ItemGuid=fe3ede1fe5094a79afa6e33938254541&amp;Data=24")</f>
        <v>https://sed.admsakhalin.ru/Docs/Citizen/_layouts/15/eos/edbtransfer.ashx?SiteId=84ddafa0031f409e9b1dd96f91351621&amp;WebId=b44a2e8f6bd940ffb8577ce52c7585e0&amp;ListId=fd8a59b5757749e6848a491ebc731a91&amp;ItemId=32749&amp;ItemGuid=fe3ede1fe5094a79afa6e33938254541&amp;Data=24</v>
      </c>
    </row>
    <row r="405" spans="1:7" x14ac:dyDescent="0.25">
      <c r="A405" t="s">
        <v>19</v>
      </c>
      <c r="B405" t="s">
        <v>58</v>
      </c>
      <c r="C405" t="s">
        <v>1006</v>
      </c>
      <c r="D405" t="s">
        <v>503</v>
      </c>
      <c r="E405" t="s">
        <v>61</v>
      </c>
      <c r="F405" t="str">
        <f t="shared" si="0"/>
        <v>Обращения граждан МО Ногликский ГО</v>
      </c>
      <c r="G405" s="10" t="str">
        <f>HYPERLINK("https://sed.admsakhalin.ru/Docs/Citizen/_layouts/15/eos/edbtransfer.ashx?SiteId=84ddafa0031f409e9b1dd96f91351621&amp;WebId=b44a2e8f6bd940ffb8577ce52c7585e0&amp;ListId=fd8a59b5757749e6848a491ebc731a91&amp;ItemId=35199&amp;ItemGuid=b8c7aad1f36a41db91b2e391567fc382&amp;Data=24","https://sed.admsakhalin.ru/Docs/Citizen/_layouts/15/eos/edbtransfer.ashx?SiteId=84ddafa0031f409e9b1dd96f91351621&amp;WebId=b44a2e8f6bd940ffb8577ce52c7585e0&amp;ListId=fd8a59b5757749e6848a491ebc731a91&amp;ItemId=35199&amp;ItemGuid=b8c7aad1f36a41db91b2e391567fc382&amp;Data=24")</f>
        <v>https://sed.admsakhalin.ru/Docs/Citizen/_layouts/15/eos/edbtransfer.ashx?SiteId=84ddafa0031f409e9b1dd96f91351621&amp;WebId=b44a2e8f6bd940ffb8577ce52c7585e0&amp;ListId=fd8a59b5757749e6848a491ebc731a91&amp;ItemId=35199&amp;ItemGuid=b8c7aad1f36a41db91b2e391567fc382&amp;Data=24</v>
      </c>
    </row>
    <row r="406" spans="1:7" x14ac:dyDescent="0.25">
      <c r="A406" t="s">
        <v>19</v>
      </c>
      <c r="B406" t="s">
        <v>581</v>
      </c>
      <c r="C406" t="s">
        <v>1007</v>
      </c>
      <c r="D406" t="s">
        <v>38</v>
      </c>
      <c r="E406" t="s">
        <v>1008</v>
      </c>
      <c r="F406" t="str">
        <f t="shared" si="0"/>
        <v>Обращения граждан МО Ногликский ГО</v>
      </c>
      <c r="G406" s="10" t="str">
        <f>HYPERLINK("https://sed.admsakhalin.ru/Docs/Citizen/_layouts/15/eos/edbtransfer.ashx?SiteId=84ddafa0031f409e9b1dd96f91351621&amp;WebId=b44a2e8f6bd940ffb8577ce52c7585e0&amp;ListId=fd8a59b5757749e6848a491ebc731a91&amp;ItemId=29392&amp;ItemGuid=72bd0eda87664238adade406648e7fcb&amp;Data=24","https://sed.admsakhalin.ru/Docs/Citizen/_layouts/15/eos/edbtransfer.ashx?SiteId=84ddafa0031f409e9b1dd96f91351621&amp;WebId=b44a2e8f6bd940ffb8577ce52c7585e0&amp;ListId=fd8a59b5757749e6848a491ebc731a91&amp;ItemId=29392&amp;ItemGuid=72bd0eda87664238adade406648e7fcb&amp;Data=24")</f>
        <v>https://sed.admsakhalin.ru/Docs/Citizen/_layouts/15/eos/edbtransfer.ashx?SiteId=84ddafa0031f409e9b1dd96f91351621&amp;WebId=b44a2e8f6bd940ffb8577ce52c7585e0&amp;ListId=fd8a59b5757749e6848a491ebc731a91&amp;ItemId=29392&amp;ItemGuid=72bd0eda87664238adade406648e7fcb&amp;Data=24</v>
      </c>
    </row>
    <row r="407" spans="1:7" x14ac:dyDescent="0.25">
      <c r="A407" t="s">
        <v>19</v>
      </c>
      <c r="B407" t="s">
        <v>329</v>
      </c>
      <c r="C407" t="s">
        <v>1009</v>
      </c>
      <c r="D407" t="s">
        <v>38</v>
      </c>
      <c r="E407" t="s">
        <v>1010</v>
      </c>
      <c r="F407" t="str">
        <f t="shared" si="0"/>
        <v>Обращения граждан МО Ногликский ГО</v>
      </c>
      <c r="G407" s="10" t="str">
        <f>HYPERLINK("https://sed.admsakhalin.ru/Docs/Citizen/_layouts/15/eos/edbtransfer.ashx?SiteId=84ddafa0031f409e9b1dd96f91351621&amp;WebId=b44a2e8f6bd940ffb8577ce52c7585e0&amp;ListId=fd8a59b5757749e6848a491ebc731a91&amp;ItemId=29372&amp;ItemGuid=c5367d26374d41a88866e5018c9a1c8a&amp;Data=24","https://sed.admsakhalin.ru/Docs/Citizen/_layouts/15/eos/edbtransfer.ashx?SiteId=84ddafa0031f409e9b1dd96f91351621&amp;WebId=b44a2e8f6bd940ffb8577ce52c7585e0&amp;ListId=fd8a59b5757749e6848a491ebc731a91&amp;ItemId=29372&amp;ItemGuid=c5367d26374d41a88866e5018c9a1c8a&amp;Data=24")</f>
        <v>https://sed.admsakhalin.ru/Docs/Citizen/_layouts/15/eos/edbtransfer.ashx?SiteId=84ddafa0031f409e9b1dd96f91351621&amp;WebId=b44a2e8f6bd940ffb8577ce52c7585e0&amp;ListId=fd8a59b5757749e6848a491ebc731a91&amp;ItemId=29372&amp;ItemGuid=c5367d26374d41a88866e5018c9a1c8a&amp;Data=24</v>
      </c>
    </row>
    <row r="408" spans="1:7" x14ac:dyDescent="0.25">
      <c r="A408" t="s">
        <v>19</v>
      </c>
      <c r="B408" t="s">
        <v>24</v>
      </c>
      <c r="C408" t="s">
        <v>1011</v>
      </c>
      <c r="D408" t="s">
        <v>242</v>
      </c>
      <c r="E408" t="s">
        <v>181</v>
      </c>
      <c r="F408" t="str">
        <f t="shared" si="0"/>
        <v>Обращения граждан МО Ногликский ГО</v>
      </c>
      <c r="G408" s="10" t="str">
        <f>HYPERLINK("https://sed.admsakhalin.ru/Docs/Citizen/_layouts/15/eos/edbtransfer.ashx?SiteId=84ddafa0031f409e9b1dd96f91351621&amp;WebId=b44a2e8f6bd940ffb8577ce52c7585e0&amp;ListId=fd8a59b5757749e6848a491ebc731a91&amp;ItemId=36667&amp;ItemGuid=267edfea89e948bdb7fbe519b5642c17&amp;Data=24","https://sed.admsakhalin.ru/Docs/Citizen/_layouts/15/eos/edbtransfer.ashx?SiteId=84ddafa0031f409e9b1dd96f91351621&amp;WebId=b44a2e8f6bd940ffb8577ce52c7585e0&amp;ListId=fd8a59b5757749e6848a491ebc731a91&amp;ItemId=36667&amp;ItemGuid=267edfea89e948bdb7fbe519b5642c17&amp;Data=24")</f>
        <v>https://sed.admsakhalin.ru/Docs/Citizen/_layouts/15/eos/edbtransfer.ashx?SiteId=84ddafa0031f409e9b1dd96f91351621&amp;WebId=b44a2e8f6bd940ffb8577ce52c7585e0&amp;ListId=fd8a59b5757749e6848a491ebc731a91&amp;ItemId=36667&amp;ItemGuid=267edfea89e948bdb7fbe519b5642c17&amp;Data=24</v>
      </c>
    </row>
    <row r="409" spans="1:7" x14ac:dyDescent="0.25">
      <c r="A409" t="s">
        <v>19</v>
      </c>
      <c r="B409" t="s">
        <v>657</v>
      </c>
      <c r="C409" t="s">
        <v>1012</v>
      </c>
      <c r="D409" t="s">
        <v>1013</v>
      </c>
      <c r="E409" t="s">
        <v>1014</v>
      </c>
      <c r="F409" t="str">
        <f t="shared" si="0"/>
        <v>Обращения граждан МО Ногликский ГО</v>
      </c>
      <c r="G409" s="10" t="str">
        <f>HYPERLINK("https://sed.admsakhalin.ru/Docs/Citizen/_layouts/15/eos/edbtransfer.ashx?SiteId=84ddafa0031f409e9b1dd96f91351621&amp;WebId=b44a2e8f6bd940ffb8577ce52c7585e0&amp;ListId=fd8a59b5757749e6848a491ebc731a91&amp;ItemId=30822&amp;ItemGuid=c5803147d8774e00ac11e573a753326f&amp;Data=24","https://sed.admsakhalin.ru/Docs/Citizen/_layouts/15/eos/edbtransfer.ashx?SiteId=84ddafa0031f409e9b1dd96f91351621&amp;WebId=b44a2e8f6bd940ffb8577ce52c7585e0&amp;ListId=fd8a59b5757749e6848a491ebc731a91&amp;ItemId=30822&amp;ItemGuid=c5803147d8774e00ac11e573a753326f&amp;Data=24")</f>
        <v>https://sed.admsakhalin.ru/Docs/Citizen/_layouts/15/eos/edbtransfer.ashx?SiteId=84ddafa0031f409e9b1dd96f91351621&amp;WebId=b44a2e8f6bd940ffb8577ce52c7585e0&amp;ListId=fd8a59b5757749e6848a491ebc731a91&amp;ItemId=30822&amp;ItemGuid=c5803147d8774e00ac11e573a753326f&amp;Data=24</v>
      </c>
    </row>
    <row r="410" spans="1:7" x14ac:dyDescent="0.25">
      <c r="A410" t="s">
        <v>19</v>
      </c>
      <c r="B410" t="s">
        <v>173</v>
      </c>
      <c r="C410" t="s">
        <v>1015</v>
      </c>
      <c r="D410" t="s">
        <v>92</v>
      </c>
      <c r="E410" t="s">
        <v>79</v>
      </c>
      <c r="F410" t="str">
        <f t="shared" si="0"/>
        <v>Обращения граждан МО Ногликский ГО</v>
      </c>
      <c r="G410" s="10" t="str">
        <f>HYPERLINK("https://sed.admsakhalin.ru/Docs/Citizen/_layouts/15/eos/edbtransfer.ashx?SiteId=84ddafa0031f409e9b1dd96f91351621&amp;WebId=b44a2e8f6bd940ffb8577ce52c7585e0&amp;ListId=fd8a59b5757749e6848a491ebc731a91&amp;ItemId=37224&amp;ItemGuid=53f0b3a3b9134398ace5e5e31570559c&amp;Data=24","https://sed.admsakhalin.ru/Docs/Citizen/_layouts/15/eos/edbtransfer.ashx?SiteId=84ddafa0031f409e9b1dd96f91351621&amp;WebId=b44a2e8f6bd940ffb8577ce52c7585e0&amp;ListId=fd8a59b5757749e6848a491ebc731a91&amp;ItemId=37224&amp;ItemGuid=53f0b3a3b9134398ace5e5e31570559c&amp;Data=24")</f>
        <v>https://sed.admsakhalin.ru/Docs/Citizen/_layouts/15/eos/edbtransfer.ashx?SiteId=84ddafa0031f409e9b1dd96f91351621&amp;WebId=b44a2e8f6bd940ffb8577ce52c7585e0&amp;ListId=fd8a59b5757749e6848a491ebc731a91&amp;ItemId=37224&amp;ItemGuid=53f0b3a3b9134398ace5e5e31570559c&amp;Data=24</v>
      </c>
    </row>
    <row r="411" spans="1:7" x14ac:dyDescent="0.25">
      <c r="A411" t="s">
        <v>19</v>
      </c>
      <c r="B411" t="s">
        <v>259</v>
      </c>
      <c r="C411" t="s">
        <v>1016</v>
      </c>
      <c r="D411" t="s">
        <v>307</v>
      </c>
      <c r="E411" t="s">
        <v>1017</v>
      </c>
      <c r="F411" t="str">
        <f t="shared" si="0"/>
        <v>Обращения граждан МО Ногликский ГО</v>
      </c>
      <c r="G411" s="10" t="str">
        <f>HYPERLINK("https://sed.admsakhalin.ru/Docs/Citizen/_layouts/15/eos/edbtransfer.ashx?SiteId=84ddafa0031f409e9b1dd96f91351621&amp;WebId=b44a2e8f6bd940ffb8577ce52c7585e0&amp;ListId=fd8a59b5757749e6848a491ebc731a91&amp;ItemId=31679&amp;ItemGuid=7035a23ff569432c9d1be6500a0b2f88&amp;Data=24","https://sed.admsakhalin.ru/Docs/Citizen/_layouts/15/eos/edbtransfer.ashx?SiteId=84ddafa0031f409e9b1dd96f91351621&amp;WebId=b44a2e8f6bd940ffb8577ce52c7585e0&amp;ListId=fd8a59b5757749e6848a491ebc731a91&amp;ItemId=31679&amp;ItemGuid=7035a23ff569432c9d1be6500a0b2f88&amp;Data=24")</f>
        <v>https://sed.admsakhalin.ru/Docs/Citizen/_layouts/15/eos/edbtransfer.ashx?SiteId=84ddafa0031f409e9b1dd96f91351621&amp;WebId=b44a2e8f6bd940ffb8577ce52c7585e0&amp;ListId=fd8a59b5757749e6848a491ebc731a91&amp;ItemId=31679&amp;ItemGuid=7035a23ff569432c9d1be6500a0b2f88&amp;Data=24</v>
      </c>
    </row>
    <row r="412" spans="1:7" x14ac:dyDescent="0.25">
      <c r="A412" t="s">
        <v>19</v>
      </c>
      <c r="B412" t="s">
        <v>467</v>
      </c>
      <c r="C412" t="s">
        <v>1018</v>
      </c>
      <c r="D412" t="s">
        <v>34</v>
      </c>
      <c r="E412" t="s">
        <v>470</v>
      </c>
      <c r="F412" t="str">
        <f t="shared" si="0"/>
        <v>Обращения граждан МО Ногликский ГО</v>
      </c>
      <c r="G412" s="10" t="str">
        <f>HYPERLINK("https://sed.admsakhalin.ru/Docs/Citizen/_layouts/15/eos/edbtransfer.ashx?SiteId=84ddafa0031f409e9b1dd96f91351621&amp;WebId=b44a2e8f6bd940ffb8577ce52c7585e0&amp;ListId=fd8a59b5757749e6848a491ebc731a91&amp;ItemId=28245&amp;ItemGuid=b3bc6edb24bb48348463e65558e870fd&amp;Data=24","https://sed.admsakhalin.ru/Docs/Citizen/_layouts/15/eos/edbtransfer.ashx?SiteId=84ddafa0031f409e9b1dd96f91351621&amp;WebId=b44a2e8f6bd940ffb8577ce52c7585e0&amp;ListId=fd8a59b5757749e6848a491ebc731a91&amp;ItemId=28245&amp;ItemGuid=b3bc6edb24bb48348463e65558e870fd&amp;Data=24")</f>
        <v>https://sed.admsakhalin.ru/Docs/Citizen/_layouts/15/eos/edbtransfer.ashx?SiteId=84ddafa0031f409e9b1dd96f91351621&amp;WebId=b44a2e8f6bd940ffb8577ce52c7585e0&amp;ListId=fd8a59b5757749e6848a491ebc731a91&amp;ItemId=28245&amp;ItemGuid=b3bc6edb24bb48348463e65558e870fd&amp;Data=24</v>
      </c>
    </row>
    <row r="413" spans="1:7" x14ac:dyDescent="0.25">
      <c r="A413" t="s">
        <v>19</v>
      </c>
      <c r="B413" t="s">
        <v>36</v>
      </c>
      <c r="C413" t="s">
        <v>1019</v>
      </c>
      <c r="D413" t="s">
        <v>230</v>
      </c>
      <c r="E413" t="s">
        <v>95</v>
      </c>
      <c r="F413" t="str">
        <f t="shared" si="0"/>
        <v>Обращения граждан МО Ногликский ГО</v>
      </c>
      <c r="G413" s="10" t="str">
        <f>HYPERLINK("https://sed.admsakhalin.ru/Docs/Citizen/_layouts/15/eos/edbtransfer.ashx?SiteId=84ddafa0031f409e9b1dd96f91351621&amp;WebId=b44a2e8f6bd940ffb8577ce52c7585e0&amp;ListId=fd8a59b5757749e6848a491ebc731a91&amp;ItemId=30533&amp;ItemGuid=1cfa019b570c490a966be6ef14d739d2&amp;Data=24","https://sed.admsakhalin.ru/Docs/Citizen/_layouts/15/eos/edbtransfer.ashx?SiteId=84ddafa0031f409e9b1dd96f91351621&amp;WebId=b44a2e8f6bd940ffb8577ce52c7585e0&amp;ListId=fd8a59b5757749e6848a491ebc731a91&amp;ItemId=30533&amp;ItemGuid=1cfa019b570c490a966be6ef14d739d2&amp;Data=24")</f>
        <v>https://sed.admsakhalin.ru/Docs/Citizen/_layouts/15/eos/edbtransfer.ashx?SiteId=84ddafa0031f409e9b1dd96f91351621&amp;WebId=b44a2e8f6bd940ffb8577ce52c7585e0&amp;ListId=fd8a59b5757749e6848a491ebc731a91&amp;ItemId=30533&amp;ItemGuid=1cfa019b570c490a966be6ef14d739d2&amp;Data=24</v>
      </c>
    </row>
    <row r="414" spans="1:7" x14ac:dyDescent="0.25">
      <c r="A414" t="s">
        <v>19</v>
      </c>
      <c r="B414" t="s">
        <v>329</v>
      </c>
      <c r="C414" t="s">
        <v>1020</v>
      </c>
      <c r="D414" t="s">
        <v>1021</v>
      </c>
      <c r="E414" t="s">
        <v>960</v>
      </c>
      <c r="F414" t="str">
        <f t="shared" si="0"/>
        <v>Обращения граждан МО Ногликский ГО</v>
      </c>
      <c r="G414" s="10" t="str">
        <f>HYPERLINK("https://sed.admsakhalin.ru/Docs/Citizen/_layouts/15/eos/edbtransfer.ashx?SiteId=84ddafa0031f409e9b1dd96f91351621&amp;WebId=b44a2e8f6bd940ffb8577ce52c7585e0&amp;ListId=fd8a59b5757749e6848a491ebc731a91&amp;ItemId=32631&amp;ItemGuid=de778193dca2412cbcf8e7904fe39cc5&amp;Data=24","https://sed.admsakhalin.ru/Docs/Citizen/_layouts/15/eos/edbtransfer.ashx?SiteId=84ddafa0031f409e9b1dd96f91351621&amp;WebId=b44a2e8f6bd940ffb8577ce52c7585e0&amp;ListId=fd8a59b5757749e6848a491ebc731a91&amp;ItemId=32631&amp;ItemGuid=de778193dca2412cbcf8e7904fe39cc5&amp;Data=24")</f>
        <v>https://sed.admsakhalin.ru/Docs/Citizen/_layouts/15/eos/edbtransfer.ashx?SiteId=84ddafa0031f409e9b1dd96f91351621&amp;WebId=b44a2e8f6bd940ffb8577ce52c7585e0&amp;ListId=fd8a59b5757749e6848a491ebc731a91&amp;ItemId=32631&amp;ItemGuid=de778193dca2412cbcf8e7904fe39cc5&amp;Data=24</v>
      </c>
    </row>
    <row r="415" spans="1:7" x14ac:dyDescent="0.25">
      <c r="A415" t="s">
        <v>19</v>
      </c>
      <c r="B415" t="s">
        <v>329</v>
      </c>
      <c r="C415" t="s">
        <v>1022</v>
      </c>
      <c r="D415" t="s">
        <v>285</v>
      </c>
      <c r="E415" t="s">
        <v>1023</v>
      </c>
      <c r="F415" t="str">
        <f t="shared" si="0"/>
        <v>Обращения граждан МО Ногликский ГО</v>
      </c>
      <c r="G415" s="10" t="str">
        <f>HYPERLINK("https://sed.admsakhalin.ru/Docs/Citizen/_layouts/15/eos/edbtransfer.ashx?SiteId=84ddafa0031f409e9b1dd96f91351621&amp;WebId=b44a2e8f6bd940ffb8577ce52c7585e0&amp;ListId=fd8a59b5757749e6848a491ebc731a91&amp;ItemId=38592&amp;ItemGuid=60b682d99e7b4356b4e7e855ebbe09f7&amp;Data=24","https://sed.admsakhalin.ru/Docs/Citizen/_layouts/15/eos/edbtransfer.ashx?SiteId=84ddafa0031f409e9b1dd96f91351621&amp;WebId=b44a2e8f6bd940ffb8577ce52c7585e0&amp;ListId=fd8a59b5757749e6848a491ebc731a91&amp;ItemId=38592&amp;ItemGuid=60b682d99e7b4356b4e7e855ebbe09f7&amp;Data=24")</f>
        <v>https://sed.admsakhalin.ru/Docs/Citizen/_layouts/15/eos/edbtransfer.ashx?SiteId=84ddafa0031f409e9b1dd96f91351621&amp;WebId=b44a2e8f6bd940ffb8577ce52c7585e0&amp;ListId=fd8a59b5757749e6848a491ebc731a91&amp;ItemId=38592&amp;ItemGuid=60b682d99e7b4356b4e7e855ebbe09f7&amp;Data=24</v>
      </c>
    </row>
    <row r="416" spans="1:7" x14ac:dyDescent="0.25">
      <c r="A416" t="s">
        <v>19</v>
      </c>
      <c r="B416" t="s">
        <v>40</v>
      </c>
      <c r="C416" t="s">
        <v>1024</v>
      </c>
      <c r="D416" t="s">
        <v>356</v>
      </c>
      <c r="E416" t="s">
        <v>550</v>
      </c>
      <c r="F416" t="str">
        <f t="shared" si="0"/>
        <v>Обращения граждан МО Ногликский ГО</v>
      </c>
      <c r="G416" s="10" t="str">
        <f>HYPERLINK("https://sed.admsakhalin.ru/Docs/Citizen/_layouts/15/eos/edbtransfer.ashx?SiteId=84ddafa0031f409e9b1dd96f91351621&amp;WebId=b44a2e8f6bd940ffb8577ce52c7585e0&amp;ListId=fd8a59b5757749e6848a491ebc731a91&amp;ItemId=38231&amp;ItemGuid=c846f0a4568a4b12b529e8672d139471&amp;Data=24","https://sed.admsakhalin.ru/Docs/Citizen/_layouts/15/eos/edbtransfer.ashx?SiteId=84ddafa0031f409e9b1dd96f91351621&amp;WebId=b44a2e8f6bd940ffb8577ce52c7585e0&amp;ListId=fd8a59b5757749e6848a491ebc731a91&amp;ItemId=38231&amp;ItemGuid=c846f0a4568a4b12b529e8672d139471&amp;Data=24")</f>
        <v>https://sed.admsakhalin.ru/Docs/Citizen/_layouts/15/eos/edbtransfer.ashx?SiteId=84ddafa0031f409e9b1dd96f91351621&amp;WebId=b44a2e8f6bd940ffb8577ce52c7585e0&amp;ListId=fd8a59b5757749e6848a491ebc731a91&amp;ItemId=38231&amp;ItemGuid=c846f0a4568a4b12b529e8672d139471&amp;Data=24</v>
      </c>
    </row>
    <row r="417" spans="1:7" x14ac:dyDescent="0.25">
      <c r="A417" t="s">
        <v>19</v>
      </c>
      <c r="B417" t="s">
        <v>283</v>
      </c>
      <c r="C417" t="s">
        <v>1025</v>
      </c>
      <c r="D417" t="s">
        <v>337</v>
      </c>
      <c r="E417" t="s">
        <v>1026</v>
      </c>
      <c r="F417" t="str">
        <f t="shared" si="0"/>
        <v>Обращения граждан МО Ногликский ГО</v>
      </c>
      <c r="G417" s="10" t="str">
        <f>HYPERLINK("https://sed.admsakhalin.ru/Docs/Citizen/_layouts/15/eos/edbtransfer.ashx?SiteId=84ddafa0031f409e9b1dd96f91351621&amp;WebId=b44a2e8f6bd940ffb8577ce52c7585e0&amp;ListId=fd8a59b5757749e6848a491ebc731a91&amp;ItemId=38261&amp;ItemGuid=b984f817f08d49719323ead42959513f&amp;Data=24","https://sed.admsakhalin.ru/Docs/Citizen/_layouts/15/eos/edbtransfer.ashx?SiteId=84ddafa0031f409e9b1dd96f91351621&amp;WebId=b44a2e8f6bd940ffb8577ce52c7585e0&amp;ListId=fd8a59b5757749e6848a491ebc731a91&amp;ItemId=38261&amp;ItemGuid=b984f817f08d49719323ead42959513f&amp;Data=24")</f>
        <v>https://sed.admsakhalin.ru/Docs/Citizen/_layouts/15/eos/edbtransfer.ashx?SiteId=84ddafa0031f409e9b1dd96f91351621&amp;WebId=b44a2e8f6bd940ffb8577ce52c7585e0&amp;ListId=fd8a59b5757749e6848a491ebc731a91&amp;ItemId=38261&amp;ItemGuid=b984f817f08d49719323ead42959513f&amp;Data=24</v>
      </c>
    </row>
    <row r="418" spans="1:7" x14ac:dyDescent="0.25">
      <c r="A418" t="s">
        <v>19</v>
      </c>
      <c r="B418" t="s">
        <v>100</v>
      </c>
      <c r="C418" t="s">
        <v>1027</v>
      </c>
      <c r="D418" t="s">
        <v>78</v>
      </c>
      <c r="E418" t="s">
        <v>1028</v>
      </c>
      <c r="F418" t="str">
        <f t="shared" si="0"/>
        <v>Обращения граждан МО Ногликский ГО</v>
      </c>
      <c r="G418" s="10" t="str">
        <f>HYPERLINK("https://sed.admsakhalin.ru/Docs/Citizen/_layouts/15/eos/edbtransfer.ashx?SiteId=84ddafa0031f409e9b1dd96f91351621&amp;WebId=b44a2e8f6bd940ffb8577ce52c7585e0&amp;ListId=fd8a59b5757749e6848a491ebc731a91&amp;ItemId=35249&amp;ItemGuid=09818492a3f54feb8db8eb076f6c635e&amp;Data=24","https://sed.admsakhalin.ru/Docs/Citizen/_layouts/15/eos/edbtransfer.ashx?SiteId=84ddafa0031f409e9b1dd96f91351621&amp;WebId=b44a2e8f6bd940ffb8577ce52c7585e0&amp;ListId=fd8a59b5757749e6848a491ebc731a91&amp;ItemId=35249&amp;ItemGuid=09818492a3f54feb8db8eb076f6c635e&amp;Data=24")</f>
        <v>https://sed.admsakhalin.ru/Docs/Citizen/_layouts/15/eos/edbtransfer.ashx?SiteId=84ddafa0031f409e9b1dd96f91351621&amp;WebId=b44a2e8f6bd940ffb8577ce52c7585e0&amp;ListId=fd8a59b5757749e6848a491ebc731a91&amp;ItemId=35249&amp;ItemGuid=09818492a3f54feb8db8eb076f6c635e&amp;Data=24</v>
      </c>
    </row>
    <row r="419" spans="1:7" x14ac:dyDescent="0.25">
      <c r="A419" t="s">
        <v>19</v>
      </c>
      <c r="B419" t="s">
        <v>24</v>
      </c>
      <c r="C419" t="s">
        <v>1029</v>
      </c>
      <c r="D419" t="s">
        <v>530</v>
      </c>
      <c r="E419" t="s">
        <v>1030</v>
      </c>
      <c r="F419" t="str">
        <f t="shared" si="0"/>
        <v>Обращения граждан МО Ногликский ГО</v>
      </c>
      <c r="G419" s="10" t="str">
        <f>HYPERLINK("https://sed.admsakhalin.ru/Docs/Citizen/_layouts/15/eos/edbtransfer.ashx?SiteId=84ddafa0031f409e9b1dd96f91351621&amp;WebId=b44a2e8f6bd940ffb8577ce52c7585e0&amp;ListId=fd8a59b5757749e6848a491ebc731a91&amp;ItemId=29187&amp;ItemGuid=01a6ec7badbe4df89880eb1ce8cb4ebe&amp;Data=24","https://sed.admsakhalin.ru/Docs/Citizen/_layouts/15/eos/edbtransfer.ashx?SiteId=84ddafa0031f409e9b1dd96f91351621&amp;WebId=b44a2e8f6bd940ffb8577ce52c7585e0&amp;ListId=fd8a59b5757749e6848a491ebc731a91&amp;ItemId=29187&amp;ItemGuid=01a6ec7badbe4df89880eb1ce8cb4ebe&amp;Data=24")</f>
        <v>https://sed.admsakhalin.ru/Docs/Citizen/_layouts/15/eos/edbtransfer.ashx?SiteId=84ddafa0031f409e9b1dd96f91351621&amp;WebId=b44a2e8f6bd940ffb8577ce52c7585e0&amp;ListId=fd8a59b5757749e6848a491ebc731a91&amp;ItemId=29187&amp;ItemGuid=01a6ec7badbe4df89880eb1ce8cb4ebe&amp;Data=24</v>
      </c>
    </row>
    <row r="420" spans="1:7" x14ac:dyDescent="0.25">
      <c r="A420" t="s">
        <v>19</v>
      </c>
      <c r="B420" t="s">
        <v>36</v>
      </c>
      <c r="C420" t="s">
        <v>1031</v>
      </c>
      <c r="D420" t="s">
        <v>34</v>
      </c>
      <c r="E420" t="s">
        <v>1032</v>
      </c>
      <c r="F420" t="str">
        <f t="shared" si="0"/>
        <v>Обращения граждан МО Ногликский ГО</v>
      </c>
      <c r="G420" s="10" t="str">
        <f>HYPERLINK("https://sed.admsakhalin.ru/Docs/Citizen/_layouts/15/eos/edbtransfer.ashx?SiteId=84ddafa0031f409e9b1dd96f91351621&amp;WebId=b44a2e8f6bd940ffb8577ce52c7585e0&amp;ListId=fd8a59b5757749e6848a491ebc731a91&amp;ItemId=28235&amp;ItemGuid=69448bdd75e340d7b43beb2218b74516&amp;Data=24","https://sed.admsakhalin.ru/Docs/Citizen/_layouts/15/eos/edbtransfer.ashx?SiteId=84ddafa0031f409e9b1dd96f91351621&amp;WebId=b44a2e8f6bd940ffb8577ce52c7585e0&amp;ListId=fd8a59b5757749e6848a491ebc731a91&amp;ItemId=28235&amp;ItemGuid=69448bdd75e340d7b43beb2218b74516&amp;Data=24")</f>
        <v>https://sed.admsakhalin.ru/Docs/Citizen/_layouts/15/eos/edbtransfer.ashx?SiteId=84ddafa0031f409e9b1dd96f91351621&amp;WebId=b44a2e8f6bd940ffb8577ce52c7585e0&amp;ListId=fd8a59b5757749e6848a491ebc731a91&amp;ItemId=28235&amp;ItemGuid=69448bdd75e340d7b43beb2218b74516&amp;Data=24</v>
      </c>
    </row>
    <row r="421" spans="1:7" x14ac:dyDescent="0.25">
      <c r="A421" t="s">
        <v>19</v>
      </c>
      <c r="B421" t="s">
        <v>662</v>
      </c>
      <c r="C421" t="s">
        <v>1033</v>
      </c>
      <c r="D421" t="s">
        <v>427</v>
      </c>
      <c r="E421" t="s">
        <v>1034</v>
      </c>
      <c r="F421" t="str">
        <f t="shared" si="0"/>
        <v>Обращения граждан МО Ногликский ГО</v>
      </c>
      <c r="G421" s="10" t="str">
        <f>HYPERLINK("https://sed.admsakhalin.ru/Docs/Citizen/_layouts/15/eos/edbtransfer.ashx?SiteId=84ddafa0031f409e9b1dd96f91351621&amp;WebId=b44a2e8f6bd940ffb8577ce52c7585e0&amp;ListId=fd8a59b5757749e6848a491ebc731a91&amp;ItemId=35422&amp;ItemGuid=79462e4f594c4c13b40aecda0c3075a3&amp;Data=24","https://sed.admsakhalin.ru/Docs/Citizen/_layouts/15/eos/edbtransfer.ashx?SiteId=84ddafa0031f409e9b1dd96f91351621&amp;WebId=b44a2e8f6bd940ffb8577ce52c7585e0&amp;ListId=fd8a59b5757749e6848a491ebc731a91&amp;ItemId=35422&amp;ItemGuid=79462e4f594c4c13b40aecda0c3075a3&amp;Data=24")</f>
        <v>https://sed.admsakhalin.ru/Docs/Citizen/_layouts/15/eos/edbtransfer.ashx?SiteId=84ddafa0031f409e9b1dd96f91351621&amp;WebId=b44a2e8f6bd940ffb8577ce52c7585e0&amp;ListId=fd8a59b5757749e6848a491ebc731a91&amp;ItemId=35422&amp;ItemGuid=79462e4f594c4c13b40aecda0c3075a3&amp;Data=24</v>
      </c>
    </row>
    <row r="422" spans="1:7" x14ac:dyDescent="0.25">
      <c r="A422" t="s">
        <v>19</v>
      </c>
      <c r="B422" t="s">
        <v>70</v>
      </c>
      <c r="C422" t="s">
        <v>1035</v>
      </c>
      <c r="D422" t="s">
        <v>568</v>
      </c>
      <c r="E422" t="s">
        <v>1036</v>
      </c>
      <c r="F422" t="str">
        <f t="shared" si="0"/>
        <v>Обращения граждан МО Ногликский ГО</v>
      </c>
      <c r="G422" s="10" t="str">
        <f>HYPERLINK("https://sed.admsakhalin.ru/Docs/Citizen/_layouts/15/eos/edbtransfer.ashx?SiteId=84ddafa0031f409e9b1dd96f91351621&amp;WebId=b44a2e8f6bd940ffb8577ce52c7585e0&amp;ListId=fd8a59b5757749e6848a491ebc731a91&amp;ItemId=31888&amp;ItemGuid=4a82b58a678440fa992ced9b698d0913&amp;Data=24","https://sed.admsakhalin.ru/Docs/Citizen/_layouts/15/eos/edbtransfer.ashx?SiteId=84ddafa0031f409e9b1dd96f91351621&amp;WebId=b44a2e8f6bd940ffb8577ce52c7585e0&amp;ListId=fd8a59b5757749e6848a491ebc731a91&amp;ItemId=31888&amp;ItemGuid=4a82b58a678440fa992ced9b698d0913&amp;Data=24")</f>
        <v>https://sed.admsakhalin.ru/Docs/Citizen/_layouts/15/eos/edbtransfer.ashx?SiteId=84ddafa0031f409e9b1dd96f91351621&amp;WebId=b44a2e8f6bd940ffb8577ce52c7585e0&amp;ListId=fd8a59b5757749e6848a491ebc731a91&amp;ItemId=31888&amp;ItemGuid=4a82b58a678440fa992ced9b698d0913&amp;Data=24</v>
      </c>
    </row>
    <row r="423" spans="1:7" x14ac:dyDescent="0.25">
      <c r="A423" t="s">
        <v>19</v>
      </c>
      <c r="B423" t="s">
        <v>259</v>
      </c>
      <c r="C423" t="s">
        <v>1037</v>
      </c>
      <c r="D423" t="s">
        <v>469</v>
      </c>
      <c r="E423" t="s">
        <v>1038</v>
      </c>
      <c r="F423" t="str">
        <f t="shared" si="0"/>
        <v>Обращения граждан МО Ногликский ГО</v>
      </c>
      <c r="G423" s="10" t="str">
        <f>HYPERLINK("https://sed.admsakhalin.ru/Docs/Citizen/_layouts/15/eos/edbtransfer.ashx?SiteId=84ddafa0031f409e9b1dd96f91351621&amp;WebId=b44a2e8f6bd940ffb8577ce52c7585e0&amp;ListId=fd8a59b5757749e6848a491ebc731a91&amp;ItemId=28331&amp;ItemGuid=ebca8df1e5014511b3e8ee0d4c0556cd&amp;Data=24","https://sed.admsakhalin.ru/Docs/Citizen/_layouts/15/eos/edbtransfer.ashx?SiteId=84ddafa0031f409e9b1dd96f91351621&amp;WebId=b44a2e8f6bd940ffb8577ce52c7585e0&amp;ListId=fd8a59b5757749e6848a491ebc731a91&amp;ItemId=28331&amp;ItemGuid=ebca8df1e5014511b3e8ee0d4c0556cd&amp;Data=24")</f>
        <v>https://sed.admsakhalin.ru/Docs/Citizen/_layouts/15/eos/edbtransfer.ashx?SiteId=84ddafa0031f409e9b1dd96f91351621&amp;WebId=b44a2e8f6bd940ffb8577ce52c7585e0&amp;ListId=fd8a59b5757749e6848a491ebc731a91&amp;ItemId=28331&amp;ItemGuid=ebca8df1e5014511b3e8ee0d4c0556cd&amp;Data=24</v>
      </c>
    </row>
    <row r="424" spans="1:7" x14ac:dyDescent="0.25">
      <c r="A424" t="s">
        <v>19</v>
      </c>
      <c r="B424" t="s">
        <v>148</v>
      </c>
      <c r="C424" t="s">
        <v>1039</v>
      </c>
      <c r="D424" t="s">
        <v>1040</v>
      </c>
      <c r="E424" t="s">
        <v>1041</v>
      </c>
      <c r="F424" t="str">
        <f t="shared" si="0"/>
        <v>Обращения граждан МО Ногликский ГО</v>
      </c>
      <c r="G424" s="10" t="str">
        <f>HYPERLINK("https://sed.admsakhalin.ru/Docs/Citizen/_layouts/15/eos/edbtransfer.ashx?SiteId=84ddafa0031f409e9b1dd96f91351621&amp;WebId=b44a2e8f6bd940ffb8577ce52c7585e0&amp;ListId=fd8a59b5757749e6848a491ebc731a91&amp;ItemId=34313&amp;ItemGuid=0c54e0361d1c46659305ee40873a1e3e&amp;Data=24","https://sed.admsakhalin.ru/Docs/Citizen/_layouts/15/eos/edbtransfer.ashx?SiteId=84ddafa0031f409e9b1dd96f91351621&amp;WebId=b44a2e8f6bd940ffb8577ce52c7585e0&amp;ListId=fd8a59b5757749e6848a491ebc731a91&amp;ItemId=34313&amp;ItemGuid=0c54e0361d1c46659305ee40873a1e3e&amp;Data=24")</f>
        <v>https://sed.admsakhalin.ru/Docs/Citizen/_layouts/15/eos/edbtransfer.ashx?SiteId=84ddafa0031f409e9b1dd96f91351621&amp;WebId=b44a2e8f6bd940ffb8577ce52c7585e0&amp;ListId=fd8a59b5757749e6848a491ebc731a91&amp;ItemId=34313&amp;ItemGuid=0c54e0361d1c46659305ee40873a1e3e&amp;Data=24</v>
      </c>
    </row>
    <row r="425" spans="1:7" x14ac:dyDescent="0.25">
      <c r="A425" t="s">
        <v>19</v>
      </c>
      <c r="B425" t="s">
        <v>24</v>
      </c>
      <c r="C425" t="s">
        <v>1042</v>
      </c>
      <c r="D425" t="s">
        <v>53</v>
      </c>
      <c r="E425" t="s">
        <v>184</v>
      </c>
      <c r="F425" t="str">
        <f t="shared" si="0"/>
        <v>Обращения граждан МО Ногликский ГО</v>
      </c>
      <c r="G425" s="10" t="str">
        <f>HYPERLINK("https://sed.admsakhalin.ru/Docs/Citizen/_layouts/15/eos/edbtransfer.ashx?SiteId=84ddafa0031f409e9b1dd96f91351621&amp;WebId=b44a2e8f6bd940ffb8577ce52c7585e0&amp;ListId=fd8a59b5757749e6848a491ebc731a91&amp;ItemId=28922&amp;ItemGuid=8e7621930ac74167a1a8ee5ed89a33f8&amp;Data=24","https://sed.admsakhalin.ru/Docs/Citizen/_layouts/15/eos/edbtransfer.ashx?SiteId=84ddafa0031f409e9b1dd96f91351621&amp;WebId=b44a2e8f6bd940ffb8577ce52c7585e0&amp;ListId=fd8a59b5757749e6848a491ebc731a91&amp;ItemId=28922&amp;ItemGuid=8e7621930ac74167a1a8ee5ed89a33f8&amp;Data=24")</f>
        <v>https://sed.admsakhalin.ru/Docs/Citizen/_layouts/15/eos/edbtransfer.ashx?SiteId=84ddafa0031f409e9b1dd96f91351621&amp;WebId=b44a2e8f6bd940ffb8577ce52c7585e0&amp;ListId=fd8a59b5757749e6848a491ebc731a91&amp;ItemId=28922&amp;ItemGuid=8e7621930ac74167a1a8ee5ed89a33f8&amp;Data=24</v>
      </c>
    </row>
    <row r="426" spans="1:7" x14ac:dyDescent="0.25">
      <c r="A426" t="s">
        <v>19</v>
      </c>
      <c r="B426" t="s">
        <v>1043</v>
      </c>
      <c r="C426" t="s">
        <v>411</v>
      </c>
      <c r="D426" t="s">
        <v>82</v>
      </c>
      <c r="E426" t="s">
        <v>1044</v>
      </c>
      <c r="F426" t="str">
        <f t="shared" si="0"/>
        <v>Обращения граждан МО Ногликский ГО</v>
      </c>
      <c r="G426" s="10" t="str">
        <f>HYPERLINK("https://sed.admsakhalin.ru/Docs/Citizen/_layouts/15/eos/edbtransfer.ashx?SiteId=84ddafa0031f409e9b1dd96f91351621&amp;WebId=b44a2e8f6bd940ffb8577ce52c7585e0&amp;ListId=fd8a59b5757749e6848a491ebc731a91&amp;ItemId=32351&amp;ItemGuid=33ce9fb94db6450cb501ef1a9a73f4d7&amp;Data=24","https://sed.admsakhalin.ru/Docs/Citizen/_layouts/15/eos/edbtransfer.ashx?SiteId=84ddafa0031f409e9b1dd96f91351621&amp;WebId=b44a2e8f6bd940ffb8577ce52c7585e0&amp;ListId=fd8a59b5757749e6848a491ebc731a91&amp;ItemId=32351&amp;ItemGuid=33ce9fb94db6450cb501ef1a9a73f4d7&amp;Data=24")</f>
        <v>https://sed.admsakhalin.ru/Docs/Citizen/_layouts/15/eos/edbtransfer.ashx?SiteId=84ddafa0031f409e9b1dd96f91351621&amp;WebId=b44a2e8f6bd940ffb8577ce52c7585e0&amp;ListId=fd8a59b5757749e6848a491ebc731a91&amp;ItemId=32351&amp;ItemGuid=33ce9fb94db6450cb501ef1a9a73f4d7&amp;Data=24</v>
      </c>
    </row>
    <row r="427" spans="1:7" x14ac:dyDescent="0.25">
      <c r="A427" t="s">
        <v>19</v>
      </c>
      <c r="B427" t="s">
        <v>169</v>
      </c>
      <c r="C427" t="s">
        <v>1045</v>
      </c>
      <c r="D427" t="s">
        <v>1046</v>
      </c>
      <c r="E427" t="s">
        <v>1047</v>
      </c>
      <c r="F427" t="str">
        <f t="shared" si="0"/>
        <v>Обращения граждан МО Ногликский ГО</v>
      </c>
      <c r="G427" s="10" t="str">
        <f>HYPERLINK("https://sed.admsakhalin.ru/Docs/Citizen/_layouts/15/eos/edbtransfer.ashx?SiteId=84ddafa0031f409e9b1dd96f91351621&amp;WebId=b44a2e8f6bd940ffb8577ce52c7585e0&amp;ListId=fd8a59b5757749e6848a491ebc731a91&amp;ItemId=33702&amp;ItemGuid=e436c09039c14bac8eb7ef596c0da7e3&amp;Data=24","https://sed.admsakhalin.ru/Docs/Citizen/_layouts/15/eos/edbtransfer.ashx?SiteId=84ddafa0031f409e9b1dd96f91351621&amp;WebId=b44a2e8f6bd940ffb8577ce52c7585e0&amp;ListId=fd8a59b5757749e6848a491ebc731a91&amp;ItemId=33702&amp;ItemGuid=e436c09039c14bac8eb7ef596c0da7e3&amp;Data=24")</f>
        <v>https://sed.admsakhalin.ru/Docs/Citizen/_layouts/15/eos/edbtransfer.ashx?SiteId=84ddafa0031f409e9b1dd96f91351621&amp;WebId=b44a2e8f6bd940ffb8577ce52c7585e0&amp;ListId=fd8a59b5757749e6848a491ebc731a91&amp;ItemId=33702&amp;ItemGuid=e436c09039c14bac8eb7ef596c0da7e3&amp;Data=24</v>
      </c>
    </row>
    <row r="428" spans="1:7" x14ac:dyDescent="0.25">
      <c r="A428" t="s">
        <v>19</v>
      </c>
      <c r="B428" t="s">
        <v>452</v>
      </c>
      <c r="C428" t="s">
        <v>1048</v>
      </c>
      <c r="D428" t="s">
        <v>1049</v>
      </c>
      <c r="E428" t="s">
        <v>1050</v>
      </c>
      <c r="F428" t="str">
        <f t="shared" si="0"/>
        <v>Обращения граждан МО Ногликский ГО</v>
      </c>
      <c r="G428" s="10" t="str">
        <f>HYPERLINK("https://sed.admsakhalin.ru/Docs/Citizen/_layouts/15/eos/edbtransfer.ashx?SiteId=84ddafa0031f409e9b1dd96f91351621&amp;WebId=b44a2e8f6bd940ffb8577ce52c7585e0&amp;ListId=fd8a59b5757749e6848a491ebc731a91&amp;ItemId=36622&amp;ItemGuid=2d6f5444d3624573af9af08b7cbd12f7&amp;Data=24","https://sed.admsakhalin.ru/Docs/Citizen/_layouts/15/eos/edbtransfer.ashx?SiteId=84ddafa0031f409e9b1dd96f91351621&amp;WebId=b44a2e8f6bd940ffb8577ce52c7585e0&amp;ListId=fd8a59b5757749e6848a491ebc731a91&amp;ItemId=36622&amp;ItemGuid=2d6f5444d3624573af9af08b7cbd12f7&amp;Data=24")</f>
        <v>https://sed.admsakhalin.ru/Docs/Citizen/_layouts/15/eos/edbtransfer.ashx?SiteId=84ddafa0031f409e9b1dd96f91351621&amp;WebId=b44a2e8f6bd940ffb8577ce52c7585e0&amp;ListId=fd8a59b5757749e6848a491ebc731a91&amp;ItemId=36622&amp;ItemGuid=2d6f5444d3624573af9af08b7cbd12f7&amp;Data=24</v>
      </c>
    </row>
    <row r="429" spans="1:7" x14ac:dyDescent="0.25">
      <c r="A429" t="s">
        <v>19</v>
      </c>
      <c r="B429" t="s">
        <v>100</v>
      </c>
      <c r="C429" t="s">
        <v>1051</v>
      </c>
      <c r="D429" t="s">
        <v>669</v>
      </c>
      <c r="E429" t="s">
        <v>1052</v>
      </c>
      <c r="F429" t="str">
        <f t="shared" si="0"/>
        <v>Обращения граждан МО Ногликский ГО</v>
      </c>
      <c r="G429" s="10" t="str">
        <f>HYPERLINK("https://sed.admsakhalin.ru/Docs/Citizen/_layouts/15/eos/edbtransfer.ashx?SiteId=84ddafa0031f409e9b1dd96f91351621&amp;WebId=b44a2e8f6bd940ffb8577ce52c7585e0&amp;ListId=fd8a59b5757749e6848a491ebc731a91&amp;ItemId=30030&amp;ItemGuid=883aa36e0121441293d3f0ce311f6378&amp;Data=24","https://sed.admsakhalin.ru/Docs/Citizen/_layouts/15/eos/edbtransfer.ashx?SiteId=84ddafa0031f409e9b1dd96f91351621&amp;WebId=b44a2e8f6bd940ffb8577ce52c7585e0&amp;ListId=fd8a59b5757749e6848a491ebc731a91&amp;ItemId=30030&amp;ItemGuid=883aa36e0121441293d3f0ce311f6378&amp;Data=24")</f>
        <v>https://sed.admsakhalin.ru/Docs/Citizen/_layouts/15/eos/edbtransfer.ashx?SiteId=84ddafa0031f409e9b1dd96f91351621&amp;WebId=b44a2e8f6bd940ffb8577ce52c7585e0&amp;ListId=fd8a59b5757749e6848a491ebc731a91&amp;ItemId=30030&amp;ItemGuid=883aa36e0121441293d3f0ce311f6378&amp;Data=24</v>
      </c>
    </row>
    <row r="430" spans="1:7" x14ac:dyDescent="0.25">
      <c r="A430" t="s">
        <v>19</v>
      </c>
      <c r="B430" t="s">
        <v>1053</v>
      </c>
      <c r="C430" t="s">
        <v>1054</v>
      </c>
      <c r="D430" t="s">
        <v>469</v>
      </c>
      <c r="E430" t="s">
        <v>1055</v>
      </c>
      <c r="F430" t="str">
        <f t="shared" si="0"/>
        <v>Обращения граждан МО Ногликский ГО</v>
      </c>
      <c r="G430" s="10" t="str">
        <f>HYPERLINK("https://sed.admsakhalin.ru/Docs/Citizen/_layouts/15/eos/edbtransfer.ashx?SiteId=84ddafa0031f409e9b1dd96f91351621&amp;WebId=b44a2e8f6bd940ffb8577ce52c7585e0&amp;ListId=fd8a59b5757749e6848a491ebc731a91&amp;ItemId=28362&amp;ItemGuid=483b8e489db14a1689f9f11f77adf4f1&amp;Data=24","https://sed.admsakhalin.ru/Docs/Citizen/_layouts/15/eos/edbtransfer.ashx?SiteId=84ddafa0031f409e9b1dd96f91351621&amp;WebId=b44a2e8f6bd940ffb8577ce52c7585e0&amp;ListId=fd8a59b5757749e6848a491ebc731a91&amp;ItemId=28362&amp;ItemGuid=483b8e489db14a1689f9f11f77adf4f1&amp;Data=24")</f>
        <v>https://sed.admsakhalin.ru/Docs/Citizen/_layouts/15/eos/edbtransfer.ashx?SiteId=84ddafa0031f409e9b1dd96f91351621&amp;WebId=b44a2e8f6bd940ffb8577ce52c7585e0&amp;ListId=fd8a59b5757749e6848a491ebc731a91&amp;ItemId=28362&amp;ItemGuid=483b8e489db14a1689f9f11f77adf4f1&amp;Data=24</v>
      </c>
    </row>
    <row r="431" spans="1:7" x14ac:dyDescent="0.25">
      <c r="A431" t="s">
        <v>19</v>
      </c>
      <c r="B431" t="s">
        <v>494</v>
      </c>
      <c r="C431" t="s">
        <v>1056</v>
      </c>
      <c r="D431" t="s">
        <v>1057</v>
      </c>
      <c r="E431" t="s">
        <v>1058</v>
      </c>
      <c r="F431" t="str">
        <f t="shared" si="0"/>
        <v>Обращения граждан МО Ногликский ГО</v>
      </c>
      <c r="G431" s="10" t="str">
        <f>HYPERLINK("https://sed.admsakhalin.ru/Docs/Citizen/_layouts/15/eos/edbtransfer.ashx?SiteId=84ddafa0031f409e9b1dd96f91351621&amp;WebId=b44a2e8f6bd940ffb8577ce52c7585e0&amp;ListId=fd8a59b5757749e6848a491ebc731a91&amp;ItemId=32230&amp;ItemGuid=fc482dc3ad8b49cd90c6f13cea5a555e&amp;Data=24","https://sed.admsakhalin.ru/Docs/Citizen/_layouts/15/eos/edbtransfer.ashx?SiteId=84ddafa0031f409e9b1dd96f91351621&amp;WebId=b44a2e8f6bd940ffb8577ce52c7585e0&amp;ListId=fd8a59b5757749e6848a491ebc731a91&amp;ItemId=32230&amp;ItemGuid=fc482dc3ad8b49cd90c6f13cea5a555e&amp;Data=24")</f>
        <v>https://sed.admsakhalin.ru/Docs/Citizen/_layouts/15/eos/edbtransfer.ashx?SiteId=84ddafa0031f409e9b1dd96f91351621&amp;WebId=b44a2e8f6bd940ffb8577ce52c7585e0&amp;ListId=fd8a59b5757749e6848a491ebc731a91&amp;ItemId=32230&amp;ItemGuid=fc482dc3ad8b49cd90c6f13cea5a555e&amp;Data=24</v>
      </c>
    </row>
    <row r="432" spans="1:7" x14ac:dyDescent="0.25">
      <c r="A432" t="s">
        <v>19</v>
      </c>
      <c r="B432" t="s">
        <v>24</v>
      </c>
      <c r="C432" t="s">
        <v>1059</v>
      </c>
      <c r="D432" t="s">
        <v>1060</v>
      </c>
      <c r="E432" t="s">
        <v>1061</v>
      </c>
      <c r="F432" t="str">
        <f t="shared" si="0"/>
        <v>Обращения граждан МО Ногликский ГО</v>
      </c>
      <c r="G432" s="10" t="str">
        <f>HYPERLINK("https://sed.admsakhalin.ru/Docs/Citizen/_layouts/15/eos/edbtransfer.ashx?SiteId=84ddafa0031f409e9b1dd96f91351621&amp;WebId=b44a2e8f6bd940ffb8577ce52c7585e0&amp;ListId=fd8a59b5757749e6848a491ebc731a91&amp;ItemId=38031&amp;ItemGuid=7f59c07b0cac441a82b0f18f92ca8d9b&amp;Data=24","https://sed.admsakhalin.ru/Docs/Citizen/_layouts/15/eos/edbtransfer.ashx?SiteId=84ddafa0031f409e9b1dd96f91351621&amp;WebId=b44a2e8f6bd940ffb8577ce52c7585e0&amp;ListId=fd8a59b5757749e6848a491ebc731a91&amp;ItemId=38031&amp;ItemGuid=7f59c07b0cac441a82b0f18f92ca8d9b&amp;Data=24")</f>
        <v>https://sed.admsakhalin.ru/Docs/Citizen/_layouts/15/eos/edbtransfer.ashx?SiteId=84ddafa0031f409e9b1dd96f91351621&amp;WebId=b44a2e8f6bd940ffb8577ce52c7585e0&amp;ListId=fd8a59b5757749e6848a491ebc731a91&amp;ItemId=38031&amp;ItemGuid=7f59c07b0cac441a82b0f18f92ca8d9b&amp;Data=24</v>
      </c>
    </row>
    <row r="433" spans="1:7" x14ac:dyDescent="0.25">
      <c r="A433" t="s">
        <v>19</v>
      </c>
      <c r="B433" t="s">
        <v>293</v>
      </c>
      <c r="C433" t="s">
        <v>1062</v>
      </c>
      <c r="D433" t="s">
        <v>1063</v>
      </c>
      <c r="E433" t="s">
        <v>1064</v>
      </c>
      <c r="F433" t="str">
        <f t="shared" si="0"/>
        <v>Обращения граждан МО Ногликский ГО</v>
      </c>
      <c r="G433" s="10" t="str">
        <f>HYPERLINK("https://sed.admsakhalin.ru/Docs/Citizen/_layouts/15/eos/edbtransfer.ashx?SiteId=84ddafa0031f409e9b1dd96f91351621&amp;WebId=b44a2e8f6bd940ffb8577ce52c7585e0&amp;ListId=fd8a59b5757749e6848a491ebc731a91&amp;ItemId=35928&amp;ItemGuid=bdf47f620f4441398aacf19bfdd8b4eb&amp;Data=24","https://sed.admsakhalin.ru/Docs/Citizen/_layouts/15/eos/edbtransfer.ashx?SiteId=84ddafa0031f409e9b1dd96f91351621&amp;WebId=b44a2e8f6bd940ffb8577ce52c7585e0&amp;ListId=fd8a59b5757749e6848a491ebc731a91&amp;ItemId=35928&amp;ItemGuid=bdf47f620f4441398aacf19bfdd8b4eb&amp;Data=24")</f>
        <v>https://sed.admsakhalin.ru/Docs/Citizen/_layouts/15/eos/edbtransfer.ashx?SiteId=84ddafa0031f409e9b1dd96f91351621&amp;WebId=b44a2e8f6bd940ffb8577ce52c7585e0&amp;ListId=fd8a59b5757749e6848a491ebc731a91&amp;ItemId=35928&amp;ItemGuid=bdf47f620f4441398aacf19bfdd8b4eb&amp;Data=24</v>
      </c>
    </row>
    <row r="434" spans="1:7" x14ac:dyDescent="0.25">
      <c r="A434" t="s">
        <v>19</v>
      </c>
      <c r="B434" t="s">
        <v>58</v>
      </c>
      <c r="C434" t="s">
        <v>1065</v>
      </c>
      <c r="D434" t="s">
        <v>1066</v>
      </c>
      <c r="E434" t="s">
        <v>1067</v>
      </c>
      <c r="F434" t="str">
        <f t="shared" si="0"/>
        <v>Обращения граждан МО Ногликский ГО</v>
      </c>
      <c r="G434" s="10" t="str">
        <f>HYPERLINK("https://sed.admsakhalin.ru/Docs/Citizen/_layouts/15/eos/edbtransfer.ashx?SiteId=84ddafa0031f409e9b1dd96f91351621&amp;WebId=b44a2e8f6bd940ffb8577ce52c7585e0&amp;ListId=fd8a59b5757749e6848a491ebc731a91&amp;ItemId=39294&amp;ItemGuid=f7563649fe3d41fe8fb3f2975935fa7a&amp;Data=24","https://sed.admsakhalin.ru/Docs/Citizen/_layouts/15/eos/edbtransfer.ashx?SiteId=84ddafa0031f409e9b1dd96f91351621&amp;WebId=b44a2e8f6bd940ffb8577ce52c7585e0&amp;ListId=fd8a59b5757749e6848a491ebc731a91&amp;ItemId=39294&amp;ItemGuid=f7563649fe3d41fe8fb3f2975935fa7a&amp;Data=24")</f>
        <v>https://sed.admsakhalin.ru/Docs/Citizen/_layouts/15/eos/edbtransfer.ashx?SiteId=84ddafa0031f409e9b1dd96f91351621&amp;WebId=b44a2e8f6bd940ffb8577ce52c7585e0&amp;ListId=fd8a59b5757749e6848a491ebc731a91&amp;ItemId=39294&amp;ItemGuid=f7563649fe3d41fe8fb3f2975935fa7a&amp;Data=24</v>
      </c>
    </row>
    <row r="435" spans="1:7" x14ac:dyDescent="0.25">
      <c r="A435" t="s">
        <v>19</v>
      </c>
      <c r="B435" t="s">
        <v>360</v>
      </c>
      <c r="C435" t="s">
        <v>1068</v>
      </c>
      <c r="D435" t="s">
        <v>768</v>
      </c>
      <c r="E435" t="s">
        <v>1069</v>
      </c>
      <c r="F435" t="str">
        <f t="shared" si="0"/>
        <v>Обращения граждан МО Ногликский ГО</v>
      </c>
      <c r="G435" s="10" t="str">
        <f>HYPERLINK("https://sed.admsakhalin.ru/Docs/Citizen/_layouts/15/eos/edbtransfer.ashx?SiteId=84ddafa0031f409e9b1dd96f91351621&amp;WebId=b44a2e8f6bd940ffb8577ce52c7585e0&amp;ListId=fd8a59b5757749e6848a491ebc731a91&amp;ItemId=29833&amp;ItemGuid=16ae8dcd2dfa4eb3a90bf2ca019cd29e&amp;Data=24","https://sed.admsakhalin.ru/Docs/Citizen/_layouts/15/eos/edbtransfer.ashx?SiteId=84ddafa0031f409e9b1dd96f91351621&amp;WebId=b44a2e8f6bd940ffb8577ce52c7585e0&amp;ListId=fd8a59b5757749e6848a491ebc731a91&amp;ItemId=29833&amp;ItemGuid=16ae8dcd2dfa4eb3a90bf2ca019cd29e&amp;Data=24")</f>
        <v>https://sed.admsakhalin.ru/Docs/Citizen/_layouts/15/eos/edbtransfer.ashx?SiteId=84ddafa0031f409e9b1dd96f91351621&amp;WebId=b44a2e8f6bd940ffb8577ce52c7585e0&amp;ListId=fd8a59b5757749e6848a491ebc731a91&amp;ItemId=29833&amp;ItemGuid=16ae8dcd2dfa4eb3a90bf2ca019cd29e&amp;Data=24</v>
      </c>
    </row>
    <row r="436" spans="1:7" x14ac:dyDescent="0.25">
      <c r="A436" t="s">
        <v>19</v>
      </c>
      <c r="B436" t="s">
        <v>176</v>
      </c>
      <c r="C436" t="s">
        <v>835</v>
      </c>
      <c r="D436" t="s">
        <v>210</v>
      </c>
      <c r="E436" t="s">
        <v>179</v>
      </c>
      <c r="F436" t="str">
        <f t="shared" si="0"/>
        <v>Обращения граждан МО Ногликский ГО</v>
      </c>
      <c r="G436" s="10" t="str">
        <f>HYPERLINK("https://sed.admsakhalin.ru/Docs/Citizen/_layouts/15/eos/edbtransfer.ashx?SiteId=84ddafa0031f409e9b1dd96f91351621&amp;WebId=b44a2e8f6bd940ffb8577ce52c7585e0&amp;ListId=fd8a59b5757749e6848a491ebc731a91&amp;ItemId=33057&amp;ItemGuid=07008a6c348b4feea2e7f33e25c58ca1&amp;Data=24","https://sed.admsakhalin.ru/Docs/Citizen/_layouts/15/eos/edbtransfer.ashx?SiteId=84ddafa0031f409e9b1dd96f91351621&amp;WebId=b44a2e8f6bd940ffb8577ce52c7585e0&amp;ListId=fd8a59b5757749e6848a491ebc731a91&amp;ItemId=33057&amp;ItemGuid=07008a6c348b4feea2e7f33e25c58ca1&amp;Data=24")</f>
        <v>https://sed.admsakhalin.ru/Docs/Citizen/_layouts/15/eos/edbtransfer.ashx?SiteId=84ddafa0031f409e9b1dd96f91351621&amp;WebId=b44a2e8f6bd940ffb8577ce52c7585e0&amp;ListId=fd8a59b5757749e6848a491ebc731a91&amp;ItemId=33057&amp;ItemGuid=07008a6c348b4feea2e7f33e25c58ca1&amp;Data=24</v>
      </c>
    </row>
    <row r="437" spans="1:7" x14ac:dyDescent="0.25">
      <c r="A437" t="s">
        <v>19</v>
      </c>
      <c r="B437" t="s">
        <v>24</v>
      </c>
      <c r="C437" t="s">
        <v>522</v>
      </c>
      <c r="D437" t="s">
        <v>26</v>
      </c>
      <c r="E437" t="s">
        <v>1070</v>
      </c>
      <c r="F437" t="str">
        <f t="shared" si="0"/>
        <v>Обращения граждан МО Ногликский ГО</v>
      </c>
      <c r="G437" s="10" t="str">
        <f>HYPERLINK("https://sed.admsakhalin.ru/Docs/Citizen/_layouts/15/eos/edbtransfer.ashx?SiteId=84ddafa0031f409e9b1dd96f91351621&amp;WebId=b44a2e8f6bd940ffb8577ce52c7585e0&amp;ListId=fd8a59b5757749e6848a491ebc731a91&amp;ItemId=34246&amp;ItemGuid=33ec968d5b7348f5b473f41a52e199cd&amp;Data=24","https://sed.admsakhalin.ru/Docs/Citizen/_layouts/15/eos/edbtransfer.ashx?SiteId=84ddafa0031f409e9b1dd96f91351621&amp;WebId=b44a2e8f6bd940ffb8577ce52c7585e0&amp;ListId=fd8a59b5757749e6848a491ebc731a91&amp;ItemId=34246&amp;ItemGuid=33ec968d5b7348f5b473f41a52e199cd&amp;Data=24")</f>
        <v>https://sed.admsakhalin.ru/Docs/Citizen/_layouts/15/eos/edbtransfer.ashx?SiteId=84ddafa0031f409e9b1dd96f91351621&amp;WebId=b44a2e8f6bd940ffb8577ce52c7585e0&amp;ListId=fd8a59b5757749e6848a491ebc731a91&amp;ItemId=34246&amp;ItemGuid=33ec968d5b7348f5b473f41a52e199cd&amp;Data=24</v>
      </c>
    </row>
    <row r="438" spans="1:7" x14ac:dyDescent="0.25">
      <c r="A438" t="s">
        <v>19</v>
      </c>
      <c r="B438" t="s">
        <v>100</v>
      </c>
      <c r="C438" t="s">
        <v>1071</v>
      </c>
      <c r="D438" t="s">
        <v>155</v>
      </c>
      <c r="E438" t="s">
        <v>1072</v>
      </c>
      <c r="F438" t="str">
        <f t="shared" si="0"/>
        <v>Обращения граждан МО Ногликский ГО</v>
      </c>
      <c r="G438" s="10" t="str">
        <f>HYPERLINK("https://sed.admsakhalin.ru/Docs/Citizen/_layouts/15/eos/edbtransfer.ashx?SiteId=84ddafa0031f409e9b1dd96f91351621&amp;WebId=b44a2e8f6bd940ffb8577ce52c7585e0&amp;ListId=fd8a59b5757749e6848a491ebc731a91&amp;ItemId=31399&amp;ItemGuid=9972d34757144c4d8aa2f41bf373083e&amp;Data=24","https://sed.admsakhalin.ru/Docs/Citizen/_layouts/15/eos/edbtransfer.ashx?SiteId=84ddafa0031f409e9b1dd96f91351621&amp;WebId=b44a2e8f6bd940ffb8577ce52c7585e0&amp;ListId=fd8a59b5757749e6848a491ebc731a91&amp;ItemId=31399&amp;ItemGuid=9972d34757144c4d8aa2f41bf373083e&amp;Data=24")</f>
        <v>https://sed.admsakhalin.ru/Docs/Citizen/_layouts/15/eos/edbtransfer.ashx?SiteId=84ddafa0031f409e9b1dd96f91351621&amp;WebId=b44a2e8f6bd940ffb8577ce52c7585e0&amp;ListId=fd8a59b5757749e6848a491ebc731a91&amp;ItemId=31399&amp;ItemGuid=9972d34757144c4d8aa2f41bf373083e&amp;Data=24</v>
      </c>
    </row>
    <row r="439" spans="1:7" x14ac:dyDescent="0.25">
      <c r="A439" t="s">
        <v>19</v>
      </c>
      <c r="B439" t="s">
        <v>1073</v>
      </c>
      <c r="C439" t="s">
        <v>1074</v>
      </c>
      <c r="D439" t="s">
        <v>295</v>
      </c>
      <c r="E439" t="s">
        <v>282</v>
      </c>
      <c r="F439" t="str">
        <f t="shared" si="0"/>
        <v>Обращения граждан МО Ногликский ГО</v>
      </c>
      <c r="G439" s="10" t="str">
        <f>HYPERLINK("https://sed.admsakhalin.ru/Docs/Citizen/_layouts/15/eos/edbtransfer.ashx?SiteId=84ddafa0031f409e9b1dd96f91351621&amp;WebId=b44a2e8f6bd940ffb8577ce52c7585e0&amp;ListId=fd8a59b5757749e6848a491ebc731a91&amp;ItemId=34711&amp;ItemGuid=589cc9e11bc546ccbe28f427bb9520c9&amp;Data=24","https://sed.admsakhalin.ru/Docs/Citizen/_layouts/15/eos/edbtransfer.ashx?SiteId=84ddafa0031f409e9b1dd96f91351621&amp;WebId=b44a2e8f6bd940ffb8577ce52c7585e0&amp;ListId=fd8a59b5757749e6848a491ebc731a91&amp;ItemId=34711&amp;ItemGuid=589cc9e11bc546ccbe28f427bb9520c9&amp;Data=24")</f>
        <v>https://sed.admsakhalin.ru/Docs/Citizen/_layouts/15/eos/edbtransfer.ashx?SiteId=84ddafa0031f409e9b1dd96f91351621&amp;WebId=b44a2e8f6bd940ffb8577ce52c7585e0&amp;ListId=fd8a59b5757749e6848a491ebc731a91&amp;ItemId=34711&amp;ItemGuid=589cc9e11bc546ccbe28f427bb9520c9&amp;Data=24</v>
      </c>
    </row>
    <row r="440" spans="1:7" x14ac:dyDescent="0.25">
      <c r="A440" t="s">
        <v>19</v>
      </c>
      <c r="B440" t="s">
        <v>32</v>
      </c>
      <c r="C440" t="s">
        <v>1075</v>
      </c>
      <c r="D440" t="s">
        <v>34</v>
      </c>
      <c r="E440" t="s">
        <v>35</v>
      </c>
      <c r="F440" t="str">
        <f t="shared" si="0"/>
        <v>Обращения граждан МО Ногликский ГО</v>
      </c>
      <c r="G440" s="10" t="str">
        <f>HYPERLINK("https://sed.admsakhalin.ru/Docs/Citizen/_layouts/15/eos/edbtransfer.ashx?SiteId=84ddafa0031f409e9b1dd96f91351621&amp;WebId=b44a2e8f6bd940ffb8577ce52c7585e0&amp;ListId=fd8a59b5757749e6848a491ebc731a91&amp;ItemId=28291&amp;ItemGuid=54b8910a33ad47b59583f46869bbf727&amp;Data=24","https://sed.admsakhalin.ru/Docs/Citizen/_layouts/15/eos/edbtransfer.ashx?SiteId=84ddafa0031f409e9b1dd96f91351621&amp;WebId=b44a2e8f6bd940ffb8577ce52c7585e0&amp;ListId=fd8a59b5757749e6848a491ebc731a91&amp;ItemId=28291&amp;ItemGuid=54b8910a33ad47b59583f46869bbf727&amp;Data=24")</f>
        <v>https://sed.admsakhalin.ru/Docs/Citizen/_layouts/15/eos/edbtransfer.ashx?SiteId=84ddafa0031f409e9b1dd96f91351621&amp;WebId=b44a2e8f6bd940ffb8577ce52c7585e0&amp;ListId=fd8a59b5757749e6848a491ebc731a91&amp;ItemId=28291&amp;ItemGuid=54b8910a33ad47b59583f46869bbf727&amp;Data=24</v>
      </c>
    </row>
    <row r="441" spans="1:7" x14ac:dyDescent="0.25">
      <c r="A441" t="s">
        <v>19</v>
      </c>
      <c r="B441" t="s">
        <v>484</v>
      </c>
      <c r="C441" t="s">
        <v>1076</v>
      </c>
      <c r="D441" t="s">
        <v>1077</v>
      </c>
      <c r="E441" t="s">
        <v>1078</v>
      </c>
      <c r="F441" t="str">
        <f t="shared" si="0"/>
        <v>Обращения граждан МО Ногликский ГО</v>
      </c>
      <c r="G441" s="10" t="str">
        <f>HYPERLINK("https://sed.admsakhalin.ru/Docs/Citizen/_layouts/15/eos/edbtransfer.ashx?SiteId=84ddafa0031f409e9b1dd96f91351621&amp;WebId=b44a2e8f6bd940ffb8577ce52c7585e0&amp;ListId=fd8a59b5757749e6848a491ebc731a91&amp;ItemId=36566&amp;ItemGuid=572ac88d6d6b443fa2e2f575991287cf&amp;Data=24","https://sed.admsakhalin.ru/Docs/Citizen/_layouts/15/eos/edbtransfer.ashx?SiteId=84ddafa0031f409e9b1dd96f91351621&amp;WebId=b44a2e8f6bd940ffb8577ce52c7585e0&amp;ListId=fd8a59b5757749e6848a491ebc731a91&amp;ItemId=36566&amp;ItemGuid=572ac88d6d6b443fa2e2f575991287cf&amp;Data=24")</f>
        <v>https://sed.admsakhalin.ru/Docs/Citizen/_layouts/15/eos/edbtransfer.ashx?SiteId=84ddafa0031f409e9b1dd96f91351621&amp;WebId=b44a2e8f6bd940ffb8577ce52c7585e0&amp;ListId=fd8a59b5757749e6848a491ebc731a91&amp;ItemId=36566&amp;ItemGuid=572ac88d6d6b443fa2e2f575991287cf&amp;Data=24</v>
      </c>
    </row>
    <row r="442" spans="1:7" x14ac:dyDescent="0.25">
      <c r="A442" t="s">
        <v>19</v>
      </c>
      <c r="B442" t="s">
        <v>36</v>
      </c>
      <c r="C442" t="s">
        <v>1079</v>
      </c>
      <c r="D442" t="s">
        <v>150</v>
      </c>
      <c r="E442" t="s">
        <v>95</v>
      </c>
      <c r="F442" t="str">
        <f t="shared" si="0"/>
        <v>Обращения граждан МО Ногликский ГО</v>
      </c>
      <c r="G442" s="10" t="str">
        <f>HYPERLINK("https://sed.admsakhalin.ru/Docs/Citizen/_layouts/15/eos/edbtransfer.ashx?SiteId=84ddafa0031f409e9b1dd96f91351621&amp;WebId=b44a2e8f6bd940ffb8577ce52c7585e0&amp;ListId=fd8a59b5757749e6848a491ebc731a91&amp;ItemId=29987&amp;ItemGuid=9f8834c5a65240a38eedf594ab76a222&amp;Data=24","https://sed.admsakhalin.ru/Docs/Citizen/_layouts/15/eos/edbtransfer.ashx?SiteId=84ddafa0031f409e9b1dd96f91351621&amp;WebId=b44a2e8f6bd940ffb8577ce52c7585e0&amp;ListId=fd8a59b5757749e6848a491ebc731a91&amp;ItemId=29987&amp;ItemGuid=9f8834c5a65240a38eedf594ab76a222&amp;Data=24")</f>
        <v>https://sed.admsakhalin.ru/Docs/Citizen/_layouts/15/eos/edbtransfer.ashx?SiteId=84ddafa0031f409e9b1dd96f91351621&amp;WebId=b44a2e8f6bd940ffb8577ce52c7585e0&amp;ListId=fd8a59b5757749e6848a491ebc731a91&amp;ItemId=29987&amp;ItemGuid=9f8834c5a65240a38eedf594ab76a222&amp;Data=24</v>
      </c>
    </row>
    <row r="443" spans="1:7" x14ac:dyDescent="0.25">
      <c r="A443" t="s">
        <v>19</v>
      </c>
      <c r="B443" t="s">
        <v>24</v>
      </c>
      <c r="C443" t="s">
        <v>1080</v>
      </c>
      <c r="D443" t="s">
        <v>1081</v>
      </c>
      <c r="E443" t="s">
        <v>1082</v>
      </c>
      <c r="F443" t="str">
        <f t="shared" si="0"/>
        <v>Обращения граждан МО Ногликский ГО</v>
      </c>
      <c r="G443" s="10" t="str">
        <f>HYPERLINK("https://sed.admsakhalin.ru/Docs/Citizen/_layouts/15/eos/edbtransfer.ashx?SiteId=84ddafa0031f409e9b1dd96f91351621&amp;WebId=b44a2e8f6bd940ffb8577ce52c7585e0&amp;ListId=fd8a59b5757749e6848a491ebc731a91&amp;ItemId=35476&amp;ItemGuid=1fc663ccf079451da571f6312070e787&amp;Data=24","https://sed.admsakhalin.ru/Docs/Citizen/_layouts/15/eos/edbtransfer.ashx?SiteId=84ddafa0031f409e9b1dd96f91351621&amp;WebId=b44a2e8f6bd940ffb8577ce52c7585e0&amp;ListId=fd8a59b5757749e6848a491ebc731a91&amp;ItemId=35476&amp;ItemGuid=1fc663ccf079451da571f6312070e787&amp;Data=24")</f>
        <v>https://sed.admsakhalin.ru/Docs/Citizen/_layouts/15/eos/edbtransfer.ashx?SiteId=84ddafa0031f409e9b1dd96f91351621&amp;WebId=b44a2e8f6bd940ffb8577ce52c7585e0&amp;ListId=fd8a59b5757749e6848a491ebc731a91&amp;ItemId=35476&amp;ItemGuid=1fc663ccf079451da571f6312070e787&amp;Data=24</v>
      </c>
    </row>
    <row r="444" spans="1:7" x14ac:dyDescent="0.25">
      <c r="A444" t="s">
        <v>19</v>
      </c>
      <c r="B444" t="s">
        <v>36</v>
      </c>
      <c r="C444" t="s">
        <v>1083</v>
      </c>
      <c r="D444" t="s">
        <v>98</v>
      </c>
      <c r="E444" t="s">
        <v>1084</v>
      </c>
      <c r="F444" t="str">
        <f t="shared" si="0"/>
        <v>Обращения граждан МО Ногликский ГО</v>
      </c>
      <c r="G444" s="10" t="str">
        <f>HYPERLINK("https://sed.admsakhalin.ru/Docs/Citizen/_layouts/15/eos/edbtransfer.ashx?SiteId=84ddafa0031f409e9b1dd96f91351621&amp;WebId=b44a2e8f6bd940ffb8577ce52c7585e0&amp;ListId=fd8a59b5757749e6848a491ebc731a91&amp;ItemId=32440&amp;ItemGuid=7d536077195f4ba68dadf7938ddaf896&amp;Data=24","https://sed.admsakhalin.ru/Docs/Citizen/_layouts/15/eos/edbtransfer.ashx?SiteId=84ddafa0031f409e9b1dd96f91351621&amp;WebId=b44a2e8f6bd940ffb8577ce52c7585e0&amp;ListId=fd8a59b5757749e6848a491ebc731a91&amp;ItemId=32440&amp;ItemGuid=7d536077195f4ba68dadf7938ddaf896&amp;Data=24")</f>
        <v>https://sed.admsakhalin.ru/Docs/Citizen/_layouts/15/eos/edbtransfer.ashx?SiteId=84ddafa0031f409e9b1dd96f91351621&amp;WebId=b44a2e8f6bd940ffb8577ce52c7585e0&amp;ListId=fd8a59b5757749e6848a491ebc731a91&amp;ItemId=32440&amp;ItemGuid=7d536077195f4ba68dadf7938ddaf896&amp;Data=24</v>
      </c>
    </row>
    <row r="445" spans="1:7" x14ac:dyDescent="0.25">
      <c r="A445" t="s">
        <v>19</v>
      </c>
      <c r="B445" t="s">
        <v>40</v>
      </c>
      <c r="C445" t="s">
        <v>1085</v>
      </c>
      <c r="D445" t="s">
        <v>1086</v>
      </c>
      <c r="E445" t="s">
        <v>555</v>
      </c>
      <c r="F445" t="str">
        <f t="shared" si="0"/>
        <v>Обращения граждан МО Ногликский ГО</v>
      </c>
      <c r="G445" s="10" t="str">
        <f>HYPERLINK("https://sed.admsakhalin.ru/Docs/Citizen/_layouts/15/eos/edbtransfer.ashx?SiteId=84ddafa0031f409e9b1dd96f91351621&amp;WebId=b44a2e8f6bd940ffb8577ce52c7585e0&amp;ListId=fd8a59b5757749e6848a491ebc731a91&amp;ItemId=36437&amp;ItemGuid=88f9f8a49b0e4263b915f87a1facc9a4&amp;Data=24","https://sed.admsakhalin.ru/Docs/Citizen/_layouts/15/eos/edbtransfer.ashx?SiteId=84ddafa0031f409e9b1dd96f91351621&amp;WebId=b44a2e8f6bd940ffb8577ce52c7585e0&amp;ListId=fd8a59b5757749e6848a491ebc731a91&amp;ItemId=36437&amp;ItemGuid=88f9f8a49b0e4263b915f87a1facc9a4&amp;Data=24")</f>
        <v>https://sed.admsakhalin.ru/Docs/Citizen/_layouts/15/eos/edbtransfer.ashx?SiteId=84ddafa0031f409e9b1dd96f91351621&amp;WebId=b44a2e8f6bd940ffb8577ce52c7585e0&amp;ListId=fd8a59b5757749e6848a491ebc731a91&amp;ItemId=36437&amp;ItemGuid=88f9f8a49b0e4263b915f87a1facc9a4&amp;Data=24</v>
      </c>
    </row>
    <row r="446" spans="1:7" x14ac:dyDescent="0.25">
      <c r="A446" t="s">
        <v>19</v>
      </c>
      <c r="B446" t="s">
        <v>1087</v>
      </c>
      <c r="C446" t="s">
        <v>1088</v>
      </c>
      <c r="D446" t="s">
        <v>508</v>
      </c>
      <c r="E446" t="s">
        <v>54</v>
      </c>
      <c r="F446" t="str">
        <f t="shared" si="0"/>
        <v>Обращения граждан МО Ногликский ГО</v>
      </c>
      <c r="G446" s="10" t="str">
        <f>HYPERLINK("https://sed.admsakhalin.ru/Docs/Citizen/_layouts/15/eos/edbtransfer.ashx?SiteId=84ddafa0031f409e9b1dd96f91351621&amp;WebId=b44a2e8f6bd940ffb8577ce52c7585e0&amp;ListId=fd8a59b5757749e6848a491ebc731a91&amp;ItemId=28548&amp;ItemGuid=0bb479e1371f40939e92f880f53edbb4&amp;Data=24","https://sed.admsakhalin.ru/Docs/Citizen/_layouts/15/eos/edbtransfer.ashx?SiteId=84ddafa0031f409e9b1dd96f91351621&amp;WebId=b44a2e8f6bd940ffb8577ce52c7585e0&amp;ListId=fd8a59b5757749e6848a491ebc731a91&amp;ItemId=28548&amp;ItemGuid=0bb479e1371f40939e92f880f53edbb4&amp;Data=24")</f>
        <v>https://sed.admsakhalin.ru/Docs/Citizen/_layouts/15/eos/edbtransfer.ashx?SiteId=84ddafa0031f409e9b1dd96f91351621&amp;WebId=b44a2e8f6bd940ffb8577ce52c7585e0&amp;ListId=fd8a59b5757749e6848a491ebc731a91&amp;ItemId=28548&amp;ItemGuid=0bb479e1371f40939e92f880f53edbb4&amp;Data=24</v>
      </c>
    </row>
    <row r="447" spans="1:7" x14ac:dyDescent="0.25">
      <c r="A447" t="s">
        <v>19</v>
      </c>
      <c r="B447" t="s">
        <v>148</v>
      </c>
      <c r="C447" t="s">
        <v>1089</v>
      </c>
      <c r="D447" t="s">
        <v>811</v>
      </c>
      <c r="E447" t="s">
        <v>1090</v>
      </c>
      <c r="F447" t="str">
        <f t="shared" si="0"/>
        <v>Обращения граждан МО Ногликский ГО</v>
      </c>
      <c r="G447" s="10" t="str">
        <f>HYPERLINK("https://sed.admsakhalin.ru/Docs/Citizen/_layouts/15/eos/edbtransfer.ashx?SiteId=84ddafa0031f409e9b1dd96f91351621&amp;WebId=b44a2e8f6bd940ffb8577ce52c7585e0&amp;ListId=fd8a59b5757749e6848a491ebc731a91&amp;ItemId=31962&amp;ItemGuid=38d03e1aed794efb83eff8a76f3ea9b3&amp;Data=24","https://sed.admsakhalin.ru/Docs/Citizen/_layouts/15/eos/edbtransfer.ashx?SiteId=84ddafa0031f409e9b1dd96f91351621&amp;WebId=b44a2e8f6bd940ffb8577ce52c7585e0&amp;ListId=fd8a59b5757749e6848a491ebc731a91&amp;ItemId=31962&amp;ItemGuid=38d03e1aed794efb83eff8a76f3ea9b3&amp;Data=24")</f>
        <v>https://sed.admsakhalin.ru/Docs/Citizen/_layouts/15/eos/edbtransfer.ashx?SiteId=84ddafa0031f409e9b1dd96f91351621&amp;WebId=b44a2e8f6bd940ffb8577ce52c7585e0&amp;ListId=fd8a59b5757749e6848a491ebc731a91&amp;ItemId=31962&amp;ItemGuid=38d03e1aed794efb83eff8a76f3ea9b3&amp;Data=24</v>
      </c>
    </row>
    <row r="448" spans="1:7" x14ac:dyDescent="0.25">
      <c r="A448" t="s">
        <v>19</v>
      </c>
      <c r="B448" t="s">
        <v>58</v>
      </c>
      <c r="C448" t="s">
        <v>1091</v>
      </c>
      <c r="D448" t="s">
        <v>1092</v>
      </c>
      <c r="E448" t="s">
        <v>1093</v>
      </c>
      <c r="F448" t="str">
        <f t="shared" si="0"/>
        <v>Обращения граждан МО Ногликский ГО</v>
      </c>
      <c r="G448" s="10" t="str">
        <f>HYPERLINK("https://sed.admsakhalin.ru/Docs/Citizen/_layouts/15/eos/edbtransfer.ashx?SiteId=84ddafa0031f409e9b1dd96f91351621&amp;WebId=b44a2e8f6bd940ffb8577ce52c7585e0&amp;ListId=fd8a59b5757749e6848a491ebc731a91&amp;ItemId=38767&amp;ItemGuid=43968267760547b785f9fa4518de410d&amp;Data=24","https://sed.admsakhalin.ru/Docs/Citizen/_layouts/15/eos/edbtransfer.ashx?SiteId=84ddafa0031f409e9b1dd96f91351621&amp;WebId=b44a2e8f6bd940ffb8577ce52c7585e0&amp;ListId=fd8a59b5757749e6848a491ebc731a91&amp;ItemId=38767&amp;ItemGuid=43968267760547b785f9fa4518de410d&amp;Data=24")</f>
        <v>https://sed.admsakhalin.ru/Docs/Citizen/_layouts/15/eos/edbtransfer.ashx?SiteId=84ddafa0031f409e9b1dd96f91351621&amp;WebId=b44a2e8f6bd940ffb8577ce52c7585e0&amp;ListId=fd8a59b5757749e6848a491ebc731a91&amp;ItemId=38767&amp;ItemGuid=43968267760547b785f9fa4518de410d&amp;Data=24</v>
      </c>
    </row>
    <row r="449" spans="1:7" x14ac:dyDescent="0.25">
      <c r="A449" t="s">
        <v>19</v>
      </c>
      <c r="B449" t="s">
        <v>148</v>
      </c>
      <c r="C449" t="s">
        <v>1094</v>
      </c>
      <c r="D449" t="s">
        <v>1092</v>
      </c>
      <c r="E449" t="s">
        <v>148</v>
      </c>
      <c r="F449" t="str">
        <f t="shared" si="0"/>
        <v>Обращения граждан МО Ногликский ГО</v>
      </c>
      <c r="G449" s="10" t="str">
        <f>HYPERLINK("https://sed.admsakhalin.ru/Docs/Citizen/_layouts/15/eos/edbtransfer.ashx?SiteId=84ddafa0031f409e9b1dd96f91351621&amp;WebId=b44a2e8f6bd940ffb8577ce52c7585e0&amp;ListId=fd8a59b5757749e6848a491ebc731a91&amp;ItemId=38778&amp;ItemGuid=3de4990fbc5442c5a3ccfb5f1f7e6049&amp;Data=24","https://sed.admsakhalin.ru/Docs/Citizen/_layouts/15/eos/edbtransfer.ashx?SiteId=84ddafa0031f409e9b1dd96f91351621&amp;WebId=b44a2e8f6bd940ffb8577ce52c7585e0&amp;ListId=fd8a59b5757749e6848a491ebc731a91&amp;ItemId=38778&amp;ItemGuid=3de4990fbc5442c5a3ccfb5f1f7e6049&amp;Data=24")</f>
        <v>https://sed.admsakhalin.ru/Docs/Citizen/_layouts/15/eos/edbtransfer.ashx?SiteId=84ddafa0031f409e9b1dd96f91351621&amp;WebId=b44a2e8f6bd940ffb8577ce52c7585e0&amp;ListId=fd8a59b5757749e6848a491ebc731a91&amp;ItemId=38778&amp;ItemGuid=3de4990fbc5442c5a3ccfb5f1f7e6049&amp;Data=24</v>
      </c>
    </row>
    <row r="450" spans="1:7" x14ac:dyDescent="0.25">
      <c r="A450" t="s">
        <v>19</v>
      </c>
      <c r="B450" t="s">
        <v>809</v>
      </c>
      <c r="C450" t="s">
        <v>1095</v>
      </c>
      <c r="D450" t="s">
        <v>971</v>
      </c>
      <c r="E450" t="s">
        <v>1096</v>
      </c>
      <c r="F450" t="str">
        <f t="shared" si="0"/>
        <v>Обращения граждан МО Ногликский ГО</v>
      </c>
      <c r="G450" s="10" t="str">
        <f>HYPERLINK("https://sed.admsakhalin.ru/Docs/Citizen/_layouts/15/eos/edbtransfer.ashx?SiteId=84ddafa0031f409e9b1dd96f91351621&amp;WebId=b44a2e8f6bd940ffb8577ce52c7585e0&amp;ListId=fd8a59b5757749e6848a491ebc731a91&amp;ItemId=30675&amp;ItemGuid=2a904b047f804889b1f8fb6862d95c5b&amp;Data=24","https://sed.admsakhalin.ru/Docs/Citizen/_layouts/15/eos/edbtransfer.ashx?SiteId=84ddafa0031f409e9b1dd96f91351621&amp;WebId=b44a2e8f6bd940ffb8577ce52c7585e0&amp;ListId=fd8a59b5757749e6848a491ebc731a91&amp;ItemId=30675&amp;ItemGuid=2a904b047f804889b1f8fb6862d95c5b&amp;Data=24")</f>
        <v>https://sed.admsakhalin.ru/Docs/Citizen/_layouts/15/eos/edbtransfer.ashx?SiteId=84ddafa0031f409e9b1dd96f91351621&amp;WebId=b44a2e8f6bd940ffb8577ce52c7585e0&amp;ListId=fd8a59b5757749e6848a491ebc731a91&amp;ItemId=30675&amp;ItemGuid=2a904b047f804889b1f8fb6862d95c5b&amp;Data=24</v>
      </c>
    </row>
    <row r="451" spans="1:7" x14ac:dyDescent="0.25">
      <c r="A451" t="s">
        <v>19</v>
      </c>
      <c r="B451" t="s">
        <v>70</v>
      </c>
      <c r="C451" t="s">
        <v>1097</v>
      </c>
      <c r="D451" t="s">
        <v>38</v>
      </c>
      <c r="E451" t="s">
        <v>1098</v>
      </c>
      <c r="F451" t="str">
        <f t="shared" si="0"/>
        <v>Обращения граждан МО Ногликский ГО</v>
      </c>
      <c r="G451" s="10" t="str">
        <f>HYPERLINK("https://sed.admsakhalin.ru/Docs/Citizen/_layouts/15/eos/edbtransfer.ashx?SiteId=84ddafa0031f409e9b1dd96f91351621&amp;WebId=b44a2e8f6bd940ffb8577ce52c7585e0&amp;ListId=fd8a59b5757749e6848a491ebc731a91&amp;ItemId=29366&amp;ItemGuid=244c6379ebb54aa7ad88fb6e8b89e519&amp;Data=24","https://sed.admsakhalin.ru/Docs/Citizen/_layouts/15/eos/edbtransfer.ashx?SiteId=84ddafa0031f409e9b1dd96f91351621&amp;WebId=b44a2e8f6bd940ffb8577ce52c7585e0&amp;ListId=fd8a59b5757749e6848a491ebc731a91&amp;ItemId=29366&amp;ItemGuid=244c6379ebb54aa7ad88fb6e8b89e519&amp;Data=24")</f>
        <v>https://sed.admsakhalin.ru/Docs/Citizen/_layouts/15/eos/edbtransfer.ashx?SiteId=84ddafa0031f409e9b1dd96f91351621&amp;WebId=b44a2e8f6bd940ffb8577ce52c7585e0&amp;ListId=fd8a59b5757749e6848a491ebc731a91&amp;ItemId=29366&amp;ItemGuid=244c6379ebb54aa7ad88fb6e8b89e519&amp;Data=24</v>
      </c>
    </row>
    <row r="452" spans="1:7" x14ac:dyDescent="0.25">
      <c r="A452" t="s">
        <v>19</v>
      </c>
      <c r="B452" t="s">
        <v>404</v>
      </c>
      <c r="C452" t="s">
        <v>1099</v>
      </c>
      <c r="D452" t="s">
        <v>562</v>
      </c>
      <c r="E452" t="s">
        <v>563</v>
      </c>
      <c r="F452" t="str">
        <f t="shared" si="0"/>
        <v>Обращения граждан МО Ногликский ГО</v>
      </c>
      <c r="G452" s="10" t="str">
        <f>HYPERLINK("https://sed.admsakhalin.ru/Docs/Citizen/_layouts/15/eos/edbtransfer.ashx?SiteId=84ddafa0031f409e9b1dd96f91351621&amp;WebId=b44a2e8f6bd940ffb8577ce52c7585e0&amp;ListId=fd8a59b5757749e6848a491ebc731a91&amp;ItemId=28063&amp;ItemGuid=b64075a6867143da823ffc522ecdec68&amp;Data=24","https://sed.admsakhalin.ru/Docs/Citizen/_layouts/15/eos/edbtransfer.ashx?SiteId=84ddafa0031f409e9b1dd96f91351621&amp;WebId=b44a2e8f6bd940ffb8577ce52c7585e0&amp;ListId=fd8a59b5757749e6848a491ebc731a91&amp;ItemId=28063&amp;ItemGuid=b64075a6867143da823ffc522ecdec68&amp;Data=24")</f>
        <v>https://sed.admsakhalin.ru/Docs/Citizen/_layouts/15/eos/edbtransfer.ashx?SiteId=84ddafa0031f409e9b1dd96f91351621&amp;WebId=b44a2e8f6bd940ffb8577ce52c7585e0&amp;ListId=fd8a59b5757749e6848a491ebc731a91&amp;ItemId=28063&amp;ItemGuid=b64075a6867143da823ffc522ecdec68&amp;Data=24</v>
      </c>
    </row>
    <row r="453" spans="1:7" x14ac:dyDescent="0.25">
      <c r="A453" t="s">
        <v>19</v>
      </c>
      <c r="B453" t="s">
        <v>58</v>
      </c>
      <c r="C453" t="s">
        <v>1100</v>
      </c>
      <c r="D453" t="s">
        <v>1092</v>
      </c>
      <c r="E453" t="s">
        <v>1101</v>
      </c>
      <c r="F453" t="str">
        <f t="shared" si="0"/>
        <v>Обращения граждан МО Ногликский ГО</v>
      </c>
      <c r="G453" s="10" t="str">
        <f>HYPERLINK("https://sed.admsakhalin.ru/Docs/Citizen/_layouts/15/eos/edbtransfer.ashx?SiteId=84ddafa0031f409e9b1dd96f91351621&amp;WebId=b44a2e8f6bd940ffb8577ce52c7585e0&amp;ListId=fd8a59b5757749e6848a491ebc731a91&amp;ItemId=38763&amp;ItemGuid=439b957ee14746048f7dfc75176a8cdc&amp;Data=24","https://sed.admsakhalin.ru/Docs/Citizen/_layouts/15/eos/edbtransfer.ashx?SiteId=84ddafa0031f409e9b1dd96f91351621&amp;WebId=b44a2e8f6bd940ffb8577ce52c7585e0&amp;ListId=fd8a59b5757749e6848a491ebc731a91&amp;ItemId=38763&amp;ItemGuid=439b957ee14746048f7dfc75176a8cdc&amp;Data=24")</f>
        <v>https://sed.admsakhalin.ru/Docs/Citizen/_layouts/15/eos/edbtransfer.ashx?SiteId=84ddafa0031f409e9b1dd96f91351621&amp;WebId=b44a2e8f6bd940ffb8577ce52c7585e0&amp;ListId=fd8a59b5757749e6848a491ebc731a91&amp;ItemId=38763&amp;ItemGuid=439b957ee14746048f7dfc75176a8cdc&amp;Data=24</v>
      </c>
    </row>
    <row r="454" spans="1:7" x14ac:dyDescent="0.25">
      <c r="A454" t="s">
        <v>19</v>
      </c>
      <c r="B454" t="s">
        <v>87</v>
      </c>
      <c r="C454" t="s">
        <v>1102</v>
      </c>
      <c r="D454" t="s">
        <v>1103</v>
      </c>
      <c r="E454" t="s">
        <v>1104</v>
      </c>
      <c r="F454" t="str">
        <f t="shared" si="0"/>
        <v>Обращения граждан МО Ногликский ГО</v>
      </c>
      <c r="G454" s="10" t="str">
        <f>HYPERLINK("https://sed.admsakhalin.ru/Docs/Citizen/_layouts/15/eos/edbtransfer.ashx?SiteId=84ddafa0031f409e9b1dd96f91351621&amp;WebId=b44a2e8f6bd940ffb8577ce52c7585e0&amp;ListId=fd8a59b5757749e6848a491ebc731a91&amp;ItemId=37029&amp;ItemGuid=79fddd8fe81840e18f2bfca15e02d3db&amp;Data=24","https://sed.admsakhalin.ru/Docs/Citizen/_layouts/15/eos/edbtransfer.ashx?SiteId=84ddafa0031f409e9b1dd96f91351621&amp;WebId=b44a2e8f6bd940ffb8577ce52c7585e0&amp;ListId=fd8a59b5757749e6848a491ebc731a91&amp;ItemId=37029&amp;ItemGuid=79fddd8fe81840e18f2bfca15e02d3db&amp;Data=24")</f>
        <v>https://sed.admsakhalin.ru/Docs/Citizen/_layouts/15/eos/edbtransfer.ashx?SiteId=84ddafa0031f409e9b1dd96f91351621&amp;WebId=b44a2e8f6bd940ffb8577ce52c7585e0&amp;ListId=fd8a59b5757749e6848a491ebc731a91&amp;ItemId=37029&amp;ItemGuid=79fddd8fe81840e18f2bfca15e02d3db&amp;Data=24</v>
      </c>
    </row>
    <row r="455" spans="1:7" x14ac:dyDescent="0.25">
      <c r="A455" t="s">
        <v>19</v>
      </c>
      <c r="B455" t="s">
        <v>1105</v>
      </c>
      <c r="C455" t="s">
        <v>1106</v>
      </c>
      <c r="D455" t="s">
        <v>826</v>
      </c>
      <c r="E455" t="s">
        <v>1107</v>
      </c>
      <c r="F455" t="str">
        <f t="shared" si="0"/>
        <v>Обращения граждан МО Ногликский ГО</v>
      </c>
      <c r="G455" s="10" t="str">
        <f>HYPERLINK("https://sed.admsakhalin.ru/Docs/Citizen/_layouts/15/eos/edbtransfer.ashx?SiteId=84ddafa0031f409e9b1dd96f91351621&amp;WebId=b44a2e8f6bd940ffb8577ce52c7585e0&amp;ListId=fd8a59b5757749e6848a491ebc731a91&amp;ItemId=38658&amp;ItemGuid=c04d69aa7019400da9b6fd21ff06f8d1&amp;Data=24","https://sed.admsakhalin.ru/Docs/Citizen/_layouts/15/eos/edbtransfer.ashx?SiteId=84ddafa0031f409e9b1dd96f91351621&amp;WebId=b44a2e8f6bd940ffb8577ce52c7585e0&amp;ListId=fd8a59b5757749e6848a491ebc731a91&amp;ItemId=38658&amp;ItemGuid=c04d69aa7019400da9b6fd21ff06f8d1&amp;Data=24")</f>
        <v>https://sed.admsakhalin.ru/Docs/Citizen/_layouts/15/eos/edbtransfer.ashx?SiteId=84ddafa0031f409e9b1dd96f91351621&amp;WebId=b44a2e8f6bd940ffb8577ce52c7585e0&amp;ListId=fd8a59b5757749e6848a491ebc731a91&amp;ItemId=38658&amp;ItemGuid=c04d69aa7019400da9b6fd21ff06f8d1&amp;Data=24</v>
      </c>
    </row>
    <row r="456" spans="1:7" x14ac:dyDescent="0.25">
      <c r="A456" t="s">
        <v>19</v>
      </c>
      <c r="B456" t="s">
        <v>58</v>
      </c>
      <c r="C456" t="s">
        <v>1108</v>
      </c>
      <c r="D456" t="s">
        <v>242</v>
      </c>
      <c r="E456" t="s">
        <v>1109</v>
      </c>
      <c r="F456" t="str">
        <f t="shared" si="0"/>
        <v>Обращения граждан МО Ногликский ГО</v>
      </c>
      <c r="G456" s="10" t="str">
        <f>HYPERLINK("https://sed.admsakhalin.ru/Docs/Citizen/_layouts/15/eos/edbtransfer.ashx?SiteId=84ddafa0031f409e9b1dd96f91351621&amp;WebId=b44a2e8f6bd940ffb8577ce52c7585e0&amp;ListId=fd8a59b5757749e6848a491ebc731a91&amp;ItemId=36668&amp;ItemGuid=2f037bf9b5de4749a3c0fe524936aabb&amp;Data=24","https://sed.admsakhalin.ru/Docs/Citizen/_layouts/15/eos/edbtransfer.ashx?SiteId=84ddafa0031f409e9b1dd96f91351621&amp;WebId=b44a2e8f6bd940ffb8577ce52c7585e0&amp;ListId=fd8a59b5757749e6848a491ebc731a91&amp;ItemId=36668&amp;ItemGuid=2f037bf9b5de4749a3c0fe524936aabb&amp;Data=24")</f>
        <v>https://sed.admsakhalin.ru/Docs/Citizen/_layouts/15/eos/edbtransfer.ashx?SiteId=84ddafa0031f409e9b1dd96f91351621&amp;WebId=b44a2e8f6bd940ffb8577ce52c7585e0&amp;ListId=fd8a59b5757749e6848a491ebc731a91&amp;ItemId=36668&amp;ItemGuid=2f037bf9b5de4749a3c0fe524936aabb&amp;Data=24</v>
      </c>
    </row>
    <row r="457" spans="1:7" x14ac:dyDescent="0.25">
      <c r="A457" t="s">
        <v>19</v>
      </c>
      <c r="B457" t="s">
        <v>24</v>
      </c>
      <c r="C457" t="s">
        <v>1110</v>
      </c>
      <c r="D457" t="s">
        <v>85</v>
      </c>
      <c r="E457" t="s">
        <v>86</v>
      </c>
      <c r="F457" t="str">
        <f t="shared" si="0"/>
        <v>Обращения граждан МО Ногликский ГО</v>
      </c>
      <c r="G457" s="10" t="str">
        <f>HYPERLINK("https://sed.admsakhalin.ru/Docs/Citizen/_layouts/15/eos/edbtransfer.ashx?SiteId=84ddafa0031f409e9b1dd96f91351621&amp;WebId=b44a2e8f6bd940ffb8577ce52c7585e0&amp;ListId=fd8a59b5757749e6848a491ebc731a91&amp;ItemId=29253&amp;ItemGuid=99ba4df848314f72b3e2fe654ac72929&amp;Data=24","https://sed.admsakhalin.ru/Docs/Citizen/_layouts/15/eos/edbtransfer.ashx?SiteId=84ddafa0031f409e9b1dd96f91351621&amp;WebId=b44a2e8f6bd940ffb8577ce52c7585e0&amp;ListId=fd8a59b5757749e6848a491ebc731a91&amp;ItemId=29253&amp;ItemGuid=99ba4df848314f72b3e2fe654ac72929&amp;Data=24")</f>
        <v>https://sed.admsakhalin.ru/Docs/Citizen/_layouts/15/eos/edbtransfer.ashx?SiteId=84ddafa0031f409e9b1dd96f91351621&amp;WebId=b44a2e8f6bd940ffb8577ce52c7585e0&amp;ListId=fd8a59b5757749e6848a491ebc731a91&amp;ItemId=29253&amp;ItemGuid=99ba4df848314f72b3e2fe654ac72929&amp;Data=24</v>
      </c>
    </row>
    <row r="458" spans="1:7" x14ac:dyDescent="0.25">
      <c r="A458" t="s">
        <v>19</v>
      </c>
      <c r="B458" t="s">
        <v>40</v>
      </c>
      <c r="C458" t="s">
        <v>1111</v>
      </c>
      <c r="D458" t="s">
        <v>1112</v>
      </c>
      <c r="E458" t="s">
        <v>1113</v>
      </c>
      <c r="F458" t="str">
        <f t="shared" si="0"/>
        <v>Обращения граждан МО Ногликский ГО</v>
      </c>
      <c r="G458" s="10" t="str">
        <f>HYPERLINK("https://sed.admsakhalin.ru/Docs/Citizen/_layouts/15/eos/edbtransfer.ashx?SiteId=84ddafa0031f409e9b1dd96f91351621&amp;WebId=b44a2e8f6bd940ffb8577ce52c7585e0&amp;ListId=fd8a59b5757749e6848a491ebc731a91&amp;ItemId=35276&amp;ItemGuid=e42994265902407eaf1afeb61705f417&amp;Data=24","https://sed.admsakhalin.ru/Docs/Citizen/_layouts/15/eos/edbtransfer.ashx?SiteId=84ddafa0031f409e9b1dd96f91351621&amp;WebId=b44a2e8f6bd940ffb8577ce52c7585e0&amp;ListId=fd8a59b5757749e6848a491ebc731a91&amp;ItemId=35276&amp;ItemGuid=e42994265902407eaf1afeb61705f417&amp;Data=24")</f>
        <v>https://sed.admsakhalin.ru/Docs/Citizen/_layouts/15/eos/edbtransfer.ashx?SiteId=84ddafa0031f409e9b1dd96f91351621&amp;WebId=b44a2e8f6bd940ffb8577ce52c7585e0&amp;ListId=fd8a59b5757749e6848a491ebc731a91&amp;ItemId=35276&amp;ItemGuid=e42994265902407eaf1afeb61705f417&amp;Data=24</v>
      </c>
    </row>
    <row r="459" spans="1:7" x14ac:dyDescent="0.25">
      <c r="A459" t="s">
        <v>19</v>
      </c>
      <c r="B459" t="s">
        <v>283</v>
      </c>
      <c r="C459" t="s">
        <v>1114</v>
      </c>
      <c r="D459" t="s">
        <v>381</v>
      </c>
      <c r="E459" t="s">
        <v>283</v>
      </c>
      <c r="F459" t="str">
        <f t="shared" si="0"/>
        <v>Обращения граждан МО Ногликский ГО</v>
      </c>
      <c r="G459" s="10" t="str">
        <f>HYPERLINK("https://sed.admsakhalin.ru/Docs/Citizen/_layouts/15/eos/edbtransfer.ashx?SiteId=84ddafa0031f409e9b1dd96f91351621&amp;WebId=b44a2e8f6bd940ffb8577ce52c7585e0&amp;ListId=fd8a59b5757749e6848a491ebc731a91&amp;ItemId=38939&amp;ItemGuid=99eb6d72e4e145e49ca4ff237c6c7699&amp;Data=24","https://sed.admsakhalin.ru/Docs/Citizen/_layouts/15/eos/edbtransfer.ashx?SiteId=84ddafa0031f409e9b1dd96f91351621&amp;WebId=b44a2e8f6bd940ffb8577ce52c7585e0&amp;ListId=fd8a59b5757749e6848a491ebc731a91&amp;ItemId=38939&amp;ItemGuid=99eb6d72e4e145e49ca4ff237c6c7699&amp;Data=24")</f>
        <v>https://sed.admsakhalin.ru/Docs/Citizen/_layouts/15/eos/edbtransfer.ashx?SiteId=84ddafa0031f409e9b1dd96f91351621&amp;WebId=b44a2e8f6bd940ffb8577ce52c7585e0&amp;ListId=fd8a59b5757749e6848a491ebc731a91&amp;ItemId=38939&amp;ItemGuid=99eb6d72e4e145e49ca4ff237c6c7699&amp;Data=24</v>
      </c>
    </row>
    <row r="460" spans="1:7" x14ac:dyDescent="0.25">
      <c r="D460" s="4"/>
    </row>
    <row r="461" spans="1:7" x14ac:dyDescent="0.25">
      <c r="D461" s="4"/>
    </row>
    <row r="462" spans="1:7" x14ac:dyDescent="0.25">
      <c r="D462" s="4"/>
    </row>
    <row r="463" spans="1:7" x14ac:dyDescent="0.25">
      <c r="D463" s="4"/>
    </row>
    <row r="464" spans="1:7" x14ac:dyDescent="0.25">
      <c r="D464" s="4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ContentReportTemplateDispForm</Display>
  <Edit>ContentReportTemplateEditForm</Edit>
  <New>ContentReportTemplateNewForm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portQuery xmlns="http://www.eos.ru/SP/Fields">            &lt;View Type="DB" Scope="Recursive" List="/Lists/DocRecord" Web="/Docs/Citizen"&gt;
            &lt;ViewFields&gt;
           &lt;!-- &lt;FieldRef Name="DocTypeId"/&gt;
            &lt;FieldRef Name="RubricLink"/&gt; --&gt;
            &lt;FieldRef Name="DocGroupLink"/&gt;
            &lt;FieldRef Name="CitizenRequestTypeLink"/&gt;
           &lt;!-- &lt;FieldRef Name="RegNumber"/&gt;
            &lt;FieldRef Name="RegDate"/&gt;
            &lt;FieldRef Name="DocCategoryId"/&gt;
            &lt;FieldRef Name="Title"/&gt;
            &lt;FieldRef Name="Annotation"/&gt;
            &lt;FieldRef Name="DeliverToEos"/&gt;
            &lt;FieldRef Name="OrgCorrespondentLink"/&gt;
            &lt;FieldRef Name="MyWorkspaceContactLink"/&gt;
            &lt;FieldRef Name="OutgoingNumber"/&gt;
            &lt;FieldRef Name="OutgoingDate"/&gt;
            &lt;FieldRef Name="DeliveryTypeId"/&gt;
            &lt;FieldRef Name="DossierLink"/&gt;
            &lt;FieldRef Name="StateId"/&gt;  --&gt;
            &lt;/ViewFields&gt;
            &lt;Query&gt;
            &lt;Where&gt;
            &lt;And&gt;
            &lt;And&gt;
            &lt;And&gt;
            &lt;Eq&gt;
            &lt;FieldRef Name="DocTypeId" /&gt;
            &lt;Value Type="Text"&gt;14&lt;/Value&gt;
            &lt;/Eq&gt;
            &lt;Eq&gt;
            &lt;FieldRef Name="DocGroupLink" LookupId="true"/&gt;
            &lt;Value Type="Lookup" Parameter="DocGroupId|Группа документов" /&gt;
            &lt;/Eq&gt;
            &lt;/And&gt;
			&lt;And&gt;
            &lt;Eq&gt;
            &lt;FieldRef Name="PlaceCreationLink" LookupId="true"/&gt;
            &lt;Value Type="Lookup" Multi="True" Parameter="PlaceCreationId|Место создания"  /&gt;
            &lt;/Eq&gt;
            &lt;Eq&gt;
            &lt;FieldRef Name="DepartmentLink" LookupId="true"/&gt;
            &lt;Value Type="Lookup" Multi="True" Parameter="DepartmentId|Подразделение"  /&gt;
            &lt;/Eq&gt;
            &lt;/And&gt;
            &lt;/And&gt;
            &lt;And&gt;
            &lt;And&gt;
            &lt;Geq&gt;
            &lt;FieldRef Name="RegDate" /&gt;
            &lt;Value Type="DateTime" Parameter="BeginRegDate|Дата регистрации (начальная)"/&gt;
            &lt;/Geq&gt;
            &lt;Leq&gt;
            &lt;FieldRef Name="RegDate" /&gt;
            &lt;Value Type="DateTime" Parameter="EndRegDate|Дата регистрации (конечная)" /&gt;
            &lt;/Leq&gt;
            &lt;/And&gt;
            &lt;And&gt;
            &lt;And&gt;
            &lt;Eq&gt;
            &lt;FieldRef Name="OrgCorrespondentLink" LookupId="true"/&gt;
            &lt;Value Type="Lookup" Parameter="OrgCorrespondentId|Корреспондент (организация)" /&gt;
            &lt;/Eq&gt;
            &lt;Eq&gt;
            &lt;FieldRef Name="CorrespondentLink" LookupId="true"/&gt;
            &lt;Value Type="Lookup" Parameter="CorrespondentId|Корреспондент (Ф.И.О.)" /&gt;
            &lt;/Eq&gt;
            &lt;/And&gt;
            &lt;Eq&gt;
            &lt;FieldRef Name="DossierLink" LookupId="true"/&gt;
            &lt;Value Type="Lookup" Parameter="DossierId|Дело №" /&gt;
            &lt;/Eq&gt;
            &lt;/And&gt;
            &lt;/And&gt;
            &lt;/And&gt;
            &lt;/Where&gt;
            &lt;/Query&gt;
            &lt;/View&gt;
          </ReportQuery>
    <ReportCreate xmlns="http://www.eos.ru/SP/Fields">http://sed.admsakhalin.ru/_layouts/15/eos/ReportParametersDialog.aspx, http://sed.admsakhalin.ru/_layouts/15/eos/ReportParametersDialog.aspx</ReportCreate>
    <ItemNumber xmlns="7C2CFB19-760E-4FD3-902D-BB846415C5BD">00-00</ItemNumber>
    <ReportRefresh xmlns="http://www.eos.ru/SP/Fields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Шаблон отчета" ma:contentTypeID="0x010100AA1C90C56F7D4A6C9A95881BFE11A637008932438405016B49810902ADB2FA57B1" ma:contentTypeVersion="5" ma:contentTypeDescription="" ma:contentTypeScope="" ma:versionID="bf7749f6f852da0cd826003a94fa769b">
  <xsd:schema xmlns:xsd="http://www.w3.org/2001/XMLSchema" xmlns:xs="http://www.w3.org/2001/XMLSchema" xmlns:p="http://schemas.microsoft.com/office/2006/metadata/properties" xmlns:ns2="7C2CFB19-760E-4FD3-902D-BB846415C5BD" xmlns:ns3="http://www.eos.ru/SP/Fields" targetNamespace="http://schemas.microsoft.com/office/2006/metadata/properties" ma:root="true" ma:fieldsID="bfea514e4b52ae2db62828c1564765b0" ns2:_="" ns3:_="">
    <xsd:import namespace="7C2CFB19-760E-4FD3-902D-BB846415C5BD"/>
    <xsd:import namespace="http://www.eos.ru/SP/Fields"/>
    <xsd:element name="properties">
      <xsd:complexType>
        <xsd:sequence>
          <xsd:element name="documentManagement">
            <xsd:complexType>
              <xsd:all>
                <xsd:element ref="ns2:ItemNumber" minOccurs="0"/>
                <xsd:element ref="ns3:ReportRefresh" minOccurs="0"/>
                <xsd:element ref="ns3:ReportCreate" minOccurs="0"/>
                <xsd:element ref="ns3:ReportQuer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2CFB19-760E-4FD3-902D-BB846415C5BD" elementFormDefault="qualified">
    <xsd:import namespace="http://schemas.microsoft.com/office/2006/documentManagement/types"/>
    <xsd:import namespace="http://schemas.microsoft.com/office/infopath/2007/PartnerControls"/>
    <xsd:element name="ItemNumber" ma:index="6" nillable="true" ma:displayName="№ пункта" ma:default="" ma:internalName="ItemNumber" ma:percentage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www.eos.ru/SP/Fields" elementFormDefault="qualified">
    <xsd:import namespace="http://schemas.microsoft.com/office/2006/documentManagement/types"/>
    <xsd:import namespace="http://schemas.microsoft.com/office/infopath/2007/PartnerControls"/>
    <xsd:element name="ReportRefresh" ma:index="10" nillable="true" ma:displayName="Интервал обновления (мин)" ma:internalName="ReportRefresh" ma:percentage="FALSE">
      <xsd:simpleType>
        <xsd:restriction base="dms:Number"/>
      </xsd:simpleType>
    </xsd:element>
    <xsd:element name="ReportCreate" ma:index="11" nillable="true" ma:displayName="Создать отчет" ma:default="/_layouts/15/eos/ReportParametersDialog.aspx" ma:format="Hyperlink" ma:internalName="ReportCreate">
      <xsd:simpleType>
        <xsd:restriction base="dms:Unknown"/>
      </xsd:simpleType>
    </xsd:element>
    <xsd:element name="ReportQuery" ma:index="12" nillable="true" ma:displayName="Запрос" ma:internalName="ReportQuer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8" ma:displayName="Название"/>
        <xsd:element ref="dc:subject" minOccurs="0" maxOccurs="1"/>
        <xsd:element ref="dc:description" minOccurs="0" maxOccurs="1" ma:index="9" ma:displayName="Заметки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B77DC9D-2CAB-448C-8D2F-64455491D74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AE22039-9833-422B-832A-8DE0499D5648}">
  <ds:schemaRefs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www.eos.ru/SP/Fields"/>
    <ds:schemaRef ds:uri="http://purl.org/dc/terms/"/>
    <ds:schemaRef ds:uri="http://schemas.openxmlformats.org/package/2006/metadata/core-properties"/>
    <ds:schemaRef ds:uri="http://purl.org/dc/dcmitype/"/>
    <ds:schemaRef ds:uri="7C2CFB19-760E-4FD3-902D-BB846415C5BD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2B0A6DB-5CC3-4C48-8D3C-CD91EA3349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2CFB19-760E-4FD3-902D-BB846415C5BD"/>
    <ds:schemaRef ds:uri="http://www.eos.ru/SP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Результат</vt:lpstr>
      <vt:lpstr>Данные</vt:lpstr>
      <vt:lpstr>BeginRegDate</vt:lpstr>
      <vt:lpstr>EndRegDate</vt:lpstr>
      <vt:lpstr>ReportDate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ОГ ОБЩИЙ. ОТЧЕТ О ТЕМАТИКАХ И КОЛИЧЕСТВЕ ВОПРОСОВ</dc:title>
  <dc:creator>Наструдинов Евгений Рифхатович</dc:creator>
  <dc:description>Общий отчет</dc:description>
  <cp:lastModifiedBy>Елена П. Низова</cp:lastModifiedBy>
  <cp:lastPrinted>2015-11-06T05:32:21Z</cp:lastPrinted>
  <dcterms:created xsi:type="dcterms:W3CDTF">2015-10-06T10:12:55Z</dcterms:created>
  <dcterms:modified xsi:type="dcterms:W3CDTF">2022-01-10T01:54:50Z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0x010100AA1C90C56F7D4A6C9A95881BFE11A637008932438405016B49810902ADB2FA57B1</vt:lpwstr>
  </property>
  <property fmtid="{D5CDD505-2E9C-101B-9397-08002B2CF9AE}" pid="3" name="MWTemplateIdMulti">
    <vt:lpwstr>;#2;#</vt:lpwstr>
  </property>
</Properties>
</file>