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golovko\Downloads\"/>
    </mc:Choice>
  </mc:AlternateContent>
  <bookViews>
    <workbookView xWindow="0" yWindow="60" windowWidth="28800" windowHeight="12375"/>
  </bookViews>
  <sheets>
    <sheet name="Лист1" sheetId="6" r:id="rId1"/>
    <sheet name="Результат" sheetId="5" r:id="rId2"/>
    <sheet name="Данные" sheetId="1" state="hidden" r:id="rId3"/>
  </sheets>
  <definedNames>
    <definedName name="BeginRegDate">Данные!$K$1</definedName>
    <definedName name="DataRow">#REF!</definedName>
    <definedName name="EndRegDate">Данные!$M$1</definedName>
    <definedName name="ReportDate">Данные!$O$1</definedName>
  </definedNames>
  <calcPr calcId="152511"/>
  <pivotCaches>
    <pivotCache cacheId="4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3" i="1" l="1"/>
  <c r="F263" i="1"/>
  <c r="G262" i="1"/>
  <c r="F262" i="1"/>
  <c r="G261" i="1"/>
  <c r="F261" i="1"/>
  <c r="G260" i="1"/>
  <c r="F260" i="1"/>
  <c r="G259" i="1"/>
  <c r="F259" i="1"/>
  <c r="G258" i="1"/>
  <c r="F258" i="1"/>
  <c r="G257" i="1"/>
  <c r="F257" i="1"/>
  <c r="G256" i="1"/>
  <c r="F256" i="1"/>
  <c r="G255" i="1"/>
  <c r="F255" i="1"/>
  <c r="G254" i="1"/>
  <c r="F254" i="1"/>
  <c r="G253" i="1"/>
  <c r="F253" i="1"/>
  <c r="G252" i="1"/>
  <c r="F252" i="1"/>
  <c r="G251" i="1"/>
  <c r="F251" i="1"/>
  <c r="G250" i="1"/>
  <c r="F250" i="1"/>
  <c r="G249" i="1"/>
  <c r="F249" i="1"/>
  <c r="G248" i="1"/>
  <c r="F248" i="1"/>
  <c r="G247" i="1"/>
  <c r="F247" i="1"/>
  <c r="G246" i="1"/>
  <c r="F246" i="1"/>
  <c r="G245" i="1"/>
  <c r="F245" i="1"/>
  <c r="G244" i="1"/>
  <c r="F244" i="1"/>
  <c r="G243" i="1"/>
  <c r="F243" i="1"/>
  <c r="G242" i="1"/>
  <c r="F242" i="1"/>
  <c r="G241" i="1"/>
  <c r="F241" i="1"/>
  <c r="G240" i="1"/>
  <c r="F240" i="1"/>
  <c r="G239" i="1"/>
  <c r="F239" i="1"/>
  <c r="G238" i="1"/>
  <c r="F238" i="1"/>
  <c r="G237" i="1"/>
  <c r="F237" i="1"/>
  <c r="G236" i="1"/>
  <c r="F236" i="1"/>
  <c r="G235" i="1"/>
  <c r="F235" i="1"/>
  <c r="G234" i="1"/>
  <c r="F234" i="1"/>
  <c r="G233" i="1"/>
  <c r="F233" i="1"/>
  <c r="G232" i="1"/>
  <c r="F232" i="1"/>
  <c r="G231" i="1"/>
  <c r="F231" i="1"/>
  <c r="G230" i="1"/>
  <c r="F230" i="1"/>
  <c r="G229" i="1"/>
  <c r="F229" i="1"/>
  <c r="G228" i="1"/>
  <c r="F228" i="1"/>
  <c r="G227" i="1"/>
  <c r="F227" i="1"/>
  <c r="G226" i="1"/>
  <c r="F226" i="1"/>
  <c r="G225" i="1"/>
  <c r="F225" i="1"/>
  <c r="G224" i="1"/>
  <c r="F224" i="1"/>
  <c r="G223" i="1"/>
  <c r="F223" i="1"/>
  <c r="G222" i="1"/>
  <c r="F222" i="1"/>
  <c r="G221" i="1"/>
  <c r="F221" i="1"/>
  <c r="G220" i="1"/>
  <c r="F220" i="1"/>
  <c r="G219" i="1"/>
  <c r="F219" i="1"/>
  <c r="G218" i="1"/>
  <c r="F218" i="1"/>
  <c r="G217" i="1"/>
  <c r="F217" i="1"/>
  <c r="G216" i="1"/>
  <c r="F216" i="1"/>
  <c r="G215" i="1"/>
  <c r="F215" i="1"/>
  <c r="G214" i="1"/>
  <c r="F214" i="1"/>
  <c r="G213" i="1"/>
  <c r="F213" i="1"/>
  <c r="G212" i="1"/>
  <c r="F212" i="1"/>
  <c r="G211" i="1"/>
  <c r="F211" i="1"/>
  <c r="G210" i="1"/>
  <c r="F210" i="1"/>
  <c r="G209" i="1"/>
  <c r="F209" i="1"/>
  <c r="G208" i="1"/>
  <c r="F208" i="1"/>
  <c r="G207" i="1"/>
  <c r="F207" i="1"/>
  <c r="G206" i="1"/>
  <c r="F206" i="1"/>
  <c r="G205" i="1"/>
  <c r="F205" i="1"/>
  <c r="G204" i="1"/>
  <c r="F204" i="1"/>
  <c r="G203" i="1"/>
  <c r="F203" i="1"/>
  <c r="G202" i="1"/>
  <c r="F202" i="1"/>
  <c r="G201" i="1"/>
  <c r="F201" i="1"/>
  <c r="G200" i="1"/>
  <c r="F200" i="1"/>
  <c r="G199" i="1"/>
  <c r="F199" i="1"/>
  <c r="G198" i="1"/>
  <c r="F198" i="1"/>
  <c r="G197" i="1"/>
  <c r="F197" i="1"/>
  <c r="G196" i="1"/>
  <c r="F196" i="1"/>
  <c r="G195" i="1"/>
  <c r="F195" i="1"/>
  <c r="G194" i="1"/>
  <c r="F194" i="1"/>
  <c r="G193" i="1"/>
  <c r="F193" i="1"/>
  <c r="G192" i="1"/>
  <c r="F192" i="1"/>
  <c r="G191" i="1"/>
  <c r="F191" i="1"/>
  <c r="G190" i="1"/>
  <c r="F190" i="1"/>
  <c r="G189" i="1"/>
  <c r="F189" i="1"/>
  <c r="G188" i="1"/>
  <c r="F188" i="1"/>
  <c r="G187" i="1"/>
  <c r="F187" i="1"/>
  <c r="G186" i="1"/>
  <c r="F186" i="1"/>
  <c r="G185" i="1"/>
  <c r="F185" i="1"/>
  <c r="G184" i="1"/>
  <c r="F184" i="1"/>
  <c r="G183" i="1"/>
  <c r="F183" i="1"/>
  <c r="G182" i="1"/>
  <c r="F182" i="1"/>
  <c r="G181" i="1"/>
  <c r="F181" i="1"/>
  <c r="G180" i="1"/>
  <c r="F180" i="1"/>
  <c r="G179" i="1"/>
  <c r="F179" i="1"/>
  <c r="G178" i="1"/>
  <c r="F178" i="1"/>
  <c r="G177" i="1"/>
  <c r="F177" i="1"/>
  <c r="G176" i="1"/>
  <c r="F176" i="1"/>
  <c r="G175" i="1"/>
  <c r="F175" i="1"/>
  <c r="G174" i="1"/>
  <c r="F174" i="1"/>
  <c r="G173" i="1"/>
  <c r="F173" i="1"/>
  <c r="G172" i="1"/>
  <c r="F172" i="1"/>
  <c r="G171" i="1"/>
  <c r="F171" i="1"/>
  <c r="G170" i="1"/>
  <c r="F170" i="1"/>
  <c r="G169" i="1"/>
  <c r="F169" i="1"/>
  <c r="G168" i="1"/>
  <c r="F168" i="1"/>
  <c r="G167" i="1"/>
  <c r="F167" i="1"/>
  <c r="G166" i="1"/>
  <c r="F166" i="1"/>
  <c r="G165" i="1"/>
  <c r="F165" i="1"/>
  <c r="G164" i="1"/>
  <c r="F164" i="1"/>
  <c r="G163" i="1"/>
  <c r="F163" i="1"/>
  <c r="G162" i="1"/>
  <c r="F162" i="1"/>
  <c r="G161" i="1"/>
  <c r="F161" i="1"/>
  <c r="G160" i="1"/>
  <c r="F160" i="1"/>
  <c r="G159" i="1"/>
  <c r="F159" i="1"/>
  <c r="G158" i="1"/>
  <c r="F158" i="1"/>
  <c r="G157" i="1"/>
  <c r="F157" i="1"/>
  <c r="G156" i="1"/>
  <c r="F156" i="1"/>
  <c r="G155" i="1"/>
  <c r="F155" i="1"/>
  <c r="G154" i="1"/>
  <c r="F154" i="1"/>
  <c r="G153" i="1"/>
  <c r="F153" i="1"/>
  <c r="G152" i="1"/>
  <c r="F152" i="1"/>
  <c r="G151" i="1"/>
  <c r="F151" i="1"/>
  <c r="G150" i="1"/>
  <c r="F150" i="1"/>
  <c r="G149" i="1"/>
  <c r="F149" i="1"/>
  <c r="G148" i="1"/>
  <c r="F148" i="1"/>
  <c r="G147" i="1"/>
  <c r="F147" i="1"/>
  <c r="G146" i="1"/>
  <c r="F146" i="1"/>
  <c r="G145" i="1"/>
  <c r="F145" i="1"/>
  <c r="G144" i="1"/>
  <c r="F144" i="1"/>
  <c r="G143" i="1"/>
  <c r="F143" i="1"/>
  <c r="G142" i="1"/>
  <c r="F142" i="1"/>
  <c r="G141" i="1"/>
  <c r="F141" i="1"/>
  <c r="G140" i="1"/>
  <c r="F140" i="1"/>
  <c r="G139" i="1"/>
  <c r="F139" i="1"/>
  <c r="G138" i="1"/>
  <c r="F138" i="1"/>
  <c r="G137" i="1"/>
  <c r="F137" i="1"/>
  <c r="G136" i="1"/>
  <c r="F136" i="1"/>
  <c r="G135" i="1"/>
  <c r="F135" i="1"/>
  <c r="G134" i="1"/>
  <c r="F134" i="1"/>
  <c r="G133" i="1"/>
  <c r="F133" i="1"/>
  <c r="G132" i="1"/>
  <c r="F132" i="1"/>
  <c r="G131" i="1"/>
  <c r="F131" i="1"/>
  <c r="G130" i="1"/>
  <c r="F130" i="1"/>
  <c r="G129" i="1"/>
  <c r="F129" i="1"/>
  <c r="G128" i="1"/>
  <c r="F128" i="1"/>
  <c r="G127" i="1"/>
  <c r="F127" i="1"/>
  <c r="G126" i="1"/>
  <c r="F126" i="1"/>
  <c r="G125" i="1"/>
  <c r="F125" i="1"/>
  <c r="G124" i="1"/>
  <c r="F124" i="1"/>
  <c r="G123" i="1"/>
  <c r="F123" i="1"/>
  <c r="G122" i="1"/>
  <c r="F122" i="1"/>
  <c r="G121" i="1"/>
  <c r="F121" i="1"/>
  <c r="G120" i="1"/>
  <c r="F120" i="1"/>
  <c r="G119" i="1"/>
  <c r="F119" i="1"/>
  <c r="G118" i="1"/>
  <c r="F118" i="1"/>
  <c r="G117" i="1"/>
  <c r="F117" i="1"/>
  <c r="G116" i="1"/>
  <c r="F116" i="1"/>
  <c r="G115" i="1"/>
  <c r="F115" i="1"/>
  <c r="G114" i="1"/>
  <c r="F114" i="1"/>
  <c r="G113" i="1"/>
  <c r="F113" i="1"/>
  <c r="G112" i="1"/>
  <c r="F112" i="1"/>
  <c r="G111" i="1"/>
  <c r="F111" i="1"/>
  <c r="G110" i="1"/>
  <c r="F110" i="1"/>
  <c r="G109" i="1"/>
  <c r="F109" i="1"/>
  <c r="G108" i="1"/>
  <c r="F108" i="1"/>
  <c r="G107" i="1"/>
  <c r="F107" i="1"/>
  <c r="G106" i="1"/>
  <c r="F106" i="1"/>
  <c r="G105" i="1"/>
  <c r="F105" i="1"/>
  <c r="G104" i="1"/>
  <c r="F104" i="1"/>
  <c r="G103" i="1"/>
  <c r="F103" i="1"/>
  <c r="G102" i="1"/>
  <c r="F102" i="1"/>
  <c r="G101" i="1"/>
  <c r="F101" i="1"/>
  <c r="G100" i="1"/>
  <c r="F100" i="1"/>
  <c r="G99" i="1"/>
  <c r="F99" i="1"/>
  <c r="G98" i="1"/>
  <c r="F98" i="1"/>
  <c r="G97" i="1"/>
  <c r="F97" i="1"/>
  <c r="G96" i="1"/>
  <c r="F96" i="1"/>
  <c r="G95" i="1"/>
  <c r="F95" i="1"/>
  <c r="G94" i="1"/>
  <c r="F94" i="1"/>
  <c r="G93" i="1"/>
  <c r="F93" i="1"/>
  <c r="G92" i="1"/>
  <c r="F92" i="1"/>
  <c r="G91" i="1"/>
  <c r="F91" i="1"/>
  <c r="G90" i="1"/>
  <c r="F90" i="1"/>
  <c r="G89" i="1"/>
  <c r="F89" i="1"/>
  <c r="G88" i="1"/>
  <c r="F88" i="1"/>
  <c r="G87" i="1"/>
  <c r="F87" i="1"/>
  <c r="G86" i="1"/>
  <c r="F86" i="1"/>
  <c r="G85" i="1"/>
  <c r="F85" i="1"/>
  <c r="G84" i="1"/>
  <c r="F84" i="1"/>
  <c r="G83" i="1"/>
  <c r="F83" i="1"/>
  <c r="G82" i="1"/>
  <c r="F82" i="1"/>
  <c r="G81" i="1"/>
  <c r="F81" i="1"/>
  <c r="G80" i="1"/>
  <c r="F80" i="1"/>
  <c r="G79" i="1"/>
  <c r="F79" i="1"/>
  <c r="G78" i="1"/>
  <c r="F78" i="1"/>
  <c r="G77" i="1"/>
  <c r="F77" i="1"/>
  <c r="G76" i="1"/>
  <c r="F76" i="1"/>
  <c r="G75" i="1"/>
  <c r="F75" i="1"/>
  <c r="G74" i="1"/>
  <c r="F74" i="1"/>
  <c r="G73" i="1"/>
  <c r="F73" i="1"/>
  <c r="G72" i="1"/>
  <c r="F72" i="1"/>
  <c r="G71" i="1"/>
  <c r="F71" i="1"/>
  <c r="G70" i="1"/>
  <c r="F70" i="1"/>
  <c r="G69" i="1"/>
  <c r="F69" i="1"/>
  <c r="G68" i="1"/>
  <c r="F68" i="1"/>
  <c r="G67" i="1"/>
  <c r="F67" i="1"/>
  <c r="G66" i="1"/>
  <c r="F66" i="1"/>
  <c r="G65" i="1"/>
  <c r="F65" i="1"/>
  <c r="G64" i="1"/>
  <c r="F64" i="1"/>
  <c r="G63" i="1"/>
  <c r="F63" i="1"/>
  <c r="G62" i="1"/>
  <c r="F62" i="1"/>
  <c r="G61" i="1"/>
  <c r="F61" i="1"/>
  <c r="G60" i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  <c r="G3" i="1"/>
  <c r="F3" i="1"/>
  <c r="G2" i="1"/>
  <c r="F2" i="1"/>
  <c r="B5" i="5"/>
  <c r="B3" i="5"/>
</calcChain>
</file>

<file path=xl/sharedStrings.xml><?xml version="1.0" encoding="utf-8"?>
<sst xmlns="http://schemas.openxmlformats.org/spreadsheetml/2006/main" count="2450" uniqueCount="591">
  <si>
    <t>Группа документов</t>
  </si>
  <si>
    <t>Ссылка</t>
  </si>
  <si>
    <t>С</t>
  </si>
  <si>
    <t>По</t>
  </si>
  <si>
    <t>Дата отчета</t>
  </si>
  <si>
    <t/>
  </si>
  <si>
    <t>Тематика</t>
  </si>
  <si>
    <t>(пусто)</t>
  </si>
  <si>
    <t>Общий итог</t>
  </si>
  <si>
    <t>Подразделение</t>
  </si>
  <si>
    <t xml:space="preserve"> </t>
  </si>
  <si>
    <t>Управление по работе с обращениями граждан</t>
  </si>
  <si>
    <t>ОТЧЕТ ПО ТЕМАТИКАМ И КОЛИЧЕСТВУ ВОПРОСОВ, зарегистрированных</t>
  </si>
  <si>
    <t>Дата рег</t>
  </si>
  <si>
    <t>Рег №</t>
  </si>
  <si>
    <t>Заголовок</t>
  </si>
  <si>
    <t>01.01.2025</t>
  </si>
  <si>
    <t>30.06.2025</t>
  </si>
  <si>
    <t>08.07.2025 9:37:31</t>
  </si>
  <si>
    <t>Обращения граждан Ногликский МО</t>
  </si>
  <si>
    <t>Жилище</t>
  </si>
  <si>
    <t>ОГ-5.07-30/25-(0)</t>
  </si>
  <si>
    <t>24.01.2025</t>
  </si>
  <si>
    <t>О внесении изменения в сметную документацию</t>
  </si>
  <si>
    <t>Жилищно-коммунальная сфера</t>
  </si>
  <si>
    <t>ОГ-5.07-147/25-(1)</t>
  </si>
  <si>
    <t>09.06.2025</t>
  </si>
  <si>
    <t>О переносе столба опоры электроэнергии с дороги</t>
  </si>
  <si>
    <t>Устранение строительных недоделок</t>
  </si>
  <si>
    <t>ОГ-5.07-12/25-(0)</t>
  </si>
  <si>
    <t>14.01.2025</t>
  </si>
  <si>
    <t>О плохой работе вентиляции</t>
  </si>
  <si>
    <t>Переселение из подвалов, бараков, коммуналок, общежитий, аварийных домов, ветхого жилья, санитарно-защитной зоны</t>
  </si>
  <si>
    <t>ОГ-5.07-6/25-(0)</t>
  </si>
  <si>
    <t>Об аварийности МКД</t>
  </si>
  <si>
    <t>Государственный мониторинг земель. Землеустройство. Установление (изменение) границ земельных участков. Резервирование земель для государственных и муниципальных нужд</t>
  </si>
  <si>
    <t>ОГ-5.07-95/25-(0)</t>
  </si>
  <si>
    <t>04.03.2025</t>
  </si>
  <si>
    <t>Об изменении вида разрешенного использования ЗУ</t>
  </si>
  <si>
    <t>Содержание общего имущества (канализация, вентиляция, кровля, ограждающие конструкции, инженерное оборудование, места общего пользования, придомовая территория)</t>
  </si>
  <si>
    <t>ОГ-5.07-18/25-(4)</t>
  </si>
  <si>
    <t>26.05.2025</t>
  </si>
  <si>
    <t>О реконструкции системы вентиляции и дымоудаления</t>
  </si>
  <si>
    <t>ОГ-5.07-126/25-(0)</t>
  </si>
  <si>
    <t>24.03.2025</t>
  </si>
  <si>
    <t>О переселении из с. Катангли</t>
  </si>
  <si>
    <t>Технологическое присоединение потребителей к системам электро-, тепло-, газо-, водоснабжения</t>
  </si>
  <si>
    <t>ОГ-5.07-66/25-(0)</t>
  </si>
  <si>
    <t>10.02.2025</t>
  </si>
  <si>
    <t>О водоснабжении пер. Восточный</t>
  </si>
  <si>
    <t>ОГ-5.07-44/25-(1)</t>
  </si>
  <si>
    <t>30.01.2025</t>
  </si>
  <si>
    <t>ОГ-5.07-4/25-(0)</t>
  </si>
  <si>
    <t>О переселении из с. Катангли Мохова Николая Ивановича (с. Катангли, ул. Озерная, д. 1)</t>
  </si>
  <si>
    <t>Истребование дополнительных документов и материалов, в том числе в электронной форме</t>
  </si>
  <si>
    <t>ОГ-5.07-72/25-(0)</t>
  </si>
  <si>
    <t>12.02.2025</t>
  </si>
  <si>
    <t>О предоставлении Акта о сносе дома</t>
  </si>
  <si>
    <t>Образование земельных участков (образование, раздел, выдел, объединение земельных участков). Возникновение прав на землю</t>
  </si>
  <si>
    <t>ОГ-5.07-203/25-(0)</t>
  </si>
  <si>
    <t>О предварительном согласовании предоставления ЗУ</t>
  </si>
  <si>
    <t>ОГ-5.07-16/25-(0)</t>
  </si>
  <si>
    <t>О переселении из ветхого, аварийного жилья</t>
  </si>
  <si>
    <t>ОГ-5.07-215/25-(0)</t>
  </si>
  <si>
    <t>О предварительном согласовании предоставления земельного участка</t>
  </si>
  <si>
    <t>ОГ-5.07-112/25-(0)</t>
  </si>
  <si>
    <t>11.03.2025</t>
  </si>
  <si>
    <t>ОГ-5.07-165/25-(0)</t>
  </si>
  <si>
    <t>13.05.2025</t>
  </si>
  <si>
    <t>Строительство и реконструкция дорог</t>
  </si>
  <si>
    <t>ОГ-5.07-212/25-(0)</t>
  </si>
  <si>
    <t>19.06.2025</t>
  </si>
  <si>
    <t>Об отсыпке дороги</t>
  </si>
  <si>
    <t>Памятники воинам, воинские захоронения, мемориалы</t>
  </si>
  <si>
    <t>ОГ-5.07-31/25-(0)</t>
  </si>
  <si>
    <t>О выдаче справки о захоронении</t>
  </si>
  <si>
    <t>ОГ-5.07-110/25-(0)</t>
  </si>
  <si>
    <t>О переселении со сгоревшего дома</t>
  </si>
  <si>
    <t>Внеочередное обеспечение жилыми помещениями</t>
  </si>
  <si>
    <t>ОГ-5.07-128/25-(0)</t>
  </si>
  <si>
    <t>26.03.2025</t>
  </si>
  <si>
    <t>О выделении жилого помещения</t>
  </si>
  <si>
    <t>Капитальный ремонт общего имущества</t>
  </si>
  <si>
    <t>ОГ-5.07-83/25-(0)</t>
  </si>
  <si>
    <t>25.02.2025</t>
  </si>
  <si>
    <t>Об утеплении фасада дома по адресу: пгт. Ноглики, ул. Ак. Штернберга, д. 8</t>
  </si>
  <si>
    <t>ОГ-5.07-214/25-(0)</t>
  </si>
  <si>
    <t>26.06.2025</t>
  </si>
  <si>
    <t>О неисправности вентиляции</t>
  </si>
  <si>
    <t>Улучшение жилищных условий, предоставление жилого помещения по договору социального найма гражданам, состоящим на учете в органе местного самоуправления в качестве нуждающихся в жилых помещениях</t>
  </si>
  <si>
    <t>ОГ-5.07-138/25-(0)</t>
  </si>
  <si>
    <t>08.04.2025</t>
  </si>
  <si>
    <t>Об улучшении жилищных условий</t>
  </si>
  <si>
    <t>ОГ-5.07-20/25-(1)</t>
  </si>
  <si>
    <t>13.02.2025</t>
  </si>
  <si>
    <t>О ремонте МКД</t>
  </si>
  <si>
    <t>ОГ-5.07-92/25-(0)</t>
  </si>
  <si>
    <t>27.02.2025</t>
  </si>
  <si>
    <t>О разъяснениях по вопросу переселения из аварийного жилья</t>
  </si>
  <si>
    <t>ОГ-5.07-211/25-(0)</t>
  </si>
  <si>
    <t>О спиле дерева</t>
  </si>
  <si>
    <t>ОГ-5.07-191/25-(0)</t>
  </si>
  <si>
    <t>04.06.2025</t>
  </si>
  <si>
    <t>О предоставлении информации о заключенных договорах аренды имущества</t>
  </si>
  <si>
    <t>ОГ-5.07-36/25-(0)</t>
  </si>
  <si>
    <t>28.01.2025</t>
  </si>
  <si>
    <t>О переселении со сгоревшего дома по адресу: пгт. Ноглики, ул. Строительная, д. 28а, кв. 1</t>
  </si>
  <si>
    <t>Выделение земельных участков для индивидуального жилищного строительства</t>
  </si>
  <si>
    <t>ОГ-5.07-124/25-(0)</t>
  </si>
  <si>
    <t>20.03.2025</t>
  </si>
  <si>
    <t>О предоставлении ЗУ</t>
  </si>
  <si>
    <t>ОГ-5.07-125/25-(0)</t>
  </si>
  <si>
    <t>21.03.2025</t>
  </si>
  <si>
    <t>ОГ-5.07-98/25-(0)</t>
  </si>
  <si>
    <t>О плохой работе отточной вентиляции</t>
  </si>
  <si>
    <t>ОГ-5.07-12/25-(2)</t>
  </si>
  <si>
    <t>07.02.2025</t>
  </si>
  <si>
    <t>О несогласии с ответом администрации, касательно реконструкции вентиляции</t>
  </si>
  <si>
    <t>Использование и охрана земель (за исключением международного сотрудничества)</t>
  </si>
  <si>
    <t>ОГ-5.07-136/25-(0)</t>
  </si>
  <si>
    <t>ОГ-5.07-212/25-(1)</t>
  </si>
  <si>
    <t>О переносе мусорного контейнера</t>
  </si>
  <si>
    <t>Комплексное благоустройство</t>
  </si>
  <si>
    <t>ОГ-5.07-13/25-(0)</t>
  </si>
  <si>
    <t>О благоустройстве дворовой территории</t>
  </si>
  <si>
    <t>ОГ-5.07-68/25-(0)</t>
  </si>
  <si>
    <t>О протекании крыши</t>
  </si>
  <si>
    <t>ОГ-5.07-88/25-(0)</t>
  </si>
  <si>
    <t>Об улучшении жилищных условий (многодетная семья)</t>
  </si>
  <si>
    <t>ОГ-5.07-116/25-(0)</t>
  </si>
  <si>
    <t>12.03.2025</t>
  </si>
  <si>
    <t>Вооруженные Силы Российской Федерации, другие войска, воинские формирования и органы, привлекаемые к выполнению задач в области обороны</t>
  </si>
  <si>
    <t>ОГ-5.07-206/25-(0)</t>
  </si>
  <si>
    <t>16.06.2025</t>
  </si>
  <si>
    <t>О возможном расположении на территории Липецкой области линии по производству БПЛА</t>
  </si>
  <si>
    <t>ОГ-5.07-70/25-(0)</t>
  </si>
  <si>
    <t>О частичном ремонте крыши</t>
  </si>
  <si>
    <t>ОГ-5.07-52/25-(0)</t>
  </si>
  <si>
    <t>31.01.2025</t>
  </si>
  <si>
    <t>О капитальном ремонте кровли</t>
  </si>
  <si>
    <t>ОГ-5.07-81/25-(0)</t>
  </si>
  <si>
    <t>ОГ-5.07-67/25-(0)</t>
  </si>
  <si>
    <t>О центральном водоснабжении</t>
  </si>
  <si>
    <t>ОГ-5.07-134/25-(0)</t>
  </si>
  <si>
    <t>07.04.2025</t>
  </si>
  <si>
    <t>О капитальном ремонте жилого помещения</t>
  </si>
  <si>
    <t>ОГ-5.07-153/25-(0)</t>
  </si>
  <si>
    <t>21.04.2025</t>
  </si>
  <si>
    <t>Об изменении вида разрешенного использования земельного участка</t>
  </si>
  <si>
    <t>ОГ-5.07-119/25-(0)</t>
  </si>
  <si>
    <t>14.03.2025</t>
  </si>
  <si>
    <t>Об устранении строительных недоделок</t>
  </si>
  <si>
    <t>ОГ-5.07-217/25-(0)</t>
  </si>
  <si>
    <t>Об устранении борщевика</t>
  </si>
  <si>
    <t>ОГ-5.07-76/25-(0)</t>
  </si>
  <si>
    <t>18.02.2025</t>
  </si>
  <si>
    <t>Нецелевое использование земельных участков</t>
  </si>
  <si>
    <t>ОГ-5.07-161/25-(1)</t>
  </si>
  <si>
    <t>06.05.2025</t>
  </si>
  <si>
    <t>ОГ-5.07-198/25-(0)</t>
  </si>
  <si>
    <t>Коммерческий найм жилого помещения</t>
  </si>
  <si>
    <t>ОГ-5.07-11/25-(0)</t>
  </si>
  <si>
    <t>О предоставлении жилья</t>
  </si>
  <si>
    <t>Розыск граждан, находящийся в компетенции органов внутренних дел</t>
  </si>
  <si>
    <t>ОГ-5.07-130/25-(0)</t>
  </si>
  <si>
    <t>О розыске военнослужащего (СВО)</t>
  </si>
  <si>
    <t>Служебные командировки</t>
  </si>
  <si>
    <t>ОГ-5.07-50/25-(1)</t>
  </si>
  <si>
    <t>О подтверждении местонахождения в пгт Ноглики</t>
  </si>
  <si>
    <t>ОГ-5.07-77/25-(0)</t>
  </si>
  <si>
    <t>19.02.2025</t>
  </si>
  <si>
    <t>О ремонте оконного блока</t>
  </si>
  <si>
    <t>Трудовые конфликты. Разрешение трудовых споров</t>
  </si>
  <si>
    <t>ОГ-5.07-148/25-(0)</t>
  </si>
  <si>
    <t>17.04.2025</t>
  </si>
  <si>
    <t>О конфликте с работодателем (ООО "Жилсервис Ноглики")</t>
  </si>
  <si>
    <t>ОГ-5.07-154/25-(1)</t>
  </si>
  <si>
    <t>О предоставлении информации о переселении из аварийного жилья</t>
  </si>
  <si>
    <t>Аренда земельных участков Минобороны России, предоставление земельных участков в безвозмездное пользование</t>
  </si>
  <si>
    <t>ОГ-5.07-196/25-(0)</t>
  </si>
  <si>
    <t>ОГ-5.07-87/25-(0)</t>
  </si>
  <si>
    <t>ОГ-5.07-137/25-(0)</t>
  </si>
  <si>
    <t>О переселении из аварийного жилья</t>
  </si>
  <si>
    <t>Эксплуатация и сохранность автомобильных дорог</t>
  </si>
  <si>
    <t>ОГ-5.07-216/25-(0)</t>
  </si>
  <si>
    <t>О разрушении дорожного полотна большегрузным транспортом</t>
  </si>
  <si>
    <t>ОГ-5.07-12/25-(5)</t>
  </si>
  <si>
    <t>10.03.2025</t>
  </si>
  <si>
    <t>Об отсыпке тротуара противогололедными материалами</t>
  </si>
  <si>
    <t>Обеспечение жильем детей-сирот и детей, оставшихся без попечения родителей</t>
  </si>
  <si>
    <t>ОГ-5.07-146/25-(0)</t>
  </si>
  <si>
    <t>Об отказе Чернову К.А. в сокращении срока действия договора найма специализированного жилого помещения по адресу:  пгт. Ноглики, ул. Советская, д. 2, кв. 230</t>
  </si>
  <si>
    <t>ОГ-5.07-142/25-(0)</t>
  </si>
  <si>
    <t>15.04.2025</t>
  </si>
  <si>
    <t>ОГ-5.07-5/25-(0)</t>
  </si>
  <si>
    <t>О выдаче документа, подтверждающего признание дома аварийным</t>
  </si>
  <si>
    <t>ОГ-5.07-71/25-(0)</t>
  </si>
  <si>
    <t>О подтверждении местонахождения в пгт. Ноглики</t>
  </si>
  <si>
    <t>ОГ-5.07-169/25-(0)</t>
  </si>
  <si>
    <t>20.05.2025</t>
  </si>
  <si>
    <t>Административные правонарушения и административная ответственность</t>
  </si>
  <si>
    <t>ОГ-5.07-157/25-(0)</t>
  </si>
  <si>
    <t>30.04.2025</t>
  </si>
  <si>
    <t>О жалобе на соседей</t>
  </si>
  <si>
    <t>ОГ-5.07-14/25-(2)</t>
  </si>
  <si>
    <t>21.02.2025</t>
  </si>
  <si>
    <t>ОГ-5.07-99/25-(0)</t>
  </si>
  <si>
    <t>ОГ-5.07-34/25-(0)</t>
  </si>
  <si>
    <t>Изъятие земельных участков для государственных и муниципальных нужд</t>
  </si>
  <si>
    <t>ОГ-5.07-61/25-(1)</t>
  </si>
  <si>
    <t>О земельном участке под гаражом</t>
  </si>
  <si>
    <t>Оплата коммунальных услуг и электроэнергии, в том числе льготы</t>
  </si>
  <si>
    <t>ОГ-5.07-22/25-(1)</t>
  </si>
  <si>
    <t>О взыскании задолженности за ЖКХ</t>
  </si>
  <si>
    <t>ОГ-5.07-182/25-(0)</t>
  </si>
  <si>
    <t>27.05.2025</t>
  </si>
  <si>
    <t>О разрешении использовать ЗУ для ведения традиционной деятельности КМНС</t>
  </si>
  <si>
    <t>ОГ-5.07-93/25-(0)</t>
  </si>
  <si>
    <t>О включении в очередь по переселению</t>
  </si>
  <si>
    <t>Многодетные семьи. Малоимущие семьи. Неполные семьи. Молодые семьи</t>
  </si>
  <si>
    <t>ОГ-5.07-84/25-(0)</t>
  </si>
  <si>
    <t>О субсидировании ипотеки, как молодая семья</t>
  </si>
  <si>
    <t>Приватизация государственной и муниципальной собственности</t>
  </si>
  <si>
    <t>ОГ-5.07-21/25-(0)</t>
  </si>
  <si>
    <t>О приватизации муниципальной квартиры</t>
  </si>
  <si>
    <t>ОГ-5.07-29/25-(1)</t>
  </si>
  <si>
    <t>ОГ-5.07-145/25-(0)</t>
  </si>
  <si>
    <t>ОГ-5.07-150/25-(0)</t>
  </si>
  <si>
    <t>ОГ-5.07-204/25-(0)</t>
  </si>
  <si>
    <t>10.06.2025</t>
  </si>
  <si>
    <t>ОГ-5.07-144/25-(0)</t>
  </si>
  <si>
    <t>Отлов животных</t>
  </si>
  <si>
    <t>ОГ-5.07-79/25-(0)</t>
  </si>
  <si>
    <t>1. Об изменении количества рейсов автобуса на Квартал 12. 2. Об отлове безнадзорных животных</t>
  </si>
  <si>
    <t>ОГ-5.07-47/25-(0)</t>
  </si>
  <si>
    <t>29.01.2025</t>
  </si>
  <si>
    <t>О подтверждении места нахождения в пгт. Ноглики</t>
  </si>
  <si>
    <t>ОГ-5.07-202/25-(0)</t>
  </si>
  <si>
    <t>ОГ-5.07-22/25-(0)</t>
  </si>
  <si>
    <t>16.01.2025</t>
  </si>
  <si>
    <t>О предоставлении копий документов</t>
  </si>
  <si>
    <t>ОГ-5.07-94/25-(0)</t>
  </si>
  <si>
    <t>ОГ-5.07-156/25-(0)</t>
  </si>
  <si>
    <t>29.04.2025</t>
  </si>
  <si>
    <t>ОГ-5.07-96/25-(0)</t>
  </si>
  <si>
    <t>ОГ-5.07-20/25-(0)</t>
  </si>
  <si>
    <t>Ремонт МКД</t>
  </si>
  <si>
    <t>Эксплуатация и ремонт частного жилищного фонда (приватизированные жилые помещения в многоквартирных домах, индивидуальные жилые дома)</t>
  </si>
  <si>
    <t>ОГ-5.07-60/25-(1)</t>
  </si>
  <si>
    <t>О капитальном ремонте приватизированной квартиры (сын СВО)</t>
  </si>
  <si>
    <t>ОГ-5.07-17/25-(0)</t>
  </si>
  <si>
    <t>ОГ-5.07-14/25-(0)</t>
  </si>
  <si>
    <t>Обследование жилого фонда на предмет пригодности для проживания (ветхое и аварийное жилье)</t>
  </si>
  <si>
    <t>ОГ-5.07-91/25-(0)</t>
  </si>
  <si>
    <t>Об обследовании дома на предмет пригодности для проживания и признания аварийным</t>
  </si>
  <si>
    <t>Купля-продажа квартир, домов</t>
  </si>
  <si>
    <t>ОГ-5.07-197/25-(0)</t>
  </si>
  <si>
    <t>О продаже частного дома в администрацию</t>
  </si>
  <si>
    <t>ОГ-5.07-62/25-(0)</t>
  </si>
  <si>
    <t>Жилищный фонд</t>
  </si>
  <si>
    <t>ОГ-5.07-78/25-(0)</t>
  </si>
  <si>
    <t>О ремонте квартиры</t>
  </si>
  <si>
    <t>ОГ-5.07-56/25-(0)</t>
  </si>
  <si>
    <t>06.02.2025</t>
  </si>
  <si>
    <t>О предоставлении постановления о признании жилого помещения аварийным</t>
  </si>
  <si>
    <t>ОГ-5.07-44/25-(2)</t>
  </si>
  <si>
    <t>ОГ-5.07-186/25-(0)</t>
  </si>
  <si>
    <t>02.06.2025</t>
  </si>
  <si>
    <t>Транспортное обслуживание населения, пассажирские перевозки</t>
  </si>
  <si>
    <t>ОГ-5.07-183/25-(0)</t>
  </si>
  <si>
    <t>28.05.2025</t>
  </si>
  <si>
    <t>О расписании движения автобусов</t>
  </si>
  <si>
    <t>ОГ-5.07-122/25-(0)</t>
  </si>
  <si>
    <t>18.03.2025</t>
  </si>
  <si>
    <t>О ремонте кровли</t>
  </si>
  <si>
    <t>Подключение индивидуальных жилых домов к централизованным сетям водо-, тепло - газо-, электроснабжения и водоотведения</t>
  </si>
  <si>
    <t>ОГ-5.07-185/25-(0)</t>
  </si>
  <si>
    <t>30.05.2025</t>
  </si>
  <si>
    <t>О перемерзании водопроводной трубы</t>
  </si>
  <si>
    <t>ОГ-5.07-108/25-(0)</t>
  </si>
  <si>
    <t>ОГ-5.07-85/25-(0)</t>
  </si>
  <si>
    <t>ОГ-5.07-90/25-(0)</t>
  </si>
  <si>
    <t>ОГ-5.07-20/25-(3)</t>
  </si>
  <si>
    <t>28.04.2025</t>
  </si>
  <si>
    <t>ОГ-5.07-69/25-(0)</t>
  </si>
  <si>
    <t>ОГ-5.07-115/25-(0)</t>
  </si>
  <si>
    <t>О вентиляции</t>
  </si>
  <si>
    <t>ОГ-5.07-53/25-(0)</t>
  </si>
  <si>
    <t>04.02.2025</t>
  </si>
  <si>
    <t>ОГ-5.07-163/25-(0)</t>
  </si>
  <si>
    <t>12.05.2025</t>
  </si>
  <si>
    <t>ОГ-5.07-123/25-(0)</t>
  </si>
  <si>
    <t>ОГ-5.07-26/25-(0)</t>
  </si>
  <si>
    <t>17.01.2025</t>
  </si>
  <si>
    <t>О предоставлении информации из реестра аварийного жилья</t>
  </si>
  <si>
    <t>Личные подсобные хозяйства</t>
  </si>
  <si>
    <t>ОГ-5.07-159/25-(0)</t>
  </si>
  <si>
    <t>05.05.2025</t>
  </si>
  <si>
    <t>ОГ-5.07-29/25-(0)</t>
  </si>
  <si>
    <t>Благоустройство и ремонт подъездных дорог, в том числе тротуаров</t>
  </si>
  <si>
    <t>ОГ-5.07-160/25-(0)</t>
  </si>
  <si>
    <t>Об организации проезда к постройке (гараж)</t>
  </si>
  <si>
    <t>ОГ-5.07-200/25-(0)</t>
  </si>
  <si>
    <t>Строительство</t>
  </si>
  <si>
    <t>ОГ-5.07-55/25-(0)</t>
  </si>
  <si>
    <t>05.02.2025</t>
  </si>
  <si>
    <t>1. О строительстве мостов. 2. Об инициативном бюджетировании</t>
  </si>
  <si>
    <t>ОГ-5.07-149/25-(0)</t>
  </si>
  <si>
    <t>Обращения, заявления и жалобы граждан</t>
  </si>
  <si>
    <t>ОГ-5.07-57/25-(0)</t>
  </si>
  <si>
    <t>О направлении претензии, касательно выплаты выкупной стоимости</t>
  </si>
  <si>
    <t>ОГ-5.07-63/25-(0)</t>
  </si>
  <si>
    <t>ОГ-5.07-18/25-(1)</t>
  </si>
  <si>
    <t>ОГ-5.07-113/25-(0)</t>
  </si>
  <si>
    <t>О предоставлении жилья многодетной семье</t>
  </si>
  <si>
    <t>ОГ-5.07-86/25-(0)</t>
  </si>
  <si>
    <t>ОГ-5.07-166/25-(0)</t>
  </si>
  <si>
    <t>14.05.2025</t>
  </si>
  <si>
    <t>О проблемах с восстановлением жилого помещения после пожара</t>
  </si>
  <si>
    <t>Предоставление жилья по договору социального найма (ДСН)</t>
  </si>
  <si>
    <t>ОГ-5.07-127/25-(0)</t>
  </si>
  <si>
    <t>25.03.2025</t>
  </si>
  <si>
    <t>О предоставлении жилья по договору социального найма</t>
  </si>
  <si>
    <t>ОГ-5.07-105/25-(0)</t>
  </si>
  <si>
    <t>О предоставлении жилья по коммерческому найму</t>
  </si>
  <si>
    <t>ОГ-5.07-74/25-(0)</t>
  </si>
  <si>
    <t>17.02.2025</t>
  </si>
  <si>
    <t>ОГ-5.07-42/25-(0)</t>
  </si>
  <si>
    <t>ОГ-5.07-120/25-(0)</t>
  </si>
  <si>
    <t>ОГ-5.07-9/25-(0)</t>
  </si>
  <si>
    <t>ОГ-5.07-207/25-(0)</t>
  </si>
  <si>
    <t>17.06.2025</t>
  </si>
  <si>
    <t>1. Об отсыпке дороги. 2. О замене водопроводной трубы</t>
  </si>
  <si>
    <t>ОГ-5.07-193/25-(0)</t>
  </si>
  <si>
    <t>05.06.2025</t>
  </si>
  <si>
    <t>О замене фонарных столбов</t>
  </si>
  <si>
    <t>Государственная кадастровая оценка. Кадастровая стоимость объектов недвижимости</t>
  </si>
  <si>
    <t>ОГ-5.07-43/25-(0)</t>
  </si>
  <si>
    <t>О возврате отчета об оценке рыночной стоимости имущества</t>
  </si>
  <si>
    <t>ОГ-5.07-170/25-(0)</t>
  </si>
  <si>
    <t>22.05.2025</t>
  </si>
  <si>
    <t>1. Об отсыпке дороги. 2. Уличное освещение.</t>
  </si>
  <si>
    <t>Перебои в электроснабжении</t>
  </si>
  <si>
    <t>ОГ-5.07-75/25-(0)</t>
  </si>
  <si>
    <t>О качестве подачи электроэнергии</t>
  </si>
  <si>
    <t>ОГ-5.07-14/25-(3)</t>
  </si>
  <si>
    <t>1. Об устранении строительных недоделок. 2. Об оформлении ЗУ</t>
  </si>
  <si>
    <t>ОГ-5.07-184/25-(0)</t>
  </si>
  <si>
    <t>29.05.2025</t>
  </si>
  <si>
    <t>О выделении земельного участка для ведения фермерского хозяйства</t>
  </si>
  <si>
    <t>ОГ-5.07-48/25-(0)</t>
  </si>
  <si>
    <t>ОГ-5.07-177/25-(0)</t>
  </si>
  <si>
    <t>ОГ-5.07-195/25-(0)</t>
  </si>
  <si>
    <t>ОГ-5.07-166/25-(2)</t>
  </si>
  <si>
    <t>ОГ-5.07-61/25-(0)</t>
  </si>
  <si>
    <t>Предоставление служебного жилья</t>
  </si>
  <si>
    <t>ОГ-5.07-180/25-(0)</t>
  </si>
  <si>
    <t>О предоставлении служебного помещения</t>
  </si>
  <si>
    <t>ОГ-5.07-20/25-(2)</t>
  </si>
  <si>
    <t>О ремонте подъезда</t>
  </si>
  <si>
    <t>ОГ-5.07-162/25-(0)</t>
  </si>
  <si>
    <t>О разрушении колодца</t>
  </si>
  <si>
    <t>ОГ-5.07-73/25-(0)</t>
  </si>
  <si>
    <t>ОГ-5.07-194/25-(0)</t>
  </si>
  <si>
    <t>06.06.2025</t>
  </si>
  <si>
    <t>О ремонте (замене) газового котла</t>
  </si>
  <si>
    <t>ОГ-5.07-106/25-(0)</t>
  </si>
  <si>
    <t>ОГ-5.07-135/25-(0)</t>
  </si>
  <si>
    <t>ОГ-5.07-118/25-(0)</t>
  </si>
  <si>
    <t>13.03.2025</t>
  </si>
  <si>
    <t>ОГ-5.07-143/25-(0)</t>
  </si>
  <si>
    <t>16.04.2025</t>
  </si>
  <si>
    <t>ОГ-5.07-129/25-(0)</t>
  </si>
  <si>
    <t>02.04.2025</t>
  </si>
  <si>
    <t>ОГ-5.07-121/25-(0)</t>
  </si>
  <si>
    <t>ОГ-5.07-110/25-(1)</t>
  </si>
  <si>
    <t>ОГ-5.07-158/25-(0)</t>
  </si>
  <si>
    <t>О признании дома аварийным</t>
  </si>
  <si>
    <t>ОГ-5.07-12/25-(3)</t>
  </si>
  <si>
    <t>О реконструкции системы вентиляции</t>
  </si>
  <si>
    <t>Нарушение правил парковки автотранспорта, в том числе на внутридворовой территории и вне организованных автостоянок</t>
  </si>
  <si>
    <t>ОГ-5.07-76/25-(1)</t>
  </si>
  <si>
    <t>22.04.2025</t>
  </si>
  <si>
    <t>О размещении спецтехники во дворе жилого дома</t>
  </si>
  <si>
    <t>Обращение с твердыми коммунальными отходами</t>
  </si>
  <si>
    <t>ОГ-5.07-155/25-(0)</t>
  </si>
  <si>
    <t>ОГ-5.07-166/25-(1)</t>
  </si>
  <si>
    <t>О жалобе на соседа (после пожара препятствует восстановлению дома)</t>
  </si>
  <si>
    <t>ОГ-5.07-38/25-(0)</t>
  </si>
  <si>
    <t>Газификация поселений</t>
  </si>
  <si>
    <t>ОГ-5.07-65/25-(1)</t>
  </si>
  <si>
    <t>1.	О субсидировании переключения газа; 2.	О предоставлении жилья инвалиду 1 гр. Солдаченко Анатолию Леонидовичу</t>
  </si>
  <si>
    <t>Уборка снега, опавших листьев, мусора и посторонних предметов</t>
  </si>
  <si>
    <t>ОГ-5.07-3/25-(0)</t>
  </si>
  <si>
    <t>13.01.2025</t>
  </si>
  <si>
    <t>О последствиях расчистки снега на придомовой территории</t>
  </si>
  <si>
    <t>ОГ-5.07-209/25-(0)</t>
  </si>
  <si>
    <t>18.06.2025</t>
  </si>
  <si>
    <t>О предоставлении жилья, взамен аварийного</t>
  </si>
  <si>
    <t>ОГ-5.07-205/25-(0)</t>
  </si>
  <si>
    <t>11.06.2025</t>
  </si>
  <si>
    <t>Об образовании земельного участка под МКД</t>
  </si>
  <si>
    <t>ОГ-5.07-39/25-(0)</t>
  </si>
  <si>
    <t>ОГ-5.07-37/25-(0)</t>
  </si>
  <si>
    <t>ОГ-5.07-101/25-(0)</t>
  </si>
  <si>
    <t>05.03.2025</t>
  </si>
  <si>
    <t>О ремонте балкона</t>
  </si>
  <si>
    <t>ОГ-5.07-80/25-(0)</t>
  </si>
  <si>
    <t>О сбросе снега во двор жилого дома</t>
  </si>
  <si>
    <t>ОГ-5.07-132/25-(0)</t>
  </si>
  <si>
    <t>ОГ-5.07-100/25-(0)</t>
  </si>
  <si>
    <t>Об отсутствии тротуара</t>
  </si>
  <si>
    <t>Уличное освещение</t>
  </si>
  <si>
    <t>ОГ-5.07-7/25-(0)</t>
  </si>
  <si>
    <t>Об освещении ул. Стадионная</t>
  </si>
  <si>
    <t>Защита прав на землю и рассмотрение земельных споров</t>
  </si>
  <si>
    <t>ОГ-5.07-35/25-(0)</t>
  </si>
  <si>
    <t>Об использовании земельного участка</t>
  </si>
  <si>
    <t>Предоставление жилого помещения по договору коммерческого найма</t>
  </si>
  <si>
    <t>ОГ-5.07-173/25-(0)</t>
  </si>
  <si>
    <t>Управление транспортом. Работа руководителей транспортных организаций</t>
  </si>
  <si>
    <t>ОГ-5.07-104/25-(1)</t>
  </si>
  <si>
    <t>О принятии мер в отношении водителя</t>
  </si>
  <si>
    <t>ОГ-5.07-51/25-(0)</t>
  </si>
  <si>
    <t>О капитальном ремонте квартиры</t>
  </si>
  <si>
    <t>ОГ-5.07-33/25-(0)</t>
  </si>
  <si>
    <t>27.01.2025</t>
  </si>
  <si>
    <t>О предоставлении жилья по программе переселения</t>
  </si>
  <si>
    <t>ОГ-5.07-50/25-(0)</t>
  </si>
  <si>
    <t>О подтверждении местоположения в пгт. Ноглики</t>
  </si>
  <si>
    <t>ОГ-5.07-94/25-(1)</t>
  </si>
  <si>
    <t>О внесении изменений в постановление мэра</t>
  </si>
  <si>
    <t>ОГ-5.07-127/25-(1)</t>
  </si>
  <si>
    <t>О предоставлении жилья в с. Вал</t>
  </si>
  <si>
    <t>ОГ-5.07-18/25-(3)</t>
  </si>
  <si>
    <t>О необходимости проверки вентиляции</t>
  </si>
  <si>
    <t>ОГ-5.07-25/25-(0)</t>
  </si>
  <si>
    <t>20.01.2025</t>
  </si>
  <si>
    <t>ОГ-5.07-172/25-(0)</t>
  </si>
  <si>
    <t>ОГ-5.07-118/25-(1)</t>
  </si>
  <si>
    <t>О капитальном ремонте МКД</t>
  </si>
  <si>
    <t>ОГ-5.07-131/25-(0)</t>
  </si>
  <si>
    <t>О разъяснениях по поводу получения земельного участка</t>
  </si>
  <si>
    <t>ОГ-5.07-8/25-(0)</t>
  </si>
  <si>
    <t>ОГ-5.07-46/25-(0)</t>
  </si>
  <si>
    <t>ОГ-5.07-190/25-(0)</t>
  </si>
  <si>
    <t>03.06.2025</t>
  </si>
  <si>
    <t>О предоставлении ЗУ бесплатно в собственность гр., имеющего трех и более детей</t>
  </si>
  <si>
    <t>ОГ-5.07-133/25-(0)</t>
  </si>
  <si>
    <t>ОГ-5.07-19/25-(0)</t>
  </si>
  <si>
    <t>О предоставлении земельного участка</t>
  </si>
  <si>
    <t>Полномочия государственных органов и органов местного самоуправления в области земельных отношений, в том числе связанные с "дальневосточным гектаром"</t>
  </si>
  <si>
    <t>ОГ-5.07-140/25-(0)</t>
  </si>
  <si>
    <t>10.04.2025</t>
  </si>
  <si>
    <t>Об отсутствии дороги к земельным участкам</t>
  </si>
  <si>
    <t>ОГ-5.07-210/25-(0)</t>
  </si>
  <si>
    <t>О нецелевом использовании земельного участка</t>
  </si>
  <si>
    <t>ОГ-5.07-89/25-(0)</t>
  </si>
  <si>
    <t>ОГ-5.07-102/25-(1)</t>
  </si>
  <si>
    <t>О предоставлении копии акта обследования технического состояния общего имущества в МКД</t>
  </si>
  <si>
    <t>ОГ-5.07-201/25-(0)</t>
  </si>
  <si>
    <t>О благоустройстве дорожного полотна</t>
  </si>
  <si>
    <t>ОГ-5.07-109/25-(0)</t>
  </si>
  <si>
    <t>О строительстве, размещении гаражей, стоянок, автопарковок</t>
  </si>
  <si>
    <t>ОГ-5.07-199/25-(0)</t>
  </si>
  <si>
    <t>О ликвидации гаражей в районе д. 8 по ул. Гагарина</t>
  </si>
  <si>
    <t>ОГ-5.07-15/25-(0)</t>
  </si>
  <si>
    <t>Противодействие преступности</t>
  </si>
  <si>
    <t>ОГ-5.07-24/25-(0)</t>
  </si>
  <si>
    <t>О совершении должностных преступлений</t>
  </si>
  <si>
    <t>ОГ-5.07-47/25-(1)</t>
  </si>
  <si>
    <t>ОГ-5.07-176/25-(0)</t>
  </si>
  <si>
    <t>ОГ-5.07-188/25-(0)</t>
  </si>
  <si>
    <t>ОГ-5.07-18/25-(2)</t>
  </si>
  <si>
    <t>14.04.2025</t>
  </si>
  <si>
    <t>ОГ-5.07-40/25-(0)</t>
  </si>
  <si>
    <t>ОГ-5.07-181/25-(0)</t>
  </si>
  <si>
    <t>О предоставлении ЗУ бесплатно в собственность многодетной семье</t>
  </si>
  <si>
    <t>ОГ-5.07-139/25-(0)</t>
  </si>
  <si>
    <t>О выдаче справки</t>
  </si>
  <si>
    <t>ОГ-5.07-27/25-(0)</t>
  </si>
  <si>
    <t>22.01.2025</t>
  </si>
  <si>
    <t>Исполнение судебных решений</t>
  </si>
  <si>
    <t>ОГ-5.07-2/25-(0)</t>
  </si>
  <si>
    <t>10.01.2025</t>
  </si>
  <si>
    <t>О выплате денежных средств</t>
  </si>
  <si>
    <t>ОГ-5.07-187/25-(0)</t>
  </si>
  <si>
    <t>ОГ-5.07-60/25-(0)</t>
  </si>
  <si>
    <t>ОГ-5.07-111/25-(0)</t>
  </si>
  <si>
    <t>О продлении договора найма</t>
  </si>
  <si>
    <t>Проведение общественных мероприятий</t>
  </si>
  <si>
    <t>ОГ-5.07-82/25-(0)</t>
  </si>
  <si>
    <t>О предложении по открытию КВН в пгт. Ноглики</t>
  </si>
  <si>
    <t>ОГ-5.07-12/25-(4)</t>
  </si>
  <si>
    <t>Об обработке пешеходных дорожек от наледи</t>
  </si>
  <si>
    <t>ОГ-5.07-144/25-(1)</t>
  </si>
  <si>
    <t>25.06.2025</t>
  </si>
  <si>
    <t>ОГ-5.07-164/25-(0)</t>
  </si>
  <si>
    <t>Устранение аварийных ситуаций на магистральных коммуникациях. Работа аварийных коммунальных служб</t>
  </si>
  <si>
    <t>ОГ-5.07-174/25-(0)</t>
  </si>
  <si>
    <t>Касательно обвалившегося колодца по ул. Мостовая</t>
  </si>
  <si>
    <t>ОГ-5.07-41/25-(0)</t>
  </si>
  <si>
    <t>ОГ-5.07-44/25-(0)</t>
  </si>
  <si>
    <t>ОГ-5.07-45/25-(0)</t>
  </si>
  <si>
    <t>1. Об отводе воды с дворовой территории; 2. Об установке бельевой площадки</t>
  </si>
  <si>
    <t>ОГ-5.07-175/25-(0)</t>
  </si>
  <si>
    <t>О благоустройстве дороги и снабжении электроэнергией дачных участков по ул. 25 Июня</t>
  </si>
  <si>
    <t>ОГ-5.07-97/25-(0)</t>
  </si>
  <si>
    <t>ОГ-5.07-49/25-(0)</t>
  </si>
  <si>
    <t>ОГ-5.07-57/25-(1)</t>
  </si>
  <si>
    <t>О выдаче заверенной копии оценки имущества</t>
  </si>
  <si>
    <t>ОГ-5.07-152/25-(0)</t>
  </si>
  <si>
    <t>18.04.2025</t>
  </si>
  <si>
    <t>ОГ-5.07-14/25-(1)</t>
  </si>
  <si>
    <t>О передаче ключей от квартиры</t>
  </si>
  <si>
    <t>ОГ-5.07-104/25-(0)</t>
  </si>
  <si>
    <t>ОГ-5.07-154/25-(0)</t>
  </si>
  <si>
    <t>О предоставлении документа, подтверждающего признание дома аварийным</t>
  </si>
  <si>
    <t>Деятельность в сфере строительства. Сооружение зданий, объектов капитального строительства</t>
  </si>
  <si>
    <t>ОГ-5.07-160/25-(1)</t>
  </si>
  <si>
    <t>О выдаче разрешения на производство земляных работ</t>
  </si>
  <si>
    <t>ОГ-5.07-64/25-(0)</t>
  </si>
  <si>
    <t>ОГ-5.07-18/25-(0)</t>
  </si>
  <si>
    <t>ОГ-5.07-69/25-(1)</t>
  </si>
  <si>
    <t>27.03.2025</t>
  </si>
  <si>
    <t>О размещении на земельном участке объекта некапитального строения</t>
  </si>
  <si>
    <t>ОГ-5.07-153/25-(2)</t>
  </si>
  <si>
    <t>21.05.2025</t>
  </si>
  <si>
    <t>Об отсутствии проезда</t>
  </si>
  <si>
    <t>ОГ-5.07-28/25-(0)</t>
  </si>
  <si>
    <t>ОГ-5.07-102/25-(0)</t>
  </si>
  <si>
    <t>О капитальном ремонте фасада МКД</t>
  </si>
  <si>
    <t>ОГ-5.07-189/25-(0)</t>
  </si>
  <si>
    <t>О заключении договора на техническое обслуживание газового оборудования</t>
  </si>
  <si>
    <t>ОГ-5.07-179/25-(0)</t>
  </si>
  <si>
    <t>ОГ-5.07-114/25-(0)</t>
  </si>
  <si>
    <t>Городской, сельский и междугородний пассажирский транспорт</t>
  </si>
  <si>
    <t>ОГ-5.07-117/25-(0)</t>
  </si>
  <si>
    <t>Об изменении количества рейсов автобуса на Квартал 12</t>
  </si>
  <si>
    <t>ОГ-5.07-58/25-(0)</t>
  </si>
  <si>
    <t>ОГ-5.07-161/25-(0)</t>
  </si>
  <si>
    <t>Борьба с аварийностью. Безопасность дорожного движения</t>
  </si>
  <si>
    <t>ОГ-5.07-147/25-(0)</t>
  </si>
  <si>
    <t>ОГ-5.07-49/25-(1)</t>
  </si>
  <si>
    <t>ОГ-5.07-1/25-(0)</t>
  </si>
  <si>
    <t>09.01.2025</t>
  </si>
  <si>
    <t>О ремонте стены в туалетной комнате</t>
  </si>
  <si>
    <t>Несвоевременное предоставление благоустроенного жилого помещения в связи с признанием жилья аварийным</t>
  </si>
  <si>
    <t>ОГ-5.07-192/25-(0)</t>
  </si>
  <si>
    <t>О предоставлении жилого помещения взамен аварийного</t>
  </si>
  <si>
    <t>Договоры и другие обязательства (за исключением международного частного права)</t>
  </si>
  <si>
    <t>ОГ-5.07-171/25-(0)</t>
  </si>
  <si>
    <t>О неисполнении обязательств по Соглашению сторон (договор мены жилого помещения))</t>
  </si>
  <si>
    <t>ОГ-5.07-12/25-(1)</t>
  </si>
  <si>
    <t>ОГ-5.07-107/25-(0)</t>
  </si>
  <si>
    <t>ОГ-5.07-178/25-(0)</t>
  </si>
  <si>
    <t>О предоставлении служебного жилья</t>
  </si>
  <si>
    <t>ОГ-5.07-141/25-(0)</t>
  </si>
  <si>
    <t>11.04.2025</t>
  </si>
  <si>
    <t>ОГ-5.07-151/25-(0)</t>
  </si>
  <si>
    <t>О переходе на газ проекта "Сахалин-3"</t>
  </si>
  <si>
    <t>ОГ-5.07-103/25-(0)</t>
  </si>
  <si>
    <t>06.03.2025</t>
  </si>
  <si>
    <t>О несвоевременной уборке снега</t>
  </si>
  <si>
    <t>ОГ-5.07-167/25-(0)</t>
  </si>
  <si>
    <t>Об обустройстве бельевой площадки</t>
  </si>
  <si>
    <t>ОГ-5.07-59/25-(0)</t>
  </si>
  <si>
    <t>ОГ-5.07-208/25-(0)</t>
  </si>
  <si>
    <t>ОГ-5.07-54/25-(0)</t>
  </si>
  <si>
    <t>О предоставлении акта о сносе дома</t>
  </si>
  <si>
    <t>ОГ-5.07-213/25-(0)</t>
  </si>
  <si>
    <t>24.06.2025</t>
  </si>
  <si>
    <t>О протекании балкона</t>
  </si>
  <si>
    <t>ОГ-5.07-10/25-(0)</t>
  </si>
  <si>
    <t>О переселении из ветхого, аварийного жилья (не выплатили выкупную стоимость)</t>
  </si>
  <si>
    <t>ОГ-5.07-32/25-(0)</t>
  </si>
  <si>
    <t>О предоставлении сметы работ</t>
  </si>
  <si>
    <t>ОГ-5.07-156/25-(1)</t>
  </si>
  <si>
    <t>ОГ-5.07-168/25-(0)</t>
  </si>
  <si>
    <t>15.05.2025</t>
  </si>
  <si>
    <t>ОГ-5.07-153/25-(1)</t>
  </si>
  <si>
    <t>Об отсутствии проезда к земельному участку</t>
  </si>
  <si>
    <t>ОГ-5.07-65/25-(0)</t>
  </si>
  <si>
    <t>Об отказе ООО "Газпром" в заключении договора на ТО</t>
  </si>
  <si>
    <t>ОГ-5.07-23/25-(0)</t>
  </si>
  <si>
    <t>О несогласии с оценкой коммерческого имущества</t>
  </si>
  <si>
    <t xml:space="preserve">1.	О субсидировании переключения газа; 2.	О предоставлении жилья инвалиду 1 гр. </t>
  </si>
  <si>
    <t xml:space="preserve">Об утеплении фасада дома </t>
  </si>
  <si>
    <t xml:space="preserve">Об отказе Чернову К.А. в сокращении срока действия договора найма специализированного жилого помещения </t>
  </si>
  <si>
    <t xml:space="preserve">О переселении из с. Катангли </t>
  </si>
  <si>
    <t xml:space="preserve">О переселении со сгоревшего дома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</si>
</sst>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4659260841701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6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4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2" fillId="0" borderId="0" xfId="0" applyFont="1"/>
    <xf numFmtId="0" fontId="4" fillId="2" borderId="0" xfId="3" applyFont="1" applyFill="1" applyAlignment="1">
      <alignment horizontal="center" vertical="center"/>
    </xf>
    <xf numFmtId="0" fontId="0" fillId="0" borderId="0" xfId="0" pivotButton="1" applyBorder="1"/>
    <xf numFmtId="0" fontId="0" fillId="0" borderId="0" xfId="0" applyBorder="1"/>
    <xf numFmtId="0" fontId="0" fillId="0" borderId="0" xfId="0" applyNumberFormat="1" applyBorder="1" applyAlignment="1"/>
    <xf numFmtId="0" fontId="0" fillId="0" borderId="0" xfId="0" applyNumberFormat="1" applyBorder="1" applyAlignment="1">
      <alignment wrapText="1"/>
    </xf>
    <xf numFmtId="0" fontId="6" fillId="0" borderId="0" xfId="0" applyFont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wrapText="1"/>
    </xf>
  </cellXfs>
  <cellStyles count="4">
    <cellStyle name="60% — акцент1" xfId="3" builtinId="32"/>
    <cellStyle name="Обычный" xfId="0" builtinId="0"/>
    <cellStyle name="Обычный 2" xfId="1"/>
    <cellStyle name="Обычный 3" xfId="2"/>
  </cellStyles>
  <dxfs count="56"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vertical="center" readingOrder="0"/>
    </dxf>
    <dxf>
      <alignment horizontal="center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center" readingOrder="0"/>
    </dxf>
    <dxf>
      <alignment wrapText="1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bottom" textRotation="0" wrapText="0" indent="0" justifyLastLine="0" shrinkToFit="0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right style="thin">
          <color indexed="64"/>
        </right>
        <bottom style="thin">
          <color indexed="64"/>
        </bottom>
      </border>
    </dxf>
    <dxf>
      <border>
        <left/>
        <right/>
        <top/>
        <bottom/>
        <vertical/>
        <horizontal/>
      </border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alignment wrapText="1" readingOrder="0"/>
    </dxf>
    <dxf>
      <alignment wrapText="1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border>
        <left/>
        <right/>
        <top/>
        <bottom/>
        <vertical/>
        <horizontal/>
      </border>
    </dxf>
    <dxf>
      <border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bottom" textRotation="0" wrapText="0" indent="0" justifyLastLine="0" shrinkToFit="0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alignment horizontal="center" vertical="center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readingOrder="0"/>
    </dxf>
    <dxf>
      <alignment vertic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Вероника С. Тимофеева" refreshedDate="45846.401246875001" createdVersion="4" refreshedVersion="5" minRefreshableVersion="3" recordCount="268">
  <cacheSource type="worksheet">
    <worksheetSource ref="B1:F1048576" sheet="Данные"/>
  </cacheSource>
  <cacheFields count="5">
    <cacheField name="Тематика" numFmtId="0">
      <sharedItems containsBlank="1" count="141">
        <s v="Жилище"/>
        <s v="Жилищно-коммунальная сфера"/>
        <s v="Устранение строительных недоделок"/>
        <s v="Переселение из подвалов, бараков, коммуналок, общежитий, аварийных домов, ветхого жилья, санитарно-защитной зоны"/>
        <s v="Государственный мониторинг земель. Землеустройство. Установление (изменение) границ земельных участков. Резервирование земель для государственных и муниципальных нужд"/>
        <s v="Содержание общего имущества (канализация, вентиляция, кровля, ограждающие конструкции, инженерное оборудование, места общего пользования, придомовая территория)"/>
        <s v="Технологическое присоединение потребителей к системам электро-, тепло-, газо-, водоснабжения"/>
        <s v="Истребование дополнительных документов и материалов, в том числе в электронной форме"/>
        <s v="Образование земельных участков (образование, раздел, выдел, объединение земельных участков). Возникновение прав на землю"/>
        <s v="Строительство и реконструкция дорог"/>
        <s v="Памятники воинам, воинские захоронения, мемориалы"/>
        <s v="Внеочередное обеспечение жилыми помещениями"/>
        <s v="Капитальный ремонт общего имущества"/>
        <s v="Улучшение жилищных условий, предоставление жилого помещения по договору социального найма гражданам, состоящим на учете в органе местного самоуправления в качестве нуждающихся в жилых помещениях"/>
        <s v="Выделение земельных участков для индивидуального жилищного строительства"/>
        <s v="Использование и охрана земель (за исключением международного сотрудничества)"/>
        <s v="Комплексное благоустройство"/>
        <s v="Вооруженные Силы Российской Федерации, другие войска, воинские формирования и органы, привлекаемые к выполнению задач в области обороны"/>
        <s v="Нецелевое использование земельных участков"/>
        <s v="Коммерческий найм жилого помещения"/>
        <s v="Розыск граждан, находящийся в компетенции органов внутренних дел"/>
        <s v="Служебные командировки"/>
        <s v="Трудовые конфликты. Разрешение трудовых споров"/>
        <s v="Аренда земельных участков Минобороны России, предоставление земельных участков в безвозмездное пользование"/>
        <s v="Эксплуатация и сохранность автомобильных дорог"/>
        <s v="Обеспечение жильем детей-сирот и детей, оставшихся без попечения родителей"/>
        <s v="Административные правонарушения и административная ответственность"/>
        <s v="Изъятие земельных участков для государственных и муниципальных нужд"/>
        <s v="Оплата коммунальных услуг и электроэнергии, в том числе льготы"/>
        <s v="Многодетные семьи. Малоимущие семьи. Неполные семьи. Молодые семьи"/>
        <s v="Приватизация государственной и муниципальной собственности"/>
        <s v="Отлов животных"/>
        <s v="Эксплуатация и ремонт частного жилищного фонда (приватизированные жилые помещения в многоквартирных домах, индивидуальные жилые дома)"/>
        <s v="Обследование жилого фонда на предмет пригодности для проживания (ветхое и аварийное жилье)"/>
        <s v="Купля-продажа квартир, домов"/>
        <s v="Жилищный фонд"/>
        <s v="Транспортное обслуживание населения, пассажирские перевозки"/>
        <s v="Подключение индивидуальных жилых домов к централизованным сетям водо-, тепло - газо-, электроснабжения и водоотведения"/>
        <s v="Личные подсобные хозяйства"/>
        <s v="Благоустройство и ремонт подъездных дорог, в том числе тротуаров"/>
        <s v="Строительство"/>
        <s v="Обращения, заявления и жалобы граждан"/>
        <s v="Предоставление жилья по договору социального найма (ДСН)"/>
        <s v="Государственная кадастровая оценка. Кадастровая стоимость объектов недвижимости"/>
        <s v="Перебои в электроснабжении"/>
        <s v="Предоставление служебного жилья"/>
        <s v="Нарушение правил парковки автотранспорта, в том числе на внутридворовой территории и вне организованных автостоянок"/>
        <s v="Обращение с твердыми коммунальными отходами"/>
        <s v="Газификация поселений"/>
        <s v="Уборка снега, опавших листьев, мусора и посторонних предметов"/>
        <s v="Уличное освещение"/>
        <s v="Защита прав на землю и рассмотрение земельных споров"/>
        <s v="Предоставление жилого помещения по договору коммерческого найма"/>
        <s v="Управление транспортом. Работа руководителей транспортных организаций"/>
        <s v="Полномочия государственных органов и органов местного самоуправления в области земельных отношений, в том числе связанные с &quot;дальневосточным гектаром&quot;"/>
        <s v="О строительстве, размещении гаражей, стоянок, автопарковок"/>
        <s v="Противодействие преступности"/>
        <s v="Исполнение судебных решений"/>
        <s v="Проведение общественных мероприятий"/>
        <s v="Устранение аварийных ситуаций на магистральных коммуникациях. Работа аварийных коммунальных служб"/>
        <s v="Деятельность в сфере строительства. Сооружение зданий, объектов капитального строительства"/>
        <s v="Городской, сельский и междугородний пассажирский транспорт"/>
        <s v="Борьба с аварийностью. Безопасность дорожного движения"/>
        <s v="Несвоевременное предоставление благоустроенного жилого помещения в связи с признанием жилья аварийным"/>
        <s v="Договоры и другие обязательства (за исключением международного частного права)"/>
        <m/>
        <s v="Обустройство соотечественников переселенцев (жилье, работа, учеба, подъемные и т.д.)" u="1"/>
        <s v="Обеспечение мер социальной поддержки для лиц, награжденных знаком «Почетный донор СССР», «Почетный донор России»" u="1"/>
        <s v="Охрана общественного порядка" u="1"/>
        <s v="Медицинское обслуживание сельских жителей" u="1"/>
        <s v="Административное судопроизводство" u="1"/>
        <s v="Предоставление коммунальных услуг ненадлежащего качества" u="1"/>
        <s v="Назначение пенсии" u="1"/>
        <s v="Градостроительство. Архитектура и проектирование" u="1"/>
        <s v="Молодежная политика" u="1"/>
        <s v="Курортное дело" u="1"/>
        <s v="среднее общее образование" u="1"/>
        <s v="Индивидуальные программы реабилитации инвалидов (лиц с ограниченными физическими возможностями здоровья)" u="1"/>
        <s v="Психоневрологические диспансеры (ПНД). Помещение и лечение в ПНД. Снятие с учета в ПНД" u="1"/>
        <s v="Государственные и муниципальные контракты" u="1"/>
        <s v="Статус и меры социальной поддержки ветеранов боевых действий" u="1"/>
        <s v="Постановка на учет в органе местного самоуправления и восстановление в очереди на получение жилья граждан, нуждающихся в жилых помещениях" u="1"/>
        <s v="дошкольное образование" u="1"/>
        <s v="Ипотечное кредитование" u="1"/>
        <s v="Оплата жилищно-коммунальных услуг (ЖКХ), взносов в Фонд капитального ремонта" u="1"/>
        <s v="Ежемесячная денежная выплата, дополнительное ежемесячное материальное обеспечение" u="1"/>
        <s v="Жилищное строительство" u="1"/>
        <s v="Социальное обеспечение, социальная поддержка и социальная помощь семьям, имеющим детей, в том числе многодетным семьям и одиноким родителям, гражданам пожилого возраста, гражданам, находящимся в трудной жизненной ситуации, малоимущим гражданам" u="1"/>
        <s v="Арендные отношения" u="1"/>
        <s v="Оплата строительства, содержания и ремонта жилья (кредиты, компенсации, субсидии, льготы)" u="1"/>
        <s v="Обеспечение жильем инвалидов и семей, имеющих детей-инвалидов" u="1"/>
        <s v="Получение и использование материнского капитала на региональном уровне" u="1"/>
        <s v="Действие (бездействие) при рассмотрении обращения" u="1"/>
        <s v="Выделение жилья молодым семьям, специалистам" u="1"/>
        <s v="Государственный контроль и надзор в сфере сохранения культурного наследия" u="1"/>
        <s v="Субсидии, компенсации и иные меры социальной поддержки при оплате жилого помещения и коммунальных услуг" u="1"/>
        <s v="Лечение и оказание медицинской помощи" u="1"/>
        <s v="Личный прием высшими должностными лицами субъекта Российской Федерации (руководителями высших исполнительных органов государственной власти субъектов Российской Федерации), их заместителями, руководителями исполнительных органов государственной власти суб" u="1"/>
        <s v="Неполучение ответа на обращение" u="1"/>
        <s v="Лекарственное обеспечение" u="1"/>
        <s v="Коммунальное хозяйство" u="1"/>
        <s v="Наименование и переименование населенных пунктов, предприятий, учреждений и организаций, а также физико-географических объектов" u="1"/>
        <s v="Местное самоуправление" u="1"/>
        <s v="высшее образование" u="1"/>
        <s v="Переработка вторичного сырья и бытовых отходов. Полигоны бытовых отходов" u="1"/>
        <s v="Прокуратура" u="1"/>
        <s v="Врачебно-консультационная комиссия. О медицинском обслуживании, диагностике" u="1"/>
        <s v="Нехватка мест в дошкольных образовательных организациях" u="1"/>
        <s v="Здравоохранение. Физическая культура и спорт. Туризм" u="1"/>
        <s v="Деятельность спортивных школ" u="1"/>
        <s v="Трудоустройство. Безработица. Органы службы занятости. Государственные услуги в области содействия занятости населения" u="1"/>
        <s v="Коммунально-бытовое хозяйство и предоставление услуг в условиях рынка" u="1"/>
        <s v="Просьбы об оказании финансовой помощи" u="1"/>
        <s v="Преступления, правонарушения, имеющие широкий общественный резонанс" u="1"/>
        <s v="Пользование животным миром, охота, рыболовство, аквакультура" u="1"/>
        <s v="Оказание услуг почтовой связи" u="1"/>
        <s v="Строительство объектов социальной сферы (науки, культуры, спорта, народного образования, здравоохранения, торговли)" u="1"/>
        <s v="Обеспечение жильем выезжающих северян и жителей закрытых административно-территориальных образований" u="1"/>
        <s v="Деятельность субъектов торговли, торговые точки, организация торговли" u="1"/>
        <s v="Градостроительство и архитектура" u="1"/>
        <s v="Государственные и муниципальные услуги (многофункциональные центры)" u="1"/>
        <s v="Развитие предпринимательской деятельности" u="1"/>
        <s v="Цены и ценообразование" u="1"/>
        <s v="Перебои в водоснабжении" u="1"/>
        <s v="Качество оказания медицинской помощи взрослым в амбулаторно-поликлинических условиях" u="1"/>
        <s v="Организация условий и мест для детского отдыха и досуга (детских и спортивных площадок)" u="1"/>
        <s v="Гостиничное хозяйство" u="1"/>
        <s v="Бюджеты субъектов Российской Федерации" u="1"/>
        <s v="Загрязнение окружающей среды, сбросы, выбросы, отходы" u="1"/>
        <s v="Водоснабжение поселений" u="1"/>
        <s v="Доходы бюджета субъекта Российской Федерации" u="1"/>
        <s v="Определение в дома-интернаты для престарелых и инвалидов, психоневрологические интернаты. Деятельность названных учреждений" u="1"/>
        <s v="Государственный контроль и надзор в сфере здравоохранения" u="1"/>
        <s v="Сельское хозяйство" u="1"/>
        <s v="Предоставление дополнительных льгот отдельным категориям граждан, установленных законодательством субъекта Российской Федерации (в том числе предоставление земельных участков многодетным семьям и др.)" u="1"/>
        <s v="Признание участником ВОВ. Льготы и меры социальной поддержки ветеранов ВОВ" u="1"/>
        <s v="Торговля" u="1"/>
        <s v="Результаты рассмотрения обращения" u="1"/>
        <s v="Электроэнергетика. Топливно-энергетический комплекс. Работа АЭС, ТЭС и ГЭС. Переход ТЭС на газ. Долги энергетикам" u="1"/>
        <s v="Государственная служба в Российской Федерации (за исключением особенностей регулирования службы отдельных категорий работников, государственных служащих)" u="1"/>
        <s v="Управляющие организации, товарищества собственников жилья и иные формы управления собственностью" u="1"/>
      </sharedItems>
    </cacheField>
    <cacheField name="Рег №" numFmtId="0">
      <sharedItems containsBlank="1"/>
    </cacheField>
    <cacheField name="Дата рег" numFmtId="0">
      <sharedItems containsBlank="1"/>
    </cacheField>
    <cacheField name="Заголовок" numFmtId="0">
      <sharedItems containsBlank="1"/>
    </cacheField>
    <cacheField name="Подразделение" numFmtId="0">
      <sharedItems containsBlank="1" count="4">
        <s v="Обращения граждан Ногликский МО"/>
        <m/>
        <s v="" u="1"/>
        <s v="Аппарат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8">
  <r>
    <x v="0"/>
    <s v="ОГ-5.07-30/25-(0)"/>
    <s v="24.01.2025"/>
    <s v="О внесении изменения в сметную документацию"/>
    <x v="0"/>
  </r>
  <r>
    <x v="1"/>
    <s v="ОГ-5.07-147/25-(1)"/>
    <s v="09.06.2025"/>
    <s v="О переносе столба опоры электроэнергии с дороги"/>
    <x v="0"/>
  </r>
  <r>
    <x v="2"/>
    <s v="ОГ-5.07-12/25-(0)"/>
    <s v="14.01.2025"/>
    <s v="О плохой работе вентиляции"/>
    <x v="0"/>
  </r>
  <r>
    <x v="3"/>
    <s v="ОГ-5.07-6/25-(0)"/>
    <s v="14.01.2025"/>
    <s v="Об аварийности МКД"/>
    <x v="0"/>
  </r>
  <r>
    <x v="4"/>
    <s v="ОГ-5.07-95/25-(0)"/>
    <s v="04.03.2025"/>
    <s v="Об изменении вида разрешенного использования ЗУ"/>
    <x v="0"/>
  </r>
  <r>
    <x v="5"/>
    <s v="ОГ-5.07-18/25-(4)"/>
    <s v="26.05.2025"/>
    <s v="О реконструкции системы вентиляции и дымоудаления"/>
    <x v="0"/>
  </r>
  <r>
    <x v="3"/>
    <s v="ОГ-5.07-126/25-(0)"/>
    <s v="24.03.2025"/>
    <s v="О переселении из с. Катангли"/>
    <x v="0"/>
  </r>
  <r>
    <x v="6"/>
    <s v="ОГ-5.07-66/25-(0)"/>
    <s v="10.02.2025"/>
    <s v="О водоснабжении пер. Восточный"/>
    <x v="0"/>
  </r>
  <r>
    <x v="3"/>
    <s v="ОГ-5.07-44/25-(1)"/>
    <s v="30.01.2025"/>
    <s v="О переселении из с. Катангли"/>
    <x v="0"/>
  </r>
  <r>
    <x v="3"/>
    <s v="ОГ-5.07-4/25-(0)"/>
    <s v="14.01.2025"/>
    <s v="О переселении из с. Катангли Мохова Николая Ивановича (с. Катангли, ул. Озерная, д. 1)"/>
    <x v="0"/>
  </r>
  <r>
    <x v="7"/>
    <s v="ОГ-5.07-72/25-(0)"/>
    <s v="12.02.2025"/>
    <s v="О предоставлении Акта о сносе дома"/>
    <x v="0"/>
  </r>
  <r>
    <x v="8"/>
    <s v="ОГ-5.07-203/25-(0)"/>
    <s v="09.06.2025"/>
    <s v="О предварительном согласовании предоставления ЗУ"/>
    <x v="0"/>
  </r>
  <r>
    <x v="3"/>
    <s v="ОГ-5.07-16/25-(0)"/>
    <s v="14.01.2025"/>
    <s v="О переселении из ветхого, аварийного жилья"/>
    <x v="0"/>
  </r>
  <r>
    <x v="8"/>
    <s v="ОГ-5.07-215/25-(0)"/>
    <s v="30.06.2025"/>
    <s v="О предварительном согласовании предоставления земельного участка"/>
    <x v="0"/>
  </r>
  <r>
    <x v="3"/>
    <s v="ОГ-5.07-112/25-(0)"/>
    <s v="11.03.2025"/>
    <s v="О переселении из ветхого, аварийного жилья"/>
    <x v="0"/>
  </r>
  <r>
    <x v="8"/>
    <s v="ОГ-5.07-165/25-(0)"/>
    <s v="13.05.2025"/>
    <s v="О предварительном согласовании предоставления земельного участка"/>
    <x v="0"/>
  </r>
  <r>
    <x v="9"/>
    <s v="ОГ-5.07-212/25-(0)"/>
    <s v="19.06.2025"/>
    <s v="Об отсыпке дороги"/>
    <x v="0"/>
  </r>
  <r>
    <x v="10"/>
    <s v="ОГ-5.07-31/25-(0)"/>
    <s v="24.01.2025"/>
    <s v="О выдаче справки о захоронении"/>
    <x v="0"/>
  </r>
  <r>
    <x v="3"/>
    <s v="ОГ-5.07-110/25-(0)"/>
    <s v="11.03.2025"/>
    <s v="О переселении со сгоревшего дома"/>
    <x v="0"/>
  </r>
  <r>
    <x v="11"/>
    <s v="ОГ-5.07-128/25-(0)"/>
    <s v="26.03.2025"/>
    <s v="О выделении жилого помещения"/>
    <x v="0"/>
  </r>
  <r>
    <x v="12"/>
    <s v="ОГ-5.07-83/25-(0)"/>
    <s v="25.02.2025"/>
    <s v="Об утеплении фасада дома по адресу: пгт. Ноглики, ул. Ак. Штернберга, д. 8"/>
    <x v="0"/>
  </r>
  <r>
    <x v="2"/>
    <s v="ОГ-5.07-214/25-(0)"/>
    <s v="26.06.2025"/>
    <s v="О неисправности вентиляции"/>
    <x v="0"/>
  </r>
  <r>
    <x v="13"/>
    <s v="ОГ-5.07-138/25-(0)"/>
    <s v="08.04.2025"/>
    <s v="Об улучшении жилищных условий"/>
    <x v="0"/>
  </r>
  <r>
    <x v="12"/>
    <s v="ОГ-5.07-20/25-(1)"/>
    <s v="13.02.2025"/>
    <s v="О ремонте МКД"/>
    <x v="0"/>
  </r>
  <r>
    <x v="3"/>
    <s v="ОГ-5.07-92/25-(0)"/>
    <s v="27.02.2025"/>
    <s v="О разъяснениях по вопросу переселения из аварийного жилья"/>
    <x v="0"/>
  </r>
  <r>
    <x v="5"/>
    <s v="ОГ-5.07-211/25-(0)"/>
    <s v="19.06.2025"/>
    <s v="О спиле дерева"/>
    <x v="0"/>
  </r>
  <r>
    <x v="7"/>
    <s v="ОГ-5.07-191/25-(0)"/>
    <s v="04.06.2025"/>
    <s v="О предоставлении информации о заключенных договорах аренды имущества"/>
    <x v="0"/>
  </r>
  <r>
    <x v="3"/>
    <s v="ОГ-5.07-36/25-(0)"/>
    <s v="28.01.2025"/>
    <s v="О переселении со сгоревшего дома по адресу: пгт. Ноглики, ул. Строительная, д. 28а, кв. 1"/>
    <x v="0"/>
  </r>
  <r>
    <x v="14"/>
    <s v="ОГ-5.07-124/25-(0)"/>
    <s v="20.03.2025"/>
    <s v="О предоставлении ЗУ"/>
    <x v="0"/>
  </r>
  <r>
    <x v="7"/>
    <s v="ОГ-5.07-125/25-(0)"/>
    <s v="21.03.2025"/>
    <s v="О выдаче справки о захоронении"/>
    <x v="0"/>
  </r>
  <r>
    <x v="2"/>
    <s v="ОГ-5.07-98/25-(0)"/>
    <s v="04.03.2025"/>
    <s v="О плохой работе отточной вентиляции"/>
    <x v="0"/>
  </r>
  <r>
    <x v="5"/>
    <s v="ОГ-5.07-12/25-(2)"/>
    <s v="07.02.2025"/>
    <s v="О несогласии с ответом администрации, касательно реконструкции вентиляции"/>
    <x v="0"/>
  </r>
  <r>
    <x v="15"/>
    <s v="ОГ-5.07-136/25-(0)"/>
    <s v="08.04.2025"/>
    <s v="Об изменении вида разрешенного использования ЗУ"/>
    <x v="0"/>
  </r>
  <r>
    <x v="5"/>
    <s v="ОГ-5.07-212/25-(1)"/>
    <s v="19.06.2025"/>
    <s v="О переносе мусорного контейнера"/>
    <x v="0"/>
  </r>
  <r>
    <x v="16"/>
    <s v="ОГ-5.07-13/25-(0)"/>
    <s v="14.01.2025"/>
    <s v="О благоустройстве дворовой территории"/>
    <x v="0"/>
  </r>
  <r>
    <x v="12"/>
    <s v="ОГ-5.07-68/25-(0)"/>
    <s v="12.02.2025"/>
    <s v="О протекании крыши"/>
    <x v="0"/>
  </r>
  <r>
    <x v="13"/>
    <s v="ОГ-5.07-88/25-(0)"/>
    <s v="25.02.2025"/>
    <s v="Об улучшении жилищных условий (многодетная семья)"/>
    <x v="0"/>
  </r>
  <r>
    <x v="7"/>
    <s v="ОГ-5.07-116/25-(0)"/>
    <s v="12.03.2025"/>
    <s v="О выдаче справки о захоронении"/>
    <x v="0"/>
  </r>
  <r>
    <x v="17"/>
    <s v="ОГ-5.07-206/25-(0)"/>
    <s v="16.06.2025"/>
    <s v="О возможном расположении на территории Липецкой области линии по производству БПЛА"/>
    <x v="0"/>
  </r>
  <r>
    <x v="5"/>
    <s v="ОГ-5.07-70/25-(0)"/>
    <s v="12.02.2025"/>
    <s v="О частичном ремонте крыши"/>
    <x v="0"/>
  </r>
  <r>
    <x v="12"/>
    <s v="ОГ-5.07-52/25-(0)"/>
    <s v="31.01.2025"/>
    <s v="О капитальном ремонте кровли"/>
    <x v="0"/>
  </r>
  <r>
    <x v="8"/>
    <s v="ОГ-5.07-81/25-(0)"/>
    <s v="25.02.2025"/>
    <s v="О предварительном согласовании предоставления земельного участка"/>
    <x v="0"/>
  </r>
  <r>
    <x v="6"/>
    <s v="ОГ-5.07-67/25-(0)"/>
    <s v="10.02.2025"/>
    <s v="О центральном водоснабжении"/>
    <x v="0"/>
  </r>
  <r>
    <x v="0"/>
    <s v="ОГ-5.07-134/25-(0)"/>
    <s v="07.04.2025"/>
    <s v="О капитальном ремонте жилого помещения"/>
    <x v="0"/>
  </r>
  <r>
    <x v="4"/>
    <s v="ОГ-5.07-153/25-(0)"/>
    <s v="21.04.2025"/>
    <s v="Об изменении вида разрешенного использования земельного участка"/>
    <x v="0"/>
  </r>
  <r>
    <x v="2"/>
    <s v="ОГ-5.07-119/25-(0)"/>
    <s v="14.03.2025"/>
    <s v="Об устранении строительных недоделок"/>
    <x v="0"/>
  </r>
  <r>
    <x v="5"/>
    <s v="ОГ-5.07-217/25-(0)"/>
    <s v="30.06.2025"/>
    <s v="Об устранении борщевика"/>
    <x v="0"/>
  </r>
  <r>
    <x v="8"/>
    <s v="ОГ-5.07-76/25-(0)"/>
    <s v="18.02.2025"/>
    <s v="О предварительном согласовании предоставления земельного участка"/>
    <x v="0"/>
  </r>
  <r>
    <x v="18"/>
    <s v="ОГ-5.07-161/25-(1)"/>
    <s v="06.05.2025"/>
    <s v="Об изменении вида разрешенного использования ЗУ"/>
    <x v="0"/>
  </r>
  <r>
    <x v="13"/>
    <s v="ОГ-5.07-198/25-(0)"/>
    <s v="09.06.2025"/>
    <s v="Об улучшении жилищных условий"/>
    <x v="0"/>
  </r>
  <r>
    <x v="19"/>
    <s v="ОГ-5.07-11/25-(0)"/>
    <s v="14.01.2025"/>
    <s v="О предоставлении жилья"/>
    <x v="0"/>
  </r>
  <r>
    <x v="20"/>
    <s v="ОГ-5.07-130/25-(0)"/>
    <s v="07.04.2025"/>
    <s v="О розыске военнослужащего (СВО)"/>
    <x v="0"/>
  </r>
  <r>
    <x v="21"/>
    <s v="ОГ-5.07-50/25-(1)"/>
    <s v="12.02.2025"/>
    <s v="О подтверждении местонахождения в пгт Ноглики"/>
    <x v="0"/>
  </r>
  <r>
    <x v="2"/>
    <s v="ОГ-5.07-77/25-(0)"/>
    <s v="19.02.2025"/>
    <s v="О ремонте оконного блока"/>
    <x v="0"/>
  </r>
  <r>
    <x v="22"/>
    <s v="ОГ-5.07-148/25-(0)"/>
    <s v="17.04.2025"/>
    <s v="О конфликте с работодателем (ООО &quot;Жилсервис Ноглики&quot;)"/>
    <x v="0"/>
  </r>
  <r>
    <x v="3"/>
    <s v="ОГ-5.07-154/25-(1)"/>
    <s v="09.06.2025"/>
    <s v="О предоставлении информации о переселении из аварийного жилья"/>
    <x v="0"/>
  </r>
  <r>
    <x v="23"/>
    <s v="ОГ-5.07-196/25-(0)"/>
    <s v="09.06.2025"/>
    <s v="О предоставлении ЗУ"/>
    <x v="0"/>
  </r>
  <r>
    <x v="13"/>
    <s v="ОГ-5.07-87/25-(0)"/>
    <s v="25.02.2025"/>
    <s v="Об улучшении жилищных условий (многодетная семья)"/>
    <x v="0"/>
  </r>
  <r>
    <x v="3"/>
    <s v="ОГ-5.07-137/25-(0)"/>
    <s v="08.04.2025"/>
    <s v="О переселении из аварийного жилья"/>
    <x v="0"/>
  </r>
  <r>
    <x v="24"/>
    <s v="ОГ-5.07-216/25-(0)"/>
    <s v="30.06.2025"/>
    <s v="О разрушении дорожного полотна большегрузным транспортом"/>
    <x v="0"/>
  </r>
  <r>
    <x v="1"/>
    <s v="ОГ-5.07-12/25-(5)"/>
    <s v="10.03.2025"/>
    <s v="Об отсыпке тротуара противогололедными материалами"/>
    <x v="0"/>
  </r>
  <r>
    <x v="25"/>
    <s v="ОГ-5.07-146/25-(0)"/>
    <s v="17.04.2025"/>
    <s v="Об отказе Чернову К.А. в сокращении срока действия договора найма специализированного жилого помещения по адресу:  пгт. Ноглики, ул. Советская, д. 2, кв. 230"/>
    <x v="0"/>
  </r>
  <r>
    <x v="4"/>
    <s v="ОГ-5.07-142/25-(0)"/>
    <s v="15.04.2025"/>
    <s v="Об изменении вида разрешенного использования ЗУ"/>
    <x v="0"/>
  </r>
  <r>
    <x v="7"/>
    <s v="ОГ-5.07-5/25-(0)"/>
    <s v="14.01.2025"/>
    <s v="О выдаче документа, подтверждающего признание дома аварийным"/>
    <x v="0"/>
  </r>
  <r>
    <x v="21"/>
    <s v="ОГ-5.07-71/25-(0)"/>
    <s v="12.02.2025"/>
    <s v="О подтверждении местонахождения в пгт. Ноглики"/>
    <x v="0"/>
  </r>
  <r>
    <x v="8"/>
    <s v="ОГ-5.07-169/25-(0)"/>
    <s v="20.05.2025"/>
    <s v="О предварительном согласовании предоставления ЗУ"/>
    <x v="0"/>
  </r>
  <r>
    <x v="26"/>
    <s v="ОГ-5.07-157/25-(0)"/>
    <s v="30.04.2025"/>
    <s v="О жалобе на соседей"/>
    <x v="0"/>
  </r>
  <r>
    <x v="2"/>
    <s v="ОГ-5.07-14/25-(2)"/>
    <s v="21.02.2025"/>
    <s v="Устранение строительных недоделок"/>
    <x v="0"/>
  </r>
  <r>
    <x v="2"/>
    <s v="ОГ-5.07-99/25-(0)"/>
    <s v="04.03.2025"/>
    <s v="О плохой работе вентиляции"/>
    <x v="0"/>
  </r>
  <r>
    <x v="3"/>
    <s v="ОГ-5.07-34/25-(0)"/>
    <s v="28.01.2025"/>
    <s v="О переселении из ветхого, аварийного жилья"/>
    <x v="0"/>
  </r>
  <r>
    <x v="27"/>
    <s v="ОГ-5.07-61/25-(1)"/>
    <s v="17.04.2025"/>
    <s v="О земельном участке под гаражом"/>
    <x v="0"/>
  </r>
  <r>
    <x v="28"/>
    <s v="ОГ-5.07-22/25-(1)"/>
    <s v="12.03.2025"/>
    <s v="О взыскании задолженности за ЖКХ"/>
    <x v="0"/>
  </r>
  <r>
    <x v="4"/>
    <s v="ОГ-5.07-182/25-(0)"/>
    <s v="27.05.2025"/>
    <s v="О разрешении использовать ЗУ для ведения традиционной деятельности КМНС"/>
    <x v="0"/>
  </r>
  <r>
    <x v="3"/>
    <s v="ОГ-5.07-93/25-(0)"/>
    <s v="27.02.2025"/>
    <s v="О включении в очередь по переселению"/>
    <x v="0"/>
  </r>
  <r>
    <x v="29"/>
    <s v="ОГ-5.07-84/25-(0)"/>
    <s v="25.02.2025"/>
    <s v="О субсидировании ипотеки, как молодая семья"/>
    <x v="0"/>
  </r>
  <r>
    <x v="30"/>
    <s v="ОГ-5.07-21/25-(0)"/>
    <s v="14.01.2025"/>
    <s v="О приватизации муниципальной квартиры"/>
    <x v="0"/>
  </r>
  <r>
    <x v="3"/>
    <s v="ОГ-5.07-29/25-(1)"/>
    <s v="10.02.2025"/>
    <s v="О переселении из ветхого, аварийного жилья"/>
    <x v="0"/>
  </r>
  <r>
    <x v="11"/>
    <s v="ОГ-5.07-145/25-(0)"/>
    <s v="17.04.2025"/>
    <s v="О предоставлении жилья"/>
    <x v="0"/>
  </r>
  <r>
    <x v="4"/>
    <s v="ОГ-5.07-150/25-(0)"/>
    <s v="17.04.2025"/>
    <s v="Об изменении вида разрешенного использования ЗУ"/>
    <x v="0"/>
  </r>
  <r>
    <x v="3"/>
    <s v="ОГ-5.07-204/25-(0)"/>
    <s v="10.06.2025"/>
    <s v="О переселении из аварийного жилья"/>
    <x v="0"/>
  </r>
  <r>
    <x v="11"/>
    <s v="ОГ-5.07-144/25-(0)"/>
    <s v="17.04.2025"/>
    <s v="О предоставлении жилья"/>
    <x v="0"/>
  </r>
  <r>
    <x v="31"/>
    <s v="ОГ-5.07-79/25-(0)"/>
    <s v="25.02.2025"/>
    <s v="1. Об изменении количества рейсов автобуса на Квартал 12. 2. Об отлове безнадзорных животных"/>
    <x v="0"/>
  </r>
  <r>
    <x v="21"/>
    <s v="ОГ-5.07-47/25-(0)"/>
    <s v="29.01.2025"/>
    <s v="О подтверждении места нахождения в пгт. Ноглики"/>
    <x v="0"/>
  </r>
  <r>
    <x v="3"/>
    <s v="ОГ-5.07-202/25-(0)"/>
    <s v="09.06.2025"/>
    <s v="О переселении из с. Катангли"/>
    <x v="0"/>
  </r>
  <r>
    <x v="7"/>
    <s v="ОГ-5.07-22/25-(0)"/>
    <s v="16.01.2025"/>
    <s v="О предоставлении копий документов"/>
    <x v="0"/>
  </r>
  <r>
    <x v="8"/>
    <s v="ОГ-5.07-94/25-(0)"/>
    <s v="04.03.2025"/>
    <s v="Об изменении вида разрешенного использования ЗУ"/>
    <x v="0"/>
  </r>
  <r>
    <x v="26"/>
    <s v="ОГ-5.07-156/25-(0)"/>
    <s v="29.04.2025"/>
    <s v="О жалобе на соседей"/>
    <x v="0"/>
  </r>
  <r>
    <x v="2"/>
    <s v="ОГ-5.07-96/25-(0)"/>
    <s v="04.03.2025"/>
    <s v="О плохой работе вентиляции"/>
    <x v="0"/>
  </r>
  <r>
    <x v="12"/>
    <s v="ОГ-5.07-20/25-(0)"/>
    <s v="14.01.2025"/>
    <s v="Ремонт МКД"/>
    <x v="0"/>
  </r>
  <r>
    <x v="32"/>
    <s v="ОГ-5.07-60/25-(1)"/>
    <s v="09.06.2025"/>
    <s v="О капитальном ремонте приватизированной квартиры (сын СВО)"/>
    <x v="0"/>
  </r>
  <r>
    <x v="3"/>
    <s v="ОГ-5.07-17/25-(0)"/>
    <s v="14.01.2025"/>
    <s v="О переселении из ветхого, аварийного жилья"/>
    <x v="0"/>
  </r>
  <r>
    <x v="2"/>
    <s v="ОГ-5.07-14/25-(0)"/>
    <s v="14.01.2025"/>
    <s v="Об устранении строительных недоделок"/>
    <x v="0"/>
  </r>
  <r>
    <x v="33"/>
    <s v="ОГ-5.07-91/25-(0)"/>
    <s v="27.02.2025"/>
    <s v="Об обследовании дома на предмет пригодности для проживания и признания аварийным"/>
    <x v="0"/>
  </r>
  <r>
    <x v="34"/>
    <s v="ОГ-5.07-197/25-(0)"/>
    <s v="09.06.2025"/>
    <s v="О продаже частного дома в администрацию"/>
    <x v="0"/>
  </r>
  <r>
    <x v="11"/>
    <s v="ОГ-5.07-62/25-(0)"/>
    <s v="10.02.2025"/>
    <s v="О предоставлении жилья"/>
    <x v="0"/>
  </r>
  <r>
    <x v="35"/>
    <s v="ОГ-5.07-78/25-(0)"/>
    <s v="19.02.2025"/>
    <s v="О ремонте квартиры"/>
    <x v="0"/>
  </r>
  <r>
    <x v="7"/>
    <s v="ОГ-5.07-56/25-(0)"/>
    <s v="06.02.2025"/>
    <s v="О предоставлении постановления о признании жилого помещения аварийным"/>
    <x v="0"/>
  </r>
  <r>
    <x v="3"/>
    <s v="ОГ-5.07-44/25-(2)"/>
    <s v="12.02.2025"/>
    <s v="О переселении из с. Катангли"/>
    <x v="0"/>
  </r>
  <r>
    <x v="8"/>
    <s v="ОГ-5.07-186/25-(0)"/>
    <s v="02.06.2025"/>
    <s v="О предварительном согласовании предоставления ЗУ"/>
    <x v="0"/>
  </r>
  <r>
    <x v="36"/>
    <s v="ОГ-5.07-183/25-(0)"/>
    <s v="28.05.2025"/>
    <s v="О расписании движения автобусов"/>
    <x v="0"/>
  </r>
  <r>
    <x v="12"/>
    <s v="ОГ-5.07-122/25-(0)"/>
    <s v="18.03.2025"/>
    <s v="О ремонте кровли"/>
    <x v="0"/>
  </r>
  <r>
    <x v="37"/>
    <s v="ОГ-5.07-185/25-(0)"/>
    <s v="30.05.2025"/>
    <s v="О перемерзании водопроводной трубы"/>
    <x v="0"/>
  </r>
  <r>
    <x v="11"/>
    <s v="ОГ-5.07-108/25-(0)"/>
    <s v="11.03.2025"/>
    <s v="О предоставлении жилья"/>
    <x v="0"/>
  </r>
  <r>
    <x v="11"/>
    <s v="ОГ-5.07-85/25-(0)"/>
    <s v="25.02.2025"/>
    <s v="О предоставлении жилья"/>
    <x v="0"/>
  </r>
  <r>
    <x v="11"/>
    <s v="ОГ-5.07-90/25-(0)"/>
    <s v="25.02.2025"/>
    <s v="О предоставлении жилья"/>
    <x v="0"/>
  </r>
  <r>
    <x v="12"/>
    <s v="ОГ-5.07-20/25-(3)"/>
    <s v="28.04.2025"/>
    <s v="О ремонте МКД"/>
    <x v="0"/>
  </r>
  <r>
    <x v="8"/>
    <s v="ОГ-5.07-69/25-(0)"/>
    <s v="12.02.2025"/>
    <s v="Об изменении вида разрешенного использования ЗУ"/>
    <x v="0"/>
  </r>
  <r>
    <x v="5"/>
    <s v="ОГ-5.07-115/25-(0)"/>
    <s v="12.03.2025"/>
    <s v="О вентиляции"/>
    <x v="0"/>
  </r>
  <r>
    <x v="11"/>
    <s v="ОГ-5.07-53/25-(0)"/>
    <s v="04.02.2025"/>
    <s v="О предоставлении жилья"/>
    <x v="0"/>
  </r>
  <r>
    <x v="26"/>
    <s v="ОГ-5.07-163/25-(0)"/>
    <s v="12.05.2025"/>
    <s v="О жалобе на соседей"/>
    <x v="0"/>
  </r>
  <r>
    <x v="7"/>
    <s v="ОГ-5.07-123/25-(0)"/>
    <s v="20.03.2025"/>
    <s v="О выдаче справки о захоронении"/>
    <x v="0"/>
  </r>
  <r>
    <x v="7"/>
    <s v="ОГ-5.07-26/25-(0)"/>
    <s v="17.01.2025"/>
    <s v="О предоставлении информации из реестра аварийного жилья"/>
    <x v="0"/>
  </r>
  <r>
    <x v="38"/>
    <s v="ОГ-5.07-159/25-(0)"/>
    <s v="05.05.2025"/>
    <s v="Об изменении вида разрешенного использования ЗУ"/>
    <x v="0"/>
  </r>
  <r>
    <x v="10"/>
    <s v="ОГ-5.07-29/25-(0)"/>
    <s v="24.01.2025"/>
    <s v="О выдаче справки о захоронении"/>
    <x v="0"/>
  </r>
  <r>
    <x v="39"/>
    <s v="ОГ-5.07-160/25-(0)"/>
    <s v="06.05.2025"/>
    <s v="Об организации проезда к постройке (гараж)"/>
    <x v="0"/>
  </r>
  <r>
    <x v="3"/>
    <s v="ОГ-5.07-200/25-(0)"/>
    <s v="09.06.2025"/>
    <s v="О переселении из ветхого, аварийного жилья"/>
    <x v="0"/>
  </r>
  <r>
    <x v="40"/>
    <s v="ОГ-5.07-55/25-(0)"/>
    <s v="05.02.2025"/>
    <s v="1. О строительстве мостов. 2. Об инициативном бюджетировании"/>
    <x v="0"/>
  </r>
  <r>
    <x v="11"/>
    <s v="ОГ-5.07-149/25-(0)"/>
    <s v="17.04.2025"/>
    <s v="О предоставлении жилья"/>
    <x v="0"/>
  </r>
  <r>
    <x v="41"/>
    <s v="ОГ-5.07-57/25-(0)"/>
    <s v="07.02.2025"/>
    <s v="О направлении претензии, касательно выплаты выкупной стоимости"/>
    <x v="0"/>
  </r>
  <r>
    <x v="11"/>
    <s v="ОГ-5.07-63/25-(0)"/>
    <s v="10.02.2025"/>
    <s v="О предоставлении жилья"/>
    <x v="0"/>
  </r>
  <r>
    <x v="5"/>
    <s v="ОГ-5.07-18/25-(1)"/>
    <s v="10.02.2025"/>
    <s v="О реконструкции системы вентиляции и дымоудаления"/>
    <x v="0"/>
  </r>
  <r>
    <x v="29"/>
    <s v="ОГ-5.07-113/25-(0)"/>
    <s v="11.03.2025"/>
    <s v="О предоставлении жилья многодетной семье"/>
    <x v="0"/>
  </r>
  <r>
    <x v="11"/>
    <s v="ОГ-5.07-86/25-(0)"/>
    <s v="25.02.2025"/>
    <s v="О предоставлении жилья"/>
    <x v="0"/>
  </r>
  <r>
    <x v="12"/>
    <s v="ОГ-5.07-166/25-(0)"/>
    <s v="14.05.2025"/>
    <s v="О проблемах с восстановлением жилого помещения после пожара"/>
    <x v="0"/>
  </r>
  <r>
    <x v="42"/>
    <s v="ОГ-5.07-127/25-(0)"/>
    <s v="25.03.2025"/>
    <s v="О предоставлении жилья по договору социального найма"/>
    <x v="0"/>
  </r>
  <r>
    <x v="19"/>
    <s v="ОГ-5.07-105/25-(0)"/>
    <s v="10.03.2025"/>
    <s v="О предоставлении жилья по коммерческому найму"/>
    <x v="0"/>
  </r>
  <r>
    <x v="8"/>
    <s v="ОГ-5.07-74/25-(0)"/>
    <s v="17.02.2025"/>
    <s v="О предварительном согласовании предоставления земельного участка"/>
    <x v="0"/>
  </r>
  <r>
    <x v="3"/>
    <s v="ОГ-5.07-42/25-(0)"/>
    <s v="28.01.2025"/>
    <s v="О переселении из с. Катангли"/>
    <x v="0"/>
  </r>
  <r>
    <x v="5"/>
    <s v="ОГ-5.07-120/25-(0)"/>
    <s v="14.03.2025"/>
    <s v="О вентиляции"/>
    <x v="0"/>
  </r>
  <r>
    <x v="3"/>
    <s v="ОГ-5.07-9/25-(0)"/>
    <s v="14.01.2025"/>
    <s v="О переселении из ветхого, аварийного жилья"/>
    <x v="0"/>
  </r>
  <r>
    <x v="1"/>
    <s v="ОГ-5.07-207/25-(0)"/>
    <s v="17.06.2025"/>
    <s v="1. Об отсыпке дороги. 2. О замене водопроводной трубы"/>
    <x v="0"/>
  </r>
  <r>
    <x v="5"/>
    <s v="ОГ-5.07-193/25-(0)"/>
    <s v="05.06.2025"/>
    <s v="О замене фонарных столбов"/>
    <x v="0"/>
  </r>
  <r>
    <x v="43"/>
    <s v="ОГ-5.07-43/25-(0)"/>
    <s v="28.01.2025"/>
    <s v="О возврате отчета об оценке рыночной стоимости имущества"/>
    <x v="0"/>
  </r>
  <r>
    <x v="39"/>
    <s v="ОГ-5.07-170/25-(0)"/>
    <s v="22.05.2025"/>
    <s v="1. Об отсыпке дороги. 2. Уличное освещение."/>
    <x v="0"/>
  </r>
  <r>
    <x v="44"/>
    <s v="ОГ-5.07-75/25-(0)"/>
    <s v="18.02.2025"/>
    <s v="О качестве подачи электроэнергии"/>
    <x v="0"/>
  </r>
  <r>
    <x v="2"/>
    <s v="ОГ-5.07-14/25-(3)"/>
    <s v="09.06.2025"/>
    <s v="1. Об устранении строительных недоделок. 2. Об оформлении ЗУ"/>
    <x v="0"/>
  </r>
  <r>
    <x v="8"/>
    <s v="ОГ-5.07-184/25-(0)"/>
    <s v="29.05.2025"/>
    <s v="О выделении земельного участка для ведения фермерского хозяйства"/>
    <x v="0"/>
  </r>
  <r>
    <x v="21"/>
    <s v="ОГ-5.07-48/25-(0)"/>
    <s v="29.01.2025"/>
    <s v="О подтверждении местонахождения в пгт. Ноглики"/>
    <x v="0"/>
  </r>
  <r>
    <x v="3"/>
    <s v="ОГ-5.07-177/25-(0)"/>
    <s v="26.05.2025"/>
    <s v="О переселении из ветхого, аварийного жилья"/>
    <x v="0"/>
  </r>
  <r>
    <x v="11"/>
    <s v="ОГ-5.07-195/25-(0)"/>
    <s v="09.06.2025"/>
    <s v="О предоставлении жилья"/>
    <x v="0"/>
  </r>
  <r>
    <x v="7"/>
    <s v="ОГ-5.07-166/25-(2)"/>
    <s v="10.06.2025"/>
    <s v="О предоставлении копий документов"/>
    <x v="0"/>
  </r>
  <r>
    <x v="27"/>
    <s v="ОГ-5.07-61/25-(0)"/>
    <s v="10.02.2025"/>
    <s v="О земельном участке под гаражом"/>
    <x v="0"/>
  </r>
  <r>
    <x v="45"/>
    <s v="ОГ-5.07-180/25-(0)"/>
    <s v="26.05.2025"/>
    <s v="О предоставлении служебного помещения"/>
    <x v="0"/>
  </r>
  <r>
    <x v="12"/>
    <s v="ОГ-5.07-20/25-(2)"/>
    <s v="25.03.2025"/>
    <s v="О ремонте подъезда"/>
    <x v="0"/>
  </r>
  <r>
    <x v="5"/>
    <s v="ОГ-5.07-162/25-(0)"/>
    <s v="12.05.2025"/>
    <s v="О разрушении колодца"/>
    <x v="0"/>
  </r>
  <r>
    <x v="11"/>
    <s v="ОГ-5.07-73/25-(0)"/>
    <s v="17.02.2025"/>
    <s v="О предоставлении жилья"/>
    <x v="0"/>
  </r>
  <r>
    <x v="2"/>
    <s v="ОГ-5.07-194/25-(0)"/>
    <s v="06.06.2025"/>
    <s v="О ремонте (замене) газового котла"/>
    <x v="0"/>
  </r>
  <r>
    <x v="3"/>
    <s v="ОГ-5.07-106/25-(0)"/>
    <s v="11.03.2025"/>
    <s v="О переселении из с. Катангли"/>
    <x v="0"/>
  </r>
  <r>
    <x v="8"/>
    <s v="ОГ-5.07-135/25-(0)"/>
    <s v="07.04.2025"/>
    <s v="О предварительном согласовании предоставления ЗУ"/>
    <x v="0"/>
  </r>
  <r>
    <x v="3"/>
    <s v="ОГ-5.07-118/25-(0)"/>
    <s v="13.03.2025"/>
    <s v="О переселении из ветхого, аварийного жилья"/>
    <x v="0"/>
  </r>
  <r>
    <x v="4"/>
    <s v="ОГ-5.07-143/25-(0)"/>
    <s v="16.04.2025"/>
    <s v="Об изменении вида разрешенного использования ЗУ"/>
    <x v="0"/>
  </r>
  <r>
    <x v="15"/>
    <s v="ОГ-5.07-129/25-(0)"/>
    <s v="02.04.2025"/>
    <s v="Об изменении вида разрешенного использования ЗУ"/>
    <x v="0"/>
  </r>
  <r>
    <x v="11"/>
    <s v="ОГ-5.07-121/25-(0)"/>
    <s v="14.03.2025"/>
    <s v="О предоставлении жилья"/>
    <x v="0"/>
  </r>
  <r>
    <x v="19"/>
    <s v="ОГ-5.07-110/25-(1)"/>
    <s v="26.05.2025"/>
    <s v="О предоставлении жилья"/>
    <x v="0"/>
  </r>
  <r>
    <x v="33"/>
    <s v="ОГ-5.07-158/25-(0)"/>
    <s v="30.04.2025"/>
    <s v="О признании дома аварийным"/>
    <x v="0"/>
  </r>
  <r>
    <x v="5"/>
    <s v="ОГ-5.07-12/25-(3)"/>
    <s v="25.02.2025"/>
    <s v="О реконструкции системы вентиляции"/>
    <x v="0"/>
  </r>
  <r>
    <x v="46"/>
    <s v="ОГ-5.07-76/25-(1)"/>
    <s v="22.04.2025"/>
    <s v="О размещении спецтехники во дворе жилого дома"/>
    <x v="0"/>
  </r>
  <r>
    <x v="47"/>
    <s v="ОГ-5.07-155/25-(0)"/>
    <s v="22.04.2025"/>
    <s v="О переносе мусорного контейнера"/>
    <x v="0"/>
  </r>
  <r>
    <x v="6"/>
    <s v="ОГ-5.07-166/25-(1)"/>
    <s v="27.05.2025"/>
    <s v="О жалобе на соседа (после пожара препятствует восстановлению дома)"/>
    <x v="0"/>
  </r>
  <r>
    <x v="3"/>
    <s v="ОГ-5.07-38/25-(0)"/>
    <s v="28.01.2025"/>
    <s v="О переселении из ветхого, аварийного жилья"/>
    <x v="0"/>
  </r>
  <r>
    <x v="48"/>
    <s v="ОГ-5.07-65/25-(1)"/>
    <s v="17.04.2025"/>
    <s v="1._x0009_О субсидировании переключения газа; 2._x0009_О предоставлении жилья инвалиду 1 гр. Солдаченко Анатолию Леонидовичу"/>
    <x v="0"/>
  </r>
  <r>
    <x v="49"/>
    <s v="ОГ-5.07-3/25-(0)"/>
    <s v="13.01.2025"/>
    <s v="О последствиях расчистки снега на придомовой территории"/>
    <x v="0"/>
  </r>
  <r>
    <x v="3"/>
    <s v="ОГ-5.07-209/25-(0)"/>
    <s v="18.06.2025"/>
    <s v="О предоставлении жилья, взамен аварийного"/>
    <x v="0"/>
  </r>
  <r>
    <x v="8"/>
    <s v="ОГ-5.07-205/25-(0)"/>
    <s v="11.06.2025"/>
    <s v="Об образовании земельного участка под МКД"/>
    <x v="0"/>
  </r>
  <r>
    <x v="11"/>
    <s v="ОГ-5.07-39/25-(0)"/>
    <s v="28.01.2025"/>
    <s v="О предоставлении жилья"/>
    <x v="0"/>
  </r>
  <r>
    <x v="3"/>
    <s v="ОГ-5.07-37/25-(0)"/>
    <s v="28.01.2025"/>
    <s v="О переселении со сгоревшего дома"/>
    <x v="0"/>
  </r>
  <r>
    <x v="12"/>
    <s v="ОГ-5.07-101/25-(0)"/>
    <s v="05.03.2025"/>
    <s v="О ремонте балкона"/>
    <x v="0"/>
  </r>
  <r>
    <x v="49"/>
    <s v="ОГ-5.07-80/25-(0)"/>
    <s v="25.02.2025"/>
    <s v="О сбросе снега во двор жилого дома"/>
    <x v="0"/>
  </r>
  <r>
    <x v="11"/>
    <s v="ОГ-5.07-132/25-(0)"/>
    <s v="07.04.2025"/>
    <s v="О предоставлении жилья"/>
    <x v="0"/>
  </r>
  <r>
    <x v="5"/>
    <s v="ОГ-5.07-100/25-(0)"/>
    <s v="05.03.2025"/>
    <s v="Об отсутствии тротуара"/>
    <x v="0"/>
  </r>
  <r>
    <x v="50"/>
    <s v="ОГ-5.07-7/25-(0)"/>
    <s v="14.01.2025"/>
    <s v="Об освещении ул. Стадионная"/>
    <x v="0"/>
  </r>
  <r>
    <x v="51"/>
    <s v="ОГ-5.07-35/25-(0)"/>
    <s v="28.01.2025"/>
    <s v="Об использовании земельного участка"/>
    <x v="0"/>
  </r>
  <r>
    <x v="52"/>
    <s v="ОГ-5.07-173/25-(0)"/>
    <s v="26.05.2025"/>
    <s v="О предоставлении жилья"/>
    <x v="0"/>
  </r>
  <r>
    <x v="53"/>
    <s v="ОГ-5.07-104/25-(1)"/>
    <s v="21.03.2025"/>
    <s v="О принятии мер в отношении водителя"/>
    <x v="0"/>
  </r>
  <r>
    <x v="0"/>
    <s v="ОГ-5.07-51/25-(0)"/>
    <s v="31.01.2025"/>
    <s v="О капитальном ремонте квартиры"/>
    <x v="0"/>
  </r>
  <r>
    <x v="11"/>
    <s v="ОГ-5.07-33/25-(0)"/>
    <s v="27.01.2025"/>
    <s v="О предоставлении жилья по программе переселения"/>
    <x v="0"/>
  </r>
  <r>
    <x v="21"/>
    <s v="ОГ-5.07-50/25-(0)"/>
    <s v="29.01.2025"/>
    <s v="О подтверждении местоположения в пгт. Ноглики"/>
    <x v="0"/>
  </r>
  <r>
    <x v="8"/>
    <s v="ОГ-5.07-94/25-(1)"/>
    <s v="25.03.2025"/>
    <s v="О внесении изменений в постановление мэра"/>
    <x v="0"/>
  </r>
  <r>
    <x v="19"/>
    <s v="ОГ-5.07-127/25-(1)"/>
    <s v="17.04.2025"/>
    <s v="О предоставлении жилья в с. Вал"/>
    <x v="0"/>
  </r>
  <r>
    <x v="5"/>
    <s v="ОГ-5.07-18/25-(3)"/>
    <s v="05.05.2025"/>
    <s v="О необходимости проверки вентиляции"/>
    <x v="0"/>
  </r>
  <r>
    <x v="14"/>
    <s v="ОГ-5.07-25/25-(0)"/>
    <s v="20.01.2025"/>
    <s v="Об изменении вида разрешенного использования ЗУ"/>
    <x v="0"/>
  </r>
  <r>
    <x v="10"/>
    <s v="ОГ-5.07-172/25-(0)"/>
    <s v="22.05.2025"/>
    <s v="О выдаче справки о захоронении"/>
    <x v="0"/>
  </r>
  <r>
    <x v="12"/>
    <s v="ОГ-5.07-118/25-(1)"/>
    <s v="09.06.2025"/>
    <s v="О капитальном ремонте МКД"/>
    <x v="0"/>
  </r>
  <r>
    <x v="8"/>
    <s v="ОГ-5.07-131/25-(0)"/>
    <s v="07.04.2025"/>
    <s v="О разъяснениях по поводу получения земельного участка"/>
    <x v="0"/>
  </r>
  <r>
    <x v="19"/>
    <s v="ОГ-5.07-8/25-(0)"/>
    <s v="14.01.2025"/>
    <s v="О предоставлении жилья по коммерческому найму"/>
    <x v="0"/>
  </r>
  <r>
    <x v="11"/>
    <s v="ОГ-5.07-46/25-(0)"/>
    <s v="29.01.2025"/>
    <s v="О предоставлении жилья"/>
    <x v="0"/>
  </r>
  <r>
    <x v="8"/>
    <s v="ОГ-5.07-190/25-(0)"/>
    <s v="03.06.2025"/>
    <s v="О предоставлении ЗУ бесплатно в собственность гр., имеющего трех и более детей"/>
    <x v="0"/>
  </r>
  <r>
    <x v="8"/>
    <s v="ОГ-5.07-133/25-(0)"/>
    <s v="07.04.2025"/>
    <s v="О предварительном согласовании предоставления земельного участка"/>
    <x v="0"/>
  </r>
  <r>
    <x v="14"/>
    <s v="ОГ-5.07-19/25-(0)"/>
    <s v="14.01.2025"/>
    <s v="О предоставлении земельного участка"/>
    <x v="0"/>
  </r>
  <r>
    <x v="54"/>
    <s v="ОГ-5.07-140/25-(0)"/>
    <s v="10.04.2025"/>
    <s v="Об отсутствии дороги к земельным участкам"/>
    <x v="0"/>
  </r>
  <r>
    <x v="18"/>
    <s v="ОГ-5.07-210/25-(0)"/>
    <s v="19.06.2025"/>
    <s v="О нецелевом использовании земельного участка"/>
    <x v="0"/>
  </r>
  <r>
    <x v="11"/>
    <s v="ОГ-5.07-89/25-(0)"/>
    <s v="25.02.2025"/>
    <s v="О предоставлении жилья"/>
    <x v="0"/>
  </r>
  <r>
    <x v="12"/>
    <s v="ОГ-5.07-102/25-(1)"/>
    <s v="22.04.2025"/>
    <s v="О предоставлении копии акта обследования технического состояния общего имущества в МКД"/>
    <x v="0"/>
  </r>
  <r>
    <x v="39"/>
    <s v="ОГ-5.07-201/25-(0)"/>
    <s v="09.06.2025"/>
    <s v="О благоустройстве дорожного полотна"/>
    <x v="0"/>
  </r>
  <r>
    <x v="3"/>
    <s v="ОГ-5.07-109/25-(0)"/>
    <s v="11.03.2025"/>
    <s v="О переселении из ветхого, аварийного жилья"/>
    <x v="0"/>
  </r>
  <r>
    <x v="55"/>
    <s v="ОГ-5.07-199/25-(0)"/>
    <s v="09.06.2025"/>
    <s v="О ликвидации гаражей в районе д. 8 по ул. Гагарина"/>
    <x v="0"/>
  </r>
  <r>
    <x v="3"/>
    <s v="ОГ-5.07-15/25-(0)"/>
    <s v="14.01.2025"/>
    <s v="О переселении из ветхого, аварийного жилья"/>
    <x v="0"/>
  </r>
  <r>
    <x v="56"/>
    <s v="ОГ-5.07-24/25-(0)"/>
    <s v="17.01.2025"/>
    <s v="О совершении должностных преступлений"/>
    <x v="0"/>
  </r>
  <r>
    <x v="21"/>
    <s v="ОГ-5.07-47/25-(1)"/>
    <s v="12.02.2025"/>
    <s v="О подтверждении местонахождения в пгт. Ноглики"/>
    <x v="0"/>
  </r>
  <r>
    <x v="19"/>
    <s v="ОГ-5.07-176/25-(0)"/>
    <s v="26.05.2025"/>
    <s v="О предоставлении жилья"/>
    <x v="0"/>
  </r>
  <r>
    <x v="10"/>
    <s v="ОГ-5.07-188/25-(0)"/>
    <s v="03.06.2025"/>
    <s v="О выдаче справки о захоронении"/>
    <x v="0"/>
  </r>
  <r>
    <x v="2"/>
    <s v="ОГ-5.07-18/25-(2)"/>
    <s v="14.04.2025"/>
    <s v="О плохой работе вентиляции"/>
    <x v="0"/>
  </r>
  <r>
    <x v="19"/>
    <s v="ОГ-5.07-40/25-(0)"/>
    <s v="28.01.2025"/>
    <s v="О предоставлении жилья"/>
    <x v="0"/>
  </r>
  <r>
    <x v="8"/>
    <s v="ОГ-5.07-181/25-(0)"/>
    <s v="26.05.2025"/>
    <s v="О предоставлении ЗУ бесплатно в собственность многодетной семье"/>
    <x v="0"/>
  </r>
  <r>
    <x v="7"/>
    <s v="ОГ-5.07-139/25-(0)"/>
    <s v="10.04.2025"/>
    <s v="О выдаче справки"/>
    <x v="0"/>
  </r>
  <r>
    <x v="3"/>
    <s v="ОГ-5.07-27/25-(0)"/>
    <s v="22.01.2025"/>
    <s v="О переселении из аварийного жилья"/>
    <x v="0"/>
  </r>
  <r>
    <x v="57"/>
    <s v="ОГ-5.07-2/25-(0)"/>
    <s v="10.01.2025"/>
    <s v="О выплате денежных средств"/>
    <x v="0"/>
  </r>
  <r>
    <x v="8"/>
    <s v="ОГ-5.07-187/25-(0)"/>
    <s v="02.06.2025"/>
    <s v="О предварительном согласовании предоставления ЗУ"/>
    <x v="0"/>
  </r>
  <r>
    <x v="32"/>
    <s v="ОГ-5.07-60/25-(0)"/>
    <s v="10.02.2025"/>
    <s v="О капитальном ремонте приватизированной квартиры (сын СВО)"/>
    <x v="0"/>
  </r>
  <r>
    <x v="52"/>
    <s v="ОГ-5.07-111/25-(0)"/>
    <s v="11.03.2025"/>
    <s v="О продлении договора найма"/>
    <x v="0"/>
  </r>
  <r>
    <x v="58"/>
    <s v="ОГ-5.07-82/25-(0)"/>
    <s v="25.02.2025"/>
    <s v="О предложении по открытию КВН в пгт. Ноглики"/>
    <x v="0"/>
  </r>
  <r>
    <x v="49"/>
    <s v="ОГ-5.07-12/25-(4)"/>
    <s v="04.03.2025"/>
    <s v="Об обработке пешеходных дорожек от наледи"/>
    <x v="0"/>
  </r>
  <r>
    <x v="8"/>
    <s v="ОГ-5.07-144/25-(1)"/>
    <s v="25.06.2025"/>
    <s v="О предоставлении ЗУ бесплатно в собственность гр., имеющего трех и более детей"/>
    <x v="0"/>
  </r>
  <r>
    <x v="8"/>
    <s v="ОГ-5.07-164/25-(0)"/>
    <s v="12.05.2025"/>
    <s v="О предварительном согласовании предоставления ЗУ"/>
    <x v="0"/>
  </r>
  <r>
    <x v="59"/>
    <s v="ОГ-5.07-174/25-(0)"/>
    <s v="26.05.2025"/>
    <s v="Касательно обвалившегося колодца по ул. Мостовая"/>
    <x v="0"/>
  </r>
  <r>
    <x v="3"/>
    <s v="ОГ-5.07-41/25-(0)"/>
    <s v="28.01.2025"/>
    <s v="О переселении из ветхого, аварийного жилья"/>
    <x v="0"/>
  </r>
  <r>
    <x v="3"/>
    <s v="ОГ-5.07-44/25-(0)"/>
    <s v="28.01.2025"/>
    <s v="О переселении из с. Катангли"/>
    <x v="0"/>
  </r>
  <r>
    <x v="16"/>
    <s v="ОГ-5.07-45/25-(0)"/>
    <s v="28.01.2025"/>
    <s v="1. Об отводе воды с дворовой территории; 2. Об установке бельевой площадки"/>
    <x v="0"/>
  </r>
  <r>
    <x v="1"/>
    <s v="ОГ-5.07-175/25-(0)"/>
    <s v="26.05.2025"/>
    <s v="О благоустройстве дороги и снабжении электроэнергией дачных участков по ул. 25 Июня"/>
    <x v="0"/>
  </r>
  <r>
    <x v="2"/>
    <s v="ОГ-5.07-97/25-(0)"/>
    <s v="04.03.2025"/>
    <s v="О плохой работе отточной вентиляции"/>
    <x v="0"/>
  </r>
  <r>
    <x v="21"/>
    <s v="ОГ-5.07-49/25-(0)"/>
    <s v="29.01.2025"/>
    <s v="О подтверждении местонахождения в пгт. Ноглики"/>
    <x v="0"/>
  </r>
  <r>
    <x v="7"/>
    <s v="ОГ-5.07-57/25-(1)"/>
    <s v="07.02.2025"/>
    <s v="О выдаче заверенной копии оценки имущества"/>
    <x v="0"/>
  </r>
  <r>
    <x v="26"/>
    <s v="ОГ-5.07-152/25-(0)"/>
    <s v="18.04.2025"/>
    <s v="О жалобе на соседей"/>
    <x v="0"/>
  </r>
  <r>
    <x v="0"/>
    <s v="ОГ-5.07-14/25-(1)"/>
    <s v="28.01.2025"/>
    <s v="О передаче ключей от квартиры"/>
    <x v="0"/>
  </r>
  <r>
    <x v="2"/>
    <s v="ОГ-5.07-104/25-(0)"/>
    <s v="10.03.2025"/>
    <s v="Об устранении строительных недоделок"/>
    <x v="0"/>
  </r>
  <r>
    <x v="7"/>
    <s v="ОГ-5.07-154/25-(0)"/>
    <s v="22.04.2025"/>
    <s v="О предоставлении документа, подтверждающего признание дома аварийным"/>
    <x v="0"/>
  </r>
  <r>
    <x v="60"/>
    <s v="ОГ-5.07-160/25-(1)"/>
    <s v="04.06.2025"/>
    <s v="О выдаче разрешения на производство земляных работ"/>
    <x v="0"/>
  </r>
  <r>
    <x v="39"/>
    <s v="ОГ-5.07-64/25-(0)"/>
    <s v="10.02.2025"/>
    <s v="О благоустройстве дорожного полотна"/>
    <x v="0"/>
  </r>
  <r>
    <x v="5"/>
    <s v="ОГ-5.07-18/25-(0)"/>
    <s v="14.01.2025"/>
    <s v="О реконструкции системы вентиляции"/>
    <x v="0"/>
  </r>
  <r>
    <x v="51"/>
    <s v="ОГ-5.07-69/25-(1)"/>
    <s v="27.03.2025"/>
    <s v="О размещении на земельном участке объекта некапитального строения"/>
    <x v="0"/>
  </r>
  <r>
    <x v="9"/>
    <s v="ОГ-5.07-153/25-(2)"/>
    <s v="21.05.2025"/>
    <s v="Об отсутствии проезда"/>
    <x v="0"/>
  </r>
  <r>
    <x v="3"/>
    <s v="ОГ-5.07-28/25-(0)"/>
    <s v="22.01.2025"/>
    <s v="О переселении из аварийного жилья"/>
    <x v="0"/>
  </r>
  <r>
    <x v="12"/>
    <s v="ОГ-5.07-102/25-(0)"/>
    <s v="05.03.2025"/>
    <s v="О капитальном ремонте фасада МКД"/>
    <x v="0"/>
  </r>
  <r>
    <x v="48"/>
    <s v="ОГ-5.07-189/25-(0)"/>
    <s v="03.06.2025"/>
    <s v="О заключении договора на техническое обслуживание газового оборудования"/>
    <x v="0"/>
  </r>
  <r>
    <x v="3"/>
    <s v="ОГ-5.07-179/25-(0)"/>
    <s v="26.05.2025"/>
    <s v="О переселении из ветхого, аварийного жилья"/>
    <x v="0"/>
  </r>
  <r>
    <x v="3"/>
    <s v="ОГ-5.07-114/25-(0)"/>
    <s v="12.03.2025"/>
    <s v="О переселении из ветхого, аварийного жилья"/>
    <x v="0"/>
  </r>
  <r>
    <x v="61"/>
    <s v="ОГ-5.07-117/25-(0)"/>
    <s v="13.03.2025"/>
    <s v="Об изменении количества рейсов автобуса на Квартал 12"/>
    <x v="0"/>
  </r>
  <r>
    <x v="11"/>
    <s v="ОГ-5.07-58/25-(0)"/>
    <s v="10.02.2025"/>
    <s v="О предоставлении жилья"/>
    <x v="0"/>
  </r>
  <r>
    <x v="18"/>
    <s v="ОГ-5.07-161/25-(0)"/>
    <s v="06.05.2025"/>
    <s v="Об изменении вида разрешенного использования ЗУ"/>
    <x v="0"/>
  </r>
  <r>
    <x v="62"/>
    <s v="ОГ-5.07-147/25-(0)"/>
    <s v="17.04.2025"/>
    <s v="О переносе столба опоры электроэнергии с дороги"/>
    <x v="0"/>
  </r>
  <r>
    <x v="21"/>
    <s v="ОГ-5.07-49/25-(1)"/>
    <s v="12.02.2025"/>
    <s v="О подтверждении местонахождения в пгт. Ноглики"/>
    <x v="0"/>
  </r>
  <r>
    <x v="2"/>
    <s v="ОГ-5.07-1/25-(0)"/>
    <s v="09.01.2025"/>
    <s v="О ремонте стены в туалетной комнате"/>
    <x v="0"/>
  </r>
  <r>
    <x v="63"/>
    <s v="ОГ-5.07-192/25-(0)"/>
    <s v="04.06.2025"/>
    <s v="О предоставлении жилого помещения взамен аварийного"/>
    <x v="0"/>
  </r>
  <r>
    <x v="64"/>
    <s v="ОГ-5.07-171/25-(0)"/>
    <s v="22.05.2025"/>
    <s v="О неисполнении обязательств по Соглашению сторон (договор мены жилого помещения))"/>
    <x v="0"/>
  </r>
  <r>
    <x v="5"/>
    <s v="ОГ-5.07-12/25-(1)"/>
    <s v="14.01.2025"/>
    <s v="О реконструкции системы вентиляции"/>
    <x v="0"/>
  </r>
  <r>
    <x v="3"/>
    <s v="ОГ-5.07-107/25-(0)"/>
    <s v="11.03.2025"/>
    <s v="О переселении из ветхого, аварийного жилья"/>
    <x v="0"/>
  </r>
  <r>
    <x v="45"/>
    <s v="ОГ-5.07-178/25-(0)"/>
    <s v="26.05.2025"/>
    <s v="О предоставлении служебного жилья"/>
    <x v="0"/>
  </r>
  <r>
    <x v="8"/>
    <s v="ОГ-5.07-141/25-(0)"/>
    <s v="11.04.2025"/>
    <s v="О предварительном согласовании предоставления ЗУ"/>
    <x v="0"/>
  </r>
  <r>
    <x v="48"/>
    <s v="ОГ-5.07-151/25-(0)"/>
    <s v="17.04.2025"/>
    <s v="О переходе на газ проекта &quot;Сахалин-3&quot;"/>
    <x v="0"/>
  </r>
  <r>
    <x v="49"/>
    <s v="ОГ-5.07-103/25-(0)"/>
    <s v="06.03.2025"/>
    <s v="О несвоевременной уборке снега"/>
    <x v="0"/>
  </r>
  <r>
    <x v="5"/>
    <s v="ОГ-5.07-167/25-(0)"/>
    <s v="14.05.2025"/>
    <s v="Об обустройстве бельевой площадки"/>
    <x v="0"/>
  </r>
  <r>
    <x v="11"/>
    <s v="ОГ-5.07-59/25-(0)"/>
    <s v="10.02.2025"/>
    <s v="О предоставлении жилья"/>
    <x v="0"/>
  </r>
  <r>
    <x v="2"/>
    <s v="ОГ-5.07-208/25-(0)"/>
    <s v="18.06.2025"/>
    <s v="Об устранении строительных недоделок"/>
    <x v="0"/>
  </r>
  <r>
    <x v="7"/>
    <s v="ОГ-5.07-54/25-(0)"/>
    <s v="04.02.2025"/>
    <s v="О предоставлении акта о сносе дома"/>
    <x v="0"/>
  </r>
  <r>
    <x v="2"/>
    <s v="ОГ-5.07-213/25-(0)"/>
    <s v="24.06.2025"/>
    <s v="О протекании балкона"/>
    <x v="0"/>
  </r>
  <r>
    <x v="3"/>
    <s v="ОГ-5.07-10/25-(0)"/>
    <s v="14.01.2025"/>
    <s v="О переселении из ветхого, аварийного жилья (не выплатили выкупную стоимость)"/>
    <x v="0"/>
  </r>
  <r>
    <x v="0"/>
    <s v="ОГ-5.07-32/25-(0)"/>
    <s v="27.01.2025"/>
    <s v="О предоставлении сметы работ"/>
    <x v="0"/>
  </r>
  <r>
    <x v="26"/>
    <s v="ОГ-5.07-156/25-(1)"/>
    <s v="12.05.2025"/>
    <s v="О жалобе на соседей"/>
    <x v="0"/>
  </r>
  <r>
    <x v="10"/>
    <s v="ОГ-5.07-168/25-(0)"/>
    <s v="15.05.2025"/>
    <s v="О выдаче справки о захоронении"/>
    <x v="0"/>
  </r>
  <r>
    <x v="54"/>
    <s v="ОГ-5.07-153/25-(1)"/>
    <s v="21.05.2025"/>
    <s v="Об отсутствии проезда к земельному участку"/>
    <x v="0"/>
  </r>
  <r>
    <x v="48"/>
    <s v="ОГ-5.07-65/25-(0)"/>
    <s v="10.02.2025"/>
    <s v="Об отказе ООО &quot;Газпром&quot; в заключении договора на ТО"/>
    <x v="0"/>
  </r>
  <r>
    <x v="43"/>
    <s v="ОГ-5.07-23/25-(0)"/>
    <s v="16.01.2025"/>
    <s v="О несогласии с оценкой коммерческого имущества"/>
    <x v="0"/>
  </r>
  <r>
    <x v="65"/>
    <m/>
    <m/>
    <m/>
    <x v="1"/>
  </r>
  <r>
    <x v="65"/>
    <m/>
    <m/>
    <m/>
    <x v="1"/>
  </r>
  <r>
    <x v="65"/>
    <m/>
    <m/>
    <m/>
    <x v="1"/>
  </r>
  <r>
    <x v="65"/>
    <m/>
    <m/>
    <m/>
    <x v="1"/>
  </r>
  <r>
    <x v="65"/>
    <m/>
    <m/>
    <m/>
    <x v="1"/>
  </r>
  <r>
    <x v="65"/>
    <m/>
    <m/>
    <m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2" cacheId="4" applyNumberFormats="0" applyBorderFormats="0" applyFontFormats="0" applyPatternFormats="0" applyAlignmentFormats="0" applyWidthHeightFormats="1" dataCaption="Значения" updatedVersion="5" minRefreshableVersion="3" useAutoFormatting="1" itemPrintTitles="1" createdVersion="4" indent="0" outline="1" outlineData="1" multipleFieldFilters="0" rowHeaderCaption="Тематика" colHeaderCaption="">
  <location ref="B6:E74" firstHeaderRow="1" firstDataRow="2" firstDataCol="1"/>
  <pivotFields count="5">
    <pivotField axis="axisRow" showAll="0" sortType="ascending">
      <items count="142">
        <item m="1" x="70"/>
        <item x="26"/>
        <item x="23"/>
        <item m="1" x="88"/>
        <item x="39"/>
        <item x="62"/>
        <item m="1" x="127"/>
        <item x="11"/>
        <item m="1" x="129"/>
        <item x="17"/>
        <item m="1" x="106"/>
        <item m="1" x="93"/>
        <item x="14"/>
        <item m="1" x="103"/>
        <item x="48"/>
        <item x="61"/>
        <item m="1" x="126"/>
        <item x="43"/>
        <item m="1" x="139"/>
        <item m="1" x="79"/>
        <item m="1" x="120"/>
        <item m="1" x="132"/>
        <item m="1" x="94"/>
        <item x="4"/>
        <item m="1" x="119"/>
        <item m="1" x="73"/>
        <item m="1" x="92"/>
        <item x="60"/>
        <item m="1" x="109"/>
        <item m="1" x="118"/>
        <item x="64"/>
        <item m="1" x="130"/>
        <item m="1" x="82"/>
        <item m="1" x="85"/>
        <item x="0"/>
        <item m="1" x="86"/>
        <item x="1"/>
        <item x="35"/>
        <item m="1" x="128"/>
        <item x="51"/>
        <item m="1" x="108"/>
        <item x="27"/>
        <item m="1" x="77"/>
        <item m="1" x="83"/>
        <item x="57"/>
        <item x="15"/>
        <item x="7"/>
        <item x="12"/>
        <item m="1" x="124"/>
        <item x="19"/>
        <item m="1" x="111"/>
        <item m="1" x="100"/>
        <item x="16"/>
        <item x="34"/>
        <item m="1" x="75"/>
        <item m="1" x="99"/>
        <item m="1" x="96"/>
        <item x="38"/>
        <item m="1" x="97"/>
        <item m="1" x="69"/>
        <item m="1" x="102"/>
        <item x="29"/>
        <item m="1" x="74"/>
        <item m="1" x="72"/>
        <item m="1" x="101"/>
        <item x="46"/>
        <item m="1" x="98"/>
        <item x="63"/>
        <item m="1" x="107"/>
        <item x="18"/>
        <item x="55"/>
        <item m="1" x="117"/>
        <item x="25"/>
        <item m="1" x="90"/>
        <item m="1" x="67"/>
        <item x="8"/>
        <item x="47"/>
        <item x="41"/>
        <item x="33"/>
        <item m="1" x="66"/>
        <item m="1" x="115"/>
        <item m="1" x="84"/>
        <item x="28"/>
        <item m="1" x="89"/>
        <item m="1" x="131"/>
        <item m="1" x="125"/>
        <item x="31"/>
        <item m="1" x="68"/>
        <item x="10"/>
        <item m="1" x="123"/>
        <item x="44"/>
        <item m="1" x="104"/>
        <item x="3"/>
        <item x="37"/>
        <item x="54"/>
        <item m="1" x="91"/>
        <item m="1" x="114"/>
        <item m="1" x="81"/>
        <item m="1" x="134"/>
        <item x="52"/>
        <item x="42"/>
        <item m="1" x="71"/>
        <item x="45"/>
        <item m="1" x="113"/>
        <item x="30"/>
        <item m="1" x="135"/>
        <item x="58"/>
        <item m="1" x="105"/>
        <item m="1" x="112"/>
        <item x="56"/>
        <item m="1" x="78"/>
        <item m="1" x="121"/>
        <item m="1" x="137"/>
        <item x="20"/>
        <item m="1" x="133"/>
        <item x="21"/>
        <item x="5"/>
        <item m="1" x="87"/>
        <item m="1" x="76"/>
        <item m="1" x="80"/>
        <item x="40"/>
        <item x="9"/>
        <item m="1" x="116"/>
        <item m="1" x="95"/>
        <item x="6"/>
        <item m="1" x="136"/>
        <item x="36"/>
        <item x="22"/>
        <item m="1" x="110"/>
        <item x="49"/>
        <item x="50"/>
        <item x="13"/>
        <item x="53"/>
        <item m="1" x="140"/>
        <item x="59"/>
        <item x="2"/>
        <item m="1" x="122"/>
        <item x="32"/>
        <item x="24"/>
        <item m="1" x="138"/>
        <item x="65"/>
        <item t="default"/>
      </items>
    </pivotField>
    <pivotField showAll="0" defaultSubtotal="0"/>
    <pivotField showAll="0" defaultSubtotal="0"/>
    <pivotField showAll="0" defaultSubtotal="0"/>
    <pivotField axis="axisCol" dataField="1" showAll="0" sortType="ascending" defaultSubtotal="0">
      <items count="4">
        <item m="1" x="2"/>
        <item m="1" x="3"/>
        <item x="0"/>
        <item x="1"/>
      </items>
    </pivotField>
  </pivotFields>
  <rowFields count="1">
    <field x="0"/>
  </rowFields>
  <rowItems count="67">
    <i>
      <x v="1"/>
    </i>
    <i>
      <x v="2"/>
    </i>
    <i>
      <x v="4"/>
    </i>
    <i>
      <x v="5"/>
    </i>
    <i>
      <x v="7"/>
    </i>
    <i>
      <x v="9"/>
    </i>
    <i>
      <x v="12"/>
    </i>
    <i>
      <x v="14"/>
    </i>
    <i>
      <x v="15"/>
    </i>
    <i>
      <x v="17"/>
    </i>
    <i>
      <x v="23"/>
    </i>
    <i>
      <x v="27"/>
    </i>
    <i>
      <x v="30"/>
    </i>
    <i>
      <x v="34"/>
    </i>
    <i>
      <x v="36"/>
    </i>
    <i>
      <x v="37"/>
    </i>
    <i>
      <x v="39"/>
    </i>
    <i>
      <x v="41"/>
    </i>
    <i>
      <x v="44"/>
    </i>
    <i>
      <x v="45"/>
    </i>
    <i>
      <x v="46"/>
    </i>
    <i>
      <x v="47"/>
    </i>
    <i>
      <x v="49"/>
    </i>
    <i>
      <x v="52"/>
    </i>
    <i>
      <x v="53"/>
    </i>
    <i>
      <x v="57"/>
    </i>
    <i>
      <x v="61"/>
    </i>
    <i>
      <x v="65"/>
    </i>
    <i>
      <x v="67"/>
    </i>
    <i>
      <x v="69"/>
    </i>
    <i>
      <x v="70"/>
    </i>
    <i>
      <x v="72"/>
    </i>
    <i>
      <x v="75"/>
    </i>
    <i>
      <x v="76"/>
    </i>
    <i>
      <x v="77"/>
    </i>
    <i>
      <x v="78"/>
    </i>
    <i>
      <x v="82"/>
    </i>
    <i>
      <x v="86"/>
    </i>
    <i>
      <x v="88"/>
    </i>
    <i>
      <x v="90"/>
    </i>
    <i>
      <x v="92"/>
    </i>
    <i>
      <x v="93"/>
    </i>
    <i>
      <x v="94"/>
    </i>
    <i>
      <x v="99"/>
    </i>
    <i>
      <x v="100"/>
    </i>
    <i>
      <x v="102"/>
    </i>
    <i>
      <x v="104"/>
    </i>
    <i>
      <x v="106"/>
    </i>
    <i>
      <x v="109"/>
    </i>
    <i>
      <x v="113"/>
    </i>
    <i>
      <x v="115"/>
    </i>
    <i>
      <x v="116"/>
    </i>
    <i>
      <x v="120"/>
    </i>
    <i>
      <x v="121"/>
    </i>
    <i>
      <x v="124"/>
    </i>
    <i>
      <x v="126"/>
    </i>
    <i>
      <x v="127"/>
    </i>
    <i>
      <x v="129"/>
    </i>
    <i>
      <x v="130"/>
    </i>
    <i>
      <x v="131"/>
    </i>
    <i>
      <x v="132"/>
    </i>
    <i>
      <x v="134"/>
    </i>
    <i>
      <x v="135"/>
    </i>
    <i>
      <x v="137"/>
    </i>
    <i>
      <x v="138"/>
    </i>
    <i>
      <x v="140"/>
    </i>
    <i t="grand">
      <x/>
    </i>
  </rowItems>
  <colFields count="1">
    <field x="4"/>
  </colFields>
  <colItems count="3">
    <i>
      <x v="2"/>
    </i>
    <i>
      <x v="3"/>
    </i>
    <i t="grand">
      <x/>
    </i>
  </colItems>
  <dataFields count="1">
    <dataField name=" " fld="4" subtotal="count" baseField="0" baseItem="0"/>
  </dataFields>
  <formats count="25">
    <format dxfId="55">
      <pivotArea collapsedLevelsAreSubtotals="1" fieldPosition="0">
        <references count="2">
          <reference field="0" count="0"/>
          <reference field="4" count="1" selected="0">
            <x v="3"/>
          </reference>
        </references>
      </pivotArea>
    </format>
    <format dxfId="54">
      <pivotArea collapsedLevelsAreSubtotals="1" fieldPosition="0">
        <references count="2">
          <reference field="0" count="0"/>
          <reference field="4" count="1" selected="0">
            <x v="3"/>
          </reference>
        </references>
      </pivotArea>
    </format>
    <format dxfId="53">
      <pivotArea field="4" grandRow="1" outline="0" collapsedLevelsAreSubtotals="1" axis="axisCol" fieldPosition="0">
        <references count="1">
          <reference field="4" count="1" selected="0">
            <x v="3"/>
          </reference>
        </references>
      </pivotArea>
    </format>
    <format dxfId="52">
      <pivotArea grandRow="1" grandCol="1" outline="0" collapsedLevelsAreSubtotals="1" fieldPosition="0"/>
    </format>
    <format dxfId="51">
      <pivotArea grandRow="1" grandCol="1" outline="0" collapsedLevelsAreSubtotals="1" fieldPosition="0"/>
    </format>
    <format dxfId="50">
      <pivotArea field="4" grandRow="1" outline="0" collapsedLevelsAreSubtotals="1" axis="axisCol" fieldPosition="0">
        <references count="1">
          <reference field="4" count="1" selected="0">
            <x v="3"/>
          </reference>
        </references>
      </pivotArea>
    </format>
    <format dxfId="49">
      <pivotArea dataOnly="0" labelOnly="1" fieldPosition="0">
        <references count="1">
          <reference field="0" count="0"/>
        </references>
      </pivotArea>
    </format>
    <format dxfId="48">
      <pivotArea dataOnly="0" labelOnly="1" grandRow="1" outline="0" fieldPosition="0"/>
    </format>
    <format dxfId="47">
      <pivotArea outline="0" collapsedLevelsAreSubtotals="1" fieldPosition="0">
        <references count="1">
          <reference field="4" count="0" selected="0"/>
        </references>
      </pivotArea>
    </format>
    <format dxfId="46">
      <pivotArea dataOnly="0" labelOnly="1" fieldPosition="0">
        <references count="1">
          <reference field="0" count="0"/>
        </references>
      </pivotArea>
    </format>
    <format dxfId="45">
      <pivotArea outline="0" collapsedLevelsAreSubtotals="1" fieldPosition="0"/>
    </format>
    <format dxfId="44">
      <pivotArea field="0" type="button" dataOnly="0" labelOnly="1" outline="0" axis="axisRow" fieldPosition="0"/>
    </format>
    <format dxfId="43">
      <pivotArea dataOnly="0" labelOnly="1" fieldPosition="0">
        <references count="1">
          <reference field="0" count="0"/>
        </references>
      </pivotArea>
    </format>
    <format dxfId="42">
      <pivotArea dataOnly="0" labelOnly="1" grandRow="1" outline="0" fieldPosition="0"/>
    </format>
    <format dxfId="41">
      <pivotArea dataOnly="0" labelOnly="1" fieldPosition="0">
        <references count="1">
          <reference field="4" count="0"/>
        </references>
      </pivotArea>
    </format>
    <format dxfId="40">
      <pivotArea dataOnly="0" labelOnly="1" grandCol="1" outline="0" fieldPosition="0"/>
    </format>
    <format dxfId="39">
      <pivotArea type="all" dataOnly="0" outline="0" fieldPosition="0"/>
    </format>
    <format dxfId="38">
      <pivotArea field="0" grandCol="1" collapsedLevelsAreSubtotals="1" axis="axisRow" fieldPosition="0">
        <references count="1">
          <reference field="0" count="0"/>
        </references>
      </pivotArea>
    </format>
    <format dxfId="37">
      <pivotArea type="all" dataOnly="0" outline="0" fieldPosition="0"/>
    </format>
    <format dxfId="36">
      <pivotArea type="all" dataOnly="0" outline="0" fieldPosition="0"/>
    </format>
    <format dxfId="35">
      <pivotArea type="all" dataOnly="0" outline="0" fieldPosition="0"/>
    </format>
    <format dxfId="34">
      <pivotArea outline="0" collapsedLevelsAreSubtotals="1" fieldPosition="0"/>
    </format>
    <format dxfId="33">
      <pivotArea dataOnly="0" labelOnly="1" fieldPosition="0">
        <references count="1">
          <reference field="0" count="0"/>
        </references>
      </pivotArea>
    </format>
    <format dxfId="32">
      <pivotArea dataOnly="0" labelOnly="1" grandRow="1" outline="0" fieldPosition="0"/>
    </format>
    <format dxfId="31">
      <pivotArea dataOnly="0" labelOnly="1" fieldPosition="0">
        <references count="1">
          <reference field="0" count="0"/>
        </references>
      </pivotArea>
    </format>
  </formats>
  <pivotTableStyleInfo name="PivotStyleLight16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Таблица1" displayName="Таблица1" ref="A1:D269" totalsRowShown="0" headerRowDxfId="1" dataDxfId="0">
  <autoFilter ref="A1:D269"/>
  <tableColumns count="4">
    <tableColumn id="1" name="Тематика" dataDxfId="5"/>
    <tableColumn id="2" name="Рег №" dataDxfId="4"/>
    <tableColumn id="3" name="Дата рег" dataDxfId="3"/>
    <tableColumn id="4" name="Заголовок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3"/>
  <sheetViews>
    <sheetView tabSelected="1" workbookViewId="0">
      <selection activeCell="F159" sqref="F159"/>
    </sheetView>
  </sheetViews>
  <sheetFormatPr defaultRowHeight="15" x14ac:dyDescent="0.25"/>
  <cols>
    <col min="1" max="1" width="111.7109375" style="14" customWidth="1"/>
    <col min="2" max="2" width="17.5703125" style="14" bestFit="1" customWidth="1"/>
    <col min="3" max="3" width="14.5703125" style="14" customWidth="1"/>
    <col min="4" max="4" width="78.85546875" style="14" customWidth="1"/>
    <col min="5" max="16384" width="9.140625" style="14"/>
  </cols>
  <sheetData>
    <row r="1" spans="1:4" x14ac:dyDescent="0.25">
      <c r="A1" s="14" t="s">
        <v>6</v>
      </c>
      <c r="B1" s="14" t="s">
        <v>14</v>
      </c>
      <c r="C1" s="14" t="s">
        <v>13</v>
      </c>
      <c r="D1" s="14" t="s">
        <v>15</v>
      </c>
    </row>
    <row r="2" spans="1:4" x14ac:dyDescent="0.25">
      <c r="A2" s="14" t="s">
        <v>200</v>
      </c>
      <c r="B2" s="14" t="s">
        <v>201</v>
      </c>
      <c r="C2" s="14" t="s">
        <v>202</v>
      </c>
      <c r="D2" s="14" t="s">
        <v>203</v>
      </c>
    </row>
    <row r="3" spans="1:4" x14ac:dyDescent="0.25">
      <c r="A3" s="14" t="s">
        <v>200</v>
      </c>
      <c r="B3" s="14" t="s">
        <v>242</v>
      </c>
      <c r="C3" s="14" t="s">
        <v>243</v>
      </c>
      <c r="D3" s="14" t="s">
        <v>203</v>
      </c>
    </row>
    <row r="4" spans="1:4" x14ac:dyDescent="0.25">
      <c r="A4" s="14" t="s">
        <v>200</v>
      </c>
      <c r="B4" s="14" t="s">
        <v>289</v>
      </c>
      <c r="C4" s="14" t="s">
        <v>290</v>
      </c>
      <c r="D4" s="14" t="s">
        <v>203</v>
      </c>
    </row>
    <row r="5" spans="1:4" x14ac:dyDescent="0.25">
      <c r="A5" s="14" t="s">
        <v>200</v>
      </c>
      <c r="B5" s="14" t="s">
        <v>511</v>
      </c>
      <c r="C5" s="14" t="s">
        <v>512</v>
      </c>
      <c r="D5" s="14" t="s">
        <v>203</v>
      </c>
    </row>
    <row r="6" spans="1:4" x14ac:dyDescent="0.25">
      <c r="A6" s="14" t="s">
        <v>200</v>
      </c>
      <c r="B6" s="14" t="s">
        <v>577</v>
      </c>
      <c r="C6" s="14" t="s">
        <v>290</v>
      </c>
      <c r="D6" s="14" t="s">
        <v>203</v>
      </c>
    </row>
    <row r="7" spans="1:4" ht="18.75" customHeight="1" x14ac:dyDescent="0.25">
      <c r="A7" s="14" t="s">
        <v>178</v>
      </c>
      <c r="B7" s="14" t="s">
        <v>179</v>
      </c>
      <c r="C7" s="14" t="s">
        <v>26</v>
      </c>
      <c r="D7" s="14" t="s">
        <v>110</v>
      </c>
    </row>
    <row r="8" spans="1:4" x14ac:dyDescent="0.25">
      <c r="A8" s="14" t="s">
        <v>299</v>
      </c>
      <c r="B8" s="14" t="s">
        <v>300</v>
      </c>
      <c r="C8" s="14" t="s">
        <v>158</v>
      </c>
      <c r="D8" s="14" t="s">
        <v>301</v>
      </c>
    </row>
    <row r="9" spans="1:4" x14ac:dyDescent="0.25">
      <c r="A9" s="14" t="s">
        <v>299</v>
      </c>
      <c r="B9" s="14" t="s">
        <v>339</v>
      </c>
      <c r="C9" s="14" t="s">
        <v>340</v>
      </c>
      <c r="D9" s="14" t="s">
        <v>341</v>
      </c>
    </row>
    <row r="10" spans="1:4" x14ac:dyDescent="0.25">
      <c r="A10" s="14" t="s">
        <v>299</v>
      </c>
      <c r="B10" s="14" t="s">
        <v>460</v>
      </c>
      <c r="C10" s="14" t="s">
        <v>26</v>
      </c>
      <c r="D10" s="14" t="s">
        <v>461</v>
      </c>
    </row>
    <row r="11" spans="1:4" x14ac:dyDescent="0.25">
      <c r="A11" s="14" t="s">
        <v>299</v>
      </c>
      <c r="B11" s="14" t="s">
        <v>521</v>
      </c>
      <c r="C11" s="14" t="s">
        <v>48</v>
      </c>
      <c r="D11" s="14" t="s">
        <v>461</v>
      </c>
    </row>
    <row r="12" spans="1:4" x14ac:dyDescent="0.25">
      <c r="A12" s="14" t="s">
        <v>541</v>
      </c>
      <c r="B12" s="14" t="s">
        <v>542</v>
      </c>
      <c r="C12" s="14" t="s">
        <v>174</v>
      </c>
      <c r="D12" s="14" t="s">
        <v>27</v>
      </c>
    </row>
    <row r="13" spans="1:4" x14ac:dyDescent="0.25">
      <c r="A13" s="14" t="s">
        <v>78</v>
      </c>
      <c r="B13" s="14" t="s">
        <v>79</v>
      </c>
      <c r="C13" s="14" t="s">
        <v>80</v>
      </c>
      <c r="D13" s="14" t="s">
        <v>81</v>
      </c>
    </row>
    <row r="14" spans="1:4" x14ac:dyDescent="0.25">
      <c r="A14" s="14" t="s">
        <v>78</v>
      </c>
      <c r="B14" s="14" t="s">
        <v>226</v>
      </c>
      <c r="C14" s="14" t="s">
        <v>174</v>
      </c>
      <c r="D14" s="14" t="s">
        <v>162</v>
      </c>
    </row>
    <row r="15" spans="1:4" x14ac:dyDescent="0.25">
      <c r="A15" s="14" t="s">
        <v>78</v>
      </c>
      <c r="B15" s="14" t="s">
        <v>230</v>
      </c>
      <c r="C15" s="14" t="s">
        <v>174</v>
      </c>
      <c r="D15" s="14" t="s">
        <v>162</v>
      </c>
    </row>
    <row r="16" spans="1:4" x14ac:dyDescent="0.25">
      <c r="A16" s="14" t="s">
        <v>78</v>
      </c>
      <c r="B16" s="14" t="s">
        <v>258</v>
      </c>
      <c r="C16" s="14" t="s">
        <v>48</v>
      </c>
      <c r="D16" s="14" t="s">
        <v>162</v>
      </c>
    </row>
    <row r="17" spans="1:4" x14ac:dyDescent="0.25">
      <c r="A17" s="14" t="s">
        <v>78</v>
      </c>
      <c r="B17" s="14" t="s">
        <v>279</v>
      </c>
      <c r="C17" s="14" t="s">
        <v>66</v>
      </c>
      <c r="D17" s="14" t="s">
        <v>162</v>
      </c>
    </row>
    <row r="18" spans="1:4" x14ac:dyDescent="0.25">
      <c r="A18" s="14" t="s">
        <v>78</v>
      </c>
      <c r="B18" s="14" t="s">
        <v>280</v>
      </c>
      <c r="C18" s="14" t="s">
        <v>84</v>
      </c>
      <c r="D18" s="14" t="s">
        <v>162</v>
      </c>
    </row>
    <row r="19" spans="1:4" x14ac:dyDescent="0.25">
      <c r="A19" s="14" t="s">
        <v>78</v>
      </c>
      <c r="B19" s="14" t="s">
        <v>281</v>
      </c>
      <c r="C19" s="14" t="s">
        <v>84</v>
      </c>
      <c r="D19" s="14" t="s">
        <v>162</v>
      </c>
    </row>
    <row r="20" spans="1:4" x14ac:dyDescent="0.25">
      <c r="A20" s="14" t="s">
        <v>78</v>
      </c>
      <c r="B20" s="14" t="s">
        <v>287</v>
      </c>
      <c r="C20" s="14" t="s">
        <v>288</v>
      </c>
      <c r="D20" s="14" t="s">
        <v>162</v>
      </c>
    </row>
    <row r="21" spans="1:4" x14ac:dyDescent="0.25">
      <c r="A21" s="14" t="s">
        <v>78</v>
      </c>
      <c r="B21" s="14" t="s">
        <v>307</v>
      </c>
      <c r="C21" s="14" t="s">
        <v>174</v>
      </c>
      <c r="D21" s="14" t="s">
        <v>162</v>
      </c>
    </row>
    <row r="22" spans="1:4" x14ac:dyDescent="0.25">
      <c r="A22" s="14" t="s">
        <v>78</v>
      </c>
      <c r="B22" s="14" t="s">
        <v>311</v>
      </c>
      <c r="C22" s="14" t="s">
        <v>48</v>
      </c>
      <c r="D22" s="14" t="s">
        <v>162</v>
      </c>
    </row>
    <row r="23" spans="1:4" x14ac:dyDescent="0.25">
      <c r="A23" s="14" t="s">
        <v>78</v>
      </c>
      <c r="B23" s="14" t="s">
        <v>315</v>
      </c>
      <c r="C23" s="14" t="s">
        <v>84</v>
      </c>
      <c r="D23" s="14" t="s">
        <v>162</v>
      </c>
    </row>
    <row r="24" spans="1:4" x14ac:dyDescent="0.25">
      <c r="A24" s="14" t="s">
        <v>78</v>
      </c>
      <c r="B24" s="14" t="s">
        <v>352</v>
      </c>
      <c r="C24" s="14" t="s">
        <v>26</v>
      </c>
      <c r="D24" s="14" t="s">
        <v>162</v>
      </c>
    </row>
    <row r="25" spans="1:4" x14ac:dyDescent="0.25">
      <c r="A25" s="14" t="s">
        <v>78</v>
      </c>
      <c r="B25" s="14" t="s">
        <v>362</v>
      </c>
      <c r="C25" s="14" t="s">
        <v>326</v>
      </c>
      <c r="D25" s="14" t="s">
        <v>162</v>
      </c>
    </row>
    <row r="26" spans="1:4" x14ac:dyDescent="0.25">
      <c r="A26" s="14" t="s">
        <v>78</v>
      </c>
      <c r="B26" s="14" t="s">
        <v>374</v>
      </c>
      <c r="C26" s="14" t="s">
        <v>150</v>
      </c>
      <c r="D26" s="14" t="s">
        <v>162</v>
      </c>
    </row>
    <row r="27" spans="1:4" x14ac:dyDescent="0.25">
      <c r="A27" s="14" t="s">
        <v>78</v>
      </c>
      <c r="B27" s="14" t="s">
        <v>402</v>
      </c>
      <c r="C27" s="14" t="s">
        <v>105</v>
      </c>
      <c r="D27" s="14" t="s">
        <v>162</v>
      </c>
    </row>
    <row r="28" spans="1:4" x14ac:dyDescent="0.25">
      <c r="A28" s="14" t="s">
        <v>78</v>
      </c>
      <c r="B28" s="14" t="s">
        <v>409</v>
      </c>
      <c r="C28" s="14" t="s">
        <v>144</v>
      </c>
      <c r="D28" s="14" t="s">
        <v>162</v>
      </c>
    </row>
    <row r="29" spans="1:4" x14ac:dyDescent="0.25">
      <c r="A29" s="14" t="s">
        <v>78</v>
      </c>
      <c r="B29" s="14" t="s">
        <v>425</v>
      </c>
      <c r="C29" s="14" t="s">
        <v>426</v>
      </c>
      <c r="D29" s="14" t="s">
        <v>427</v>
      </c>
    </row>
    <row r="30" spans="1:4" x14ac:dyDescent="0.25">
      <c r="A30" s="14" t="s">
        <v>78</v>
      </c>
      <c r="B30" s="14" t="s">
        <v>444</v>
      </c>
      <c r="C30" s="14" t="s">
        <v>235</v>
      </c>
      <c r="D30" s="14" t="s">
        <v>162</v>
      </c>
    </row>
    <row r="31" spans="1:4" x14ac:dyDescent="0.25">
      <c r="A31" s="14" t="s">
        <v>78</v>
      </c>
      <c r="B31" s="14" t="s">
        <v>457</v>
      </c>
      <c r="C31" s="14" t="s">
        <v>84</v>
      </c>
      <c r="D31" s="14" t="s">
        <v>162</v>
      </c>
    </row>
    <row r="32" spans="1:4" x14ac:dyDescent="0.25">
      <c r="A32" s="14" t="s">
        <v>78</v>
      </c>
      <c r="B32" s="14" t="s">
        <v>539</v>
      </c>
      <c r="C32" s="14" t="s">
        <v>48</v>
      </c>
      <c r="D32" s="14" t="s">
        <v>162</v>
      </c>
    </row>
    <row r="33" spans="1:4" x14ac:dyDescent="0.25">
      <c r="A33" s="14" t="s">
        <v>78</v>
      </c>
      <c r="B33" s="14" t="s">
        <v>566</v>
      </c>
      <c r="C33" s="14" t="s">
        <v>48</v>
      </c>
      <c r="D33" s="14" t="s">
        <v>162</v>
      </c>
    </row>
    <row r="34" spans="1:4" ht="30" x14ac:dyDescent="0.25">
      <c r="A34" s="14" t="s">
        <v>131</v>
      </c>
      <c r="B34" s="14" t="s">
        <v>132</v>
      </c>
      <c r="C34" s="14" t="s">
        <v>133</v>
      </c>
      <c r="D34" s="14" t="s">
        <v>134</v>
      </c>
    </row>
    <row r="35" spans="1:4" x14ac:dyDescent="0.25">
      <c r="A35" s="14" t="s">
        <v>107</v>
      </c>
      <c r="B35" s="14" t="s">
        <v>108</v>
      </c>
      <c r="C35" s="14" t="s">
        <v>109</v>
      </c>
      <c r="D35" s="14" t="s">
        <v>110</v>
      </c>
    </row>
    <row r="36" spans="1:4" x14ac:dyDescent="0.25">
      <c r="A36" s="14" t="s">
        <v>107</v>
      </c>
      <c r="B36" s="14" t="s">
        <v>436</v>
      </c>
      <c r="C36" s="14" t="s">
        <v>437</v>
      </c>
      <c r="D36" s="14" t="s">
        <v>38</v>
      </c>
    </row>
    <row r="37" spans="1:4" x14ac:dyDescent="0.25">
      <c r="A37" s="14" t="s">
        <v>107</v>
      </c>
      <c r="B37" s="14" t="s">
        <v>449</v>
      </c>
      <c r="C37" s="14" t="s">
        <v>30</v>
      </c>
      <c r="D37" s="14" t="s">
        <v>450</v>
      </c>
    </row>
    <row r="38" spans="1:4" ht="30" x14ac:dyDescent="0.25">
      <c r="A38" s="14" t="s">
        <v>389</v>
      </c>
      <c r="B38" s="14" t="s">
        <v>390</v>
      </c>
      <c r="C38" s="14" t="s">
        <v>174</v>
      </c>
      <c r="D38" s="14" t="s">
        <v>586</v>
      </c>
    </row>
    <row r="39" spans="1:4" x14ac:dyDescent="0.25">
      <c r="A39" s="14" t="s">
        <v>389</v>
      </c>
      <c r="B39" s="14" t="s">
        <v>532</v>
      </c>
      <c r="C39" s="14" t="s">
        <v>446</v>
      </c>
      <c r="D39" s="14" t="s">
        <v>533</v>
      </c>
    </row>
    <row r="40" spans="1:4" x14ac:dyDescent="0.25">
      <c r="A40" s="14" t="s">
        <v>389</v>
      </c>
      <c r="B40" s="14" t="s">
        <v>559</v>
      </c>
      <c r="C40" s="14" t="s">
        <v>174</v>
      </c>
      <c r="D40" s="14" t="s">
        <v>560</v>
      </c>
    </row>
    <row r="41" spans="1:4" x14ac:dyDescent="0.25">
      <c r="A41" s="14" t="s">
        <v>389</v>
      </c>
      <c r="B41" s="14" t="s">
        <v>582</v>
      </c>
      <c r="C41" s="14" t="s">
        <v>48</v>
      </c>
      <c r="D41" s="14" t="s">
        <v>583</v>
      </c>
    </row>
    <row r="42" spans="1:4" x14ac:dyDescent="0.25">
      <c r="A42" s="14" t="s">
        <v>536</v>
      </c>
      <c r="B42" s="14" t="s">
        <v>537</v>
      </c>
      <c r="C42" s="14" t="s">
        <v>369</v>
      </c>
      <c r="D42" s="14" t="s">
        <v>538</v>
      </c>
    </row>
    <row r="43" spans="1:4" x14ac:dyDescent="0.25">
      <c r="A43" s="14" t="s">
        <v>336</v>
      </c>
      <c r="B43" s="14" t="s">
        <v>337</v>
      </c>
      <c r="C43" s="14" t="s">
        <v>105</v>
      </c>
      <c r="D43" s="14" t="s">
        <v>338</v>
      </c>
    </row>
    <row r="44" spans="1:4" x14ac:dyDescent="0.25">
      <c r="A44" s="14" t="s">
        <v>336</v>
      </c>
      <c r="B44" s="14" t="s">
        <v>584</v>
      </c>
      <c r="C44" s="14" t="s">
        <v>239</v>
      </c>
      <c r="D44" s="14" t="s">
        <v>585</v>
      </c>
    </row>
    <row r="45" spans="1:4" ht="30" x14ac:dyDescent="0.25">
      <c r="A45" s="14" t="s">
        <v>35</v>
      </c>
      <c r="B45" s="14" t="s">
        <v>36</v>
      </c>
      <c r="C45" s="14" t="s">
        <v>37</v>
      </c>
      <c r="D45" s="14" t="s">
        <v>38</v>
      </c>
    </row>
    <row r="46" spans="1:4" ht="30" x14ac:dyDescent="0.25">
      <c r="A46" s="14" t="s">
        <v>35</v>
      </c>
      <c r="B46" s="14" t="s">
        <v>146</v>
      </c>
      <c r="C46" s="14" t="s">
        <v>147</v>
      </c>
      <c r="D46" s="14" t="s">
        <v>148</v>
      </c>
    </row>
    <row r="47" spans="1:4" ht="30" x14ac:dyDescent="0.25">
      <c r="A47" s="14" t="s">
        <v>35</v>
      </c>
      <c r="B47" s="14" t="s">
        <v>192</v>
      </c>
      <c r="C47" s="14" t="s">
        <v>193</v>
      </c>
      <c r="D47" s="14" t="s">
        <v>38</v>
      </c>
    </row>
    <row r="48" spans="1:4" ht="30" x14ac:dyDescent="0.25">
      <c r="A48" s="14" t="s">
        <v>35</v>
      </c>
      <c r="B48" s="14" t="s">
        <v>214</v>
      </c>
      <c r="C48" s="14" t="s">
        <v>215</v>
      </c>
      <c r="D48" s="14" t="s">
        <v>216</v>
      </c>
    </row>
    <row r="49" spans="1:4" ht="30" x14ac:dyDescent="0.25">
      <c r="A49" s="14" t="s">
        <v>35</v>
      </c>
      <c r="B49" s="14" t="s">
        <v>227</v>
      </c>
      <c r="C49" s="14" t="s">
        <v>174</v>
      </c>
      <c r="D49" s="14" t="s">
        <v>38</v>
      </c>
    </row>
    <row r="50" spans="1:4" ht="30" x14ac:dyDescent="0.25">
      <c r="A50" s="14" t="s">
        <v>35</v>
      </c>
      <c r="B50" s="14" t="s">
        <v>370</v>
      </c>
      <c r="C50" s="14" t="s">
        <v>371</v>
      </c>
      <c r="D50" s="14" t="s">
        <v>38</v>
      </c>
    </row>
    <row r="51" spans="1:4" x14ac:dyDescent="0.25">
      <c r="A51" s="14" t="s">
        <v>518</v>
      </c>
      <c r="B51" s="14" t="s">
        <v>519</v>
      </c>
      <c r="C51" s="14" t="s">
        <v>102</v>
      </c>
      <c r="D51" s="14" t="s">
        <v>520</v>
      </c>
    </row>
    <row r="52" spans="1:4" ht="30" x14ac:dyDescent="0.25">
      <c r="A52" s="14" t="s">
        <v>550</v>
      </c>
      <c r="B52" s="14" t="s">
        <v>551</v>
      </c>
      <c r="C52" s="14" t="s">
        <v>340</v>
      </c>
      <c r="D52" s="14" t="s">
        <v>552</v>
      </c>
    </row>
    <row r="53" spans="1:4" x14ac:dyDescent="0.25">
      <c r="A53" s="14" t="s">
        <v>20</v>
      </c>
      <c r="B53" s="14" t="s">
        <v>21</v>
      </c>
      <c r="C53" s="14" t="s">
        <v>22</v>
      </c>
      <c r="D53" s="14" t="s">
        <v>23</v>
      </c>
    </row>
    <row r="54" spans="1:4" x14ac:dyDescent="0.25">
      <c r="A54" s="14" t="s">
        <v>20</v>
      </c>
      <c r="B54" s="14" t="s">
        <v>143</v>
      </c>
      <c r="C54" s="14" t="s">
        <v>144</v>
      </c>
      <c r="D54" s="14" t="s">
        <v>145</v>
      </c>
    </row>
    <row r="55" spans="1:4" x14ac:dyDescent="0.25">
      <c r="A55" s="14" t="s">
        <v>20</v>
      </c>
      <c r="B55" s="14" t="s">
        <v>423</v>
      </c>
      <c r="C55" s="14" t="s">
        <v>138</v>
      </c>
      <c r="D55" s="14" t="s">
        <v>424</v>
      </c>
    </row>
    <row r="56" spans="1:4" x14ac:dyDescent="0.25">
      <c r="A56" s="14" t="s">
        <v>20</v>
      </c>
      <c r="B56" s="14" t="s">
        <v>513</v>
      </c>
      <c r="C56" s="14" t="s">
        <v>105</v>
      </c>
      <c r="D56" s="14" t="s">
        <v>514</v>
      </c>
    </row>
    <row r="57" spans="1:4" x14ac:dyDescent="0.25">
      <c r="A57" s="14" t="s">
        <v>20</v>
      </c>
      <c r="B57" s="14" t="s">
        <v>575</v>
      </c>
      <c r="C57" s="14" t="s">
        <v>426</v>
      </c>
      <c r="D57" s="14" t="s">
        <v>576</v>
      </c>
    </row>
    <row r="58" spans="1:4" x14ac:dyDescent="0.25">
      <c r="A58" s="14" t="s">
        <v>24</v>
      </c>
      <c r="B58" s="14" t="s">
        <v>25</v>
      </c>
      <c r="C58" s="14" t="s">
        <v>26</v>
      </c>
      <c r="D58" s="14" t="s">
        <v>27</v>
      </c>
    </row>
    <row r="59" spans="1:4" x14ac:dyDescent="0.25">
      <c r="A59" s="14" t="s">
        <v>24</v>
      </c>
      <c r="B59" s="14" t="s">
        <v>186</v>
      </c>
      <c r="C59" s="14" t="s">
        <v>187</v>
      </c>
      <c r="D59" s="14" t="s">
        <v>188</v>
      </c>
    </row>
    <row r="60" spans="1:4" x14ac:dyDescent="0.25">
      <c r="A60" s="14" t="s">
        <v>24</v>
      </c>
      <c r="B60" s="14" t="s">
        <v>330</v>
      </c>
      <c r="C60" s="14" t="s">
        <v>331</v>
      </c>
      <c r="D60" s="14" t="s">
        <v>332</v>
      </c>
    </row>
    <row r="61" spans="1:4" ht="30" x14ac:dyDescent="0.25">
      <c r="A61" s="14" t="s">
        <v>24</v>
      </c>
      <c r="B61" s="14" t="s">
        <v>505</v>
      </c>
      <c r="C61" s="14" t="s">
        <v>41</v>
      </c>
      <c r="D61" s="14" t="s">
        <v>506</v>
      </c>
    </row>
    <row r="62" spans="1:4" x14ac:dyDescent="0.25">
      <c r="A62" s="14" t="s">
        <v>259</v>
      </c>
      <c r="B62" s="14" t="s">
        <v>260</v>
      </c>
      <c r="C62" s="14" t="s">
        <v>170</v>
      </c>
      <c r="D62" s="14" t="s">
        <v>261</v>
      </c>
    </row>
    <row r="63" spans="1:4" x14ac:dyDescent="0.25">
      <c r="A63" s="14" t="s">
        <v>415</v>
      </c>
      <c r="B63" s="14" t="s">
        <v>416</v>
      </c>
      <c r="C63" s="14" t="s">
        <v>105</v>
      </c>
      <c r="D63" s="14" t="s">
        <v>417</v>
      </c>
    </row>
    <row r="64" spans="1:4" x14ac:dyDescent="0.25">
      <c r="A64" s="14" t="s">
        <v>415</v>
      </c>
      <c r="B64" s="14" t="s">
        <v>523</v>
      </c>
      <c r="C64" s="14" t="s">
        <v>524</v>
      </c>
      <c r="D64" s="14" t="s">
        <v>525</v>
      </c>
    </row>
    <row r="65" spans="1:4" x14ac:dyDescent="0.25">
      <c r="A65" s="14" t="s">
        <v>208</v>
      </c>
      <c r="B65" s="14" t="s">
        <v>209</v>
      </c>
      <c r="C65" s="14" t="s">
        <v>174</v>
      </c>
      <c r="D65" s="14" t="s">
        <v>210</v>
      </c>
    </row>
    <row r="66" spans="1:4" x14ac:dyDescent="0.25">
      <c r="A66" s="14" t="s">
        <v>208</v>
      </c>
      <c r="B66" s="14" t="s">
        <v>354</v>
      </c>
      <c r="C66" s="14" t="s">
        <v>48</v>
      </c>
      <c r="D66" s="14" t="s">
        <v>210</v>
      </c>
    </row>
    <row r="67" spans="1:4" x14ac:dyDescent="0.25">
      <c r="A67" s="14" t="s">
        <v>482</v>
      </c>
      <c r="B67" s="14" t="s">
        <v>483</v>
      </c>
      <c r="C67" s="14" t="s">
        <v>484</v>
      </c>
      <c r="D67" s="14" t="s">
        <v>485</v>
      </c>
    </row>
    <row r="68" spans="1:4" x14ac:dyDescent="0.25">
      <c r="A68" s="14" t="s">
        <v>118</v>
      </c>
      <c r="B68" s="14" t="s">
        <v>119</v>
      </c>
      <c r="C68" s="14" t="s">
        <v>91</v>
      </c>
      <c r="D68" s="14" t="s">
        <v>38</v>
      </c>
    </row>
    <row r="69" spans="1:4" x14ac:dyDescent="0.25">
      <c r="A69" s="14" t="s">
        <v>118</v>
      </c>
      <c r="B69" s="14" t="s">
        <v>372</v>
      </c>
      <c r="C69" s="14" t="s">
        <v>373</v>
      </c>
      <c r="D69" s="14" t="s">
        <v>38</v>
      </c>
    </row>
    <row r="70" spans="1:4" x14ac:dyDescent="0.25">
      <c r="A70" s="14" t="s">
        <v>54</v>
      </c>
      <c r="B70" s="14" t="s">
        <v>55</v>
      </c>
      <c r="C70" s="14" t="s">
        <v>56</v>
      </c>
      <c r="D70" s="14" t="s">
        <v>57</v>
      </c>
    </row>
    <row r="71" spans="1:4" x14ac:dyDescent="0.25">
      <c r="A71" s="14" t="s">
        <v>54</v>
      </c>
      <c r="B71" s="14" t="s">
        <v>101</v>
      </c>
      <c r="C71" s="14" t="s">
        <v>102</v>
      </c>
      <c r="D71" s="14" t="s">
        <v>103</v>
      </c>
    </row>
    <row r="72" spans="1:4" x14ac:dyDescent="0.25">
      <c r="A72" s="14" t="s">
        <v>54</v>
      </c>
      <c r="B72" s="14" t="s">
        <v>111</v>
      </c>
      <c r="C72" s="14" t="s">
        <v>112</v>
      </c>
      <c r="D72" s="14" t="s">
        <v>75</v>
      </c>
    </row>
    <row r="73" spans="1:4" x14ac:dyDescent="0.25">
      <c r="A73" s="14" t="s">
        <v>54</v>
      </c>
      <c r="B73" s="14" t="s">
        <v>129</v>
      </c>
      <c r="C73" s="14" t="s">
        <v>130</v>
      </c>
      <c r="D73" s="14" t="s">
        <v>75</v>
      </c>
    </row>
    <row r="74" spans="1:4" x14ac:dyDescent="0.25">
      <c r="A74" s="14" t="s">
        <v>54</v>
      </c>
      <c r="B74" s="14" t="s">
        <v>194</v>
      </c>
      <c r="C74" s="14" t="s">
        <v>30</v>
      </c>
      <c r="D74" s="14" t="s">
        <v>195</v>
      </c>
    </row>
    <row r="75" spans="1:4" x14ac:dyDescent="0.25">
      <c r="A75" s="14" t="s">
        <v>54</v>
      </c>
      <c r="B75" s="14" t="s">
        <v>238</v>
      </c>
      <c r="C75" s="14" t="s">
        <v>239</v>
      </c>
      <c r="D75" s="14" t="s">
        <v>240</v>
      </c>
    </row>
    <row r="76" spans="1:4" x14ac:dyDescent="0.25">
      <c r="A76" s="14" t="s">
        <v>54</v>
      </c>
      <c r="B76" s="14" t="s">
        <v>262</v>
      </c>
      <c r="C76" s="14" t="s">
        <v>263</v>
      </c>
      <c r="D76" s="14" t="s">
        <v>264</v>
      </c>
    </row>
    <row r="77" spans="1:4" x14ac:dyDescent="0.25">
      <c r="A77" s="14" t="s">
        <v>54</v>
      </c>
      <c r="B77" s="14" t="s">
        <v>291</v>
      </c>
      <c r="C77" s="14" t="s">
        <v>109</v>
      </c>
      <c r="D77" s="14" t="s">
        <v>75</v>
      </c>
    </row>
    <row r="78" spans="1:4" x14ac:dyDescent="0.25">
      <c r="A78" s="14" t="s">
        <v>54</v>
      </c>
      <c r="B78" s="14" t="s">
        <v>292</v>
      </c>
      <c r="C78" s="14" t="s">
        <v>293</v>
      </c>
      <c r="D78" s="14" t="s">
        <v>294</v>
      </c>
    </row>
    <row r="79" spans="1:4" x14ac:dyDescent="0.25">
      <c r="A79" s="14" t="s">
        <v>54</v>
      </c>
      <c r="B79" s="14" t="s">
        <v>353</v>
      </c>
      <c r="C79" s="14" t="s">
        <v>229</v>
      </c>
      <c r="D79" s="14" t="s">
        <v>240</v>
      </c>
    </row>
    <row r="80" spans="1:4" x14ac:dyDescent="0.25">
      <c r="A80" s="14" t="s">
        <v>54</v>
      </c>
      <c r="B80" s="14" t="s">
        <v>478</v>
      </c>
      <c r="C80" s="14" t="s">
        <v>453</v>
      </c>
      <c r="D80" s="14" t="s">
        <v>479</v>
      </c>
    </row>
    <row r="81" spans="1:4" x14ac:dyDescent="0.25">
      <c r="A81" s="14" t="s">
        <v>54</v>
      </c>
      <c r="B81" s="14" t="s">
        <v>509</v>
      </c>
      <c r="C81" s="14" t="s">
        <v>116</v>
      </c>
      <c r="D81" s="14" t="s">
        <v>510</v>
      </c>
    </row>
    <row r="82" spans="1:4" x14ac:dyDescent="0.25">
      <c r="A82" s="14" t="s">
        <v>54</v>
      </c>
      <c r="B82" s="14" t="s">
        <v>516</v>
      </c>
      <c r="C82" s="14" t="s">
        <v>382</v>
      </c>
      <c r="D82" s="14" t="s">
        <v>517</v>
      </c>
    </row>
    <row r="83" spans="1:4" x14ac:dyDescent="0.25">
      <c r="A83" s="14" t="s">
        <v>54</v>
      </c>
      <c r="B83" s="14" t="s">
        <v>568</v>
      </c>
      <c r="C83" s="14" t="s">
        <v>288</v>
      </c>
      <c r="D83" s="14" t="s">
        <v>569</v>
      </c>
    </row>
    <row r="84" spans="1:4" x14ac:dyDescent="0.25">
      <c r="A84" s="14" t="s">
        <v>82</v>
      </c>
      <c r="B84" s="14" t="s">
        <v>83</v>
      </c>
      <c r="C84" s="14" t="s">
        <v>84</v>
      </c>
      <c r="D84" s="14" t="s">
        <v>587</v>
      </c>
    </row>
    <row r="85" spans="1:4" x14ac:dyDescent="0.25">
      <c r="A85" s="14" t="s">
        <v>82</v>
      </c>
      <c r="B85" s="14" t="s">
        <v>93</v>
      </c>
      <c r="C85" s="14" t="s">
        <v>94</v>
      </c>
      <c r="D85" s="14" t="s">
        <v>95</v>
      </c>
    </row>
    <row r="86" spans="1:4" x14ac:dyDescent="0.25">
      <c r="A86" s="14" t="s">
        <v>82</v>
      </c>
      <c r="B86" s="14" t="s">
        <v>125</v>
      </c>
      <c r="C86" s="14" t="s">
        <v>56</v>
      </c>
      <c r="D86" s="14" t="s">
        <v>126</v>
      </c>
    </row>
    <row r="87" spans="1:4" x14ac:dyDescent="0.25">
      <c r="A87" s="14" t="s">
        <v>82</v>
      </c>
      <c r="B87" s="14" t="s">
        <v>137</v>
      </c>
      <c r="C87" s="14" t="s">
        <v>138</v>
      </c>
      <c r="D87" s="14" t="s">
        <v>139</v>
      </c>
    </row>
    <row r="88" spans="1:4" x14ac:dyDescent="0.25">
      <c r="A88" s="14" t="s">
        <v>82</v>
      </c>
      <c r="B88" s="14" t="s">
        <v>245</v>
      </c>
      <c r="C88" s="14" t="s">
        <v>30</v>
      </c>
      <c r="D88" s="14" t="s">
        <v>246</v>
      </c>
    </row>
    <row r="89" spans="1:4" x14ac:dyDescent="0.25">
      <c r="A89" s="14" t="s">
        <v>82</v>
      </c>
      <c r="B89" s="14" t="s">
        <v>272</v>
      </c>
      <c r="C89" s="14" t="s">
        <v>273</v>
      </c>
      <c r="D89" s="14" t="s">
        <v>274</v>
      </c>
    </row>
    <row r="90" spans="1:4" x14ac:dyDescent="0.25">
      <c r="A90" s="14" t="s">
        <v>82</v>
      </c>
      <c r="B90" s="14" t="s">
        <v>282</v>
      </c>
      <c r="C90" s="14" t="s">
        <v>283</v>
      </c>
      <c r="D90" s="14" t="s">
        <v>95</v>
      </c>
    </row>
    <row r="91" spans="1:4" x14ac:dyDescent="0.25">
      <c r="A91" s="14" t="s">
        <v>82</v>
      </c>
      <c r="B91" s="14" t="s">
        <v>316</v>
      </c>
      <c r="C91" s="14" t="s">
        <v>317</v>
      </c>
      <c r="D91" s="14" t="s">
        <v>318</v>
      </c>
    </row>
    <row r="92" spans="1:4" x14ac:dyDescent="0.25">
      <c r="A92" s="14" t="s">
        <v>82</v>
      </c>
      <c r="B92" s="14" t="s">
        <v>358</v>
      </c>
      <c r="C92" s="14" t="s">
        <v>321</v>
      </c>
      <c r="D92" s="14" t="s">
        <v>359</v>
      </c>
    </row>
    <row r="93" spans="1:4" x14ac:dyDescent="0.25">
      <c r="A93" s="14" t="s">
        <v>82</v>
      </c>
      <c r="B93" s="14" t="s">
        <v>404</v>
      </c>
      <c r="C93" s="14" t="s">
        <v>405</v>
      </c>
      <c r="D93" s="14" t="s">
        <v>406</v>
      </c>
    </row>
    <row r="94" spans="1:4" x14ac:dyDescent="0.25">
      <c r="A94" s="14" t="s">
        <v>82</v>
      </c>
      <c r="B94" s="14" t="s">
        <v>439</v>
      </c>
      <c r="C94" s="14" t="s">
        <v>26</v>
      </c>
      <c r="D94" s="14" t="s">
        <v>440</v>
      </c>
    </row>
    <row r="95" spans="1:4" ht="30" x14ac:dyDescent="0.25">
      <c r="A95" s="14" t="s">
        <v>82</v>
      </c>
      <c r="B95" s="14" t="s">
        <v>458</v>
      </c>
      <c r="C95" s="14" t="s">
        <v>382</v>
      </c>
      <c r="D95" s="14" t="s">
        <v>459</v>
      </c>
    </row>
    <row r="96" spans="1:4" x14ac:dyDescent="0.25">
      <c r="A96" s="14" t="s">
        <v>82</v>
      </c>
      <c r="B96" s="14" t="s">
        <v>530</v>
      </c>
      <c r="C96" s="14" t="s">
        <v>405</v>
      </c>
      <c r="D96" s="14" t="s">
        <v>531</v>
      </c>
    </row>
    <row r="97" spans="1:4" x14ac:dyDescent="0.25">
      <c r="A97" s="14" t="s">
        <v>160</v>
      </c>
      <c r="B97" s="14" t="s">
        <v>161</v>
      </c>
      <c r="C97" s="14" t="s">
        <v>30</v>
      </c>
      <c r="D97" s="14" t="s">
        <v>162</v>
      </c>
    </row>
    <row r="98" spans="1:4" x14ac:dyDescent="0.25">
      <c r="A98" s="14" t="s">
        <v>160</v>
      </c>
      <c r="B98" s="14" t="s">
        <v>323</v>
      </c>
      <c r="C98" s="14" t="s">
        <v>187</v>
      </c>
      <c r="D98" s="14" t="s">
        <v>324</v>
      </c>
    </row>
    <row r="99" spans="1:4" x14ac:dyDescent="0.25">
      <c r="A99" s="14" t="s">
        <v>160</v>
      </c>
      <c r="B99" s="14" t="s">
        <v>375</v>
      </c>
      <c r="C99" s="14" t="s">
        <v>41</v>
      </c>
      <c r="D99" s="14" t="s">
        <v>162</v>
      </c>
    </row>
    <row r="100" spans="1:4" x14ac:dyDescent="0.25">
      <c r="A100" s="14" t="s">
        <v>160</v>
      </c>
      <c r="B100" s="14" t="s">
        <v>432</v>
      </c>
      <c r="C100" s="14" t="s">
        <v>174</v>
      </c>
      <c r="D100" s="14" t="s">
        <v>433</v>
      </c>
    </row>
    <row r="101" spans="1:4" x14ac:dyDescent="0.25">
      <c r="A101" s="14" t="s">
        <v>160</v>
      </c>
      <c r="B101" s="14" t="s">
        <v>443</v>
      </c>
      <c r="C101" s="14" t="s">
        <v>30</v>
      </c>
      <c r="D101" s="14" t="s">
        <v>324</v>
      </c>
    </row>
    <row r="102" spans="1:4" x14ac:dyDescent="0.25">
      <c r="A102" s="14" t="s">
        <v>160</v>
      </c>
      <c r="B102" s="14" t="s">
        <v>471</v>
      </c>
      <c r="C102" s="14" t="s">
        <v>41</v>
      </c>
      <c r="D102" s="14" t="s">
        <v>162</v>
      </c>
    </row>
    <row r="103" spans="1:4" x14ac:dyDescent="0.25">
      <c r="A103" s="14" t="s">
        <v>160</v>
      </c>
      <c r="B103" s="14" t="s">
        <v>475</v>
      </c>
      <c r="C103" s="14" t="s">
        <v>105</v>
      </c>
      <c r="D103" s="14" t="s">
        <v>162</v>
      </c>
    </row>
    <row r="104" spans="1:4" x14ac:dyDescent="0.25">
      <c r="A104" s="14" t="s">
        <v>122</v>
      </c>
      <c r="B104" s="14" t="s">
        <v>123</v>
      </c>
      <c r="C104" s="14" t="s">
        <v>30</v>
      </c>
      <c r="D104" s="14" t="s">
        <v>124</v>
      </c>
    </row>
    <row r="105" spans="1:4" x14ac:dyDescent="0.25">
      <c r="A105" s="14" t="s">
        <v>122</v>
      </c>
      <c r="B105" s="14" t="s">
        <v>503</v>
      </c>
      <c r="C105" s="14" t="s">
        <v>105</v>
      </c>
      <c r="D105" s="14" t="s">
        <v>504</v>
      </c>
    </row>
    <row r="106" spans="1:4" x14ac:dyDescent="0.25">
      <c r="A106" s="14" t="s">
        <v>255</v>
      </c>
      <c r="B106" s="14" t="s">
        <v>256</v>
      </c>
      <c r="C106" s="14" t="s">
        <v>26</v>
      </c>
      <c r="D106" s="14" t="s">
        <v>257</v>
      </c>
    </row>
    <row r="107" spans="1:4" x14ac:dyDescent="0.25">
      <c r="A107" s="14" t="s">
        <v>295</v>
      </c>
      <c r="B107" s="14" t="s">
        <v>296</v>
      </c>
      <c r="C107" s="14" t="s">
        <v>297</v>
      </c>
      <c r="D107" s="14" t="s">
        <v>38</v>
      </c>
    </row>
    <row r="108" spans="1:4" x14ac:dyDescent="0.25">
      <c r="A108" s="14" t="s">
        <v>219</v>
      </c>
      <c r="B108" s="14" t="s">
        <v>220</v>
      </c>
      <c r="C108" s="14" t="s">
        <v>84</v>
      </c>
      <c r="D108" s="14" t="s">
        <v>221</v>
      </c>
    </row>
    <row r="109" spans="1:4" x14ac:dyDescent="0.25">
      <c r="A109" s="14" t="s">
        <v>219</v>
      </c>
      <c r="B109" s="14" t="s">
        <v>313</v>
      </c>
      <c r="C109" s="14" t="s">
        <v>66</v>
      </c>
      <c r="D109" s="14" t="s">
        <v>314</v>
      </c>
    </row>
    <row r="110" spans="1:4" ht="30" x14ac:dyDescent="0.25">
      <c r="A110" s="14" t="s">
        <v>380</v>
      </c>
      <c r="B110" s="14" t="s">
        <v>381</v>
      </c>
      <c r="C110" s="14" t="s">
        <v>382</v>
      </c>
      <c r="D110" s="14" t="s">
        <v>383</v>
      </c>
    </row>
    <row r="111" spans="1:4" x14ac:dyDescent="0.25">
      <c r="A111" s="14" t="s">
        <v>547</v>
      </c>
      <c r="B111" s="14" t="s">
        <v>548</v>
      </c>
      <c r="C111" s="14" t="s">
        <v>102</v>
      </c>
      <c r="D111" s="14" t="s">
        <v>549</v>
      </c>
    </row>
    <row r="112" spans="1:4" x14ac:dyDescent="0.25">
      <c r="A112" s="14" t="s">
        <v>156</v>
      </c>
      <c r="B112" s="14" t="s">
        <v>157</v>
      </c>
      <c r="C112" s="14" t="s">
        <v>158</v>
      </c>
      <c r="D112" s="14" t="s">
        <v>38</v>
      </c>
    </row>
    <row r="113" spans="1:4" x14ac:dyDescent="0.25">
      <c r="A113" s="14" t="s">
        <v>156</v>
      </c>
      <c r="B113" s="14" t="s">
        <v>455</v>
      </c>
      <c r="C113" s="14" t="s">
        <v>71</v>
      </c>
      <c r="D113" s="14" t="s">
        <v>456</v>
      </c>
    </row>
    <row r="114" spans="1:4" x14ac:dyDescent="0.25">
      <c r="A114" s="14" t="s">
        <v>156</v>
      </c>
      <c r="B114" s="14" t="s">
        <v>540</v>
      </c>
      <c r="C114" s="14" t="s">
        <v>158</v>
      </c>
      <c r="D114" s="14" t="s">
        <v>38</v>
      </c>
    </row>
    <row r="115" spans="1:4" x14ac:dyDescent="0.25">
      <c r="A115" s="14" t="s">
        <v>463</v>
      </c>
      <c r="B115" s="14" t="s">
        <v>464</v>
      </c>
      <c r="C115" s="14" t="s">
        <v>26</v>
      </c>
      <c r="D115" s="14" t="s">
        <v>465</v>
      </c>
    </row>
    <row r="116" spans="1:4" ht="30" x14ac:dyDescent="0.25">
      <c r="A116" s="14" t="s">
        <v>189</v>
      </c>
      <c r="B116" s="14" t="s">
        <v>190</v>
      </c>
      <c r="C116" s="14" t="s">
        <v>174</v>
      </c>
      <c r="D116" s="14" t="s">
        <v>588</v>
      </c>
    </row>
    <row r="117" spans="1:4" ht="30" x14ac:dyDescent="0.25">
      <c r="A117" s="14" t="s">
        <v>58</v>
      </c>
      <c r="B117" s="14" t="s">
        <v>59</v>
      </c>
      <c r="C117" s="14" t="s">
        <v>26</v>
      </c>
      <c r="D117" s="14" t="s">
        <v>60</v>
      </c>
    </row>
    <row r="118" spans="1:4" ht="30" x14ac:dyDescent="0.25">
      <c r="A118" s="14" t="s">
        <v>58</v>
      </c>
      <c r="B118" s="14" t="s">
        <v>63</v>
      </c>
      <c r="C118" s="14" t="s">
        <v>17</v>
      </c>
      <c r="D118" s="14" t="s">
        <v>64</v>
      </c>
    </row>
    <row r="119" spans="1:4" ht="30" x14ac:dyDescent="0.25">
      <c r="A119" s="14" t="s">
        <v>58</v>
      </c>
      <c r="B119" s="14" t="s">
        <v>67</v>
      </c>
      <c r="C119" s="14" t="s">
        <v>68</v>
      </c>
      <c r="D119" s="14" t="s">
        <v>64</v>
      </c>
    </row>
    <row r="120" spans="1:4" ht="30" x14ac:dyDescent="0.25">
      <c r="A120" s="14" t="s">
        <v>58</v>
      </c>
      <c r="B120" s="14" t="s">
        <v>140</v>
      </c>
      <c r="C120" s="14" t="s">
        <v>84</v>
      </c>
      <c r="D120" s="14" t="s">
        <v>64</v>
      </c>
    </row>
    <row r="121" spans="1:4" ht="30" x14ac:dyDescent="0.25">
      <c r="A121" s="14" t="s">
        <v>58</v>
      </c>
      <c r="B121" s="14" t="s">
        <v>154</v>
      </c>
      <c r="C121" s="14" t="s">
        <v>155</v>
      </c>
      <c r="D121" s="14" t="s">
        <v>64</v>
      </c>
    </row>
    <row r="122" spans="1:4" ht="30" x14ac:dyDescent="0.25">
      <c r="A122" s="14" t="s">
        <v>58</v>
      </c>
      <c r="B122" s="14" t="s">
        <v>198</v>
      </c>
      <c r="C122" s="14" t="s">
        <v>199</v>
      </c>
      <c r="D122" s="14" t="s">
        <v>60</v>
      </c>
    </row>
    <row r="123" spans="1:4" ht="30" x14ac:dyDescent="0.25">
      <c r="A123" s="14" t="s">
        <v>58</v>
      </c>
      <c r="B123" s="14" t="s">
        <v>241</v>
      </c>
      <c r="C123" s="14" t="s">
        <v>37</v>
      </c>
      <c r="D123" s="14" t="s">
        <v>38</v>
      </c>
    </row>
    <row r="124" spans="1:4" ht="30" x14ac:dyDescent="0.25">
      <c r="A124" s="14" t="s">
        <v>58</v>
      </c>
      <c r="B124" s="14" t="s">
        <v>266</v>
      </c>
      <c r="C124" s="14" t="s">
        <v>267</v>
      </c>
      <c r="D124" s="14" t="s">
        <v>60</v>
      </c>
    </row>
    <row r="125" spans="1:4" ht="30" x14ac:dyDescent="0.25">
      <c r="A125" s="14" t="s">
        <v>58</v>
      </c>
      <c r="B125" s="14" t="s">
        <v>284</v>
      </c>
      <c r="C125" s="14" t="s">
        <v>56</v>
      </c>
      <c r="D125" s="14" t="s">
        <v>38</v>
      </c>
    </row>
    <row r="126" spans="1:4" ht="30" x14ac:dyDescent="0.25">
      <c r="A126" s="14" t="s">
        <v>58</v>
      </c>
      <c r="B126" s="14" t="s">
        <v>325</v>
      </c>
      <c r="C126" s="14" t="s">
        <v>326</v>
      </c>
      <c r="D126" s="14" t="s">
        <v>64</v>
      </c>
    </row>
    <row r="127" spans="1:4" ht="30" x14ac:dyDescent="0.25">
      <c r="A127" s="14" t="s">
        <v>58</v>
      </c>
      <c r="B127" s="14" t="s">
        <v>347</v>
      </c>
      <c r="C127" s="14" t="s">
        <v>348</v>
      </c>
      <c r="D127" s="14" t="s">
        <v>349</v>
      </c>
    </row>
    <row r="128" spans="1:4" ht="30" x14ac:dyDescent="0.25">
      <c r="A128" s="14" t="s">
        <v>58</v>
      </c>
      <c r="B128" s="14" t="s">
        <v>367</v>
      </c>
      <c r="C128" s="14" t="s">
        <v>144</v>
      </c>
      <c r="D128" s="14" t="s">
        <v>60</v>
      </c>
    </row>
    <row r="129" spans="1:4" ht="30" x14ac:dyDescent="0.25">
      <c r="A129" s="14" t="s">
        <v>58</v>
      </c>
      <c r="B129" s="14" t="s">
        <v>399</v>
      </c>
      <c r="C129" s="14" t="s">
        <v>400</v>
      </c>
      <c r="D129" s="14" t="s">
        <v>401</v>
      </c>
    </row>
    <row r="130" spans="1:4" ht="30" x14ac:dyDescent="0.25">
      <c r="A130" s="14" t="s">
        <v>58</v>
      </c>
      <c r="B130" s="14" t="s">
        <v>430</v>
      </c>
      <c r="C130" s="14" t="s">
        <v>321</v>
      </c>
      <c r="D130" s="14" t="s">
        <v>431</v>
      </c>
    </row>
    <row r="131" spans="1:4" ht="30" x14ac:dyDescent="0.25">
      <c r="A131" s="14" t="s">
        <v>58</v>
      </c>
      <c r="B131" s="14" t="s">
        <v>441</v>
      </c>
      <c r="C131" s="14" t="s">
        <v>144</v>
      </c>
      <c r="D131" s="14" t="s">
        <v>442</v>
      </c>
    </row>
    <row r="132" spans="1:4" ht="30" x14ac:dyDescent="0.25">
      <c r="A132" s="14" t="s">
        <v>58</v>
      </c>
      <c r="B132" s="14" t="s">
        <v>445</v>
      </c>
      <c r="C132" s="14" t="s">
        <v>446</v>
      </c>
      <c r="D132" s="14" t="s">
        <v>447</v>
      </c>
    </row>
    <row r="133" spans="1:4" ht="30" x14ac:dyDescent="0.25">
      <c r="A133" s="14" t="s">
        <v>58</v>
      </c>
      <c r="B133" s="14" t="s">
        <v>448</v>
      </c>
      <c r="C133" s="14" t="s">
        <v>144</v>
      </c>
      <c r="D133" s="14" t="s">
        <v>64</v>
      </c>
    </row>
    <row r="134" spans="1:4" ht="30" x14ac:dyDescent="0.25">
      <c r="A134" s="14" t="s">
        <v>58</v>
      </c>
      <c r="B134" s="14" t="s">
        <v>476</v>
      </c>
      <c r="C134" s="14" t="s">
        <v>41</v>
      </c>
      <c r="D134" s="14" t="s">
        <v>477</v>
      </c>
    </row>
    <row r="135" spans="1:4" ht="30" x14ac:dyDescent="0.25">
      <c r="A135" s="14" t="s">
        <v>58</v>
      </c>
      <c r="B135" s="14" t="s">
        <v>486</v>
      </c>
      <c r="C135" s="14" t="s">
        <v>267</v>
      </c>
      <c r="D135" s="14" t="s">
        <v>60</v>
      </c>
    </row>
    <row r="136" spans="1:4" ht="30" x14ac:dyDescent="0.25">
      <c r="A136" s="14" t="s">
        <v>58</v>
      </c>
      <c r="B136" s="14" t="s">
        <v>495</v>
      </c>
      <c r="C136" s="14" t="s">
        <v>496</v>
      </c>
      <c r="D136" s="14" t="s">
        <v>447</v>
      </c>
    </row>
    <row r="137" spans="1:4" ht="30" x14ac:dyDescent="0.25">
      <c r="A137" s="14" t="s">
        <v>58</v>
      </c>
      <c r="B137" s="14" t="s">
        <v>497</v>
      </c>
      <c r="C137" s="14" t="s">
        <v>290</v>
      </c>
      <c r="D137" s="14" t="s">
        <v>60</v>
      </c>
    </row>
    <row r="138" spans="1:4" ht="30" x14ac:dyDescent="0.25">
      <c r="A138" s="14" t="s">
        <v>58</v>
      </c>
      <c r="B138" s="14" t="s">
        <v>557</v>
      </c>
      <c r="C138" s="14" t="s">
        <v>558</v>
      </c>
      <c r="D138" s="14" t="s">
        <v>60</v>
      </c>
    </row>
    <row r="139" spans="1:4" x14ac:dyDescent="0.25">
      <c r="A139" s="14" t="s">
        <v>384</v>
      </c>
      <c r="B139" s="14" t="s">
        <v>385</v>
      </c>
      <c r="C139" s="14" t="s">
        <v>382</v>
      </c>
      <c r="D139" s="14" t="s">
        <v>121</v>
      </c>
    </row>
    <row r="140" spans="1:4" x14ac:dyDescent="0.25">
      <c r="A140" s="14" t="s">
        <v>308</v>
      </c>
      <c r="B140" s="14" t="s">
        <v>309</v>
      </c>
      <c r="C140" s="14" t="s">
        <v>116</v>
      </c>
      <c r="D140" s="14" t="s">
        <v>310</v>
      </c>
    </row>
    <row r="141" spans="1:4" ht="30" x14ac:dyDescent="0.25">
      <c r="A141" s="14" t="s">
        <v>252</v>
      </c>
      <c r="B141" s="14" t="s">
        <v>253</v>
      </c>
      <c r="C141" s="14" t="s">
        <v>97</v>
      </c>
      <c r="D141" s="14" t="s">
        <v>254</v>
      </c>
    </row>
    <row r="142" spans="1:4" x14ac:dyDescent="0.25">
      <c r="A142" s="14" t="s">
        <v>252</v>
      </c>
      <c r="B142" s="14" t="s">
        <v>376</v>
      </c>
      <c r="C142" s="14" t="s">
        <v>202</v>
      </c>
      <c r="D142" s="14" t="s">
        <v>377</v>
      </c>
    </row>
    <row r="143" spans="1:4" x14ac:dyDescent="0.25">
      <c r="A143" s="14" t="s">
        <v>211</v>
      </c>
      <c r="B143" s="14" t="s">
        <v>212</v>
      </c>
      <c r="C143" s="14" t="s">
        <v>130</v>
      </c>
      <c r="D143" s="14" t="s">
        <v>213</v>
      </c>
    </row>
    <row r="144" spans="1:4" ht="30" x14ac:dyDescent="0.25">
      <c r="A144" s="14" t="s">
        <v>231</v>
      </c>
      <c r="B144" s="14" t="s">
        <v>232</v>
      </c>
      <c r="C144" s="14" t="s">
        <v>84</v>
      </c>
      <c r="D144" s="14" t="s">
        <v>233</v>
      </c>
    </row>
    <row r="145" spans="1:4" x14ac:dyDescent="0.25">
      <c r="A145" s="14" t="s">
        <v>73</v>
      </c>
      <c r="B145" s="14" t="s">
        <v>74</v>
      </c>
      <c r="C145" s="14" t="s">
        <v>22</v>
      </c>
      <c r="D145" s="14" t="s">
        <v>75</v>
      </c>
    </row>
    <row r="146" spans="1:4" x14ac:dyDescent="0.25">
      <c r="A146" s="14" t="s">
        <v>73</v>
      </c>
      <c r="B146" s="14" t="s">
        <v>298</v>
      </c>
      <c r="C146" s="14" t="s">
        <v>22</v>
      </c>
      <c r="D146" s="14" t="s">
        <v>75</v>
      </c>
    </row>
    <row r="147" spans="1:4" x14ac:dyDescent="0.25">
      <c r="A147" s="14" t="s">
        <v>73</v>
      </c>
      <c r="B147" s="14" t="s">
        <v>438</v>
      </c>
      <c r="C147" s="14" t="s">
        <v>340</v>
      </c>
      <c r="D147" s="14" t="s">
        <v>75</v>
      </c>
    </row>
    <row r="148" spans="1:4" x14ac:dyDescent="0.25">
      <c r="A148" s="14" t="s">
        <v>73</v>
      </c>
      <c r="B148" s="14" t="s">
        <v>472</v>
      </c>
      <c r="C148" s="14" t="s">
        <v>446</v>
      </c>
      <c r="D148" s="14" t="s">
        <v>75</v>
      </c>
    </row>
    <row r="149" spans="1:4" x14ac:dyDescent="0.25">
      <c r="A149" s="14" t="s">
        <v>73</v>
      </c>
      <c r="B149" s="14" t="s">
        <v>578</v>
      </c>
      <c r="C149" s="14" t="s">
        <v>579</v>
      </c>
      <c r="D149" s="14" t="s">
        <v>75</v>
      </c>
    </row>
    <row r="150" spans="1:4" x14ac:dyDescent="0.25">
      <c r="A150" s="14" t="s">
        <v>342</v>
      </c>
      <c r="B150" s="14" t="s">
        <v>343</v>
      </c>
      <c r="C150" s="14" t="s">
        <v>155</v>
      </c>
      <c r="D150" s="14" t="s">
        <v>344</v>
      </c>
    </row>
    <row r="151" spans="1:4" ht="30" x14ac:dyDescent="0.25">
      <c r="A151" s="14" t="s">
        <v>32</v>
      </c>
      <c r="B151" s="14" t="s">
        <v>33</v>
      </c>
      <c r="C151" s="14" t="s">
        <v>30</v>
      </c>
      <c r="D151" s="14" t="s">
        <v>34</v>
      </c>
    </row>
    <row r="152" spans="1:4" ht="30" x14ac:dyDescent="0.25">
      <c r="A152" s="14" t="s">
        <v>32</v>
      </c>
      <c r="B152" s="14" t="s">
        <v>43</v>
      </c>
      <c r="C152" s="14" t="s">
        <v>44</v>
      </c>
      <c r="D152" s="14" t="s">
        <v>45</v>
      </c>
    </row>
    <row r="153" spans="1:4" ht="30" x14ac:dyDescent="0.25">
      <c r="A153" s="14" t="s">
        <v>32</v>
      </c>
      <c r="B153" s="14" t="s">
        <v>50</v>
      </c>
      <c r="C153" s="14" t="s">
        <v>51</v>
      </c>
      <c r="D153" s="14" t="s">
        <v>45</v>
      </c>
    </row>
    <row r="154" spans="1:4" ht="30" x14ac:dyDescent="0.25">
      <c r="A154" s="14" t="s">
        <v>32</v>
      </c>
      <c r="B154" s="14" t="s">
        <v>52</v>
      </c>
      <c r="C154" s="14" t="s">
        <v>30</v>
      </c>
      <c r="D154" s="14" t="s">
        <v>589</v>
      </c>
    </row>
    <row r="155" spans="1:4" ht="30" x14ac:dyDescent="0.25">
      <c r="A155" s="14" t="s">
        <v>32</v>
      </c>
      <c r="B155" s="14" t="s">
        <v>61</v>
      </c>
      <c r="C155" s="14" t="s">
        <v>30</v>
      </c>
      <c r="D155" s="14" t="s">
        <v>62</v>
      </c>
    </row>
    <row r="156" spans="1:4" ht="30" x14ac:dyDescent="0.25">
      <c r="A156" s="14" t="s">
        <v>32</v>
      </c>
      <c r="B156" s="14" t="s">
        <v>65</v>
      </c>
      <c r="C156" s="14" t="s">
        <v>66</v>
      </c>
      <c r="D156" s="14" t="s">
        <v>62</v>
      </c>
    </row>
    <row r="157" spans="1:4" ht="30" x14ac:dyDescent="0.25">
      <c r="A157" s="14" t="s">
        <v>32</v>
      </c>
      <c r="B157" s="14" t="s">
        <v>76</v>
      </c>
      <c r="C157" s="14" t="s">
        <v>66</v>
      </c>
      <c r="D157" s="14" t="s">
        <v>77</v>
      </c>
    </row>
    <row r="158" spans="1:4" ht="30" x14ac:dyDescent="0.25">
      <c r="A158" s="14" t="s">
        <v>32</v>
      </c>
      <c r="B158" s="14" t="s">
        <v>96</v>
      </c>
      <c r="C158" s="14" t="s">
        <v>97</v>
      </c>
      <c r="D158" s="14" t="s">
        <v>98</v>
      </c>
    </row>
    <row r="159" spans="1:4" ht="30" x14ac:dyDescent="0.25">
      <c r="A159" s="14" t="s">
        <v>32</v>
      </c>
      <c r="B159" s="14" t="s">
        <v>104</v>
      </c>
      <c r="C159" s="14" t="s">
        <v>105</v>
      </c>
      <c r="D159" s="14" t="s">
        <v>590</v>
      </c>
    </row>
    <row r="160" spans="1:4" ht="30" x14ac:dyDescent="0.25">
      <c r="A160" s="14" t="s">
        <v>32</v>
      </c>
      <c r="B160" s="14" t="s">
        <v>176</v>
      </c>
      <c r="C160" s="14" t="s">
        <v>26</v>
      </c>
      <c r="D160" s="14" t="s">
        <v>177</v>
      </c>
    </row>
    <row r="161" spans="1:4" ht="30" x14ac:dyDescent="0.25">
      <c r="A161" s="14" t="s">
        <v>32</v>
      </c>
      <c r="B161" s="14" t="s">
        <v>181</v>
      </c>
      <c r="C161" s="14" t="s">
        <v>91</v>
      </c>
      <c r="D161" s="14" t="s">
        <v>182</v>
      </c>
    </row>
    <row r="162" spans="1:4" ht="30" x14ac:dyDescent="0.25">
      <c r="A162" s="14" t="s">
        <v>32</v>
      </c>
      <c r="B162" s="14" t="s">
        <v>207</v>
      </c>
      <c r="C162" s="14" t="s">
        <v>105</v>
      </c>
      <c r="D162" s="14" t="s">
        <v>62</v>
      </c>
    </row>
    <row r="163" spans="1:4" ht="30" x14ac:dyDescent="0.25">
      <c r="A163" s="14" t="s">
        <v>32</v>
      </c>
      <c r="B163" s="14" t="s">
        <v>217</v>
      </c>
      <c r="C163" s="14" t="s">
        <v>97</v>
      </c>
      <c r="D163" s="14" t="s">
        <v>218</v>
      </c>
    </row>
    <row r="164" spans="1:4" ht="30" x14ac:dyDescent="0.25">
      <c r="A164" s="14" t="s">
        <v>32</v>
      </c>
      <c r="B164" s="14" t="s">
        <v>225</v>
      </c>
      <c r="C164" s="14" t="s">
        <v>48</v>
      </c>
      <c r="D164" s="14" t="s">
        <v>62</v>
      </c>
    </row>
    <row r="165" spans="1:4" ht="30" x14ac:dyDescent="0.25">
      <c r="A165" s="14" t="s">
        <v>32</v>
      </c>
      <c r="B165" s="14" t="s">
        <v>228</v>
      </c>
      <c r="C165" s="14" t="s">
        <v>229</v>
      </c>
      <c r="D165" s="14" t="s">
        <v>182</v>
      </c>
    </row>
    <row r="166" spans="1:4" ht="30" x14ac:dyDescent="0.25">
      <c r="A166" s="14" t="s">
        <v>32</v>
      </c>
      <c r="B166" s="14" t="s">
        <v>237</v>
      </c>
      <c r="C166" s="14" t="s">
        <v>26</v>
      </c>
      <c r="D166" s="14" t="s">
        <v>45</v>
      </c>
    </row>
    <row r="167" spans="1:4" ht="30" x14ac:dyDescent="0.25">
      <c r="A167" s="14" t="s">
        <v>32</v>
      </c>
      <c r="B167" s="14" t="s">
        <v>250</v>
      </c>
      <c r="C167" s="14" t="s">
        <v>30</v>
      </c>
      <c r="D167" s="14" t="s">
        <v>62</v>
      </c>
    </row>
    <row r="168" spans="1:4" ht="30" x14ac:dyDescent="0.25">
      <c r="A168" s="14" t="s">
        <v>32</v>
      </c>
      <c r="B168" s="14" t="s">
        <v>265</v>
      </c>
      <c r="C168" s="14" t="s">
        <v>56</v>
      </c>
      <c r="D168" s="14" t="s">
        <v>45</v>
      </c>
    </row>
    <row r="169" spans="1:4" ht="30" x14ac:dyDescent="0.25">
      <c r="A169" s="14" t="s">
        <v>32</v>
      </c>
      <c r="B169" s="14" t="s">
        <v>302</v>
      </c>
      <c r="C169" s="14" t="s">
        <v>26</v>
      </c>
      <c r="D169" s="14" t="s">
        <v>62</v>
      </c>
    </row>
    <row r="170" spans="1:4" ht="30" x14ac:dyDescent="0.25">
      <c r="A170" s="14" t="s">
        <v>32</v>
      </c>
      <c r="B170" s="14" t="s">
        <v>327</v>
      </c>
      <c r="C170" s="14" t="s">
        <v>105</v>
      </c>
      <c r="D170" s="14" t="s">
        <v>45</v>
      </c>
    </row>
    <row r="171" spans="1:4" ht="30" x14ac:dyDescent="0.25">
      <c r="A171" s="14" t="s">
        <v>32</v>
      </c>
      <c r="B171" s="14" t="s">
        <v>329</v>
      </c>
      <c r="C171" s="14" t="s">
        <v>30</v>
      </c>
      <c r="D171" s="14" t="s">
        <v>62</v>
      </c>
    </row>
    <row r="172" spans="1:4" ht="30" x14ac:dyDescent="0.25">
      <c r="A172" s="14" t="s">
        <v>32</v>
      </c>
      <c r="B172" s="14" t="s">
        <v>351</v>
      </c>
      <c r="C172" s="14" t="s">
        <v>41</v>
      </c>
      <c r="D172" s="14" t="s">
        <v>62</v>
      </c>
    </row>
    <row r="173" spans="1:4" ht="30" x14ac:dyDescent="0.25">
      <c r="A173" s="14" t="s">
        <v>32</v>
      </c>
      <c r="B173" s="14" t="s">
        <v>366</v>
      </c>
      <c r="C173" s="14" t="s">
        <v>66</v>
      </c>
      <c r="D173" s="14" t="s">
        <v>45</v>
      </c>
    </row>
    <row r="174" spans="1:4" ht="30" x14ac:dyDescent="0.25">
      <c r="A174" s="14" t="s">
        <v>32</v>
      </c>
      <c r="B174" s="14" t="s">
        <v>368</v>
      </c>
      <c r="C174" s="14" t="s">
        <v>369</v>
      </c>
      <c r="D174" s="14" t="s">
        <v>62</v>
      </c>
    </row>
    <row r="175" spans="1:4" ht="30" x14ac:dyDescent="0.25">
      <c r="A175" s="14" t="s">
        <v>32</v>
      </c>
      <c r="B175" s="14" t="s">
        <v>388</v>
      </c>
      <c r="C175" s="14" t="s">
        <v>105</v>
      </c>
      <c r="D175" s="14" t="s">
        <v>62</v>
      </c>
    </row>
    <row r="176" spans="1:4" ht="30" x14ac:dyDescent="0.25">
      <c r="A176" s="14" t="s">
        <v>32</v>
      </c>
      <c r="B176" s="14" t="s">
        <v>396</v>
      </c>
      <c r="C176" s="14" t="s">
        <v>397</v>
      </c>
      <c r="D176" s="14" t="s">
        <v>398</v>
      </c>
    </row>
    <row r="177" spans="1:4" ht="30" x14ac:dyDescent="0.25">
      <c r="A177" s="14" t="s">
        <v>32</v>
      </c>
      <c r="B177" s="14" t="s">
        <v>403</v>
      </c>
      <c r="C177" s="14" t="s">
        <v>105</v>
      </c>
      <c r="D177" s="14" t="s">
        <v>77</v>
      </c>
    </row>
    <row r="178" spans="1:4" ht="30" x14ac:dyDescent="0.25">
      <c r="A178" s="14" t="s">
        <v>32</v>
      </c>
      <c r="B178" s="14" t="s">
        <v>462</v>
      </c>
      <c r="C178" s="14" t="s">
        <v>66</v>
      </c>
      <c r="D178" s="14" t="s">
        <v>62</v>
      </c>
    </row>
    <row r="179" spans="1:4" ht="30" x14ac:dyDescent="0.25">
      <c r="A179" s="14" t="s">
        <v>32</v>
      </c>
      <c r="B179" s="14" t="s">
        <v>466</v>
      </c>
      <c r="C179" s="14" t="s">
        <v>30</v>
      </c>
      <c r="D179" s="14" t="s">
        <v>62</v>
      </c>
    </row>
    <row r="180" spans="1:4" ht="30" x14ac:dyDescent="0.25">
      <c r="A180" s="14" t="s">
        <v>32</v>
      </c>
      <c r="B180" s="14" t="s">
        <v>480</v>
      </c>
      <c r="C180" s="14" t="s">
        <v>481</v>
      </c>
      <c r="D180" s="14" t="s">
        <v>182</v>
      </c>
    </row>
    <row r="181" spans="1:4" ht="30" x14ac:dyDescent="0.25">
      <c r="A181" s="14" t="s">
        <v>32</v>
      </c>
      <c r="B181" s="14" t="s">
        <v>501</v>
      </c>
      <c r="C181" s="14" t="s">
        <v>105</v>
      </c>
      <c r="D181" s="14" t="s">
        <v>62</v>
      </c>
    </row>
    <row r="182" spans="1:4" ht="30" x14ac:dyDescent="0.25">
      <c r="A182" s="14" t="s">
        <v>32</v>
      </c>
      <c r="B182" s="14" t="s">
        <v>502</v>
      </c>
      <c r="C182" s="14" t="s">
        <v>105</v>
      </c>
      <c r="D182" s="14" t="s">
        <v>45</v>
      </c>
    </row>
    <row r="183" spans="1:4" ht="30" x14ac:dyDescent="0.25">
      <c r="A183" s="14" t="s">
        <v>32</v>
      </c>
      <c r="B183" s="14" t="s">
        <v>529</v>
      </c>
      <c r="C183" s="14" t="s">
        <v>481</v>
      </c>
      <c r="D183" s="14" t="s">
        <v>182</v>
      </c>
    </row>
    <row r="184" spans="1:4" ht="30" x14ac:dyDescent="0.25">
      <c r="A184" s="14" t="s">
        <v>32</v>
      </c>
      <c r="B184" s="14" t="s">
        <v>534</v>
      </c>
      <c r="C184" s="14" t="s">
        <v>41</v>
      </c>
      <c r="D184" s="14" t="s">
        <v>62</v>
      </c>
    </row>
    <row r="185" spans="1:4" ht="30" x14ac:dyDescent="0.25">
      <c r="A185" s="14" t="s">
        <v>32</v>
      </c>
      <c r="B185" s="14" t="s">
        <v>535</v>
      </c>
      <c r="C185" s="14" t="s">
        <v>130</v>
      </c>
      <c r="D185" s="14" t="s">
        <v>62</v>
      </c>
    </row>
    <row r="186" spans="1:4" ht="30" x14ac:dyDescent="0.25">
      <c r="A186" s="14" t="s">
        <v>32</v>
      </c>
      <c r="B186" s="14" t="s">
        <v>554</v>
      </c>
      <c r="C186" s="14" t="s">
        <v>66</v>
      </c>
      <c r="D186" s="14" t="s">
        <v>62</v>
      </c>
    </row>
    <row r="187" spans="1:4" ht="30" x14ac:dyDescent="0.25">
      <c r="A187" s="14" t="s">
        <v>32</v>
      </c>
      <c r="B187" s="14" t="s">
        <v>573</v>
      </c>
      <c r="C187" s="14" t="s">
        <v>30</v>
      </c>
      <c r="D187" s="14" t="s">
        <v>574</v>
      </c>
    </row>
    <row r="188" spans="1:4" ht="30" x14ac:dyDescent="0.25">
      <c r="A188" s="14" t="s">
        <v>275</v>
      </c>
      <c r="B188" s="14" t="s">
        <v>276</v>
      </c>
      <c r="C188" s="14" t="s">
        <v>277</v>
      </c>
      <c r="D188" s="14" t="s">
        <v>278</v>
      </c>
    </row>
    <row r="189" spans="1:4" ht="30" x14ac:dyDescent="0.25">
      <c r="A189" s="14" t="s">
        <v>451</v>
      </c>
      <c r="B189" s="14" t="s">
        <v>452</v>
      </c>
      <c r="C189" s="14" t="s">
        <v>453</v>
      </c>
      <c r="D189" s="14" t="s">
        <v>454</v>
      </c>
    </row>
    <row r="190" spans="1:4" ht="30" x14ac:dyDescent="0.25">
      <c r="A190" s="14" t="s">
        <v>451</v>
      </c>
      <c r="B190" s="14" t="s">
        <v>580</v>
      </c>
      <c r="C190" s="14" t="s">
        <v>527</v>
      </c>
      <c r="D190" s="14" t="s">
        <v>581</v>
      </c>
    </row>
    <row r="191" spans="1:4" x14ac:dyDescent="0.25">
      <c r="A191" s="14" t="s">
        <v>418</v>
      </c>
      <c r="B191" s="14" t="s">
        <v>419</v>
      </c>
      <c r="C191" s="14" t="s">
        <v>41</v>
      </c>
      <c r="D191" s="14" t="s">
        <v>162</v>
      </c>
    </row>
    <row r="192" spans="1:4" x14ac:dyDescent="0.25">
      <c r="A192" s="14" t="s">
        <v>418</v>
      </c>
      <c r="B192" s="14" t="s">
        <v>488</v>
      </c>
      <c r="C192" s="14" t="s">
        <v>66</v>
      </c>
      <c r="D192" s="14" t="s">
        <v>489</v>
      </c>
    </row>
    <row r="193" spans="1:4" x14ac:dyDescent="0.25">
      <c r="A193" s="14" t="s">
        <v>319</v>
      </c>
      <c r="B193" s="14" t="s">
        <v>320</v>
      </c>
      <c r="C193" s="14" t="s">
        <v>321</v>
      </c>
      <c r="D193" s="14" t="s">
        <v>322</v>
      </c>
    </row>
    <row r="194" spans="1:4" x14ac:dyDescent="0.25">
      <c r="A194" s="14" t="s">
        <v>355</v>
      </c>
      <c r="B194" s="14" t="s">
        <v>356</v>
      </c>
      <c r="C194" s="14" t="s">
        <v>41</v>
      </c>
      <c r="D194" s="14" t="s">
        <v>357</v>
      </c>
    </row>
    <row r="195" spans="1:4" x14ac:dyDescent="0.25">
      <c r="A195" s="14" t="s">
        <v>355</v>
      </c>
      <c r="B195" s="14" t="s">
        <v>555</v>
      </c>
      <c r="C195" s="14" t="s">
        <v>41</v>
      </c>
      <c r="D195" s="14" t="s">
        <v>556</v>
      </c>
    </row>
    <row r="196" spans="1:4" x14ac:dyDescent="0.25">
      <c r="A196" s="14" t="s">
        <v>222</v>
      </c>
      <c r="B196" s="14" t="s">
        <v>223</v>
      </c>
      <c r="C196" s="14" t="s">
        <v>30</v>
      </c>
      <c r="D196" s="14" t="s">
        <v>224</v>
      </c>
    </row>
    <row r="197" spans="1:4" x14ac:dyDescent="0.25">
      <c r="A197" s="14" t="s">
        <v>490</v>
      </c>
      <c r="B197" s="14" t="s">
        <v>491</v>
      </c>
      <c r="C197" s="14" t="s">
        <v>84</v>
      </c>
      <c r="D197" s="14" t="s">
        <v>492</v>
      </c>
    </row>
    <row r="198" spans="1:4" x14ac:dyDescent="0.25">
      <c r="A198" s="14" t="s">
        <v>467</v>
      </c>
      <c r="B198" s="14" t="s">
        <v>468</v>
      </c>
      <c r="C198" s="14" t="s">
        <v>293</v>
      </c>
      <c r="D198" s="14" t="s">
        <v>469</v>
      </c>
    </row>
    <row r="199" spans="1:4" x14ac:dyDescent="0.25">
      <c r="A199" s="14" t="s">
        <v>163</v>
      </c>
      <c r="B199" s="14" t="s">
        <v>164</v>
      </c>
      <c r="C199" s="14" t="s">
        <v>144</v>
      </c>
      <c r="D199" s="14" t="s">
        <v>165</v>
      </c>
    </row>
    <row r="200" spans="1:4" x14ac:dyDescent="0.25">
      <c r="A200" s="14" t="s">
        <v>166</v>
      </c>
      <c r="B200" s="14" t="s">
        <v>167</v>
      </c>
      <c r="C200" s="14" t="s">
        <v>56</v>
      </c>
      <c r="D200" s="14" t="s">
        <v>168</v>
      </c>
    </row>
    <row r="201" spans="1:4" x14ac:dyDescent="0.25">
      <c r="A201" s="14" t="s">
        <v>166</v>
      </c>
      <c r="B201" s="14" t="s">
        <v>196</v>
      </c>
      <c r="C201" s="14" t="s">
        <v>56</v>
      </c>
      <c r="D201" s="14" t="s">
        <v>197</v>
      </c>
    </row>
    <row r="202" spans="1:4" x14ac:dyDescent="0.25">
      <c r="A202" s="14" t="s">
        <v>166</v>
      </c>
      <c r="B202" s="14" t="s">
        <v>234</v>
      </c>
      <c r="C202" s="14" t="s">
        <v>235</v>
      </c>
      <c r="D202" s="14" t="s">
        <v>236</v>
      </c>
    </row>
    <row r="203" spans="1:4" x14ac:dyDescent="0.25">
      <c r="A203" s="14" t="s">
        <v>166</v>
      </c>
      <c r="B203" s="14" t="s">
        <v>350</v>
      </c>
      <c r="C203" s="14" t="s">
        <v>235</v>
      </c>
      <c r="D203" s="14" t="s">
        <v>197</v>
      </c>
    </row>
    <row r="204" spans="1:4" x14ac:dyDescent="0.25">
      <c r="A204" s="14" t="s">
        <v>166</v>
      </c>
      <c r="B204" s="14" t="s">
        <v>428</v>
      </c>
      <c r="C204" s="14" t="s">
        <v>235</v>
      </c>
      <c r="D204" s="14" t="s">
        <v>429</v>
      </c>
    </row>
    <row r="205" spans="1:4" x14ac:dyDescent="0.25">
      <c r="A205" s="14" t="s">
        <v>166</v>
      </c>
      <c r="B205" s="14" t="s">
        <v>470</v>
      </c>
      <c r="C205" s="14" t="s">
        <v>56</v>
      </c>
      <c r="D205" s="14" t="s">
        <v>197</v>
      </c>
    </row>
    <row r="206" spans="1:4" x14ac:dyDescent="0.25">
      <c r="A206" s="14" t="s">
        <v>166</v>
      </c>
      <c r="B206" s="14" t="s">
        <v>508</v>
      </c>
      <c r="C206" s="14" t="s">
        <v>235</v>
      </c>
      <c r="D206" s="14" t="s">
        <v>197</v>
      </c>
    </row>
    <row r="207" spans="1:4" x14ac:dyDescent="0.25">
      <c r="A207" s="14" t="s">
        <v>166</v>
      </c>
      <c r="B207" s="14" t="s">
        <v>543</v>
      </c>
      <c r="C207" s="14" t="s">
        <v>56</v>
      </c>
      <c r="D207" s="14" t="s">
        <v>197</v>
      </c>
    </row>
    <row r="208" spans="1:4" ht="30" x14ac:dyDescent="0.25">
      <c r="A208" s="14" t="s">
        <v>39</v>
      </c>
      <c r="B208" s="14" t="s">
        <v>40</v>
      </c>
      <c r="C208" s="14" t="s">
        <v>41</v>
      </c>
      <c r="D208" s="14" t="s">
        <v>42</v>
      </c>
    </row>
    <row r="209" spans="1:4" ht="30" x14ac:dyDescent="0.25">
      <c r="A209" s="14" t="s">
        <v>39</v>
      </c>
      <c r="B209" s="14" t="s">
        <v>99</v>
      </c>
      <c r="C209" s="14" t="s">
        <v>71</v>
      </c>
      <c r="D209" s="14" t="s">
        <v>100</v>
      </c>
    </row>
    <row r="210" spans="1:4" ht="30" x14ac:dyDescent="0.25">
      <c r="A210" s="14" t="s">
        <v>39</v>
      </c>
      <c r="B210" s="14" t="s">
        <v>115</v>
      </c>
      <c r="C210" s="14" t="s">
        <v>116</v>
      </c>
      <c r="D210" s="14" t="s">
        <v>117</v>
      </c>
    </row>
    <row r="211" spans="1:4" ht="30" x14ac:dyDescent="0.25">
      <c r="A211" s="14" t="s">
        <v>39</v>
      </c>
      <c r="B211" s="14" t="s">
        <v>120</v>
      </c>
      <c r="C211" s="14" t="s">
        <v>71</v>
      </c>
      <c r="D211" s="14" t="s">
        <v>121</v>
      </c>
    </row>
    <row r="212" spans="1:4" ht="30" x14ac:dyDescent="0.25">
      <c r="A212" s="14" t="s">
        <v>39</v>
      </c>
      <c r="B212" s="14" t="s">
        <v>135</v>
      </c>
      <c r="C212" s="14" t="s">
        <v>56</v>
      </c>
      <c r="D212" s="14" t="s">
        <v>136</v>
      </c>
    </row>
    <row r="213" spans="1:4" ht="30" x14ac:dyDescent="0.25">
      <c r="A213" s="14" t="s">
        <v>39</v>
      </c>
      <c r="B213" s="14" t="s">
        <v>152</v>
      </c>
      <c r="C213" s="14" t="s">
        <v>17</v>
      </c>
      <c r="D213" s="14" t="s">
        <v>153</v>
      </c>
    </row>
    <row r="214" spans="1:4" ht="30" x14ac:dyDescent="0.25">
      <c r="A214" s="14" t="s">
        <v>39</v>
      </c>
      <c r="B214" s="14" t="s">
        <v>285</v>
      </c>
      <c r="C214" s="14" t="s">
        <v>130</v>
      </c>
      <c r="D214" s="14" t="s">
        <v>286</v>
      </c>
    </row>
    <row r="215" spans="1:4" ht="30" x14ac:dyDescent="0.25">
      <c r="A215" s="14" t="s">
        <v>39</v>
      </c>
      <c r="B215" s="14" t="s">
        <v>312</v>
      </c>
      <c r="C215" s="14" t="s">
        <v>48</v>
      </c>
      <c r="D215" s="14" t="s">
        <v>42</v>
      </c>
    </row>
    <row r="216" spans="1:4" ht="30" x14ac:dyDescent="0.25">
      <c r="A216" s="14" t="s">
        <v>39</v>
      </c>
      <c r="B216" s="14" t="s">
        <v>328</v>
      </c>
      <c r="C216" s="14" t="s">
        <v>150</v>
      </c>
      <c r="D216" s="14" t="s">
        <v>286</v>
      </c>
    </row>
    <row r="217" spans="1:4" ht="30" x14ac:dyDescent="0.25">
      <c r="A217" s="14" t="s">
        <v>39</v>
      </c>
      <c r="B217" s="14" t="s">
        <v>333</v>
      </c>
      <c r="C217" s="14" t="s">
        <v>334</v>
      </c>
      <c r="D217" s="14" t="s">
        <v>335</v>
      </c>
    </row>
    <row r="218" spans="1:4" ht="30" x14ac:dyDescent="0.25">
      <c r="A218" s="14" t="s">
        <v>39</v>
      </c>
      <c r="B218" s="14" t="s">
        <v>360</v>
      </c>
      <c r="C218" s="14" t="s">
        <v>290</v>
      </c>
      <c r="D218" s="14" t="s">
        <v>361</v>
      </c>
    </row>
    <row r="219" spans="1:4" ht="30" x14ac:dyDescent="0.25">
      <c r="A219" s="14" t="s">
        <v>39</v>
      </c>
      <c r="B219" s="14" t="s">
        <v>378</v>
      </c>
      <c r="C219" s="14" t="s">
        <v>84</v>
      </c>
      <c r="D219" s="14" t="s">
        <v>379</v>
      </c>
    </row>
    <row r="220" spans="1:4" ht="30" x14ac:dyDescent="0.25">
      <c r="A220" s="14" t="s">
        <v>39</v>
      </c>
      <c r="B220" s="14" t="s">
        <v>410</v>
      </c>
      <c r="C220" s="14" t="s">
        <v>405</v>
      </c>
      <c r="D220" s="14" t="s">
        <v>411</v>
      </c>
    </row>
    <row r="221" spans="1:4" ht="30" x14ac:dyDescent="0.25">
      <c r="A221" s="14" t="s">
        <v>39</v>
      </c>
      <c r="B221" s="14" t="s">
        <v>434</v>
      </c>
      <c r="C221" s="14" t="s">
        <v>297</v>
      </c>
      <c r="D221" s="14" t="s">
        <v>435</v>
      </c>
    </row>
    <row r="222" spans="1:4" ht="30" x14ac:dyDescent="0.25">
      <c r="A222" s="14" t="s">
        <v>39</v>
      </c>
      <c r="B222" s="14" t="s">
        <v>522</v>
      </c>
      <c r="C222" s="14" t="s">
        <v>30</v>
      </c>
      <c r="D222" s="14" t="s">
        <v>379</v>
      </c>
    </row>
    <row r="223" spans="1:4" ht="30" x14ac:dyDescent="0.25">
      <c r="A223" s="14" t="s">
        <v>39</v>
      </c>
      <c r="B223" s="14" t="s">
        <v>553</v>
      </c>
      <c r="C223" s="14" t="s">
        <v>30</v>
      </c>
      <c r="D223" s="14" t="s">
        <v>379</v>
      </c>
    </row>
    <row r="224" spans="1:4" ht="30" x14ac:dyDescent="0.25">
      <c r="A224" s="14" t="s">
        <v>39</v>
      </c>
      <c r="B224" s="14" t="s">
        <v>564</v>
      </c>
      <c r="C224" s="14" t="s">
        <v>317</v>
      </c>
      <c r="D224" s="14" t="s">
        <v>565</v>
      </c>
    </row>
    <row r="225" spans="1:4" x14ac:dyDescent="0.25">
      <c r="A225" s="14" t="s">
        <v>303</v>
      </c>
      <c r="B225" s="14" t="s">
        <v>304</v>
      </c>
      <c r="C225" s="14" t="s">
        <v>305</v>
      </c>
      <c r="D225" s="14" t="s">
        <v>306</v>
      </c>
    </row>
    <row r="226" spans="1:4" x14ac:dyDescent="0.25">
      <c r="A226" s="14" t="s">
        <v>69</v>
      </c>
      <c r="B226" s="14" t="s">
        <v>70</v>
      </c>
      <c r="C226" s="14" t="s">
        <v>71</v>
      </c>
      <c r="D226" s="14" t="s">
        <v>72</v>
      </c>
    </row>
    <row r="227" spans="1:4" x14ac:dyDescent="0.25">
      <c r="A227" s="14" t="s">
        <v>69</v>
      </c>
      <c r="B227" s="14" t="s">
        <v>526</v>
      </c>
      <c r="C227" s="14" t="s">
        <v>527</v>
      </c>
      <c r="D227" s="14" t="s">
        <v>528</v>
      </c>
    </row>
    <row r="228" spans="1:4" x14ac:dyDescent="0.25">
      <c r="A228" s="14" t="s">
        <v>46</v>
      </c>
      <c r="B228" s="14" t="s">
        <v>47</v>
      </c>
      <c r="C228" s="14" t="s">
        <v>48</v>
      </c>
      <c r="D228" s="14" t="s">
        <v>49</v>
      </c>
    </row>
    <row r="229" spans="1:4" x14ac:dyDescent="0.25">
      <c r="A229" s="14" t="s">
        <v>46</v>
      </c>
      <c r="B229" s="14" t="s">
        <v>141</v>
      </c>
      <c r="C229" s="14" t="s">
        <v>48</v>
      </c>
      <c r="D229" s="14" t="s">
        <v>142</v>
      </c>
    </row>
    <row r="230" spans="1:4" x14ac:dyDescent="0.25">
      <c r="A230" s="14" t="s">
        <v>46</v>
      </c>
      <c r="B230" s="14" t="s">
        <v>386</v>
      </c>
      <c r="C230" s="14" t="s">
        <v>215</v>
      </c>
      <c r="D230" s="14" t="s">
        <v>387</v>
      </c>
    </row>
    <row r="231" spans="1:4" x14ac:dyDescent="0.25">
      <c r="A231" s="14" t="s">
        <v>268</v>
      </c>
      <c r="B231" s="14" t="s">
        <v>269</v>
      </c>
      <c r="C231" s="14" t="s">
        <v>270</v>
      </c>
      <c r="D231" s="14" t="s">
        <v>271</v>
      </c>
    </row>
    <row r="232" spans="1:4" x14ac:dyDescent="0.25">
      <c r="A232" s="14" t="s">
        <v>172</v>
      </c>
      <c r="B232" s="14" t="s">
        <v>173</v>
      </c>
      <c r="C232" s="14" t="s">
        <v>174</v>
      </c>
      <c r="D232" s="14" t="s">
        <v>175</v>
      </c>
    </row>
    <row r="233" spans="1:4" x14ac:dyDescent="0.25">
      <c r="A233" s="14" t="s">
        <v>392</v>
      </c>
      <c r="B233" s="14" t="s">
        <v>393</v>
      </c>
      <c r="C233" s="14" t="s">
        <v>394</v>
      </c>
      <c r="D233" s="14" t="s">
        <v>395</v>
      </c>
    </row>
    <row r="234" spans="1:4" x14ac:dyDescent="0.25">
      <c r="A234" s="14" t="s">
        <v>392</v>
      </c>
      <c r="B234" s="14" t="s">
        <v>407</v>
      </c>
      <c r="C234" s="14" t="s">
        <v>84</v>
      </c>
      <c r="D234" s="14" t="s">
        <v>408</v>
      </c>
    </row>
    <row r="235" spans="1:4" x14ac:dyDescent="0.25">
      <c r="A235" s="14" t="s">
        <v>392</v>
      </c>
      <c r="B235" s="14" t="s">
        <v>493</v>
      </c>
      <c r="C235" s="14" t="s">
        <v>37</v>
      </c>
      <c r="D235" s="14" t="s">
        <v>494</v>
      </c>
    </row>
    <row r="236" spans="1:4" x14ac:dyDescent="0.25">
      <c r="A236" s="14" t="s">
        <v>392</v>
      </c>
      <c r="B236" s="14" t="s">
        <v>561</v>
      </c>
      <c r="C236" s="14" t="s">
        <v>562</v>
      </c>
      <c r="D236" s="14" t="s">
        <v>563</v>
      </c>
    </row>
    <row r="237" spans="1:4" x14ac:dyDescent="0.25">
      <c r="A237" s="14" t="s">
        <v>412</v>
      </c>
      <c r="B237" s="14" t="s">
        <v>413</v>
      </c>
      <c r="C237" s="14" t="s">
        <v>30</v>
      </c>
      <c r="D237" s="14" t="s">
        <v>414</v>
      </c>
    </row>
    <row r="238" spans="1:4" ht="30" x14ac:dyDescent="0.25">
      <c r="A238" s="14" t="s">
        <v>89</v>
      </c>
      <c r="B238" s="14" t="s">
        <v>90</v>
      </c>
      <c r="C238" s="14" t="s">
        <v>91</v>
      </c>
      <c r="D238" s="14" t="s">
        <v>92</v>
      </c>
    </row>
    <row r="239" spans="1:4" ht="30" x14ac:dyDescent="0.25">
      <c r="A239" s="14" t="s">
        <v>89</v>
      </c>
      <c r="B239" s="14" t="s">
        <v>127</v>
      </c>
      <c r="C239" s="14" t="s">
        <v>84</v>
      </c>
      <c r="D239" s="14" t="s">
        <v>128</v>
      </c>
    </row>
    <row r="240" spans="1:4" ht="30" x14ac:dyDescent="0.25">
      <c r="A240" s="14" t="s">
        <v>89</v>
      </c>
      <c r="B240" s="14" t="s">
        <v>159</v>
      </c>
      <c r="C240" s="14" t="s">
        <v>26</v>
      </c>
      <c r="D240" s="14" t="s">
        <v>92</v>
      </c>
    </row>
    <row r="241" spans="1:4" ht="30" x14ac:dyDescent="0.25">
      <c r="A241" s="14" t="s">
        <v>89</v>
      </c>
      <c r="B241" s="14" t="s">
        <v>180</v>
      </c>
      <c r="C241" s="14" t="s">
        <v>84</v>
      </c>
      <c r="D241" s="14" t="s">
        <v>128</v>
      </c>
    </row>
    <row r="242" spans="1:4" x14ac:dyDescent="0.25">
      <c r="A242" s="14" t="s">
        <v>420</v>
      </c>
      <c r="B242" s="14" t="s">
        <v>421</v>
      </c>
      <c r="C242" s="14" t="s">
        <v>112</v>
      </c>
      <c r="D242" s="14" t="s">
        <v>422</v>
      </c>
    </row>
    <row r="243" spans="1:4" x14ac:dyDescent="0.25">
      <c r="A243" s="14" t="s">
        <v>498</v>
      </c>
      <c r="B243" s="14" t="s">
        <v>499</v>
      </c>
      <c r="C243" s="14" t="s">
        <v>41</v>
      </c>
      <c r="D243" s="14" t="s">
        <v>500</v>
      </c>
    </row>
    <row r="244" spans="1:4" x14ac:dyDescent="0.25">
      <c r="A244" s="14" t="s">
        <v>28</v>
      </c>
      <c r="B244" s="14" t="s">
        <v>29</v>
      </c>
      <c r="C244" s="14" t="s">
        <v>30</v>
      </c>
      <c r="D244" s="14" t="s">
        <v>31</v>
      </c>
    </row>
    <row r="245" spans="1:4" x14ac:dyDescent="0.25">
      <c r="A245" s="14" t="s">
        <v>28</v>
      </c>
      <c r="B245" s="14" t="s">
        <v>86</v>
      </c>
      <c r="C245" s="14" t="s">
        <v>87</v>
      </c>
      <c r="D245" s="14" t="s">
        <v>88</v>
      </c>
    </row>
    <row r="246" spans="1:4" x14ac:dyDescent="0.25">
      <c r="A246" s="14" t="s">
        <v>28</v>
      </c>
      <c r="B246" s="14" t="s">
        <v>113</v>
      </c>
      <c r="C246" s="14" t="s">
        <v>37</v>
      </c>
      <c r="D246" s="14" t="s">
        <v>114</v>
      </c>
    </row>
    <row r="247" spans="1:4" x14ac:dyDescent="0.25">
      <c r="A247" s="14" t="s">
        <v>28</v>
      </c>
      <c r="B247" s="14" t="s">
        <v>149</v>
      </c>
      <c r="C247" s="14" t="s">
        <v>150</v>
      </c>
      <c r="D247" s="14" t="s">
        <v>151</v>
      </c>
    </row>
    <row r="248" spans="1:4" x14ac:dyDescent="0.25">
      <c r="A248" s="14" t="s">
        <v>28</v>
      </c>
      <c r="B248" s="14" t="s">
        <v>169</v>
      </c>
      <c r="C248" s="14" t="s">
        <v>170</v>
      </c>
      <c r="D248" s="14" t="s">
        <v>171</v>
      </c>
    </row>
    <row r="249" spans="1:4" x14ac:dyDescent="0.25">
      <c r="A249" s="14" t="s">
        <v>28</v>
      </c>
      <c r="B249" s="14" t="s">
        <v>204</v>
      </c>
      <c r="C249" s="14" t="s">
        <v>205</v>
      </c>
      <c r="D249" s="14" t="s">
        <v>28</v>
      </c>
    </row>
    <row r="250" spans="1:4" x14ac:dyDescent="0.25">
      <c r="A250" s="14" t="s">
        <v>28</v>
      </c>
      <c r="B250" s="14" t="s">
        <v>206</v>
      </c>
      <c r="C250" s="14" t="s">
        <v>37</v>
      </c>
      <c r="D250" s="14" t="s">
        <v>31</v>
      </c>
    </row>
    <row r="251" spans="1:4" x14ac:dyDescent="0.25">
      <c r="A251" s="14" t="s">
        <v>28</v>
      </c>
      <c r="B251" s="14" t="s">
        <v>244</v>
      </c>
      <c r="C251" s="14" t="s">
        <v>37</v>
      </c>
      <c r="D251" s="14" t="s">
        <v>31</v>
      </c>
    </row>
    <row r="252" spans="1:4" x14ac:dyDescent="0.25">
      <c r="A252" s="14" t="s">
        <v>28</v>
      </c>
      <c r="B252" s="14" t="s">
        <v>251</v>
      </c>
      <c r="C252" s="14" t="s">
        <v>30</v>
      </c>
      <c r="D252" s="14" t="s">
        <v>151</v>
      </c>
    </row>
    <row r="253" spans="1:4" x14ac:dyDescent="0.25">
      <c r="A253" s="14" t="s">
        <v>28</v>
      </c>
      <c r="B253" s="14" t="s">
        <v>345</v>
      </c>
      <c r="C253" s="14" t="s">
        <v>26</v>
      </c>
      <c r="D253" s="14" t="s">
        <v>346</v>
      </c>
    </row>
    <row r="254" spans="1:4" x14ac:dyDescent="0.25">
      <c r="A254" s="14" t="s">
        <v>28</v>
      </c>
      <c r="B254" s="14" t="s">
        <v>363</v>
      </c>
      <c r="C254" s="14" t="s">
        <v>364</v>
      </c>
      <c r="D254" s="14" t="s">
        <v>365</v>
      </c>
    </row>
    <row r="255" spans="1:4" x14ac:dyDescent="0.25">
      <c r="A255" s="14" t="s">
        <v>28</v>
      </c>
      <c r="B255" s="14" t="s">
        <v>473</v>
      </c>
      <c r="C255" s="14" t="s">
        <v>474</v>
      </c>
      <c r="D255" s="14" t="s">
        <v>31</v>
      </c>
    </row>
    <row r="256" spans="1:4" x14ac:dyDescent="0.25">
      <c r="A256" s="14" t="s">
        <v>28</v>
      </c>
      <c r="B256" s="14" t="s">
        <v>507</v>
      </c>
      <c r="C256" s="14" t="s">
        <v>37</v>
      </c>
      <c r="D256" s="14" t="s">
        <v>114</v>
      </c>
    </row>
    <row r="257" spans="1:4" x14ac:dyDescent="0.25">
      <c r="A257" s="14" t="s">
        <v>28</v>
      </c>
      <c r="B257" s="14" t="s">
        <v>515</v>
      </c>
      <c r="C257" s="14" t="s">
        <v>187</v>
      </c>
      <c r="D257" s="14" t="s">
        <v>151</v>
      </c>
    </row>
    <row r="258" spans="1:4" x14ac:dyDescent="0.25">
      <c r="A258" s="14" t="s">
        <v>28</v>
      </c>
      <c r="B258" s="14" t="s">
        <v>544</v>
      </c>
      <c r="C258" s="14" t="s">
        <v>545</v>
      </c>
      <c r="D258" s="14" t="s">
        <v>546</v>
      </c>
    </row>
    <row r="259" spans="1:4" x14ac:dyDescent="0.25">
      <c r="A259" s="14" t="s">
        <v>28</v>
      </c>
      <c r="B259" s="14" t="s">
        <v>567</v>
      </c>
      <c r="C259" s="14" t="s">
        <v>397</v>
      </c>
      <c r="D259" s="14" t="s">
        <v>151</v>
      </c>
    </row>
    <row r="260" spans="1:4" x14ac:dyDescent="0.25">
      <c r="A260" s="14" t="s">
        <v>28</v>
      </c>
      <c r="B260" s="14" t="s">
        <v>570</v>
      </c>
      <c r="C260" s="14" t="s">
        <v>571</v>
      </c>
      <c r="D260" s="14" t="s">
        <v>572</v>
      </c>
    </row>
    <row r="261" spans="1:4" ht="30" x14ac:dyDescent="0.25">
      <c r="A261" s="14" t="s">
        <v>247</v>
      </c>
      <c r="B261" s="14" t="s">
        <v>248</v>
      </c>
      <c r="C261" s="14" t="s">
        <v>26</v>
      </c>
      <c r="D261" s="14" t="s">
        <v>249</v>
      </c>
    </row>
    <row r="262" spans="1:4" ht="30" x14ac:dyDescent="0.25">
      <c r="A262" s="14" t="s">
        <v>247</v>
      </c>
      <c r="B262" s="14" t="s">
        <v>487</v>
      </c>
      <c r="C262" s="14" t="s">
        <v>48</v>
      </c>
      <c r="D262" s="14" t="s">
        <v>249</v>
      </c>
    </row>
    <row r="263" spans="1:4" x14ac:dyDescent="0.25">
      <c r="A263" s="14" t="s">
        <v>183</v>
      </c>
      <c r="B263" s="14" t="s">
        <v>184</v>
      </c>
      <c r="C263" s="14" t="s">
        <v>17</v>
      </c>
      <c r="D263" s="14" t="s">
        <v>185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74"/>
  <sheetViews>
    <sheetView topLeftCell="A70" workbookViewId="0">
      <selection activeCell="E74" sqref="E74"/>
    </sheetView>
  </sheetViews>
  <sheetFormatPr defaultRowHeight="15" x14ac:dyDescent="0.25"/>
  <cols>
    <col min="1" max="1" width="2.5703125" customWidth="1"/>
    <col min="2" max="2" width="12" customWidth="1"/>
    <col min="3" max="3" width="35.7109375" customWidth="1"/>
    <col min="4" max="4" width="7.42578125" customWidth="1"/>
    <col min="5" max="5" width="11.85546875" customWidth="1"/>
    <col min="6" max="7" width="15.140625" bestFit="1" customWidth="1"/>
    <col min="8" max="10" width="14.140625" bestFit="1" customWidth="1"/>
    <col min="11" max="13" width="15.140625" bestFit="1" customWidth="1"/>
    <col min="14" max="15" width="14.140625" bestFit="1" customWidth="1"/>
    <col min="16" max="16" width="15.140625" bestFit="1" customWidth="1"/>
    <col min="17" max="221" width="14.140625" bestFit="1" customWidth="1"/>
    <col min="222" max="222" width="7.42578125" customWidth="1"/>
    <col min="223" max="223" width="11.85546875" bestFit="1" customWidth="1"/>
  </cols>
  <sheetData>
    <row r="1" spans="2:12" x14ac:dyDescent="0.25">
      <c r="B1" s="12" t="s">
        <v>11</v>
      </c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2:12" x14ac:dyDescent="0.25">
      <c r="B2" s="13" t="s">
        <v>12</v>
      </c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2:12" ht="14.45" x14ac:dyDescent="0.3">
      <c r="B3" s="13" t="str">
        <f>CONCATENATE("с ", BeginRegDate, " по ", EndRegDate)</f>
        <v>с 01.01.2025 по 30.06.2025</v>
      </c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2:12" x14ac:dyDescent="0.25">
      <c r="B4" s="1"/>
      <c r="C4" s="1"/>
      <c r="D4" s="1"/>
      <c r="E4" s="1"/>
      <c r="F4" s="1"/>
      <c r="G4" s="1"/>
      <c r="H4" s="1"/>
      <c r="I4" s="1"/>
      <c r="J4" s="1"/>
      <c r="K4" s="1"/>
    </row>
    <row r="5" spans="2:12" ht="14.45" x14ac:dyDescent="0.3">
      <c r="B5" s="1" t="str">
        <f>CONCATENATE("на дату: ", ReportDate)</f>
        <v>на дату: 08.07.2025 9:37:31</v>
      </c>
      <c r="C5" s="1"/>
      <c r="D5" s="1"/>
      <c r="E5" s="1"/>
      <c r="F5" s="1"/>
      <c r="G5" s="1"/>
      <c r="H5" s="1"/>
      <c r="I5" s="1"/>
      <c r="J5" s="1"/>
      <c r="K5" s="1"/>
      <c r="L5" s="1"/>
    </row>
    <row r="6" spans="2:12" ht="14.45" x14ac:dyDescent="0.3">
      <c r="B6" s="7" t="s">
        <v>10</v>
      </c>
      <c r="C6" s="7" t="s">
        <v>5</v>
      </c>
      <c r="D6" s="8"/>
      <c r="E6" s="8"/>
    </row>
    <row r="7" spans="2:12" x14ac:dyDescent="0.25">
      <c r="B7" s="7" t="s">
        <v>6</v>
      </c>
      <c r="C7" s="8" t="s">
        <v>19</v>
      </c>
      <c r="D7" s="8" t="s">
        <v>7</v>
      </c>
      <c r="E7" s="8" t="s">
        <v>8</v>
      </c>
    </row>
    <row r="8" spans="2:12" ht="120" x14ac:dyDescent="0.25">
      <c r="B8" s="10" t="s">
        <v>200</v>
      </c>
      <c r="C8" s="9">
        <v>5</v>
      </c>
      <c r="D8" s="9"/>
      <c r="E8" s="9">
        <v>5</v>
      </c>
    </row>
    <row r="9" spans="2:12" ht="195" x14ac:dyDescent="0.25">
      <c r="B9" s="10" t="s">
        <v>178</v>
      </c>
      <c r="C9" s="9">
        <v>1</v>
      </c>
      <c r="D9" s="9"/>
      <c r="E9" s="9">
        <v>1</v>
      </c>
    </row>
    <row r="10" spans="2:12" ht="105" x14ac:dyDescent="0.25">
      <c r="B10" s="10" t="s">
        <v>299</v>
      </c>
      <c r="C10" s="9">
        <v>4</v>
      </c>
      <c r="D10" s="9"/>
      <c r="E10" s="9">
        <v>4</v>
      </c>
    </row>
    <row r="11" spans="2:12" ht="105" x14ac:dyDescent="0.25">
      <c r="B11" s="10" t="s">
        <v>541</v>
      </c>
      <c r="C11" s="9">
        <v>1</v>
      </c>
      <c r="D11" s="9"/>
      <c r="E11" s="9">
        <v>1</v>
      </c>
    </row>
    <row r="12" spans="2:12" ht="90" x14ac:dyDescent="0.25">
      <c r="B12" s="10" t="s">
        <v>78</v>
      </c>
      <c r="C12" s="9">
        <v>21</v>
      </c>
      <c r="D12" s="9"/>
      <c r="E12" s="9">
        <v>21</v>
      </c>
    </row>
    <row r="13" spans="2:12" ht="240" x14ac:dyDescent="0.25">
      <c r="B13" s="10" t="s">
        <v>131</v>
      </c>
      <c r="C13" s="9">
        <v>1</v>
      </c>
      <c r="D13" s="9"/>
      <c r="E13" s="9">
        <v>1</v>
      </c>
    </row>
    <row r="14" spans="2:12" ht="135" x14ac:dyDescent="0.25">
      <c r="B14" s="10" t="s">
        <v>107</v>
      </c>
      <c r="C14" s="9">
        <v>3</v>
      </c>
      <c r="D14" s="9"/>
      <c r="E14" s="9">
        <v>3</v>
      </c>
    </row>
    <row r="15" spans="2:12" ht="45" x14ac:dyDescent="0.25">
      <c r="B15" s="10" t="s">
        <v>389</v>
      </c>
      <c r="C15" s="9">
        <v>4</v>
      </c>
      <c r="D15" s="9"/>
      <c r="E15" s="9">
        <v>4</v>
      </c>
    </row>
    <row r="16" spans="2:12" ht="105" x14ac:dyDescent="0.25">
      <c r="B16" s="10" t="s">
        <v>536</v>
      </c>
      <c r="C16" s="9">
        <v>1</v>
      </c>
      <c r="D16" s="9"/>
      <c r="E16" s="9">
        <v>1</v>
      </c>
    </row>
    <row r="17" spans="2:5" ht="135" x14ac:dyDescent="0.25">
      <c r="B17" s="10" t="s">
        <v>336</v>
      </c>
      <c r="C17" s="9">
        <v>2</v>
      </c>
      <c r="D17" s="9"/>
      <c r="E17" s="9">
        <v>2</v>
      </c>
    </row>
    <row r="18" spans="2:5" ht="285" x14ac:dyDescent="0.25">
      <c r="B18" s="10" t="s">
        <v>35</v>
      </c>
      <c r="C18" s="9">
        <v>6</v>
      </c>
      <c r="D18" s="9"/>
      <c r="E18" s="9">
        <v>6</v>
      </c>
    </row>
    <row r="19" spans="2:5" ht="165" x14ac:dyDescent="0.25">
      <c r="B19" s="10" t="s">
        <v>518</v>
      </c>
      <c r="C19" s="9">
        <v>1</v>
      </c>
      <c r="D19" s="9"/>
      <c r="E19" s="9">
        <v>1</v>
      </c>
    </row>
    <row r="20" spans="2:5" ht="150" x14ac:dyDescent="0.25">
      <c r="B20" s="10" t="s">
        <v>550</v>
      </c>
      <c r="C20" s="9">
        <v>1</v>
      </c>
      <c r="D20" s="9"/>
      <c r="E20" s="9">
        <v>1</v>
      </c>
    </row>
    <row r="21" spans="2:5" x14ac:dyDescent="0.25">
      <c r="B21" s="10" t="s">
        <v>20</v>
      </c>
      <c r="C21" s="9">
        <v>5</v>
      </c>
      <c r="D21" s="9"/>
      <c r="E21" s="9">
        <v>5</v>
      </c>
    </row>
    <row r="22" spans="2:5" ht="45" x14ac:dyDescent="0.25">
      <c r="B22" s="10" t="s">
        <v>24</v>
      </c>
      <c r="C22" s="9">
        <v>4</v>
      </c>
      <c r="D22" s="9"/>
      <c r="E22" s="9">
        <v>4</v>
      </c>
    </row>
    <row r="23" spans="2:5" ht="30" x14ac:dyDescent="0.25">
      <c r="B23" s="10" t="s">
        <v>259</v>
      </c>
      <c r="C23" s="9">
        <v>1</v>
      </c>
      <c r="D23" s="9"/>
      <c r="E23" s="9">
        <v>1</v>
      </c>
    </row>
    <row r="24" spans="2:5" ht="105" x14ac:dyDescent="0.25">
      <c r="B24" s="10" t="s">
        <v>415</v>
      </c>
      <c r="C24" s="9">
        <v>2</v>
      </c>
      <c r="D24" s="9"/>
      <c r="E24" s="9">
        <v>2</v>
      </c>
    </row>
    <row r="25" spans="2:5" ht="120" x14ac:dyDescent="0.25">
      <c r="B25" s="10" t="s">
        <v>208</v>
      </c>
      <c r="C25" s="9">
        <v>2</v>
      </c>
      <c r="D25" s="9"/>
      <c r="E25" s="9">
        <v>2</v>
      </c>
    </row>
    <row r="26" spans="2:5" ht="45" x14ac:dyDescent="0.25">
      <c r="B26" s="10" t="s">
        <v>482</v>
      </c>
      <c r="C26" s="9">
        <v>1</v>
      </c>
      <c r="D26" s="9"/>
      <c r="E26" s="9">
        <v>1</v>
      </c>
    </row>
    <row r="27" spans="2:5" ht="150" x14ac:dyDescent="0.25">
      <c r="B27" s="10" t="s">
        <v>118</v>
      </c>
      <c r="C27" s="9">
        <v>2</v>
      </c>
      <c r="D27" s="9"/>
      <c r="E27" s="9">
        <v>2</v>
      </c>
    </row>
    <row r="28" spans="2:5" ht="165" x14ac:dyDescent="0.25">
      <c r="B28" s="10" t="s">
        <v>54</v>
      </c>
      <c r="C28" s="9">
        <v>14</v>
      </c>
      <c r="D28" s="9"/>
      <c r="E28" s="9">
        <v>14</v>
      </c>
    </row>
    <row r="29" spans="2:5" ht="60" x14ac:dyDescent="0.25">
      <c r="B29" s="10" t="s">
        <v>82</v>
      </c>
      <c r="C29" s="9">
        <v>13</v>
      </c>
      <c r="D29" s="9"/>
      <c r="E29" s="9">
        <v>13</v>
      </c>
    </row>
    <row r="30" spans="2:5" ht="60" x14ac:dyDescent="0.25">
      <c r="B30" s="10" t="s">
        <v>160</v>
      </c>
      <c r="C30" s="9">
        <v>7</v>
      </c>
      <c r="D30" s="9"/>
      <c r="E30" s="9">
        <v>7</v>
      </c>
    </row>
    <row r="31" spans="2:5" ht="60" x14ac:dyDescent="0.25">
      <c r="B31" s="10" t="s">
        <v>122</v>
      </c>
      <c r="C31" s="9">
        <v>2</v>
      </c>
      <c r="D31" s="9"/>
      <c r="E31" s="9">
        <v>2</v>
      </c>
    </row>
    <row r="32" spans="2:5" ht="60" x14ac:dyDescent="0.25">
      <c r="B32" s="10" t="s">
        <v>255</v>
      </c>
      <c r="C32" s="9">
        <v>1</v>
      </c>
      <c r="D32" s="9"/>
      <c r="E32" s="9">
        <v>1</v>
      </c>
    </row>
    <row r="33" spans="2:5" ht="45" x14ac:dyDescent="0.25">
      <c r="B33" s="10" t="s">
        <v>295</v>
      </c>
      <c r="C33" s="9">
        <v>1</v>
      </c>
      <c r="D33" s="9"/>
      <c r="E33" s="9">
        <v>1</v>
      </c>
    </row>
    <row r="34" spans="2:5" ht="120" x14ac:dyDescent="0.25">
      <c r="B34" s="10" t="s">
        <v>219</v>
      </c>
      <c r="C34" s="9">
        <v>2</v>
      </c>
      <c r="D34" s="9"/>
      <c r="E34" s="9">
        <v>2</v>
      </c>
    </row>
    <row r="35" spans="2:5" ht="210" x14ac:dyDescent="0.25">
      <c r="B35" s="10" t="s">
        <v>380</v>
      </c>
      <c r="C35" s="9">
        <v>1</v>
      </c>
      <c r="D35" s="9"/>
      <c r="E35" s="9">
        <v>1</v>
      </c>
    </row>
    <row r="36" spans="2:5" ht="180" x14ac:dyDescent="0.25">
      <c r="B36" s="10" t="s">
        <v>547</v>
      </c>
      <c r="C36" s="9">
        <v>1</v>
      </c>
      <c r="D36" s="9"/>
      <c r="E36" s="9">
        <v>1</v>
      </c>
    </row>
    <row r="37" spans="2:5" ht="75" x14ac:dyDescent="0.25">
      <c r="B37" s="10" t="s">
        <v>156</v>
      </c>
      <c r="C37" s="9">
        <v>3</v>
      </c>
      <c r="D37" s="9"/>
      <c r="E37" s="9">
        <v>3</v>
      </c>
    </row>
    <row r="38" spans="2:5" ht="120" x14ac:dyDescent="0.25">
      <c r="B38" s="10" t="s">
        <v>463</v>
      </c>
      <c r="C38" s="9">
        <v>1</v>
      </c>
      <c r="D38" s="9"/>
      <c r="E38" s="9">
        <v>1</v>
      </c>
    </row>
    <row r="39" spans="2:5" ht="135" x14ac:dyDescent="0.25">
      <c r="B39" s="10" t="s">
        <v>189</v>
      </c>
      <c r="C39" s="9">
        <v>1</v>
      </c>
      <c r="D39" s="9"/>
      <c r="E39" s="9">
        <v>1</v>
      </c>
    </row>
    <row r="40" spans="2:5" ht="210" x14ac:dyDescent="0.25">
      <c r="B40" s="10" t="s">
        <v>58</v>
      </c>
      <c r="C40" s="9">
        <v>22</v>
      </c>
      <c r="D40" s="9"/>
      <c r="E40" s="9">
        <v>22</v>
      </c>
    </row>
    <row r="41" spans="2:5" ht="75" x14ac:dyDescent="0.25">
      <c r="B41" s="10" t="s">
        <v>384</v>
      </c>
      <c r="C41" s="9">
        <v>1</v>
      </c>
      <c r="D41" s="9"/>
      <c r="E41" s="9">
        <v>1</v>
      </c>
    </row>
    <row r="42" spans="2:5" ht="60" x14ac:dyDescent="0.25">
      <c r="B42" s="10" t="s">
        <v>308</v>
      </c>
      <c r="C42" s="9">
        <v>1</v>
      </c>
      <c r="D42" s="9"/>
      <c r="E42" s="9">
        <v>1</v>
      </c>
    </row>
    <row r="43" spans="2:5" ht="150" x14ac:dyDescent="0.25">
      <c r="B43" s="10" t="s">
        <v>252</v>
      </c>
      <c r="C43" s="9">
        <v>2</v>
      </c>
      <c r="D43" s="9"/>
      <c r="E43" s="9">
        <v>2</v>
      </c>
    </row>
    <row r="44" spans="2:5" ht="105" x14ac:dyDescent="0.25">
      <c r="B44" s="10" t="s">
        <v>211</v>
      </c>
      <c r="C44" s="9">
        <v>1</v>
      </c>
      <c r="D44" s="9"/>
      <c r="E44" s="9">
        <v>1</v>
      </c>
    </row>
    <row r="45" spans="2:5" ht="30" x14ac:dyDescent="0.25">
      <c r="B45" s="10" t="s">
        <v>231</v>
      </c>
      <c r="C45" s="9">
        <v>1</v>
      </c>
      <c r="D45" s="9"/>
      <c r="E45" s="9">
        <v>1</v>
      </c>
    </row>
    <row r="46" spans="2:5" ht="90" x14ac:dyDescent="0.25">
      <c r="B46" s="10" t="s">
        <v>73</v>
      </c>
      <c r="C46" s="9">
        <v>5</v>
      </c>
      <c r="D46" s="9"/>
      <c r="E46" s="9">
        <v>5</v>
      </c>
    </row>
    <row r="47" spans="2:5" ht="45" x14ac:dyDescent="0.25">
      <c r="B47" s="10" t="s">
        <v>342</v>
      </c>
      <c r="C47" s="9">
        <v>1</v>
      </c>
      <c r="D47" s="9"/>
      <c r="E47" s="9">
        <v>1</v>
      </c>
    </row>
    <row r="48" spans="2:5" ht="210" x14ac:dyDescent="0.25">
      <c r="B48" s="10" t="s">
        <v>32</v>
      </c>
      <c r="C48" s="9">
        <v>37</v>
      </c>
      <c r="D48" s="9"/>
      <c r="E48" s="9">
        <v>37</v>
      </c>
    </row>
    <row r="49" spans="2:5" ht="225" x14ac:dyDescent="0.25">
      <c r="B49" s="10" t="s">
        <v>275</v>
      </c>
      <c r="C49" s="9">
        <v>1</v>
      </c>
      <c r="D49" s="9"/>
      <c r="E49" s="9">
        <v>1</v>
      </c>
    </row>
    <row r="50" spans="2:5" ht="255" x14ac:dyDescent="0.25">
      <c r="B50" s="10" t="s">
        <v>451</v>
      </c>
      <c r="C50" s="9">
        <v>2</v>
      </c>
      <c r="D50" s="9"/>
      <c r="E50" s="9">
        <v>2</v>
      </c>
    </row>
    <row r="51" spans="2:5" ht="120" x14ac:dyDescent="0.25">
      <c r="B51" s="10" t="s">
        <v>418</v>
      </c>
      <c r="C51" s="9">
        <v>2</v>
      </c>
      <c r="D51" s="9"/>
      <c r="E51" s="9">
        <v>2</v>
      </c>
    </row>
    <row r="52" spans="2:5" ht="105" x14ac:dyDescent="0.25">
      <c r="B52" s="10" t="s">
        <v>319</v>
      </c>
      <c r="C52" s="9">
        <v>1</v>
      </c>
      <c r="D52" s="9"/>
      <c r="E52" s="9">
        <v>1</v>
      </c>
    </row>
    <row r="53" spans="2:5" ht="60" x14ac:dyDescent="0.25">
      <c r="B53" s="10" t="s">
        <v>355</v>
      </c>
      <c r="C53" s="9">
        <v>2</v>
      </c>
      <c r="D53" s="9"/>
      <c r="E53" s="9">
        <v>2</v>
      </c>
    </row>
    <row r="54" spans="2:5" ht="120" x14ac:dyDescent="0.25">
      <c r="B54" s="10" t="s">
        <v>222</v>
      </c>
      <c r="C54" s="9">
        <v>1</v>
      </c>
      <c r="D54" s="9"/>
      <c r="E54" s="9">
        <v>1</v>
      </c>
    </row>
    <row r="55" spans="2:5" ht="90" x14ac:dyDescent="0.25">
      <c r="B55" s="10" t="s">
        <v>490</v>
      </c>
      <c r="C55" s="9">
        <v>1</v>
      </c>
      <c r="D55" s="9"/>
      <c r="E55" s="9">
        <v>1</v>
      </c>
    </row>
    <row r="56" spans="2:5" ht="60" x14ac:dyDescent="0.25">
      <c r="B56" s="10" t="s">
        <v>467</v>
      </c>
      <c r="C56" s="9">
        <v>1</v>
      </c>
      <c r="D56" s="9"/>
      <c r="E56" s="9">
        <v>1</v>
      </c>
    </row>
    <row r="57" spans="2:5" ht="120" x14ac:dyDescent="0.25">
      <c r="B57" s="10" t="s">
        <v>163</v>
      </c>
      <c r="C57" s="9">
        <v>1</v>
      </c>
      <c r="D57" s="9"/>
      <c r="E57" s="9">
        <v>1</v>
      </c>
    </row>
    <row r="58" spans="2:5" ht="45" x14ac:dyDescent="0.25">
      <c r="B58" s="10" t="s">
        <v>166</v>
      </c>
      <c r="C58" s="9">
        <v>8</v>
      </c>
      <c r="D58" s="9"/>
      <c r="E58" s="9">
        <v>8</v>
      </c>
    </row>
    <row r="59" spans="2:5" ht="330" x14ac:dyDescent="0.25">
      <c r="B59" s="10" t="s">
        <v>39</v>
      </c>
      <c r="C59" s="9">
        <v>17</v>
      </c>
      <c r="D59" s="9"/>
      <c r="E59" s="9">
        <v>17</v>
      </c>
    </row>
    <row r="60" spans="2:5" ht="30" x14ac:dyDescent="0.25">
      <c r="B60" s="10" t="s">
        <v>303</v>
      </c>
      <c r="C60" s="9">
        <v>1</v>
      </c>
      <c r="D60" s="9"/>
      <c r="E60" s="9">
        <v>1</v>
      </c>
    </row>
    <row r="61" spans="2:5" ht="60" x14ac:dyDescent="0.25">
      <c r="B61" s="10" t="s">
        <v>69</v>
      </c>
      <c r="C61" s="9">
        <v>2</v>
      </c>
      <c r="D61" s="9"/>
      <c r="E61" s="9">
        <v>2</v>
      </c>
    </row>
    <row r="62" spans="2:5" ht="180" x14ac:dyDescent="0.25">
      <c r="B62" s="10" t="s">
        <v>46</v>
      </c>
      <c r="C62" s="9">
        <v>3</v>
      </c>
      <c r="D62" s="9"/>
      <c r="E62" s="9">
        <v>3</v>
      </c>
    </row>
    <row r="63" spans="2:5" ht="120" x14ac:dyDescent="0.25">
      <c r="B63" s="10" t="s">
        <v>268</v>
      </c>
      <c r="C63" s="9">
        <v>1</v>
      </c>
      <c r="D63" s="9"/>
      <c r="E63" s="9">
        <v>1</v>
      </c>
    </row>
    <row r="64" spans="2:5" ht="75" x14ac:dyDescent="0.25">
      <c r="B64" s="10" t="s">
        <v>172</v>
      </c>
      <c r="C64" s="9">
        <v>1</v>
      </c>
      <c r="D64" s="9"/>
      <c r="E64" s="9">
        <v>1</v>
      </c>
    </row>
    <row r="65" spans="2:5" ht="120" x14ac:dyDescent="0.25">
      <c r="B65" s="10" t="s">
        <v>392</v>
      </c>
      <c r="C65" s="9">
        <v>4</v>
      </c>
      <c r="D65" s="9"/>
      <c r="E65" s="9">
        <v>4</v>
      </c>
    </row>
    <row r="66" spans="2:5" ht="30" x14ac:dyDescent="0.25">
      <c r="B66" s="10" t="s">
        <v>412</v>
      </c>
      <c r="C66" s="9">
        <v>1</v>
      </c>
      <c r="D66" s="9"/>
      <c r="E66" s="9">
        <v>1</v>
      </c>
    </row>
    <row r="67" spans="2:5" ht="345" x14ac:dyDescent="0.25">
      <c r="B67" s="10" t="s">
        <v>89</v>
      </c>
      <c r="C67" s="9">
        <v>4</v>
      </c>
      <c r="D67" s="9"/>
      <c r="E67" s="9">
        <v>4</v>
      </c>
    </row>
    <row r="68" spans="2:5" ht="150" x14ac:dyDescent="0.25">
      <c r="B68" s="10" t="s">
        <v>420</v>
      </c>
      <c r="C68" s="9">
        <v>1</v>
      </c>
      <c r="D68" s="9"/>
      <c r="E68" s="9">
        <v>1</v>
      </c>
    </row>
    <row r="69" spans="2:5" ht="165" x14ac:dyDescent="0.25">
      <c r="B69" s="10" t="s">
        <v>498</v>
      </c>
      <c r="C69" s="9">
        <v>1</v>
      </c>
      <c r="D69" s="9"/>
      <c r="E69" s="9">
        <v>1</v>
      </c>
    </row>
    <row r="70" spans="2:5" ht="60" x14ac:dyDescent="0.25">
      <c r="B70" s="10" t="s">
        <v>28</v>
      </c>
      <c r="C70" s="9">
        <v>17</v>
      </c>
      <c r="D70" s="9"/>
      <c r="E70" s="9">
        <v>17</v>
      </c>
    </row>
    <row r="71" spans="2:5" ht="255" x14ac:dyDescent="0.25">
      <c r="B71" s="10" t="s">
        <v>247</v>
      </c>
      <c r="C71" s="9">
        <v>2</v>
      </c>
      <c r="D71" s="9"/>
      <c r="E71" s="9">
        <v>2</v>
      </c>
    </row>
    <row r="72" spans="2:5" ht="90" x14ac:dyDescent="0.25">
      <c r="B72" s="10" t="s">
        <v>183</v>
      </c>
      <c r="C72" s="9">
        <v>1</v>
      </c>
      <c r="D72" s="9"/>
      <c r="E72" s="9">
        <v>1</v>
      </c>
    </row>
    <row r="73" spans="2:5" x14ac:dyDescent="0.25">
      <c r="B73" s="10" t="s">
        <v>7</v>
      </c>
      <c r="C73" s="9"/>
      <c r="D73" s="9"/>
      <c r="E73" s="9"/>
    </row>
    <row r="74" spans="2:5" x14ac:dyDescent="0.25">
      <c r="B74" s="9" t="s">
        <v>8</v>
      </c>
      <c r="C74" s="9">
        <v>262</v>
      </c>
      <c r="D74" s="9"/>
      <c r="E74" s="9">
        <v>262</v>
      </c>
    </row>
  </sheetData>
  <mergeCells count="5">
    <mergeCell ref="B5:L5"/>
    <mergeCell ref="B4:K4"/>
    <mergeCell ref="B1:L1"/>
    <mergeCell ref="B2:L2"/>
    <mergeCell ref="B3:L3"/>
  </mergeCell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8"/>
  <sheetViews>
    <sheetView workbookViewId="0">
      <selection activeCell="A3" sqref="A3"/>
    </sheetView>
  </sheetViews>
  <sheetFormatPr defaultRowHeight="15" x14ac:dyDescent="0.25"/>
  <cols>
    <col min="1" max="1" width="48.42578125" customWidth="1"/>
    <col min="2" max="3" width="23.140625" customWidth="1"/>
    <col min="6" max="6" width="23" customWidth="1"/>
    <col min="10" max="10" width="12.140625" customWidth="1"/>
  </cols>
  <sheetData>
    <row r="1" spans="1:15" ht="26.25" customHeight="1" x14ac:dyDescent="0.25">
      <c r="A1" s="6" t="s">
        <v>0</v>
      </c>
      <c r="B1" s="6" t="s">
        <v>6</v>
      </c>
      <c r="C1" s="6" t="s">
        <v>14</v>
      </c>
      <c r="D1" s="6" t="s">
        <v>13</v>
      </c>
      <c r="E1" s="6" t="s">
        <v>15</v>
      </c>
      <c r="F1" s="6" t="s">
        <v>9</v>
      </c>
      <c r="G1" s="6" t="s">
        <v>1</v>
      </c>
      <c r="J1" s="3" t="s">
        <v>2</v>
      </c>
      <c r="K1" s="4" t="s">
        <v>16</v>
      </c>
      <c r="L1" s="2" t="s">
        <v>3</v>
      </c>
      <c r="M1" s="2" t="s">
        <v>17</v>
      </c>
      <c r="N1" s="2" t="s">
        <v>4</v>
      </c>
      <c r="O1" s="2" t="s">
        <v>18</v>
      </c>
    </row>
    <row r="2" spans="1:15" x14ac:dyDescent="0.25">
      <c r="A2" t="s">
        <v>19</v>
      </c>
      <c r="B2" t="s">
        <v>20</v>
      </c>
      <c r="C2" t="s">
        <v>21</v>
      </c>
      <c r="D2" t="s">
        <v>22</v>
      </c>
      <c r="E2" t="s">
        <v>23</v>
      </c>
      <c r="F2" t="str">
        <f t="shared" ref="F2:F263" si="0">IF(ISERROR(FIND("Входящие документы ", A2))=FALSE,SUBSTITUTE(A2,"Входящие документы ",""), SUBSTITUTE(A2,"ОГ Губернатору, в Правительство, в аппарат Губернатора и Правительства","Аппарат"))</f>
        <v>Обращения граждан Ногликский МО</v>
      </c>
      <c r="G2" s="11" t="str">
        <f>HYPERLINK("https://sed.admsakhalin.ru/Docs/Citizen/_layouts/15/eos/edbtransfer.ashx?SiteId=84ddafa0031f409e9b1dd96f91351621&amp;WebId=b44a2e8f6bd940ffb8577ce52c7585e0&amp;ListId=fd8a59b5757749e6848a491ebc731a91&amp;ItemId=77033&amp;ItemGuid=fc7891db370c4474a08600ad4b18d6f1&amp;Data=24","https://sed.admsakhalin.ru/Docs/Citizen/_layouts/15/eos/edbtransfer.ashx?SiteId=84ddafa0031f409e9b1dd96f91351621&amp;WebId=b44a2e8f6bd940ffb8577ce52c7585e0&amp;ListId=fd8a59b5757749e6848a491ebc731a91&amp;ItemId=77033&amp;ItemGuid=fc7891db370c4474a08600ad4b18d6f1&amp;Data=24")</f>
        <v>https://sed.admsakhalin.ru/Docs/Citizen/_layouts/15/eos/edbtransfer.ashx?SiteId=84ddafa0031f409e9b1dd96f91351621&amp;WebId=b44a2e8f6bd940ffb8577ce52c7585e0&amp;ListId=fd8a59b5757749e6848a491ebc731a91&amp;ItemId=77033&amp;ItemGuid=fc7891db370c4474a08600ad4b18d6f1&amp;Data=24</v>
      </c>
    </row>
    <row r="3" spans="1:15" x14ac:dyDescent="0.25">
      <c r="A3" t="s">
        <v>19</v>
      </c>
      <c r="B3" t="s">
        <v>24</v>
      </c>
      <c r="C3" t="s">
        <v>25</v>
      </c>
      <c r="D3" t="s">
        <v>26</v>
      </c>
      <c r="E3" t="s">
        <v>27</v>
      </c>
      <c r="F3" t="str">
        <f t="shared" si="0"/>
        <v>Обращения граждан Ногликский МО</v>
      </c>
      <c r="G3" s="11" t="str">
        <f>HYPERLINK("https://sed.admsakhalin.ru/Docs/Citizen/_layouts/15/eos/edbtransfer.ashx?SiteId=84ddafa0031f409e9b1dd96f91351621&amp;WebId=b44a2e8f6bd940ffb8577ce52c7585e0&amp;ListId=fd8a59b5757749e6848a491ebc731a91&amp;ItemId=82428&amp;ItemGuid=bf45869eb06d42d7a2490189d6b643f3&amp;Data=24","https://sed.admsakhalin.ru/Docs/Citizen/_layouts/15/eos/edbtransfer.ashx?SiteId=84ddafa0031f409e9b1dd96f91351621&amp;WebId=b44a2e8f6bd940ffb8577ce52c7585e0&amp;ListId=fd8a59b5757749e6848a491ebc731a91&amp;ItemId=82428&amp;ItemGuid=bf45869eb06d42d7a2490189d6b643f3&amp;Data=24")</f>
        <v>https://sed.admsakhalin.ru/Docs/Citizen/_layouts/15/eos/edbtransfer.ashx?SiteId=84ddafa0031f409e9b1dd96f91351621&amp;WebId=b44a2e8f6bd940ffb8577ce52c7585e0&amp;ListId=fd8a59b5757749e6848a491ebc731a91&amp;ItemId=82428&amp;ItemGuid=bf45869eb06d42d7a2490189d6b643f3&amp;Data=24</v>
      </c>
    </row>
    <row r="4" spans="1:15" x14ac:dyDescent="0.25">
      <c r="A4" t="s">
        <v>19</v>
      </c>
      <c r="B4" t="s">
        <v>28</v>
      </c>
      <c r="C4" t="s">
        <v>29</v>
      </c>
      <c r="D4" t="s">
        <v>30</v>
      </c>
      <c r="E4" t="s">
        <v>31</v>
      </c>
      <c r="F4" t="str">
        <f t="shared" si="0"/>
        <v>Обращения граждан Ногликский МО</v>
      </c>
      <c r="G4" s="11" t="str">
        <f>HYPERLINK("https://sed.admsakhalin.ru/Docs/Citizen/_layouts/15/eos/edbtransfer.ashx?SiteId=84ddafa0031f409e9b1dd96f91351621&amp;WebId=b44a2e8f6bd940ffb8577ce52c7585e0&amp;ListId=fd8a59b5757749e6848a491ebc731a91&amp;ItemId=76585&amp;ItemGuid=45882ff590a54118b49503560f861c3f&amp;Data=24","https://sed.admsakhalin.ru/Docs/Citizen/_layouts/15/eos/edbtransfer.ashx?SiteId=84ddafa0031f409e9b1dd96f91351621&amp;WebId=b44a2e8f6bd940ffb8577ce52c7585e0&amp;ListId=fd8a59b5757749e6848a491ebc731a91&amp;ItemId=76585&amp;ItemGuid=45882ff590a54118b49503560f861c3f&amp;Data=24")</f>
        <v>https://sed.admsakhalin.ru/Docs/Citizen/_layouts/15/eos/edbtransfer.ashx?SiteId=84ddafa0031f409e9b1dd96f91351621&amp;WebId=b44a2e8f6bd940ffb8577ce52c7585e0&amp;ListId=fd8a59b5757749e6848a491ebc731a91&amp;ItemId=76585&amp;ItemGuid=45882ff590a54118b49503560f861c3f&amp;Data=24</v>
      </c>
    </row>
    <row r="5" spans="1:15" x14ac:dyDescent="0.25">
      <c r="A5" t="s">
        <v>19</v>
      </c>
      <c r="B5" t="s">
        <v>32</v>
      </c>
      <c r="C5" t="s">
        <v>33</v>
      </c>
      <c r="D5" t="s">
        <v>30</v>
      </c>
      <c r="E5" t="s">
        <v>34</v>
      </c>
      <c r="F5" t="str">
        <f t="shared" si="0"/>
        <v>Обращения граждан Ногликский МО</v>
      </c>
      <c r="G5" s="11" t="str">
        <f>HYPERLINK("https://sed.admsakhalin.ru/Docs/Citizen/_layouts/15/eos/edbtransfer.ashx?SiteId=84ddafa0031f409e9b1dd96f91351621&amp;WebId=b44a2e8f6bd940ffb8577ce52c7585e0&amp;ListId=fd8a59b5757749e6848a491ebc731a91&amp;ItemId=76573&amp;ItemGuid=c5096f086bf84abe823004204c827834&amp;Data=24","https://sed.admsakhalin.ru/Docs/Citizen/_layouts/15/eos/edbtransfer.ashx?SiteId=84ddafa0031f409e9b1dd96f91351621&amp;WebId=b44a2e8f6bd940ffb8577ce52c7585e0&amp;ListId=fd8a59b5757749e6848a491ebc731a91&amp;ItemId=76573&amp;ItemGuid=c5096f086bf84abe823004204c827834&amp;Data=24")</f>
        <v>https://sed.admsakhalin.ru/Docs/Citizen/_layouts/15/eos/edbtransfer.ashx?SiteId=84ddafa0031f409e9b1dd96f91351621&amp;WebId=b44a2e8f6bd940ffb8577ce52c7585e0&amp;ListId=fd8a59b5757749e6848a491ebc731a91&amp;ItemId=76573&amp;ItemGuid=c5096f086bf84abe823004204c827834&amp;Data=24</v>
      </c>
    </row>
    <row r="6" spans="1:15" x14ac:dyDescent="0.25">
      <c r="A6" t="s">
        <v>19</v>
      </c>
      <c r="B6" t="s">
        <v>35</v>
      </c>
      <c r="C6" t="s">
        <v>36</v>
      </c>
      <c r="D6" t="s">
        <v>37</v>
      </c>
      <c r="E6" t="s">
        <v>38</v>
      </c>
      <c r="F6" t="str">
        <f t="shared" si="0"/>
        <v>Обращения граждан Ногликский МО</v>
      </c>
      <c r="G6" s="11" t="str">
        <f>HYPERLINK("https://sed.admsakhalin.ru/Docs/Citizen/_layouts/15/eos/edbtransfer.ashx?SiteId=84ddafa0031f409e9b1dd96f91351621&amp;WebId=b44a2e8f6bd940ffb8577ce52c7585e0&amp;ListId=fd8a59b5757749e6848a491ebc731a91&amp;ItemId=78770&amp;ItemGuid=46423007af9844079fe4045899233efd&amp;Data=24","https://sed.admsakhalin.ru/Docs/Citizen/_layouts/15/eos/edbtransfer.ashx?SiteId=84ddafa0031f409e9b1dd96f91351621&amp;WebId=b44a2e8f6bd940ffb8577ce52c7585e0&amp;ListId=fd8a59b5757749e6848a491ebc731a91&amp;ItemId=78770&amp;ItemGuid=46423007af9844079fe4045899233efd&amp;Data=24")</f>
        <v>https://sed.admsakhalin.ru/Docs/Citizen/_layouts/15/eos/edbtransfer.ashx?SiteId=84ddafa0031f409e9b1dd96f91351621&amp;WebId=b44a2e8f6bd940ffb8577ce52c7585e0&amp;ListId=fd8a59b5757749e6848a491ebc731a91&amp;ItemId=78770&amp;ItemGuid=46423007af9844079fe4045899233efd&amp;Data=24</v>
      </c>
    </row>
    <row r="7" spans="1:15" x14ac:dyDescent="0.25">
      <c r="A7" t="s">
        <v>19</v>
      </c>
      <c r="B7" t="s">
        <v>39</v>
      </c>
      <c r="C7" t="s">
        <v>40</v>
      </c>
      <c r="D7" t="s">
        <v>41</v>
      </c>
      <c r="E7" t="s">
        <v>42</v>
      </c>
      <c r="F7" t="str">
        <f t="shared" si="0"/>
        <v>Обращения граждан Ногликский МО</v>
      </c>
      <c r="G7" s="11" t="str">
        <f>HYPERLINK("https://sed.admsakhalin.ru/Docs/Citizen/_layouts/15/eos/edbtransfer.ashx?SiteId=84ddafa0031f409e9b1dd96f91351621&amp;WebId=b44a2e8f6bd940ffb8577ce52c7585e0&amp;ListId=fd8a59b5757749e6848a491ebc731a91&amp;ItemId=81801&amp;ItemGuid=bab324a7e01b45f69b5e0485b40b2765&amp;Data=24","https://sed.admsakhalin.ru/Docs/Citizen/_layouts/15/eos/edbtransfer.ashx?SiteId=84ddafa0031f409e9b1dd96f91351621&amp;WebId=b44a2e8f6bd940ffb8577ce52c7585e0&amp;ListId=fd8a59b5757749e6848a491ebc731a91&amp;ItemId=81801&amp;ItemGuid=bab324a7e01b45f69b5e0485b40b2765&amp;Data=24")</f>
        <v>https://sed.admsakhalin.ru/Docs/Citizen/_layouts/15/eos/edbtransfer.ashx?SiteId=84ddafa0031f409e9b1dd96f91351621&amp;WebId=b44a2e8f6bd940ffb8577ce52c7585e0&amp;ListId=fd8a59b5757749e6848a491ebc731a91&amp;ItemId=81801&amp;ItemGuid=bab324a7e01b45f69b5e0485b40b2765&amp;Data=24</v>
      </c>
    </row>
    <row r="8" spans="1:15" x14ac:dyDescent="0.25">
      <c r="A8" t="s">
        <v>19</v>
      </c>
      <c r="B8" t="s">
        <v>32</v>
      </c>
      <c r="C8" t="s">
        <v>43</v>
      </c>
      <c r="D8" t="s">
        <v>44</v>
      </c>
      <c r="E8" t="s">
        <v>45</v>
      </c>
      <c r="F8" t="str">
        <f t="shared" si="0"/>
        <v>Обращения граждан Ногликский МО</v>
      </c>
      <c r="G8" s="11" t="str">
        <f>HYPERLINK("https://sed.admsakhalin.ru/Docs/Citizen/_layouts/15/eos/edbtransfer.ashx?SiteId=84ddafa0031f409e9b1dd96f91351621&amp;WebId=b44a2e8f6bd940ffb8577ce52c7585e0&amp;ListId=fd8a59b5757749e6848a491ebc731a91&amp;ItemId=79570&amp;ItemGuid=ba33df1a94f24860b692050392194aa1&amp;Data=24","https://sed.admsakhalin.ru/Docs/Citizen/_layouts/15/eos/edbtransfer.ashx?SiteId=84ddafa0031f409e9b1dd96f91351621&amp;WebId=b44a2e8f6bd940ffb8577ce52c7585e0&amp;ListId=fd8a59b5757749e6848a491ebc731a91&amp;ItemId=79570&amp;ItemGuid=ba33df1a94f24860b692050392194aa1&amp;Data=24")</f>
        <v>https://sed.admsakhalin.ru/Docs/Citizen/_layouts/15/eos/edbtransfer.ashx?SiteId=84ddafa0031f409e9b1dd96f91351621&amp;WebId=b44a2e8f6bd940ffb8577ce52c7585e0&amp;ListId=fd8a59b5757749e6848a491ebc731a91&amp;ItemId=79570&amp;ItemGuid=ba33df1a94f24860b692050392194aa1&amp;Data=24</v>
      </c>
    </row>
    <row r="9" spans="1:15" x14ac:dyDescent="0.25">
      <c r="A9" t="s">
        <v>19</v>
      </c>
      <c r="B9" t="s">
        <v>46</v>
      </c>
      <c r="C9" t="s">
        <v>47</v>
      </c>
      <c r="D9" t="s">
        <v>48</v>
      </c>
      <c r="E9" t="s">
        <v>49</v>
      </c>
      <c r="F9" t="str">
        <f t="shared" si="0"/>
        <v>Обращения граждан Ногликский МО</v>
      </c>
      <c r="G9" s="11" t="str">
        <f>HYPERLINK("https://sed.admsakhalin.ru/Docs/Citizen/_layouts/15/eos/edbtransfer.ashx?SiteId=84ddafa0031f409e9b1dd96f91351621&amp;WebId=b44a2e8f6bd940ffb8577ce52c7585e0&amp;ListId=fd8a59b5757749e6848a491ebc731a91&amp;ItemId=77825&amp;ItemGuid=f418c809a15846fb9dff072fb6ac516d&amp;Data=24","https://sed.admsakhalin.ru/Docs/Citizen/_layouts/15/eos/edbtransfer.ashx?SiteId=84ddafa0031f409e9b1dd96f91351621&amp;WebId=b44a2e8f6bd940ffb8577ce52c7585e0&amp;ListId=fd8a59b5757749e6848a491ebc731a91&amp;ItemId=77825&amp;ItemGuid=f418c809a15846fb9dff072fb6ac516d&amp;Data=24")</f>
        <v>https://sed.admsakhalin.ru/Docs/Citizen/_layouts/15/eos/edbtransfer.ashx?SiteId=84ddafa0031f409e9b1dd96f91351621&amp;WebId=b44a2e8f6bd940ffb8577ce52c7585e0&amp;ListId=fd8a59b5757749e6848a491ebc731a91&amp;ItemId=77825&amp;ItemGuid=f418c809a15846fb9dff072fb6ac516d&amp;Data=24</v>
      </c>
    </row>
    <row r="10" spans="1:15" x14ac:dyDescent="0.25">
      <c r="A10" t="s">
        <v>19</v>
      </c>
      <c r="B10" t="s">
        <v>32</v>
      </c>
      <c r="C10" t="s">
        <v>50</v>
      </c>
      <c r="D10" t="s">
        <v>51</v>
      </c>
      <c r="E10" t="s">
        <v>45</v>
      </c>
      <c r="F10" t="str">
        <f t="shared" si="0"/>
        <v>Обращения граждан Ногликский МО</v>
      </c>
      <c r="G10" s="11" t="str">
        <f>HYPERLINK("https://sed.admsakhalin.ru/Docs/Citizen/_layouts/15/eos/edbtransfer.ashx?SiteId=84ddafa0031f409e9b1dd96f91351621&amp;WebId=b44a2e8f6bd940ffb8577ce52c7585e0&amp;ListId=fd8a59b5757749e6848a491ebc731a91&amp;ItemId=77374&amp;ItemGuid=7a2dbdc307914fea931507a49e0fe578&amp;Data=24","https://sed.admsakhalin.ru/Docs/Citizen/_layouts/15/eos/edbtransfer.ashx?SiteId=84ddafa0031f409e9b1dd96f91351621&amp;WebId=b44a2e8f6bd940ffb8577ce52c7585e0&amp;ListId=fd8a59b5757749e6848a491ebc731a91&amp;ItemId=77374&amp;ItemGuid=7a2dbdc307914fea931507a49e0fe578&amp;Data=24")</f>
        <v>https://sed.admsakhalin.ru/Docs/Citizen/_layouts/15/eos/edbtransfer.ashx?SiteId=84ddafa0031f409e9b1dd96f91351621&amp;WebId=b44a2e8f6bd940ffb8577ce52c7585e0&amp;ListId=fd8a59b5757749e6848a491ebc731a91&amp;ItemId=77374&amp;ItemGuid=7a2dbdc307914fea931507a49e0fe578&amp;Data=24</v>
      </c>
    </row>
    <row r="11" spans="1:15" x14ac:dyDescent="0.25">
      <c r="A11" t="s">
        <v>19</v>
      </c>
      <c r="B11" t="s">
        <v>32</v>
      </c>
      <c r="C11" t="s">
        <v>52</v>
      </c>
      <c r="D11" t="s">
        <v>30</v>
      </c>
      <c r="E11" t="s">
        <v>53</v>
      </c>
      <c r="F11" t="str">
        <f t="shared" si="0"/>
        <v>Обращения граждан Ногликский МО</v>
      </c>
      <c r="G11" s="11" t="str">
        <f>HYPERLINK("https://sed.admsakhalin.ru/Docs/Citizen/_layouts/15/eos/edbtransfer.ashx?SiteId=84ddafa0031f409e9b1dd96f91351621&amp;WebId=b44a2e8f6bd940ffb8577ce52c7585e0&amp;ListId=fd8a59b5757749e6848a491ebc731a91&amp;ItemId=76571&amp;ItemGuid=3369b3c166084cf2b1c507ed873649a6&amp;Data=24","https://sed.admsakhalin.ru/Docs/Citizen/_layouts/15/eos/edbtransfer.ashx?SiteId=84ddafa0031f409e9b1dd96f91351621&amp;WebId=b44a2e8f6bd940ffb8577ce52c7585e0&amp;ListId=fd8a59b5757749e6848a491ebc731a91&amp;ItemId=76571&amp;ItemGuid=3369b3c166084cf2b1c507ed873649a6&amp;Data=24")</f>
        <v>https://sed.admsakhalin.ru/Docs/Citizen/_layouts/15/eos/edbtransfer.ashx?SiteId=84ddafa0031f409e9b1dd96f91351621&amp;WebId=b44a2e8f6bd940ffb8577ce52c7585e0&amp;ListId=fd8a59b5757749e6848a491ebc731a91&amp;ItemId=76571&amp;ItemGuid=3369b3c166084cf2b1c507ed873649a6&amp;Data=24</v>
      </c>
    </row>
    <row r="12" spans="1:15" x14ac:dyDescent="0.25">
      <c r="A12" t="s">
        <v>19</v>
      </c>
      <c r="B12" t="s">
        <v>54</v>
      </c>
      <c r="C12" t="s">
        <v>55</v>
      </c>
      <c r="D12" t="s">
        <v>56</v>
      </c>
      <c r="E12" t="s">
        <v>57</v>
      </c>
      <c r="F12" t="str">
        <f t="shared" si="0"/>
        <v>Обращения граждан Ногликский МО</v>
      </c>
      <c r="G12" s="11" t="str">
        <f>HYPERLINK("https://sed.admsakhalin.ru/Docs/Citizen/_layouts/15/eos/edbtransfer.ashx?SiteId=84ddafa0031f409e9b1dd96f91351621&amp;WebId=b44a2e8f6bd940ffb8577ce52c7585e0&amp;ListId=fd8a59b5757749e6848a491ebc731a91&amp;ItemId=77951&amp;ItemGuid=104142a88bfe48c98e9e08cb17ae3c2a&amp;Data=24","https://sed.admsakhalin.ru/Docs/Citizen/_layouts/15/eos/edbtransfer.ashx?SiteId=84ddafa0031f409e9b1dd96f91351621&amp;WebId=b44a2e8f6bd940ffb8577ce52c7585e0&amp;ListId=fd8a59b5757749e6848a491ebc731a91&amp;ItemId=77951&amp;ItemGuid=104142a88bfe48c98e9e08cb17ae3c2a&amp;Data=24")</f>
        <v>https://sed.admsakhalin.ru/Docs/Citizen/_layouts/15/eos/edbtransfer.ashx?SiteId=84ddafa0031f409e9b1dd96f91351621&amp;WebId=b44a2e8f6bd940ffb8577ce52c7585e0&amp;ListId=fd8a59b5757749e6848a491ebc731a91&amp;ItemId=77951&amp;ItemGuid=104142a88bfe48c98e9e08cb17ae3c2a&amp;Data=24</v>
      </c>
    </row>
    <row r="13" spans="1:15" x14ac:dyDescent="0.25">
      <c r="A13" t="s">
        <v>19</v>
      </c>
      <c r="B13" t="s">
        <v>58</v>
      </c>
      <c r="C13" t="s">
        <v>59</v>
      </c>
      <c r="D13" t="s">
        <v>26</v>
      </c>
      <c r="E13" t="s">
        <v>60</v>
      </c>
      <c r="F13" t="str">
        <f t="shared" si="0"/>
        <v>Обращения граждан Ногликский МО</v>
      </c>
      <c r="G13" s="11" t="str">
        <f>HYPERLINK("https://sed.admsakhalin.ru/Docs/Citizen/_layouts/15/eos/edbtransfer.ashx?SiteId=84ddafa0031f409e9b1dd96f91351621&amp;WebId=b44a2e8f6bd940ffb8577ce52c7585e0&amp;ListId=fd8a59b5757749e6848a491ebc731a91&amp;ItemId=82446&amp;ItemGuid=8a9ea9f458c54f89aca808ce68969866&amp;Data=24","https://sed.admsakhalin.ru/Docs/Citizen/_layouts/15/eos/edbtransfer.ashx?SiteId=84ddafa0031f409e9b1dd96f91351621&amp;WebId=b44a2e8f6bd940ffb8577ce52c7585e0&amp;ListId=fd8a59b5757749e6848a491ebc731a91&amp;ItemId=82446&amp;ItemGuid=8a9ea9f458c54f89aca808ce68969866&amp;Data=24")</f>
        <v>https://sed.admsakhalin.ru/Docs/Citizen/_layouts/15/eos/edbtransfer.ashx?SiteId=84ddafa0031f409e9b1dd96f91351621&amp;WebId=b44a2e8f6bd940ffb8577ce52c7585e0&amp;ListId=fd8a59b5757749e6848a491ebc731a91&amp;ItemId=82446&amp;ItemGuid=8a9ea9f458c54f89aca808ce68969866&amp;Data=24</v>
      </c>
    </row>
    <row r="14" spans="1:15" x14ac:dyDescent="0.25">
      <c r="A14" t="s">
        <v>19</v>
      </c>
      <c r="B14" t="s">
        <v>32</v>
      </c>
      <c r="C14" t="s">
        <v>61</v>
      </c>
      <c r="D14" t="s">
        <v>30</v>
      </c>
      <c r="E14" t="s">
        <v>62</v>
      </c>
      <c r="F14" t="str">
        <f t="shared" si="0"/>
        <v>Обращения граждан Ногликский МО</v>
      </c>
      <c r="G14" s="11" t="str">
        <f>HYPERLINK("https://sed.admsakhalin.ru/Docs/Citizen/_layouts/15/eos/edbtransfer.ashx?SiteId=84ddafa0031f409e9b1dd96f91351621&amp;WebId=b44a2e8f6bd940ffb8577ce52c7585e0&amp;ListId=fd8a59b5757749e6848a491ebc731a91&amp;ItemId=76606&amp;ItemGuid=0bb7a35ab0754bf5b5b909c77976a383&amp;Data=24","https://sed.admsakhalin.ru/Docs/Citizen/_layouts/15/eos/edbtransfer.ashx?SiteId=84ddafa0031f409e9b1dd96f91351621&amp;WebId=b44a2e8f6bd940ffb8577ce52c7585e0&amp;ListId=fd8a59b5757749e6848a491ebc731a91&amp;ItemId=76606&amp;ItemGuid=0bb7a35ab0754bf5b5b909c77976a383&amp;Data=24")</f>
        <v>https://sed.admsakhalin.ru/Docs/Citizen/_layouts/15/eos/edbtransfer.ashx?SiteId=84ddafa0031f409e9b1dd96f91351621&amp;WebId=b44a2e8f6bd940ffb8577ce52c7585e0&amp;ListId=fd8a59b5757749e6848a491ebc731a91&amp;ItemId=76606&amp;ItemGuid=0bb7a35ab0754bf5b5b909c77976a383&amp;Data=24</v>
      </c>
    </row>
    <row r="15" spans="1:15" x14ac:dyDescent="0.25">
      <c r="A15" t="s">
        <v>19</v>
      </c>
      <c r="B15" t="s">
        <v>58</v>
      </c>
      <c r="C15" t="s">
        <v>63</v>
      </c>
      <c r="D15" t="s">
        <v>17</v>
      </c>
      <c r="E15" t="s">
        <v>64</v>
      </c>
      <c r="F15" t="str">
        <f t="shared" si="0"/>
        <v>Обращения граждан Ногликский МО</v>
      </c>
      <c r="G15" s="11" t="str">
        <f>HYPERLINK("https://sed.admsakhalin.ru/Docs/Citizen/_layouts/15/eos/edbtransfer.ashx?SiteId=84ddafa0031f409e9b1dd96f91351621&amp;WebId=b44a2e8f6bd940ffb8577ce52c7585e0&amp;ListId=fd8a59b5757749e6848a491ebc731a91&amp;ItemId=83162&amp;ItemGuid=21be478e600247f6b2a50a977a21a0eb&amp;Data=24","https://sed.admsakhalin.ru/Docs/Citizen/_layouts/15/eos/edbtransfer.ashx?SiteId=84ddafa0031f409e9b1dd96f91351621&amp;WebId=b44a2e8f6bd940ffb8577ce52c7585e0&amp;ListId=fd8a59b5757749e6848a491ebc731a91&amp;ItemId=83162&amp;ItemGuid=21be478e600247f6b2a50a977a21a0eb&amp;Data=24")</f>
        <v>https://sed.admsakhalin.ru/Docs/Citizen/_layouts/15/eos/edbtransfer.ashx?SiteId=84ddafa0031f409e9b1dd96f91351621&amp;WebId=b44a2e8f6bd940ffb8577ce52c7585e0&amp;ListId=fd8a59b5757749e6848a491ebc731a91&amp;ItemId=83162&amp;ItemGuid=21be478e600247f6b2a50a977a21a0eb&amp;Data=24</v>
      </c>
    </row>
    <row r="16" spans="1:15" x14ac:dyDescent="0.25">
      <c r="A16" t="s">
        <v>19</v>
      </c>
      <c r="B16" t="s">
        <v>32</v>
      </c>
      <c r="C16" t="s">
        <v>65</v>
      </c>
      <c r="D16" t="s">
        <v>66</v>
      </c>
      <c r="E16" t="s">
        <v>62</v>
      </c>
      <c r="F16" t="str">
        <f t="shared" si="0"/>
        <v>Обращения граждан Ногликский МО</v>
      </c>
      <c r="G16" s="11" t="str">
        <f>HYPERLINK("https://sed.admsakhalin.ru/Docs/Citizen/_layouts/15/eos/edbtransfer.ashx?SiteId=84ddafa0031f409e9b1dd96f91351621&amp;WebId=b44a2e8f6bd940ffb8577ce52c7585e0&amp;ListId=fd8a59b5757749e6848a491ebc731a91&amp;ItemId=79042&amp;ItemGuid=6dd1f8713ff64c218fea0ab34a2d572b&amp;Data=24","https://sed.admsakhalin.ru/Docs/Citizen/_layouts/15/eos/edbtransfer.ashx?SiteId=84ddafa0031f409e9b1dd96f91351621&amp;WebId=b44a2e8f6bd940ffb8577ce52c7585e0&amp;ListId=fd8a59b5757749e6848a491ebc731a91&amp;ItemId=79042&amp;ItemGuid=6dd1f8713ff64c218fea0ab34a2d572b&amp;Data=24")</f>
        <v>https://sed.admsakhalin.ru/Docs/Citizen/_layouts/15/eos/edbtransfer.ashx?SiteId=84ddafa0031f409e9b1dd96f91351621&amp;WebId=b44a2e8f6bd940ffb8577ce52c7585e0&amp;ListId=fd8a59b5757749e6848a491ebc731a91&amp;ItemId=79042&amp;ItemGuid=6dd1f8713ff64c218fea0ab34a2d572b&amp;Data=24</v>
      </c>
    </row>
    <row r="17" spans="1:7" x14ac:dyDescent="0.25">
      <c r="A17" t="s">
        <v>19</v>
      </c>
      <c r="B17" t="s">
        <v>58</v>
      </c>
      <c r="C17" t="s">
        <v>67</v>
      </c>
      <c r="D17" t="s">
        <v>68</v>
      </c>
      <c r="E17" t="s">
        <v>64</v>
      </c>
      <c r="F17" t="str">
        <f t="shared" si="0"/>
        <v>Обращения граждан Ногликский МО</v>
      </c>
      <c r="G17" s="11" t="str">
        <f>HYPERLINK("https://sed.admsakhalin.ru/Docs/Citizen/_layouts/15/eos/edbtransfer.ashx?SiteId=84ddafa0031f409e9b1dd96f91351621&amp;WebId=b44a2e8f6bd940ffb8577ce52c7585e0&amp;ListId=fd8a59b5757749e6848a491ebc731a91&amp;ItemId=81343&amp;ItemGuid=d33464a5a0314510bb310d8bebc7a05d&amp;Data=24","https://sed.admsakhalin.ru/Docs/Citizen/_layouts/15/eos/edbtransfer.ashx?SiteId=84ddafa0031f409e9b1dd96f91351621&amp;WebId=b44a2e8f6bd940ffb8577ce52c7585e0&amp;ListId=fd8a59b5757749e6848a491ebc731a91&amp;ItemId=81343&amp;ItemGuid=d33464a5a0314510bb310d8bebc7a05d&amp;Data=24")</f>
        <v>https://sed.admsakhalin.ru/Docs/Citizen/_layouts/15/eos/edbtransfer.ashx?SiteId=84ddafa0031f409e9b1dd96f91351621&amp;WebId=b44a2e8f6bd940ffb8577ce52c7585e0&amp;ListId=fd8a59b5757749e6848a491ebc731a91&amp;ItemId=81343&amp;ItemGuid=d33464a5a0314510bb310d8bebc7a05d&amp;Data=24</v>
      </c>
    </row>
    <row r="18" spans="1:7" x14ac:dyDescent="0.25">
      <c r="A18" t="s">
        <v>19</v>
      </c>
      <c r="B18" t="s">
        <v>69</v>
      </c>
      <c r="C18" t="s">
        <v>70</v>
      </c>
      <c r="D18" t="s">
        <v>71</v>
      </c>
      <c r="E18" t="s">
        <v>72</v>
      </c>
      <c r="F18" t="str">
        <f t="shared" si="0"/>
        <v>Обращения граждан Ногликский МО</v>
      </c>
      <c r="G18" s="11" t="str">
        <f>HYPERLINK("https://sed.admsakhalin.ru/Docs/Citizen/_layouts/15/eos/edbtransfer.ashx?SiteId=84ddafa0031f409e9b1dd96f91351621&amp;WebId=b44a2e8f6bd940ffb8577ce52c7585e0&amp;ListId=fd8a59b5757749e6848a491ebc731a91&amp;ItemId=82818&amp;ItemGuid=e87749e9aa3d4bfabefa0e04bea5ccb0&amp;Data=24","https://sed.admsakhalin.ru/Docs/Citizen/_layouts/15/eos/edbtransfer.ashx?SiteId=84ddafa0031f409e9b1dd96f91351621&amp;WebId=b44a2e8f6bd940ffb8577ce52c7585e0&amp;ListId=fd8a59b5757749e6848a491ebc731a91&amp;ItemId=82818&amp;ItemGuid=e87749e9aa3d4bfabefa0e04bea5ccb0&amp;Data=24")</f>
        <v>https://sed.admsakhalin.ru/Docs/Citizen/_layouts/15/eos/edbtransfer.ashx?SiteId=84ddafa0031f409e9b1dd96f91351621&amp;WebId=b44a2e8f6bd940ffb8577ce52c7585e0&amp;ListId=fd8a59b5757749e6848a491ebc731a91&amp;ItemId=82818&amp;ItemGuid=e87749e9aa3d4bfabefa0e04bea5ccb0&amp;Data=24</v>
      </c>
    </row>
    <row r="19" spans="1:7" x14ac:dyDescent="0.25">
      <c r="A19" t="s">
        <v>19</v>
      </c>
      <c r="B19" t="s">
        <v>73</v>
      </c>
      <c r="C19" t="s">
        <v>74</v>
      </c>
      <c r="D19" t="s">
        <v>22</v>
      </c>
      <c r="E19" t="s">
        <v>75</v>
      </c>
      <c r="F19" t="str">
        <f t="shared" si="0"/>
        <v>Обращения граждан Ногликский МО</v>
      </c>
      <c r="G19" s="11" t="str">
        <f>HYPERLINK("https://sed.admsakhalin.ru/Docs/Citizen/_layouts/15/eos/edbtransfer.ashx?SiteId=84ddafa0031f409e9b1dd96f91351621&amp;WebId=b44a2e8f6bd940ffb8577ce52c7585e0&amp;ListId=fd8a59b5757749e6848a491ebc731a91&amp;ItemId=77038&amp;ItemGuid=a28737aa787846bc94bd10e9d677f272&amp;Data=24","https://sed.admsakhalin.ru/Docs/Citizen/_layouts/15/eos/edbtransfer.ashx?SiteId=84ddafa0031f409e9b1dd96f91351621&amp;WebId=b44a2e8f6bd940ffb8577ce52c7585e0&amp;ListId=fd8a59b5757749e6848a491ebc731a91&amp;ItemId=77038&amp;ItemGuid=a28737aa787846bc94bd10e9d677f272&amp;Data=24")</f>
        <v>https://sed.admsakhalin.ru/Docs/Citizen/_layouts/15/eos/edbtransfer.ashx?SiteId=84ddafa0031f409e9b1dd96f91351621&amp;WebId=b44a2e8f6bd940ffb8577ce52c7585e0&amp;ListId=fd8a59b5757749e6848a491ebc731a91&amp;ItemId=77038&amp;ItemGuid=a28737aa787846bc94bd10e9d677f272&amp;Data=24</v>
      </c>
    </row>
    <row r="20" spans="1:7" x14ac:dyDescent="0.25">
      <c r="A20" t="s">
        <v>19</v>
      </c>
      <c r="B20" t="s">
        <v>32</v>
      </c>
      <c r="C20" t="s">
        <v>76</v>
      </c>
      <c r="D20" t="s">
        <v>66</v>
      </c>
      <c r="E20" t="s">
        <v>77</v>
      </c>
      <c r="F20" t="str">
        <f t="shared" si="0"/>
        <v>Обращения граждан Ногликский МО</v>
      </c>
      <c r="G20" s="11" t="str">
        <f>HYPERLINK("https://sed.admsakhalin.ru/Docs/Citizen/_layouts/15/eos/edbtransfer.ashx?SiteId=84ddafa0031f409e9b1dd96f91351621&amp;WebId=b44a2e8f6bd940ffb8577ce52c7585e0&amp;ListId=fd8a59b5757749e6848a491ebc731a91&amp;ItemId=79040&amp;ItemGuid=528df70fc8cf45cc8744115b83d6f654&amp;Data=24","https://sed.admsakhalin.ru/Docs/Citizen/_layouts/15/eos/edbtransfer.ashx?SiteId=84ddafa0031f409e9b1dd96f91351621&amp;WebId=b44a2e8f6bd940ffb8577ce52c7585e0&amp;ListId=fd8a59b5757749e6848a491ebc731a91&amp;ItemId=79040&amp;ItemGuid=528df70fc8cf45cc8744115b83d6f654&amp;Data=24")</f>
        <v>https://sed.admsakhalin.ru/Docs/Citizen/_layouts/15/eos/edbtransfer.ashx?SiteId=84ddafa0031f409e9b1dd96f91351621&amp;WebId=b44a2e8f6bd940ffb8577ce52c7585e0&amp;ListId=fd8a59b5757749e6848a491ebc731a91&amp;ItemId=79040&amp;ItemGuid=528df70fc8cf45cc8744115b83d6f654&amp;Data=24</v>
      </c>
    </row>
    <row r="21" spans="1:7" x14ac:dyDescent="0.25">
      <c r="A21" t="s">
        <v>19</v>
      </c>
      <c r="B21" t="s">
        <v>78</v>
      </c>
      <c r="C21" t="s">
        <v>79</v>
      </c>
      <c r="D21" t="s">
        <v>80</v>
      </c>
      <c r="E21" t="s">
        <v>81</v>
      </c>
      <c r="F21" t="str">
        <f t="shared" si="0"/>
        <v>Обращения граждан Ногликский МО</v>
      </c>
      <c r="G21" s="11" t="str">
        <f>HYPERLINK("https://sed.admsakhalin.ru/Docs/Citizen/_layouts/15/eos/edbtransfer.ashx?SiteId=84ddafa0031f409e9b1dd96f91351621&amp;WebId=b44a2e8f6bd940ffb8577ce52c7585e0&amp;ListId=fd8a59b5757749e6848a491ebc731a91&amp;ItemId=79685&amp;ItemGuid=ded8f26f90e2402d8886122cb990afef&amp;Data=24","https://sed.admsakhalin.ru/Docs/Citizen/_layouts/15/eos/edbtransfer.ashx?SiteId=84ddafa0031f409e9b1dd96f91351621&amp;WebId=b44a2e8f6bd940ffb8577ce52c7585e0&amp;ListId=fd8a59b5757749e6848a491ebc731a91&amp;ItemId=79685&amp;ItemGuid=ded8f26f90e2402d8886122cb990afef&amp;Data=24")</f>
        <v>https://sed.admsakhalin.ru/Docs/Citizen/_layouts/15/eos/edbtransfer.ashx?SiteId=84ddafa0031f409e9b1dd96f91351621&amp;WebId=b44a2e8f6bd940ffb8577ce52c7585e0&amp;ListId=fd8a59b5757749e6848a491ebc731a91&amp;ItemId=79685&amp;ItemGuid=ded8f26f90e2402d8886122cb990afef&amp;Data=24</v>
      </c>
    </row>
    <row r="22" spans="1:7" x14ac:dyDescent="0.25">
      <c r="A22" t="s">
        <v>19</v>
      </c>
      <c r="B22" t="s">
        <v>82</v>
      </c>
      <c r="C22" t="s">
        <v>83</v>
      </c>
      <c r="D22" t="s">
        <v>84</v>
      </c>
      <c r="E22" t="s">
        <v>85</v>
      </c>
      <c r="F22" t="str">
        <f t="shared" si="0"/>
        <v>Обращения граждан Ногликский МО</v>
      </c>
      <c r="G22" s="11" t="str">
        <f>HYPERLINK("https://sed.admsakhalin.ru/Docs/Citizen/_layouts/15/eos/edbtransfer.ashx?SiteId=84ddafa0031f409e9b1dd96f91351621&amp;WebId=b44a2e8f6bd940ffb8577ce52c7585e0&amp;ListId=fd8a59b5757749e6848a491ebc731a91&amp;ItemId=78496&amp;ItemGuid=2c9b288c185245bc8fbf1281a843a5ad&amp;Data=24","https://sed.admsakhalin.ru/Docs/Citizen/_layouts/15/eos/edbtransfer.ashx?SiteId=84ddafa0031f409e9b1dd96f91351621&amp;WebId=b44a2e8f6bd940ffb8577ce52c7585e0&amp;ListId=fd8a59b5757749e6848a491ebc731a91&amp;ItemId=78496&amp;ItemGuid=2c9b288c185245bc8fbf1281a843a5ad&amp;Data=24")</f>
        <v>https://sed.admsakhalin.ru/Docs/Citizen/_layouts/15/eos/edbtransfer.ashx?SiteId=84ddafa0031f409e9b1dd96f91351621&amp;WebId=b44a2e8f6bd940ffb8577ce52c7585e0&amp;ListId=fd8a59b5757749e6848a491ebc731a91&amp;ItemId=78496&amp;ItemGuid=2c9b288c185245bc8fbf1281a843a5ad&amp;Data=24</v>
      </c>
    </row>
    <row r="23" spans="1:7" x14ac:dyDescent="0.25">
      <c r="A23" t="s">
        <v>19</v>
      </c>
      <c r="B23" t="s">
        <v>28</v>
      </c>
      <c r="C23" t="s">
        <v>86</v>
      </c>
      <c r="D23" t="s">
        <v>87</v>
      </c>
      <c r="E23" t="s">
        <v>88</v>
      </c>
      <c r="F23" t="str">
        <f t="shared" si="0"/>
        <v>Обращения граждан Ногликский МО</v>
      </c>
      <c r="G23" s="11" t="str">
        <f>HYPERLINK("https://sed.admsakhalin.ru/Docs/Citizen/_layouts/15/eos/edbtransfer.ashx?SiteId=84ddafa0031f409e9b1dd96f91351621&amp;WebId=b44a2e8f6bd940ffb8577ce52c7585e0&amp;ListId=fd8a59b5757749e6848a491ebc731a91&amp;ItemId=83064&amp;ItemGuid=e75bc7aa300946c68f3813e1199d4689&amp;Data=24","https://sed.admsakhalin.ru/Docs/Citizen/_layouts/15/eos/edbtransfer.ashx?SiteId=84ddafa0031f409e9b1dd96f91351621&amp;WebId=b44a2e8f6bd940ffb8577ce52c7585e0&amp;ListId=fd8a59b5757749e6848a491ebc731a91&amp;ItemId=83064&amp;ItemGuid=e75bc7aa300946c68f3813e1199d4689&amp;Data=24")</f>
        <v>https://sed.admsakhalin.ru/Docs/Citizen/_layouts/15/eos/edbtransfer.ashx?SiteId=84ddafa0031f409e9b1dd96f91351621&amp;WebId=b44a2e8f6bd940ffb8577ce52c7585e0&amp;ListId=fd8a59b5757749e6848a491ebc731a91&amp;ItemId=83064&amp;ItemGuid=e75bc7aa300946c68f3813e1199d4689&amp;Data=24</v>
      </c>
    </row>
    <row r="24" spans="1:7" x14ac:dyDescent="0.25">
      <c r="A24" t="s">
        <v>19</v>
      </c>
      <c r="B24" t="s">
        <v>89</v>
      </c>
      <c r="C24" t="s">
        <v>90</v>
      </c>
      <c r="D24" t="s">
        <v>91</v>
      </c>
      <c r="E24" t="s">
        <v>92</v>
      </c>
      <c r="F24" t="str">
        <f t="shared" si="0"/>
        <v>Обращения граждан Ногликский МО</v>
      </c>
      <c r="G24" s="11" t="str">
        <f>HYPERLINK("https://sed.admsakhalin.ru/Docs/Citizen/_layouts/15/eos/edbtransfer.ashx?SiteId=84ddafa0031f409e9b1dd96f91351621&amp;WebId=b44a2e8f6bd940ffb8577ce52c7585e0&amp;ListId=fd8a59b5757749e6848a491ebc731a91&amp;ItemId=80220&amp;ItemGuid=165cd3dcac49476bb8391459eaec349d&amp;Data=24","https://sed.admsakhalin.ru/Docs/Citizen/_layouts/15/eos/edbtransfer.ashx?SiteId=84ddafa0031f409e9b1dd96f91351621&amp;WebId=b44a2e8f6bd940ffb8577ce52c7585e0&amp;ListId=fd8a59b5757749e6848a491ebc731a91&amp;ItemId=80220&amp;ItemGuid=165cd3dcac49476bb8391459eaec349d&amp;Data=24")</f>
        <v>https://sed.admsakhalin.ru/Docs/Citizen/_layouts/15/eos/edbtransfer.ashx?SiteId=84ddafa0031f409e9b1dd96f91351621&amp;WebId=b44a2e8f6bd940ffb8577ce52c7585e0&amp;ListId=fd8a59b5757749e6848a491ebc731a91&amp;ItemId=80220&amp;ItemGuid=165cd3dcac49476bb8391459eaec349d&amp;Data=24</v>
      </c>
    </row>
    <row r="25" spans="1:7" x14ac:dyDescent="0.25">
      <c r="A25" t="s">
        <v>19</v>
      </c>
      <c r="B25" t="s">
        <v>82</v>
      </c>
      <c r="C25" t="s">
        <v>93</v>
      </c>
      <c r="D25" t="s">
        <v>94</v>
      </c>
      <c r="E25" t="s">
        <v>95</v>
      </c>
      <c r="F25" t="str">
        <f t="shared" si="0"/>
        <v>Обращения граждан Ногликский МО</v>
      </c>
      <c r="G25" s="11" t="str">
        <f>HYPERLINK("https://sed.admsakhalin.ru/Docs/Citizen/_layouts/15/eos/edbtransfer.ashx?SiteId=84ddafa0031f409e9b1dd96f91351621&amp;WebId=b44a2e8f6bd940ffb8577ce52c7585e0&amp;ListId=fd8a59b5757749e6848a491ebc731a91&amp;ItemId=78059&amp;ItemGuid=68fe8b30b1df455f8a4d14d2817621ab&amp;Data=24","https://sed.admsakhalin.ru/Docs/Citizen/_layouts/15/eos/edbtransfer.ashx?SiteId=84ddafa0031f409e9b1dd96f91351621&amp;WebId=b44a2e8f6bd940ffb8577ce52c7585e0&amp;ListId=fd8a59b5757749e6848a491ebc731a91&amp;ItemId=78059&amp;ItemGuid=68fe8b30b1df455f8a4d14d2817621ab&amp;Data=24")</f>
        <v>https://sed.admsakhalin.ru/Docs/Citizen/_layouts/15/eos/edbtransfer.ashx?SiteId=84ddafa0031f409e9b1dd96f91351621&amp;WebId=b44a2e8f6bd940ffb8577ce52c7585e0&amp;ListId=fd8a59b5757749e6848a491ebc731a91&amp;ItemId=78059&amp;ItemGuid=68fe8b30b1df455f8a4d14d2817621ab&amp;Data=24</v>
      </c>
    </row>
    <row r="26" spans="1:7" x14ac:dyDescent="0.25">
      <c r="A26" t="s">
        <v>19</v>
      </c>
      <c r="B26" t="s">
        <v>32</v>
      </c>
      <c r="C26" t="s">
        <v>96</v>
      </c>
      <c r="D26" t="s">
        <v>97</v>
      </c>
      <c r="E26" t="s">
        <v>98</v>
      </c>
      <c r="F26" t="str">
        <f t="shared" si="0"/>
        <v>Обращения граждан Ногликский МО</v>
      </c>
      <c r="G26" s="11" t="str">
        <f>HYPERLINK("https://sed.admsakhalin.ru/Docs/Citizen/_layouts/15/eos/edbtransfer.ashx?SiteId=84ddafa0031f409e9b1dd96f91351621&amp;WebId=b44a2e8f6bd940ffb8577ce52c7585e0&amp;ListId=fd8a59b5757749e6848a491ebc731a91&amp;ItemId=78598&amp;ItemGuid=3449e0e4207f4237843e14f820e4ae42&amp;Data=24","https://sed.admsakhalin.ru/Docs/Citizen/_layouts/15/eos/edbtransfer.ashx?SiteId=84ddafa0031f409e9b1dd96f91351621&amp;WebId=b44a2e8f6bd940ffb8577ce52c7585e0&amp;ListId=fd8a59b5757749e6848a491ebc731a91&amp;ItemId=78598&amp;ItemGuid=3449e0e4207f4237843e14f820e4ae42&amp;Data=24")</f>
        <v>https://sed.admsakhalin.ru/Docs/Citizen/_layouts/15/eos/edbtransfer.ashx?SiteId=84ddafa0031f409e9b1dd96f91351621&amp;WebId=b44a2e8f6bd940ffb8577ce52c7585e0&amp;ListId=fd8a59b5757749e6848a491ebc731a91&amp;ItemId=78598&amp;ItemGuid=3449e0e4207f4237843e14f820e4ae42&amp;Data=24</v>
      </c>
    </row>
    <row r="27" spans="1:7" x14ac:dyDescent="0.25">
      <c r="A27" t="s">
        <v>19</v>
      </c>
      <c r="B27" t="s">
        <v>39</v>
      </c>
      <c r="C27" t="s">
        <v>99</v>
      </c>
      <c r="D27" t="s">
        <v>71</v>
      </c>
      <c r="E27" t="s">
        <v>100</v>
      </c>
      <c r="F27" t="str">
        <f t="shared" si="0"/>
        <v>Обращения граждан Ногликский МО</v>
      </c>
      <c r="G27" s="11" t="str">
        <f>HYPERLINK("https://sed.admsakhalin.ru/Docs/Citizen/_layouts/15/eos/edbtransfer.ashx?SiteId=84ddafa0031f409e9b1dd96f91351621&amp;WebId=b44a2e8f6bd940ffb8577ce52c7585e0&amp;ListId=fd8a59b5757749e6848a491ebc731a91&amp;ItemId=82815&amp;ItemGuid=e75787ca46f343e3bbbb15b03d31f447&amp;Data=24","https://sed.admsakhalin.ru/Docs/Citizen/_layouts/15/eos/edbtransfer.ashx?SiteId=84ddafa0031f409e9b1dd96f91351621&amp;WebId=b44a2e8f6bd940ffb8577ce52c7585e0&amp;ListId=fd8a59b5757749e6848a491ebc731a91&amp;ItemId=82815&amp;ItemGuid=e75787ca46f343e3bbbb15b03d31f447&amp;Data=24")</f>
        <v>https://sed.admsakhalin.ru/Docs/Citizen/_layouts/15/eos/edbtransfer.ashx?SiteId=84ddafa0031f409e9b1dd96f91351621&amp;WebId=b44a2e8f6bd940ffb8577ce52c7585e0&amp;ListId=fd8a59b5757749e6848a491ebc731a91&amp;ItemId=82815&amp;ItemGuid=e75787ca46f343e3bbbb15b03d31f447&amp;Data=24</v>
      </c>
    </row>
    <row r="28" spans="1:7" x14ac:dyDescent="0.25">
      <c r="A28" t="s">
        <v>19</v>
      </c>
      <c r="B28" t="s">
        <v>54</v>
      </c>
      <c r="C28" t="s">
        <v>101</v>
      </c>
      <c r="D28" t="s">
        <v>102</v>
      </c>
      <c r="E28" t="s">
        <v>103</v>
      </c>
      <c r="F28" t="str">
        <f t="shared" si="0"/>
        <v>Обращения граждан Ногликский МО</v>
      </c>
      <c r="G28" s="11" t="str">
        <f>HYPERLINK("https://sed.admsakhalin.ru/Docs/Citizen/_layouts/15/eos/edbtransfer.ashx?SiteId=84ddafa0031f409e9b1dd96f91351621&amp;WebId=b44a2e8f6bd940ffb8577ce52c7585e0&amp;ListId=fd8a59b5757749e6848a491ebc731a91&amp;ItemId=82280&amp;ItemGuid=d0b48c9631ad44d1a5b21614c32e3d3c&amp;Data=24","https://sed.admsakhalin.ru/Docs/Citizen/_layouts/15/eos/edbtransfer.ashx?SiteId=84ddafa0031f409e9b1dd96f91351621&amp;WebId=b44a2e8f6bd940ffb8577ce52c7585e0&amp;ListId=fd8a59b5757749e6848a491ebc731a91&amp;ItemId=82280&amp;ItemGuid=d0b48c9631ad44d1a5b21614c32e3d3c&amp;Data=24")</f>
        <v>https://sed.admsakhalin.ru/Docs/Citizen/_layouts/15/eos/edbtransfer.ashx?SiteId=84ddafa0031f409e9b1dd96f91351621&amp;WebId=b44a2e8f6bd940ffb8577ce52c7585e0&amp;ListId=fd8a59b5757749e6848a491ebc731a91&amp;ItemId=82280&amp;ItemGuid=d0b48c9631ad44d1a5b21614c32e3d3c&amp;Data=24</v>
      </c>
    </row>
    <row r="29" spans="1:7" x14ac:dyDescent="0.25">
      <c r="A29" t="s">
        <v>19</v>
      </c>
      <c r="B29" t="s">
        <v>32</v>
      </c>
      <c r="C29" t="s">
        <v>104</v>
      </c>
      <c r="D29" t="s">
        <v>105</v>
      </c>
      <c r="E29" t="s">
        <v>106</v>
      </c>
      <c r="F29" t="str">
        <f t="shared" si="0"/>
        <v>Обращения граждан Ногликский МО</v>
      </c>
      <c r="G29" s="11" t="str">
        <f>HYPERLINK("https://sed.admsakhalin.ru/Docs/Citizen/_layouts/15/eos/edbtransfer.ashx?SiteId=84ddafa0031f409e9b1dd96f91351621&amp;WebId=b44a2e8f6bd940ffb8577ce52c7585e0&amp;ListId=fd8a59b5757749e6848a491ebc731a91&amp;ItemId=77151&amp;ItemGuid=62d6df7a7d884a3d888b162fea36c531&amp;Data=24","https://sed.admsakhalin.ru/Docs/Citizen/_layouts/15/eos/edbtransfer.ashx?SiteId=84ddafa0031f409e9b1dd96f91351621&amp;WebId=b44a2e8f6bd940ffb8577ce52c7585e0&amp;ListId=fd8a59b5757749e6848a491ebc731a91&amp;ItemId=77151&amp;ItemGuid=62d6df7a7d884a3d888b162fea36c531&amp;Data=24")</f>
        <v>https://sed.admsakhalin.ru/Docs/Citizen/_layouts/15/eos/edbtransfer.ashx?SiteId=84ddafa0031f409e9b1dd96f91351621&amp;WebId=b44a2e8f6bd940ffb8577ce52c7585e0&amp;ListId=fd8a59b5757749e6848a491ebc731a91&amp;ItemId=77151&amp;ItemGuid=62d6df7a7d884a3d888b162fea36c531&amp;Data=24</v>
      </c>
    </row>
    <row r="30" spans="1:7" x14ac:dyDescent="0.25">
      <c r="A30" t="s">
        <v>19</v>
      </c>
      <c r="B30" t="s">
        <v>107</v>
      </c>
      <c r="C30" t="s">
        <v>108</v>
      </c>
      <c r="D30" t="s">
        <v>109</v>
      </c>
      <c r="E30" t="s">
        <v>110</v>
      </c>
      <c r="F30" t="str">
        <f t="shared" si="0"/>
        <v>Обращения граждан Ногликский МО</v>
      </c>
      <c r="G30" s="11" t="str">
        <f>HYPERLINK("https://sed.admsakhalin.ru/Docs/Citizen/_layouts/15/eos/edbtransfer.ashx?SiteId=84ddafa0031f409e9b1dd96f91351621&amp;WebId=b44a2e8f6bd940ffb8577ce52c7585e0&amp;ListId=fd8a59b5757749e6848a491ebc731a91&amp;ItemId=79465&amp;ItemGuid=5700bf15cc744eb7a71016d28947809f&amp;Data=24","https://sed.admsakhalin.ru/Docs/Citizen/_layouts/15/eos/edbtransfer.ashx?SiteId=84ddafa0031f409e9b1dd96f91351621&amp;WebId=b44a2e8f6bd940ffb8577ce52c7585e0&amp;ListId=fd8a59b5757749e6848a491ebc731a91&amp;ItemId=79465&amp;ItemGuid=5700bf15cc744eb7a71016d28947809f&amp;Data=24")</f>
        <v>https://sed.admsakhalin.ru/Docs/Citizen/_layouts/15/eos/edbtransfer.ashx?SiteId=84ddafa0031f409e9b1dd96f91351621&amp;WebId=b44a2e8f6bd940ffb8577ce52c7585e0&amp;ListId=fd8a59b5757749e6848a491ebc731a91&amp;ItemId=79465&amp;ItemGuid=5700bf15cc744eb7a71016d28947809f&amp;Data=24</v>
      </c>
    </row>
    <row r="31" spans="1:7" x14ac:dyDescent="0.25">
      <c r="A31" t="s">
        <v>19</v>
      </c>
      <c r="B31" t="s">
        <v>54</v>
      </c>
      <c r="C31" t="s">
        <v>111</v>
      </c>
      <c r="D31" t="s">
        <v>112</v>
      </c>
      <c r="E31" t="s">
        <v>75</v>
      </c>
      <c r="F31" t="str">
        <f t="shared" si="0"/>
        <v>Обращения граждан Ногликский МО</v>
      </c>
      <c r="G31" s="11" t="str">
        <f>HYPERLINK("https://sed.admsakhalin.ru/Docs/Citizen/_layouts/15/eos/edbtransfer.ashx?SiteId=84ddafa0031f409e9b1dd96f91351621&amp;WebId=b44a2e8f6bd940ffb8577ce52c7585e0&amp;ListId=fd8a59b5757749e6848a491ebc731a91&amp;ItemId=79515&amp;ItemGuid=0ba901bdfcfb4f3bb86117cac11cbd2d&amp;Data=24","https://sed.admsakhalin.ru/Docs/Citizen/_layouts/15/eos/edbtransfer.ashx?SiteId=84ddafa0031f409e9b1dd96f91351621&amp;WebId=b44a2e8f6bd940ffb8577ce52c7585e0&amp;ListId=fd8a59b5757749e6848a491ebc731a91&amp;ItemId=79515&amp;ItemGuid=0ba901bdfcfb4f3bb86117cac11cbd2d&amp;Data=24")</f>
        <v>https://sed.admsakhalin.ru/Docs/Citizen/_layouts/15/eos/edbtransfer.ashx?SiteId=84ddafa0031f409e9b1dd96f91351621&amp;WebId=b44a2e8f6bd940ffb8577ce52c7585e0&amp;ListId=fd8a59b5757749e6848a491ebc731a91&amp;ItemId=79515&amp;ItemGuid=0ba901bdfcfb4f3bb86117cac11cbd2d&amp;Data=24</v>
      </c>
    </row>
    <row r="32" spans="1:7" x14ac:dyDescent="0.25">
      <c r="A32" t="s">
        <v>19</v>
      </c>
      <c r="B32" t="s">
        <v>28</v>
      </c>
      <c r="C32" t="s">
        <v>113</v>
      </c>
      <c r="D32" t="s">
        <v>37</v>
      </c>
      <c r="E32" t="s">
        <v>114</v>
      </c>
      <c r="F32" t="str">
        <f t="shared" si="0"/>
        <v>Обращения граждан Ногликский МО</v>
      </c>
      <c r="G32" s="11" t="str">
        <f>HYPERLINK("https://sed.admsakhalin.ru/Docs/Citizen/_layouts/15/eos/edbtransfer.ashx?SiteId=84ddafa0031f409e9b1dd96f91351621&amp;WebId=b44a2e8f6bd940ffb8577ce52c7585e0&amp;ListId=fd8a59b5757749e6848a491ebc731a91&amp;ItemId=78777&amp;ItemGuid=cc0e98a08f2847e4880b18aab49fbb07&amp;Data=24","https://sed.admsakhalin.ru/Docs/Citizen/_layouts/15/eos/edbtransfer.ashx?SiteId=84ddafa0031f409e9b1dd96f91351621&amp;WebId=b44a2e8f6bd940ffb8577ce52c7585e0&amp;ListId=fd8a59b5757749e6848a491ebc731a91&amp;ItemId=78777&amp;ItemGuid=cc0e98a08f2847e4880b18aab49fbb07&amp;Data=24")</f>
        <v>https://sed.admsakhalin.ru/Docs/Citizen/_layouts/15/eos/edbtransfer.ashx?SiteId=84ddafa0031f409e9b1dd96f91351621&amp;WebId=b44a2e8f6bd940ffb8577ce52c7585e0&amp;ListId=fd8a59b5757749e6848a491ebc731a91&amp;ItemId=78777&amp;ItemGuid=cc0e98a08f2847e4880b18aab49fbb07&amp;Data=24</v>
      </c>
    </row>
    <row r="33" spans="1:7" x14ac:dyDescent="0.25">
      <c r="A33" t="s">
        <v>19</v>
      </c>
      <c r="B33" t="s">
        <v>39</v>
      </c>
      <c r="C33" t="s">
        <v>115</v>
      </c>
      <c r="D33" t="s">
        <v>116</v>
      </c>
      <c r="E33" t="s">
        <v>117</v>
      </c>
      <c r="F33" t="str">
        <f t="shared" si="0"/>
        <v>Обращения граждан Ногликский МО</v>
      </c>
      <c r="G33" s="11" t="str">
        <f>HYPERLINK("https://sed.admsakhalin.ru/Docs/Citizen/_layouts/15/eos/edbtransfer.ashx?SiteId=84ddafa0031f409e9b1dd96f91351621&amp;WebId=b44a2e8f6bd940ffb8577ce52c7585e0&amp;ListId=fd8a59b5757749e6848a491ebc731a91&amp;ItemId=77721&amp;ItemGuid=69801909099d43d5971f18ea0fedfa5b&amp;Data=24","https://sed.admsakhalin.ru/Docs/Citizen/_layouts/15/eos/edbtransfer.ashx?SiteId=84ddafa0031f409e9b1dd96f91351621&amp;WebId=b44a2e8f6bd940ffb8577ce52c7585e0&amp;ListId=fd8a59b5757749e6848a491ebc731a91&amp;ItemId=77721&amp;ItemGuid=69801909099d43d5971f18ea0fedfa5b&amp;Data=24")</f>
        <v>https://sed.admsakhalin.ru/Docs/Citizen/_layouts/15/eos/edbtransfer.ashx?SiteId=84ddafa0031f409e9b1dd96f91351621&amp;WebId=b44a2e8f6bd940ffb8577ce52c7585e0&amp;ListId=fd8a59b5757749e6848a491ebc731a91&amp;ItemId=77721&amp;ItemGuid=69801909099d43d5971f18ea0fedfa5b&amp;Data=24</v>
      </c>
    </row>
    <row r="34" spans="1:7" x14ac:dyDescent="0.25">
      <c r="A34" t="s">
        <v>19</v>
      </c>
      <c r="B34" t="s">
        <v>118</v>
      </c>
      <c r="C34" t="s">
        <v>119</v>
      </c>
      <c r="D34" t="s">
        <v>91</v>
      </c>
      <c r="E34" t="s">
        <v>38</v>
      </c>
      <c r="F34" t="str">
        <f t="shared" si="0"/>
        <v>Обращения граждан Ногликский МО</v>
      </c>
      <c r="G34" s="11" t="str">
        <f>HYPERLINK("https://sed.admsakhalin.ru/Docs/Citizen/_layouts/15/eos/edbtransfer.ashx?SiteId=84ddafa0031f409e9b1dd96f91351621&amp;WebId=b44a2e8f6bd940ffb8577ce52c7585e0&amp;ListId=fd8a59b5757749e6848a491ebc731a91&amp;ItemId=80217&amp;ItemGuid=83985b50370b4e4b9ef61e1146066539&amp;Data=24","https://sed.admsakhalin.ru/Docs/Citizen/_layouts/15/eos/edbtransfer.ashx?SiteId=84ddafa0031f409e9b1dd96f91351621&amp;WebId=b44a2e8f6bd940ffb8577ce52c7585e0&amp;ListId=fd8a59b5757749e6848a491ebc731a91&amp;ItemId=80217&amp;ItemGuid=83985b50370b4e4b9ef61e1146066539&amp;Data=24")</f>
        <v>https://sed.admsakhalin.ru/Docs/Citizen/_layouts/15/eos/edbtransfer.ashx?SiteId=84ddafa0031f409e9b1dd96f91351621&amp;WebId=b44a2e8f6bd940ffb8577ce52c7585e0&amp;ListId=fd8a59b5757749e6848a491ebc731a91&amp;ItemId=80217&amp;ItemGuid=83985b50370b4e4b9ef61e1146066539&amp;Data=24</v>
      </c>
    </row>
    <row r="35" spans="1:7" x14ac:dyDescent="0.25">
      <c r="A35" t="s">
        <v>19</v>
      </c>
      <c r="B35" t="s">
        <v>39</v>
      </c>
      <c r="C35" t="s">
        <v>120</v>
      </c>
      <c r="D35" t="s">
        <v>71</v>
      </c>
      <c r="E35" t="s">
        <v>121</v>
      </c>
      <c r="F35" t="str">
        <f t="shared" si="0"/>
        <v>Обращения граждан Ногликский МО</v>
      </c>
      <c r="G35" s="11" t="str">
        <f>HYPERLINK("https://sed.admsakhalin.ru/Docs/Citizen/_layouts/15/eos/edbtransfer.ashx?SiteId=84ddafa0031f409e9b1dd96f91351621&amp;WebId=b44a2e8f6bd940ffb8577ce52c7585e0&amp;ListId=fd8a59b5757749e6848a491ebc731a91&amp;ItemId=82819&amp;ItemGuid=f662e927475c411699ab1f742ade6ffc&amp;Data=24","https://sed.admsakhalin.ru/Docs/Citizen/_layouts/15/eos/edbtransfer.ashx?SiteId=84ddafa0031f409e9b1dd96f91351621&amp;WebId=b44a2e8f6bd940ffb8577ce52c7585e0&amp;ListId=fd8a59b5757749e6848a491ebc731a91&amp;ItemId=82819&amp;ItemGuid=f662e927475c411699ab1f742ade6ffc&amp;Data=24")</f>
        <v>https://sed.admsakhalin.ru/Docs/Citizen/_layouts/15/eos/edbtransfer.ashx?SiteId=84ddafa0031f409e9b1dd96f91351621&amp;WebId=b44a2e8f6bd940ffb8577ce52c7585e0&amp;ListId=fd8a59b5757749e6848a491ebc731a91&amp;ItemId=82819&amp;ItemGuid=f662e927475c411699ab1f742ade6ffc&amp;Data=24</v>
      </c>
    </row>
    <row r="36" spans="1:7" x14ac:dyDescent="0.25">
      <c r="A36" t="s">
        <v>19</v>
      </c>
      <c r="B36" t="s">
        <v>122</v>
      </c>
      <c r="C36" t="s">
        <v>123</v>
      </c>
      <c r="D36" t="s">
        <v>30</v>
      </c>
      <c r="E36" t="s">
        <v>124</v>
      </c>
      <c r="F36" t="str">
        <f t="shared" si="0"/>
        <v>Обращения граждан Ногликский МО</v>
      </c>
      <c r="G36" s="11" t="str">
        <f>HYPERLINK("https://sed.admsakhalin.ru/Docs/Citizen/_layouts/15/eos/edbtransfer.ashx?SiteId=84ddafa0031f409e9b1dd96f91351621&amp;WebId=b44a2e8f6bd940ffb8577ce52c7585e0&amp;ListId=fd8a59b5757749e6848a491ebc731a91&amp;ItemId=76586&amp;ItemGuid=bd030d04783749c8a1fe1fbc3c1d95b6&amp;Data=24","https://sed.admsakhalin.ru/Docs/Citizen/_layouts/15/eos/edbtransfer.ashx?SiteId=84ddafa0031f409e9b1dd96f91351621&amp;WebId=b44a2e8f6bd940ffb8577ce52c7585e0&amp;ListId=fd8a59b5757749e6848a491ebc731a91&amp;ItemId=76586&amp;ItemGuid=bd030d04783749c8a1fe1fbc3c1d95b6&amp;Data=24")</f>
        <v>https://sed.admsakhalin.ru/Docs/Citizen/_layouts/15/eos/edbtransfer.ashx?SiteId=84ddafa0031f409e9b1dd96f91351621&amp;WebId=b44a2e8f6bd940ffb8577ce52c7585e0&amp;ListId=fd8a59b5757749e6848a491ebc731a91&amp;ItemId=76586&amp;ItemGuid=bd030d04783749c8a1fe1fbc3c1d95b6&amp;Data=24</v>
      </c>
    </row>
    <row r="37" spans="1:7" x14ac:dyDescent="0.25">
      <c r="A37" t="s">
        <v>19</v>
      </c>
      <c r="B37" t="s">
        <v>82</v>
      </c>
      <c r="C37" t="s">
        <v>125</v>
      </c>
      <c r="D37" t="s">
        <v>56</v>
      </c>
      <c r="E37" t="s">
        <v>126</v>
      </c>
      <c r="F37" t="str">
        <f t="shared" si="0"/>
        <v>Обращения граждан Ногликский МО</v>
      </c>
      <c r="G37" s="11" t="str">
        <f>HYPERLINK("https://sed.admsakhalin.ru/Docs/Citizen/_layouts/15/eos/edbtransfer.ashx?SiteId=84ddafa0031f409e9b1dd96f91351621&amp;WebId=b44a2e8f6bd940ffb8577ce52c7585e0&amp;ListId=fd8a59b5757749e6848a491ebc731a91&amp;ItemId=77928&amp;ItemGuid=71c5cfb9ef5e4aa19f8c21c28e69ab1e&amp;Data=24","https://sed.admsakhalin.ru/Docs/Citizen/_layouts/15/eos/edbtransfer.ashx?SiteId=84ddafa0031f409e9b1dd96f91351621&amp;WebId=b44a2e8f6bd940ffb8577ce52c7585e0&amp;ListId=fd8a59b5757749e6848a491ebc731a91&amp;ItemId=77928&amp;ItemGuid=71c5cfb9ef5e4aa19f8c21c28e69ab1e&amp;Data=24")</f>
        <v>https://sed.admsakhalin.ru/Docs/Citizen/_layouts/15/eos/edbtransfer.ashx?SiteId=84ddafa0031f409e9b1dd96f91351621&amp;WebId=b44a2e8f6bd940ffb8577ce52c7585e0&amp;ListId=fd8a59b5757749e6848a491ebc731a91&amp;ItemId=77928&amp;ItemGuid=71c5cfb9ef5e4aa19f8c21c28e69ab1e&amp;Data=24</v>
      </c>
    </row>
    <row r="38" spans="1:7" x14ac:dyDescent="0.25">
      <c r="A38" t="s">
        <v>19</v>
      </c>
      <c r="B38" t="s">
        <v>89</v>
      </c>
      <c r="C38" t="s">
        <v>127</v>
      </c>
      <c r="D38" t="s">
        <v>84</v>
      </c>
      <c r="E38" t="s">
        <v>128</v>
      </c>
      <c r="F38" t="str">
        <f t="shared" si="0"/>
        <v>Обращения граждан Ногликский МО</v>
      </c>
      <c r="G38" s="11" t="str">
        <f>HYPERLINK("https://sed.admsakhalin.ru/Docs/Citizen/_layouts/15/eos/edbtransfer.ashx?SiteId=84ddafa0031f409e9b1dd96f91351621&amp;WebId=b44a2e8f6bd940ffb8577ce52c7585e0&amp;ListId=fd8a59b5757749e6848a491ebc731a91&amp;ItemId=78504&amp;ItemGuid=521d7c9d297c42f0aaa021ca5837030d&amp;Data=24","https://sed.admsakhalin.ru/Docs/Citizen/_layouts/15/eos/edbtransfer.ashx?SiteId=84ddafa0031f409e9b1dd96f91351621&amp;WebId=b44a2e8f6bd940ffb8577ce52c7585e0&amp;ListId=fd8a59b5757749e6848a491ebc731a91&amp;ItemId=78504&amp;ItemGuid=521d7c9d297c42f0aaa021ca5837030d&amp;Data=24")</f>
        <v>https://sed.admsakhalin.ru/Docs/Citizen/_layouts/15/eos/edbtransfer.ashx?SiteId=84ddafa0031f409e9b1dd96f91351621&amp;WebId=b44a2e8f6bd940ffb8577ce52c7585e0&amp;ListId=fd8a59b5757749e6848a491ebc731a91&amp;ItemId=78504&amp;ItemGuid=521d7c9d297c42f0aaa021ca5837030d&amp;Data=24</v>
      </c>
    </row>
    <row r="39" spans="1:7" x14ac:dyDescent="0.25">
      <c r="A39" t="s">
        <v>19</v>
      </c>
      <c r="B39" t="s">
        <v>54</v>
      </c>
      <c r="C39" t="s">
        <v>129</v>
      </c>
      <c r="D39" t="s">
        <v>130</v>
      </c>
      <c r="E39" t="s">
        <v>75</v>
      </c>
      <c r="F39" t="str">
        <f t="shared" si="0"/>
        <v>Обращения граждан Ногликский МО</v>
      </c>
      <c r="G39" s="11" t="str">
        <f>HYPERLINK("https://sed.admsakhalin.ru/Docs/Citizen/_layouts/15/eos/edbtransfer.ashx?SiteId=84ddafa0031f409e9b1dd96f91351621&amp;WebId=b44a2e8f6bd940ffb8577ce52c7585e0&amp;ListId=fd8a59b5757749e6848a491ebc731a91&amp;ItemId=79158&amp;ItemGuid=e5887c6b26c841e3bf9321d2c1fd07ec&amp;Data=24","https://sed.admsakhalin.ru/Docs/Citizen/_layouts/15/eos/edbtransfer.ashx?SiteId=84ddafa0031f409e9b1dd96f91351621&amp;WebId=b44a2e8f6bd940ffb8577ce52c7585e0&amp;ListId=fd8a59b5757749e6848a491ebc731a91&amp;ItemId=79158&amp;ItemGuid=e5887c6b26c841e3bf9321d2c1fd07ec&amp;Data=24")</f>
        <v>https://sed.admsakhalin.ru/Docs/Citizen/_layouts/15/eos/edbtransfer.ashx?SiteId=84ddafa0031f409e9b1dd96f91351621&amp;WebId=b44a2e8f6bd940ffb8577ce52c7585e0&amp;ListId=fd8a59b5757749e6848a491ebc731a91&amp;ItemId=79158&amp;ItemGuid=e5887c6b26c841e3bf9321d2c1fd07ec&amp;Data=24</v>
      </c>
    </row>
    <row r="40" spans="1:7" x14ac:dyDescent="0.25">
      <c r="A40" t="s">
        <v>19</v>
      </c>
      <c r="B40" t="s">
        <v>131</v>
      </c>
      <c r="C40" t="s">
        <v>132</v>
      </c>
      <c r="D40" t="s">
        <v>133</v>
      </c>
      <c r="E40" t="s">
        <v>134</v>
      </c>
      <c r="F40" t="str">
        <f t="shared" si="0"/>
        <v>Обращения граждан Ногликский МО</v>
      </c>
      <c r="G40" s="11" t="str">
        <f>HYPERLINK("https://sed.admsakhalin.ru/Docs/Citizen/_layouts/15/eos/edbtransfer.ashx?SiteId=84ddafa0031f409e9b1dd96f91351621&amp;WebId=b44a2e8f6bd940ffb8577ce52c7585e0&amp;ListId=fd8a59b5757749e6848a491ebc731a91&amp;ItemId=82604&amp;ItemGuid=f28b6baaa3a844b8a93e225880e64210&amp;Data=24","https://sed.admsakhalin.ru/Docs/Citizen/_layouts/15/eos/edbtransfer.ashx?SiteId=84ddafa0031f409e9b1dd96f91351621&amp;WebId=b44a2e8f6bd940ffb8577ce52c7585e0&amp;ListId=fd8a59b5757749e6848a491ebc731a91&amp;ItemId=82604&amp;ItemGuid=f28b6baaa3a844b8a93e225880e64210&amp;Data=24")</f>
        <v>https://sed.admsakhalin.ru/Docs/Citizen/_layouts/15/eos/edbtransfer.ashx?SiteId=84ddafa0031f409e9b1dd96f91351621&amp;WebId=b44a2e8f6bd940ffb8577ce52c7585e0&amp;ListId=fd8a59b5757749e6848a491ebc731a91&amp;ItemId=82604&amp;ItemGuid=f28b6baaa3a844b8a93e225880e64210&amp;Data=24</v>
      </c>
    </row>
    <row r="41" spans="1:7" x14ac:dyDescent="0.25">
      <c r="A41" t="s">
        <v>19</v>
      </c>
      <c r="B41" t="s">
        <v>39</v>
      </c>
      <c r="C41" t="s">
        <v>135</v>
      </c>
      <c r="D41" t="s">
        <v>56</v>
      </c>
      <c r="E41" t="s">
        <v>136</v>
      </c>
      <c r="F41" t="str">
        <f t="shared" si="0"/>
        <v>Обращения граждан Ногликский МО</v>
      </c>
      <c r="G41" s="11" t="str">
        <f>HYPERLINK("https://sed.admsakhalin.ru/Docs/Citizen/_layouts/15/eos/edbtransfer.ashx?SiteId=84ddafa0031f409e9b1dd96f91351621&amp;WebId=b44a2e8f6bd940ffb8577ce52c7585e0&amp;ListId=fd8a59b5757749e6848a491ebc731a91&amp;ItemId=77945&amp;ItemGuid=22629874408743e793e7239d27e78e1c&amp;Data=24","https://sed.admsakhalin.ru/Docs/Citizen/_layouts/15/eos/edbtransfer.ashx?SiteId=84ddafa0031f409e9b1dd96f91351621&amp;WebId=b44a2e8f6bd940ffb8577ce52c7585e0&amp;ListId=fd8a59b5757749e6848a491ebc731a91&amp;ItemId=77945&amp;ItemGuid=22629874408743e793e7239d27e78e1c&amp;Data=24")</f>
        <v>https://sed.admsakhalin.ru/Docs/Citizen/_layouts/15/eos/edbtransfer.ashx?SiteId=84ddafa0031f409e9b1dd96f91351621&amp;WebId=b44a2e8f6bd940ffb8577ce52c7585e0&amp;ListId=fd8a59b5757749e6848a491ebc731a91&amp;ItemId=77945&amp;ItemGuid=22629874408743e793e7239d27e78e1c&amp;Data=24</v>
      </c>
    </row>
    <row r="42" spans="1:7" x14ac:dyDescent="0.25">
      <c r="A42" t="s">
        <v>19</v>
      </c>
      <c r="B42" t="s">
        <v>82</v>
      </c>
      <c r="C42" t="s">
        <v>137</v>
      </c>
      <c r="D42" t="s">
        <v>138</v>
      </c>
      <c r="E42" t="s">
        <v>139</v>
      </c>
      <c r="F42" t="str">
        <f t="shared" si="0"/>
        <v>Обращения граждан Ногликский МО</v>
      </c>
      <c r="G42" s="11" t="str">
        <f>HYPERLINK("https://sed.admsakhalin.ru/Docs/Citizen/_layouts/15/eos/edbtransfer.ashx?SiteId=84ddafa0031f409e9b1dd96f91351621&amp;WebId=b44a2e8f6bd940ffb8577ce52c7585e0&amp;ListId=fd8a59b5757749e6848a491ebc731a91&amp;ItemId=77413&amp;ItemGuid=0e252bad53e1412cbf42250f0ac80be3&amp;Data=24","https://sed.admsakhalin.ru/Docs/Citizen/_layouts/15/eos/edbtransfer.ashx?SiteId=84ddafa0031f409e9b1dd96f91351621&amp;WebId=b44a2e8f6bd940ffb8577ce52c7585e0&amp;ListId=fd8a59b5757749e6848a491ebc731a91&amp;ItemId=77413&amp;ItemGuid=0e252bad53e1412cbf42250f0ac80be3&amp;Data=24")</f>
        <v>https://sed.admsakhalin.ru/Docs/Citizen/_layouts/15/eos/edbtransfer.ashx?SiteId=84ddafa0031f409e9b1dd96f91351621&amp;WebId=b44a2e8f6bd940ffb8577ce52c7585e0&amp;ListId=fd8a59b5757749e6848a491ebc731a91&amp;ItemId=77413&amp;ItemGuid=0e252bad53e1412cbf42250f0ac80be3&amp;Data=24</v>
      </c>
    </row>
    <row r="43" spans="1:7" x14ac:dyDescent="0.25">
      <c r="A43" t="s">
        <v>19</v>
      </c>
      <c r="B43" t="s">
        <v>58</v>
      </c>
      <c r="C43" t="s">
        <v>140</v>
      </c>
      <c r="D43" t="s">
        <v>84</v>
      </c>
      <c r="E43" t="s">
        <v>64</v>
      </c>
      <c r="F43" t="str">
        <f t="shared" si="0"/>
        <v>Обращения граждан Ногликский МО</v>
      </c>
      <c r="G43" s="11" t="str">
        <f>HYPERLINK("https://sed.admsakhalin.ru/Docs/Citizen/_layouts/15/eos/edbtransfer.ashx?SiteId=84ddafa0031f409e9b1dd96f91351621&amp;WebId=b44a2e8f6bd940ffb8577ce52c7585e0&amp;ListId=fd8a59b5757749e6848a491ebc731a91&amp;ItemId=78483&amp;ItemGuid=faa02268fdf543f0876f25c8cb5da2f8&amp;Data=24","https://sed.admsakhalin.ru/Docs/Citizen/_layouts/15/eos/edbtransfer.ashx?SiteId=84ddafa0031f409e9b1dd96f91351621&amp;WebId=b44a2e8f6bd940ffb8577ce52c7585e0&amp;ListId=fd8a59b5757749e6848a491ebc731a91&amp;ItemId=78483&amp;ItemGuid=faa02268fdf543f0876f25c8cb5da2f8&amp;Data=24")</f>
        <v>https://sed.admsakhalin.ru/Docs/Citizen/_layouts/15/eos/edbtransfer.ashx?SiteId=84ddafa0031f409e9b1dd96f91351621&amp;WebId=b44a2e8f6bd940ffb8577ce52c7585e0&amp;ListId=fd8a59b5757749e6848a491ebc731a91&amp;ItemId=78483&amp;ItemGuid=faa02268fdf543f0876f25c8cb5da2f8&amp;Data=24</v>
      </c>
    </row>
    <row r="44" spans="1:7" x14ac:dyDescent="0.25">
      <c r="A44" t="s">
        <v>19</v>
      </c>
      <c r="B44" t="s">
        <v>46</v>
      </c>
      <c r="C44" t="s">
        <v>141</v>
      </c>
      <c r="D44" t="s">
        <v>48</v>
      </c>
      <c r="E44" t="s">
        <v>142</v>
      </c>
      <c r="F44" t="str">
        <f t="shared" si="0"/>
        <v>Обращения граждан Ногликский МО</v>
      </c>
      <c r="G44" s="11" t="str">
        <f>HYPERLINK("https://sed.admsakhalin.ru/Docs/Citizen/_layouts/15/eos/edbtransfer.ashx?SiteId=84ddafa0031f409e9b1dd96f91351621&amp;WebId=b44a2e8f6bd940ffb8577ce52c7585e0&amp;ListId=fd8a59b5757749e6848a491ebc731a91&amp;ItemId=77857&amp;ItemGuid=39e39a89f4364a3ebd7025cc4e2182fa&amp;Data=24","https://sed.admsakhalin.ru/Docs/Citizen/_layouts/15/eos/edbtransfer.ashx?SiteId=84ddafa0031f409e9b1dd96f91351621&amp;WebId=b44a2e8f6bd940ffb8577ce52c7585e0&amp;ListId=fd8a59b5757749e6848a491ebc731a91&amp;ItemId=77857&amp;ItemGuid=39e39a89f4364a3ebd7025cc4e2182fa&amp;Data=24")</f>
        <v>https://sed.admsakhalin.ru/Docs/Citizen/_layouts/15/eos/edbtransfer.ashx?SiteId=84ddafa0031f409e9b1dd96f91351621&amp;WebId=b44a2e8f6bd940ffb8577ce52c7585e0&amp;ListId=fd8a59b5757749e6848a491ebc731a91&amp;ItemId=77857&amp;ItemGuid=39e39a89f4364a3ebd7025cc4e2182fa&amp;Data=24</v>
      </c>
    </row>
    <row r="45" spans="1:7" x14ac:dyDescent="0.25">
      <c r="A45" t="s">
        <v>19</v>
      </c>
      <c r="B45" t="s">
        <v>20</v>
      </c>
      <c r="C45" t="s">
        <v>143</v>
      </c>
      <c r="D45" t="s">
        <v>144</v>
      </c>
      <c r="E45" t="s">
        <v>145</v>
      </c>
      <c r="F45" t="str">
        <f t="shared" si="0"/>
        <v>Обращения граждан Ногликский МО</v>
      </c>
      <c r="G45" s="11" t="str">
        <f>HYPERLINK("https://sed.admsakhalin.ru/Docs/Citizen/_layouts/15/eos/edbtransfer.ashx?SiteId=84ddafa0031f409e9b1dd96f91351621&amp;WebId=b44a2e8f6bd940ffb8577ce52c7585e0&amp;ListId=fd8a59b5757749e6848a491ebc731a91&amp;ItemId=80211&amp;ItemGuid=e9e801f153b148a1868a267235f755d4&amp;Data=24","https://sed.admsakhalin.ru/Docs/Citizen/_layouts/15/eos/edbtransfer.ashx?SiteId=84ddafa0031f409e9b1dd96f91351621&amp;WebId=b44a2e8f6bd940ffb8577ce52c7585e0&amp;ListId=fd8a59b5757749e6848a491ebc731a91&amp;ItemId=80211&amp;ItemGuid=e9e801f153b148a1868a267235f755d4&amp;Data=24")</f>
        <v>https://sed.admsakhalin.ru/Docs/Citizen/_layouts/15/eos/edbtransfer.ashx?SiteId=84ddafa0031f409e9b1dd96f91351621&amp;WebId=b44a2e8f6bd940ffb8577ce52c7585e0&amp;ListId=fd8a59b5757749e6848a491ebc731a91&amp;ItemId=80211&amp;ItemGuid=e9e801f153b148a1868a267235f755d4&amp;Data=24</v>
      </c>
    </row>
    <row r="46" spans="1:7" x14ac:dyDescent="0.25">
      <c r="A46" t="s">
        <v>19</v>
      </c>
      <c r="B46" t="s">
        <v>35</v>
      </c>
      <c r="C46" t="s">
        <v>146</v>
      </c>
      <c r="D46" t="s">
        <v>147</v>
      </c>
      <c r="E46" t="s">
        <v>148</v>
      </c>
      <c r="F46" t="str">
        <f t="shared" si="0"/>
        <v>Обращения граждан Ногликский МО</v>
      </c>
      <c r="G46" s="11" t="str">
        <f>HYPERLINK("https://sed.admsakhalin.ru/Docs/Citizen/_layouts/15/eos/edbtransfer.ashx?SiteId=84ddafa0031f409e9b1dd96f91351621&amp;WebId=b44a2e8f6bd940ffb8577ce52c7585e0&amp;ListId=fd8a59b5757749e6848a491ebc731a91&amp;ItemId=80733&amp;ItemGuid=b897a6b736ea448696d128e5f9d5cc75&amp;Data=24","https://sed.admsakhalin.ru/Docs/Citizen/_layouts/15/eos/edbtransfer.ashx?SiteId=84ddafa0031f409e9b1dd96f91351621&amp;WebId=b44a2e8f6bd940ffb8577ce52c7585e0&amp;ListId=fd8a59b5757749e6848a491ebc731a91&amp;ItemId=80733&amp;ItemGuid=b897a6b736ea448696d128e5f9d5cc75&amp;Data=24")</f>
        <v>https://sed.admsakhalin.ru/Docs/Citizen/_layouts/15/eos/edbtransfer.ashx?SiteId=84ddafa0031f409e9b1dd96f91351621&amp;WebId=b44a2e8f6bd940ffb8577ce52c7585e0&amp;ListId=fd8a59b5757749e6848a491ebc731a91&amp;ItemId=80733&amp;ItemGuid=b897a6b736ea448696d128e5f9d5cc75&amp;Data=24</v>
      </c>
    </row>
    <row r="47" spans="1:7" x14ac:dyDescent="0.25">
      <c r="A47" t="s">
        <v>19</v>
      </c>
      <c r="B47" t="s">
        <v>28</v>
      </c>
      <c r="C47" t="s">
        <v>149</v>
      </c>
      <c r="D47" t="s">
        <v>150</v>
      </c>
      <c r="E47" t="s">
        <v>151</v>
      </c>
      <c r="F47" t="str">
        <f t="shared" si="0"/>
        <v>Обращения граждан Ногликский МО</v>
      </c>
      <c r="G47" s="11" t="str">
        <f>HYPERLINK("https://sed.admsakhalin.ru/Docs/Citizen/_layouts/15/eos/edbtransfer.ashx?SiteId=84ddafa0031f409e9b1dd96f91351621&amp;WebId=b44a2e8f6bd940ffb8577ce52c7585e0&amp;ListId=fd8a59b5757749e6848a491ebc731a91&amp;ItemId=79267&amp;ItemGuid=76687121694a4e0e9e612941a4e43a97&amp;Data=24","https://sed.admsakhalin.ru/Docs/Citizen/_layouts/15/eos/edbtransfer.ashx?SiteId=84ddafa0031f409e9b1dd96f91351621&amp;WebId=b44a2e8f6bd940ffb8577ce52c7585e0&amp;ListId=fd8a59b5757749e6848a491ebc731a91&amp;ItemId=79267&amp;ItemGuid=76687121694a4e0e9e612941a4e43a97&amp;Data=24")</f>
        <v>https://sed.admsakhalin.ru/Docs/Citizen/_layouts/15/eos/edbtransfer.ashx?SiteId=84ddafa0031f409e9b1dd96f91351621&amp;WebId=b44a2e8f6bd940ffb8577ce52c7585e0&amp;ListId=fd8a59b5757749e6848a491ebc731a91&amp;ItemId=79267&amp;ItemGuid=76687121694a4e0e9e612941a4e43a97&amp;Data=24</v>
      </c>
    </row>
    <row r="48" spans="1:7" x14ac:dyDescent="0.25">
      <c r="A48" t="s">
        <v>19</v>
      </c>
      <c r="B48" t="s">
        <v>39</v>
      </c>
      <c r="C48" t="s">
        <v>152</v>
      </c>
      <c r="D48" t="s">
        <v>17</v>
      </c>
      <c r="E48" t="s">
        <v>153</v>
      </c>
      <c r="F48" t="str">
        <f t="shared" si="0"/>
        <v>Обращения граждан Ногликский МО</v>
      </c>
      <c r="G48" s="11" t="str">
        <f>HYPERLINK("https://sed.admsakhalin.ru/Docs/Citizen/_layouts/15/eos/edbtransfer.ashx?SiteId=84ddafa0031f409e9b1dd96f91351621&amp;WebId=b44a2e8f6bd940ffb8577ce52c7585e0&amp;ListId=fd8a59b5757749e6848a491ebc731a91&amp;ItemId=83261&amp;ItemGuid=a26048efd8ca48df8ee8296d5a966b5e&amp;Data=24","https://sed.admsakhalin.ru/Docs/Citizen/_layouts/15/eos/edbtransfer.ashx?SiteId=84ddafa0031f409e9b1dd96f91351621&amp;WebId=b44a2e8f6bd940ffb8577ce52c7585e0&amp;ListId=fd8a59b5757749e6848a491ebc731a91&amp;ItemId=83261&amp;ItemGuid=a26048efd8ca48df8ee8296d5a966b5e&amp;Data=24")</f>
        <v>https://sed.admsakhalin.ru/Docs/Citizen/_layouts/15/eos/edbtransfer.ashx?SiteId=84ddafa0031f409e9b1dd96f91351621&amp;WebId=b44a2e8f6bd940ffb8577ce52c7585e0&amp;ListId=fd8a59b5757749e6848a491ebc731a91&amp;ItemId=83261&amp;ItemGuid=a26048efd8ca48df8ee8296d5a966b5e&amp;Data=24</v>
      </c>
    </row>
    <row r="49" spans="1:7" x14ac:dyDescent="0.25">
      <c r="A49" t="s">
        <v>19</v>
      </c>
      <c r="B49" t="s">
        <v>58</v>
      </c>
      <c r="C49" t="s">
        <v>154</v>
      </c>
      <c r="D49" t="s">
        <v>155</v>
      </c>
      <c r="E49" t="s">
        <v>64</v>
      </c>
      <c r="F49" t="str">
        <f t="shared" si="0"/>
        <v>Обращения граждан Ногликский МО</v>
      </c>
      <c r="G49" s="11" t="str">
        <f>HYPERLINK("https://sed.admsakhalin.ru/Docs/Citizen/_layouts/15/eos/edbtransfer.ashx?SiteId=84ddafa0031f409e9b1dd96f91351621&amp;WebId=b44a2e8f6bd940ffb8577ce52c7585e0&amp;ListId=fd8a59b5757749e6848a491ebc731a91&amp;ItemId=78237&amp;ItemGuid=5a89d6de3d844eaea13b2cebbc2919b2&amp;Data=24","https://sed.admsakhalin.ru/Docs/Citizen/_layouts/15/eos/edbtransfer.ashx?SiteId=84ddafa0031f409e9b1dd96f91351621&amp;WebId=b44a2e8f6bd940ffb8577ce52c7585e0&amp;ListId=fd8a59b5757749e6848a491ebc731a91&amp;ItemId=78237&amp;ItemGuid=5a89d6de3d844eaea13b2cebbc2919b2&amp;Data=24")</f>
        <v>https://sed.admsakhalin.ru/Docs/Citizen/_layouts/15/eos/edbtransfer.ashx?SiteId=84ddafa0031f409e9b1dd96f91351621&amp;WebId=b44a2e8f6bd940ffb8577ce52c7585e0&amp;ListId=fd8a59b5757749e6848a491ebc731a91&amp;ItemId=78237&amp;ItemGuid=5a89d6de3d844eaea13b2cebbc2919b2&amp;Data=24</v>
      </c>
    </row>
    <row r="50" spans="1:7" x14ac:dyDescent="0.25">
      <c r="A50" t="s">
        <v>19</v>
      </c>
      <c r="B50" t="s">
        <v>156</v>
      </c>
      <c r="C50" t="s">
        <v>157</v>
      </c>
      <c r="D50" t="s">
        <v>158</v>
      </c>
      <c r="E50" t="s">
        <v>38</v>
      </c>
      <c r="F50" t="str">
        <f t="shared" si="0"/>
        <v>Обращения граждан Ногликский МО</v>
      </c>
      <c r="G50" s="11" t="str">
        <f>HYPERLINK("https://sed.admsakhalin.ru/Docs/Citizen/_layouts/15/eos/edbtransfer.ashx?SiteId=84ddafa0031f409e9b1dd96f91351621&amp;WebId=b44a2e8f6bd940ffb8577ce52c7585e0&amp;ListId=fd8a59b5757749e6848a491ebc731a91&amp;ItemId=81239&amp;ItemGuid=60e5307301074bd187f62d27caf4f97d&amp;Data=24","https://sed.admsakhalin.ru/Docs/Citizen/_layouts/15/eos/edbtransfer.ashx?SiteId=84ddafa0031f409e9b1dd96f91351621&amp;WebId=b44a2e8f6bd940ffb8577ce52c7585e0&amp;ListId=fd8a59b5757749e6848a491ebc731a91&amp;ItemId=81239&amp;ItemGuid=60e5307301074bd187f62d27caf4f97d&amp;Data=24")</f>
        <v>https://sed.admsakhalin.ru/Docs/Citizen/_layouts/15/eos/edbtransfer.ashx?SiteId=84ddafa0031f409e9b1dd96f91351621&amp;WebId=b44a2e8f6bd940ffb8577ce52c7585e0&amp;ListId=fd8a59b5757749e6848a491ebc731a91&amp;ItemId=81239&amp;ItemGuid=60e5307301074bd187f62d27caf4f97d&amp;Data=24</v>
      </c>
    </row>
    <row r="51" spans="1:7" x14ac:dyDescent="0.25">
      <c r="A51" t="s">
        <v>19</v>
      </c>
      <c r="B51" t="s">
        <v>89</v>
      </c>
      <c r="C51" t="s">
        <v>159</v>
      </c>
      <c r="D51" t="s">
        <v>26</v>
      </c>
      <c r="E51" t="s">
        <v>92</v>
      </c>
      <c r="F51" t="str">
        <f t="shared" si="0"/>
        <v>Обращения граждан Ногликский МО</v>
      </c>
      <c r="G51" s="11" t="str">
        <f>HYPERLINK("https://sed.admsakhalin.ru/Docs/Citizen/_layouts/15/eos/edbtransfer.ashx?SiteId=84ddafa0031f409e9b1dd96f91351621&amp;WebId=b44a2e8f6bd940ffb8577ce52c7585e0&amp;ListId=fd8a59b5757749e6848a491ebc731a91&amp;ItemId=82430&amp;ItemGuid=4ad7d10e530f41af80202d4521021897&amp;Data=24","https://sed.admsakhalin.ru/Docs/Citizen/_layouts/15/eos/edbtransfer.ashx?SiteId=84ddafa0031f409e9b1dd96f91351621&amp;WebId=b44a2e8f6bd940ffb8577ce52c7585e0&amp;ListId=fd8a59b5757749e6848a491ebc731a91&amp;ItemId=82430&amp;ItemGuid=4ad7d10e530f41af80202d4521021897&amp;Data=24")</f>
        <v>https://sed.admsakhalin.ru/Docs/Citizen/_layouts/15/eos/edbtransfer.ashx?SiteId=84ddafa0031f409e9b1dd96f91351621&amp;WebId=b44a2e8f6bd940ffb8577ce52c7585e0&amp;ListId=fd8a59b5757749e6848a491ebc731a91&amp;ItemId=82430&amp;ItemGuid=4ad7d10e530f41af80202d4521021897&amp;Data=24</v>
      </c>
    </row>
    <row r="52" spans="1:7" x14ac:dyDescent="0.25">
      <c r="A52" t="s">
        <v>19</v>
      </c>
      <c r="B52" t="s">
        <v>160</v>
      </c>
      <c r="C52" t="s">
        <v>161</v>
      </c>
      <c r="D52" t="s">
        <v>30</v>
      </c>
      <c r="E52" t="s">
        <v>162</v>
      </c>
      <c r="F52" t="str">
        <f t="shared" si="0"/>
        <v>Обращения граждан Ногликский МО</v>
      </c>
      <c r="G52" s="11" t="str">
        <f>HYPERLINK("https://sed.admsakhalin.ru/Docs/Citizen/_layouts/15/eos/edbtransfer.ashx?SiteId=84ddafa0031f409e9b1dd96f91351621&amp;WebId=b44a2e8f6bd940ffb8577ce52c7585e0&amp;ListId=fd8a59b5757749e6848a491ebc731a91&amp;ItemId=76584&amp;ItemGuid=21bf92909c1b4044aee02d7065570814&amp;Data=24","https://sed.admsakhalin.ru/Docs/Citizen/_layouts/15/eos/edbtransfer.ashx?SiteId=84ddafa0031f409e9b1dd96f91351621&amp;WebId=b44a2e8f6bd940ffb8577ce52c7585e0&amp;ListId=fd8a59b5757749e6848a491ebc731a91&amp;ItemId=76584&amp;ItemGuid=21bf92909c1b4044aee02d7065570814&amp;Data=24")</f>
        <v>https://sed.admsakhalin.ru/Docs/Citizen/_layouts/15/eos/edbtransfer.ashx?SiteId=84ddafa0031f409e9b1dd96f91351621&amp;WebId=b44a2e8f6bd940ffb8577ce52c7585e0&amp;ListId=fd8a59b5757749e6848a491ebc731a91&amp;ItemId=76584&amp;ItemGuid=21bf92909c1b4044aee02d7065570814&amp;Data=24</v>
      </c>
    </row>
    <row r="53" spans="1:7" x14ac:dyDescent="0.25">
      <c r="A53" t="s">
        <v>19</v>
      </c>
      <c r="B53" t="s">
        <v>163</v>
      </c>
      <c r="C53" t="s">
        <v>164</v>
      </c>
      <c r="D53" t="s">
        <v>144</v>
      </c>
      <c r="E53" t="s">
        <v>165</v>
      </c>
      <c r="F53" t="str">
        <f t="shared" si="0"/>
        <v>Обращения граждан Ногликский МО</v>
      </c>
      <c r="G53" s="11" t="str">
        <f>HYPERLINK("https://sed.admsakhalin.ru/Docs/Citizen/_layouts/15/eos/edbtransfer.ashx?SiteId=84ddafa0031f409e9b1dd96f91351621&amp;WebId=b44a2e8f6bd940ffb8577ce52c7585e0&amp;ListId=fd8a59b5757749e6848a491ebc731a91&amp;ItemId=80176&amp;ItemGuid=ceb78f63bf434616a3af3109adccf90b&amp;Data=24","https://sed.admsakhalin.ru/Docs/Citizen/_layouts/15/eos/edbtransfer.ashx?SiteId=84ddafa0031f409e9b1dd96f91351621&amp;WebId=b44a2e8f6bd940ffb8577ce52c7585e0&amp;ListId=fd8a59b5757749e6848a491ebc731a91&amp;ItemId=80176&amp;ItemGuid=ceb78f63bf434616a3af3109adccf90b&amp;Data=24")</f>
        <v>https://sed.admsakhalin.ru/Docs/Citizen/_layouts/15/eos/edbtransfer.ashx?SiteId=84ddafa0031f409e9b1dd96f91351621&amp;WebId=b44a2e8f6bd940ffb8577ce52c7585e0&amp;ListId=fd8a59b5757749e6848a491ebc731a91&amp;ItemId=80176&amp;ItemGuid=ceb78f63bf434616a3af3109adccf90b&amp;Data=24</v>
      </c>
    </row>
    <row r="54" spans="1:7" x14ac:dyDescent="0.25">
      <c r="A54" t="s">
        <v>19</v>
      </c>
      <c r="B54" t="s">
        <v>166</v>
      </c>
      <c r="C54" t="s">
        <v>167</v>
      </c>
      <c r="D54" t="s">
        <v>56</v>
      </c>
      <c r="E54" t="s">
        <v>168</v>
      </c>
      <c r="F54" t="str">
        <f t="shared" si="0"/>
        <v>Обращения граждан Ногликский МО</v>
      </c>
      <c r="G54" s="11" t="str">
        <f>HYPERLINK("https://sed.admsakhalin.ru/Docs/Citizen/_layouts/15/eos/edbtransfer.ashx?SiteId=84ddafa0031f409e9b1dd96f91351621&amp;WebId=b44a2e8f6bd940ffb8577ce52c7585e0&amp;ListId=fd8a59b5757749e6848a491ebc731a91&amp;ItemId=77948&amp;ItemGuid=c7cb77d50a924c19ada2315953b11c90&amp;Data=24","https://sed.admsakhalin.ru/Docs/Citizen/_layouts/15/eos/edbtransfer.ashx?SiteId=84ddafa0031f409e9b1dd96f91351621&amp;WebId=b44a2e8f6bd940ffb8577ce52c7585e0&amp;ListId=fd8a59b5757749e6848a491ebc731a91&amp;ItemId=77948&amp;ItemGuid=c7cb77d50a924c19ada2315953b11c90&amp;Data=24")</f>
        <v>https://sed.admsakhalin.ru/Docs/Citizen/_layouts/15/eos/edbtransfer.ashx?SiteId=84ddafa0031f409e9b1dd96f91351621&amp;WebId=b44a2e8f6bd940ffb8577ce52c7585e0&amp;ListId=fd8a59b5757749e6848a491ebc731a91&amp;ItemId=77948&amp;ItemGuid=c7cb77d50a924c19ada2315953b11c90&amp;Data=24</v>
      </c>
    </row>
    <row r="55" spans="1:7" x14ac:dyDescent="0.25">
      <c r="A55" t="s">
        <v>19</v>
      </c>
      <c r="B55" t="s">
        <v>28</v>
      </c>
      <c r="C55" t="s">
        <v>169</v>
      </c>
      <c r="D55" t="s">
        <v>170</v>
      </c>
      <c r="E55" t="s">
        <v>171</v>
      </c>
      <c r="F55" t="str">
        <f t="shared" si="0"/>
        <v>Обращения граждан Ногликский МО</v>
      </c>
      <c r="G55" s="11" t="str">
        <f>HYPERLINK("https://sed.admsakhalin.ru/Docs/Citizen/_layouts/15/eos/edbtransfer.ashx?SiteId=84ddafa0031f409e9b1dd96f91351621&amp;WebId=b44a2e8f6bd940ffb8577ce52c7585e0&amp;ListId=fd8a59b5757749e6848a491ebc731a91&amp;ItemId=78259&amp;ItemGuid=4afbc3923cb84aa58bc7344fd7c3ebfe&amp;Data=24","https://sed.admsakhalin.ru/Docs/Citizen/_layouts/15/eos/edbtransfer.ashx?SiteId=84ddafa0031f409e9b1dd96f91351621&amp;WebId=b44a2e8f6bd940ffb8577ce52c7585e0&amp;ListId=fd8a59b5757749e6848a491ebc731a91&amp;ItemId=78259&amp;ItemGuid=4afbc3923cb84aa58bc7344fd7c3ebfe&amp;Data=24")</f>
        <v>https://sed.admsakhalin.ru/Docs/Citizen/_layouts/15/eos/edbtransfer.ashx?SiteId=84ddafa0031f409e9b1dd96f91351621&amp;WebId=b44a2e8f6bd940ffb8577ce52c7585e0&amp;ListId=fd8a59b5757749e6848a491ebc731a91&amp;ItemId=78259&amp;ItemGuid=4afbc3923cb84aa58bc7344fd7c3ebfe&amp;Data=24</v>
      </c>
    </row>
    <row r="56" spans="1:7" x14ac:dyDescent="0.25">
      <c r="A56" t="s">
        <v>19</v>
      </c>
      <c r="B56" t="s">
        <v>172</v>
      </c>
      <c r="C56" t="s">
        <v>173</v>
      </c>
      <c r="D56" t="s">
        <v>174</v>
      </c>
      <c r="E56" t="s">
        <v>175</v>
      </c>
      <c r="F56" t="str">
        <f t="shared" si="0"/>
        <v>Обращения граждан Ногликский МО</v>
      </c>
      <c r="G56" s="11" t="str">
        <f>HYPERLINK("https://sed.admsakhalin.ru/Docs/Citizen/_layouts/15/eos/edbtransfer.ashx?SiteId=84ddafa0031f409e9b1dd96f91351621&amp;WebId=b44a2e8f6bd940ffb8577ce52c7585e0&amp;ListId=fd8a59b5757749e6848a491ebc731a91&amp;ItemId=80617&amp;ItemGuid=707ad7e8804f4b69a9683453dba4d9a1&amp;Data=24","https://sed.admsakhalin.ru/Docs/Citizen/_layouts/15/eos/edbtransfer.ashx?SiteId=84ddafa0031f409e9b1dd96f91351621&amp;WebId=b44a2e8f6bd940ffb8577ce52c7585e0&amp;ListId=fd8a59b5757749e6848a491ebc731a91&amp;ItemId=80617&amp;ItemGuid=707ad7e8804f4b69a9683453dba4d9a1&amp;Data=24")</f>
        <v>https://sed.admsakhalin.ru/Docs/Citizen/_layouts/15/eos/edbtransfer.ashx?SiteId=84ddafa0031f409e9b1dd96f91351621&amp;WebId=b44a2e8f6bd940ffb8577ce52c7585e0&amp;ListId=fd8a59b5757749e6848a491ebc731a91&amp;ItemId=80617&amp;ItemGuid=707ad7e8804f4b69a9683453dba4d9a1&amp;Data=24</v>
      </c>
    </row>
    <row r="57" spans="1:7" x14ac:dyDescent="0.25">
      <c r="A57" t="s">
        <v>19</v>
      </c>
      <c r="B57" t="s">
        <v>32</v>
      </c>
      <c r="C57" t="s">
        <v>176</v>
      </c>
      <c r="D57" t="s">
        <v>26</v>
      </c>
      <c r="E57" t="s">
        <v>177</v>
      </c>
      <c r="F57" t="str">
        <f t="shared" si="0"/>
        <v>Обращения граждан Ногликский МО</v>
      </c>
      <c r="G57" s="11" t="str">
        <f>HYPERLINK("https://sed.admsakhalin.ru/Docs/Citizen/_layouts/15/eos/edbtransfer.ashx?SiteId=84ddafa0031f409e9b1dd96f91351621&amp;WebId=b44a2e8f6bd940ffb8577ce52c7585e0&amp;ListId=fd8a59b5757749e6848a491ebc731a91&amp;ItemId=82448&amp;ItemGuid=155454c15c274120b3dd394c90e6e833&amp;Data=24","https://sed.admsakhalin.ru/Docs/Citizen/_layouts/15/eos/edbtransfer.ashx?SiteId=84ddafa0031f409e9b1dd96f91351621&amp;WebId=b44a2e8f6bd940ffb8577ce52c7585e0&amp;ListId=fd8a59b5757749e6848a491ebc731a91&amp;ItemId=82448&amp;ItemGuid=155454c15c274120b3dd394c90e6e833&amp;Data=24")</f>
        <v>https://sed.admsakhalin.ru/Docs/Citizen/_layouts/15/eos/edbtransfer.ashx?SiteId=84ddafa0031f409e9b1dd96f91351621&amp;WebId=b44a2e8f6bd940ffb8577ce52c7585e0&amp;ListId=fd8a59b5757749e6848a491ebc731a91&amp;ItemId=82448&amp;ItemGuid=155454c15c274120b3dd394c90e6e833&amp;Data=24</v>
      </c>
    </row>
    <row r="58" spans="1:7" x14ac:dyDescent="0.25">
      <c r="A58" t="s">
        <v>19</v>
      </c>
      <c r="B58" t="s">
        <v>178</v>
      </c>
      <c r="C58" t="s">
        <v>179</v>
      </c>
      <c r="D58" t="s">
        <v>26</v>
      </c>
      <c r="E58" t="s">
        <v>110</v>
      </c>
      <c r="F58" t="str">
        <f t="shared" si="0"/>
        <v>Обращения граждан Ногликский МО</v>
      </c>
      <c r="G58" s="11" t="str">
        <f>HYPERLINK("https://sed.admsakhalin.ru/Docs/Citizen/_layouts/15/eos/edbtransfer.ashx?SiteId=84ddafa0031f409e9b1dd96f91351621&amp;WebId=b44a2e8f6bd940ffb8577ce52c7585e0&amp;ListId=fd8a59b5757749e6848a491ebc731a91&amp;ItemId=82425&amp;ItemGuid=0acd3a3a313f47c8bcab39ac60505afb&amp;Data=24","https://sed.admsakhalin.ru/Docs/Citizen/_layouts/15/eos/edbtransfer.ashx?SiteId=84ddafa0031f409e9b1dd96f91351621&amp;WebId=b44a2e8f6bd940ffb8577ce52c7585e0&amp;ListId=fd8a59b5757749e6848a491ebc731a91&amp;ItemId=82425&amp;ItemGuid=0acd3a3a313f47c8bcab39ac60505afb&amp;Data=24")</f>
        <v>https://sed.admsakhalin.ru/Docs/Citizen/_layouts/15/eos/edbtransfer.ashx?SiteId=84ddafa0031f409e9b1dd96f91351621&amp;WebId=b44a2e8f6bd940ffb8577ce52c7585e0&amp;ListId=fd8a59b5757749e6848a491ebc731a91&amp;ItemId=82425&amp;ItemGuid=0acd3a3a313f47c8bcab39ac60505afb&amp;Data=24</v>
      </c>
    </row>
    <row r="59" spans="1:7" x14ac:dyDescent="0.25">
      <c r="A59" t="s">
        <v>19</v>
      </c>
      <c r="B59" t="s">
        <v>89</v>
      </c>
      <c r="C59" t="s">
        <v>180</v>
      </c>
      <c r="D59" t="s">
        <v>84</v>
      </c>
      <c r="E59" t="s">
        <v>128</v>
      </c>
      <c r="F59" t="str">
        <f t="shared" si="0"/>
        <v>Обращения граждан Ногликский МО</v>
      </c>
      <c r="G59" s="11" t="str">
        <f>HYPERLINK("https://sed.admsakhalin.ru/Docs/Citizen/_layouts/15/eos/edbtransfer.ashx?SiteId=84ddafa0031f409e9b1dd96f91351621&amp;WebId=b44a2e8f6bd940ffb8577ce52c7585e0&amp;ListId=fd8a59b5757749e6848a491ebc731a91&amp;ItemId=78503&amp;ItemGuid=94c0970c5c384353aeab3df1920f2526&amp;Data=24","https://sed.admsakhalin.ru/Docs/Citizen/_layouts/15/eos/edbtransfer.ashx?SiteId=84ddafa0031f409e9b1dd96f91351621&amp;WebId=b44a2e8f6bd940ffb8577ce52c7585e0&amp;ListId=fd8a59b5757749e6848a491ebc731a91&amp;ItemId=78503&amp;ItemGuid=94c0970c5c384353aeab3df1920f2526&amp;Data=24")</f>
        <v>https://sed.admsakhalin.ru/Docs/Citizen/_layouts/15/eos/edbtransfer.ashx?SiteId=84ddafa0031f409e9b1dd96f91351621&amp;WebId=b44a2e8f6bd940ffb8577ce52c7585e0&amp;ListId=fd8a59b5757749e6848a491ebc731a91&amp;ItemId=78503&amp;ItemGuid=94c0970c5c384353aeab3df1920f2526&amp;Data=24</v>
      </c>
    </row>
    <row r="60" spans="1:7" x14ac:dyDescent="0.25">
      <c r="A60" t="s">
        <v>19</v>
      </c>
      <c r="B60" t="s">
        <v>32</v>
      </c>
      <c r="C60" t="s">
        <v>181</v>
      </c>
      <c r="D60" t="s">
        <v>91</v>
      </c>
      <c r="E60" t="s">
        <v>182</v>
      </c>
      <c r="F60" t="str">
        <f t="shared" si="0"/>
        <v>Обращения граждан Ногликский МО</v>
      </c>
      <c r="G60" s="11" t="str">
        <f>HYPERLINK("https://sed.admsakhalin.ru/Docs/Citizen/_layouts/15/eos/edbtransfer.ashx?SiteId=84ddafa0031f409e9b1dd96f91351621&amp;WebId=b44a2e8f6bd940ffb8577ce52c7585e0&amp;ListId=fd8a59b5757749e6848a491ebc731a91&amp;ItemId=80219&amp;ItemGuid=e7ec517f804d4dc195243e6877a77dc3&amp;Data=24","https://sed.admsakhalin.ru/Docs/Citizen/_layouts/15/eos/edbtransfer.ashx?SiteId=84ddafa0031f409e9b1dd96f91351621&amp;WebId=b44a2e8f6bd940ffb8577ce52c7585e0&amp;ListId=fd8a59b5757749e6848a491ebc731a91&amp;ItemId=80219&amp;ItemGuid=e7ec517f804d4dc195243e6877a77dc3&amp;Data=24")</f>
        <v>https://sed.admsakhalin.ru/Docs/Citizen/_layouts/15/eos/edbtransfer.ashx?SiteId=84ddafa0031f409e9b1dd96f91351621&amp;WebId=b44a2e8f6bd940ffb8577ce52c7585e0&amp;ListId=fd8a59b5757749e6848a491ebc731a91&amp;ItemId=80219&amp;ItemGuid=e7ec517f804d4dc195243e6877a77dc3&amp;Data=24</v>
      </c>
    </row>
    <row r="61" spans="1:7" x14ac:dyDescent="0.25">
      <c r="A61" t="s">
        <v>19</v>
      </c>
      <c r="B61" t="s">
        <v>183</v>
      </c>
      <c r="C61" t="s">
        <v>184</v>
      </c>
      <c r="D61" t="s">
        <v>17</v>
      </c>
      <c r="E61" t="s">
        <v>185</v>
      </c>
      <c r="F61" t="str">
        <f t="shared" si="0"/>
        <v>Обращения граждан Ногликский МО</v>
      </c>
      <c r="G61" s="11" t="str">
        <f>HYPERLINK("https://sed.admsakhalin.ru/Docs/Citizen/_layouts/15/eos/edbtransfer.ashx?SiteId=84ddafa0031f409e9b1dd96f91351621&amp;WebId=b44a2e8f6bd940ffb8577ce52c7585e0&amp;ListId=fd8a59b5757749e6848a491ebc731a91&amp;ItemId=83260&amp;ItemGuid=63259c57b92f4185b7ab3fcbaac8e7fc&amp;Data=24","https://sed.admsakhalin.ru/Docs/Citizen/_layouts/15/eos/edbtransfer.ashx?SiteId=84ddafa0031f409e9b1dd96f91351621&amp;WebId=b44a2e8f6bd940ffb8577ce52c7585e0&amp;ListId=fd8a59b5757749e6848a491ebc731a91&amp;ItemId=83260&amp;ItemGuid=63259c57b92f4185b7ab3fcbaac8e7fc&amp;Data=24")</f>
        <v>https://sed.admsakhalin.ru/Docs/Citizen/_layouts/15/eos/edbtransfer.ashx?SiteId=84ddafa0031f409e9b1dd96f91351621&amp;WebId=b44a2e8f6bd940ffb8577ce52c7585e0&amp;ListId=fd8a59b5757749e6848a491ebc731a91&amp;ItemId=83260&amp;ItemGuid=63259c57b92f4185b7ab3fcbaac8e7fc&amp;Data=24</v>
      </c>
    </row>
    <row r="62" spans="1:7" x14ac:dyDescent="0.25">
      <c r="A62" t="s">
        <v>19</v>
      </c>
      <c r="B62" t="s">
        <v>24</v>
      </c>
      <c r="C62" t="s">
        <v>186</v>
      </c>
      <c r="D62" t="s">
        <v>187</v>
      </c>
      <c r="E62" t="s">
        <v>188</v>
      </c>
      <c r="F62" t="str">
        <f t="shared" si="0"/>
        <v>Обращения граждан Ногликский МО</v>
      </c>
      <c r="G62" s="11" t="str">
        <f>HYPERLINK("https://sed.admsakhalin.ru/Docs/Citizen/_layouts/15/eos/edbtransfer.ashx?SiteId=84ddafa0031f409e9b1dd96f91351621&amp;WebId=b44a2e8f6bd940ffb8577ce52c7585e0&amp;ListId=fd8a59b5757749e6848a491ebc731a91&amp;ItemId=79013&amp;ItemGuid=e7bc7d00bf94473fac0340acbe9cf43d&amp;Data=24","https://sed.admsakhalin.ru/Docs/Citizen/_layouts/15/eos/edbtransfer.ashx?SiteId=84ddafa0031f409e9b1dd96f91351621&amp;WebId=b44a2e8f6bd940ffb8577ce52c7585e0&amp;ListId=fd8a59b5757749e6848a491ebc731a91&amp;ItemId=79013&amp;ItemGuid=e7bc7d00bf94473fac0340acbe9cf43d&amp;Data=24")</f>
        <v>https://sed.admsakhalin.ru/Docs/Citizen/_layouts/15/eos/edbtransfer.ashx?SiteId=84ddafa0031f409e9b1dd96f91351621&amp;WebId=b44a2e8f6bd940ffb8577ce52c7585e0&amp;ListId=fd8a59b5757749e6848a491ebc731a91&amp;ItemId=79013&amp;ItemGuid=e7bc7d00bf94473fac0340acbe9cf43d&amp;Data=24</v>
      </c>
    </row>
    <row r="63" spans="1:7" x14ac:dyDescent="0.25">
      <c r="A63" t="s">
        <v>19</v>
      </c>
      <c r="B63" t="s">
        <v>189</v>
      </c>
      <c r="C63" t="s">
        <v>190</v>
      </c>
      <c r="D63" t="s">
        <v>174</v>
      </c>
      <c r="E63" t="s">
        <v>191</v>
      </c>
      <c r="F63" t="str">
        <f t="shared" si="0"/>
        <v>Обращения граждан Ногликский МО</v>
      </c>
      <c r="G63" s="11" t="str">
        <f>HYPERLINK("https://sed.admsakhalin.ru/Docs/Citizen/_layouts/15/eos/edbtransfer.ashx?SiteId=84ddafa0031f409e9b1dd96f91351621&amp;WebId=b44a2e8f6bd940ffb8577ce52c7585e0&amp;ListId=fd8a59b5757749e6848a491ebc731a91&amp;ItemId=80602&amp;ItemGuid=e0c10b0738434c98ba1e416e879ae793&amp;Data=24","https://sed.admsakhalin.ru/Docs/Citizen/_layouts/15/eos/edbtransfer.ashx?SiteId=84ddafa0031f409e9b1dd96f91351621&amp;WebId=b44a2e8f6bd940ffb8577ce52c7585e0&amp;ListId=fd8a59b5757749e6848a491ebc731a91&amp;ItemId=80602&amp;ItemGuid=e0c10b0738434c98ba1e416e879ae793&amp;Data=24")</f>
        <v>https://sed.admsakhalin.ru/Docs/Citizen/_layouts/15/eos/edbtransfer.ashx?SiteId=84ddafa0031f409e9b1dd96f91351621&amp;WebId=b44a2e8f6bd940ffb8577ce52c7585e0&amp;ListId=fd8a59b5757749e6848a491ebc731a91&amp;ItemId=80602&amp;ItemGuid=e0c10b0738434c98ba1e416e879ae793&amp;Data=24</v>
      </c>
    </row>
    <row r="64" spans="1:7" x14ac:dyDescent="0.25">
      <c r="A64" t="s">
        <v>19</v>
      </c>
      <c r="B64" t="s">
        <v>35</v>
      </c>
      <c r="C64" t="s">
        <v>192</v>
      </c>
      <c r="D64" t="s">
        <v>193</v>
      </c>
      <c r="E64" t="s">
        <v>38</v>
      </c>
      <c r="F64" t="str">
        <f t="shared" si="0"/>
        <v>Обращения граждан Ногликский МО</v>
      </c>
      <c r="G64" s="11" t="str">
        <f>HYPERLINK("https://sed.admsakhalin.ru/Docs/Citizen/_layouts/15/eos/edbtransfer.ashx?SiteId=84ddafa0031f409e9b1dd96f91351621&amp;WebId=b44a2e8f6bd940ffb8577ce52c7585e0&amp;ListId=fd8a59b5757749e6848a491ebc731a91&amp;ItemId=80521&amp;ItemGuid=e11a659e06484e45b9e243b1e43673a8&amp;Data=24","https://sed.admsakhalin.ru/Docs/Citizen/_layouts/15/eos/edbtransfer.ashx?SiteId=84ddafa0031f409e9b1dd96f91351621&amp;WebId=b44a2e8f6bd940ffb8577ce52c7585e0&amp;ListId=fd8a59b5757749e6848a491ebc731a91&amp;ItemId=80521&amp;ItemGuid=e11a659e06484e45b9e243b1e43673a8&amp;Data=24")</f>
        <v>https://sed.admsakhalin.ru/Docs/Citizen/_layouts/15/eos/edbtransfer.ashx?SiteId=84ddafa0031f409e9b1dd96f91351621&amp;WebId=b44a2e8f6bd940ffb8577ce52c7585e0&amp;ListId=fd8a59b5757749e6848a491ebc731a91&amp;ItemId=80521&amp;ItemGuid=e11a659e06484e45b9e243b1e43673a8&amp;Data=24</v>
      </c>
    </row>
    <row r="65" spans="1:7" x14ac:dyDescent="0.25">
      <c r="A65" t="s">
        <v>19</v>
      </c>
      <c r="B65" t="s">
        <v>54</v>
      </c>
      <c r="C65" t="s">
        <v>194</v>
      </c>
      <c r="D65" t="s">
        <v>30</v>
      </c>
      <c r="E65" t="s">
        <v>195</v>
      </c>
      <c r="F65" t="str">
        <f t="shared" si="0"/>
        <v>Обращения граждан Ногликский МО</v>
      </c>
      <c r="G65" s="11" t="str">
        <f>HYPERLINK("https://sed.admsakhalin.ru/Docs/Citizen/_layouts/15/eos/edbtransfer.ashx?SiteId=84ddafa0031f409e9b1dd96f91351621&amp;WebId=b44a2e8f6bd940ffb8577ce52c7585e0&amp;ListId=fd8a59b5757749e6848a491ebc731a91&amp;ItemId=76572&amp;ItemGuid=97ffac41d6494bf6bc0044159acfac2d&amp;Data=24","https://sed.admsakhalin.ru/Docs/Citizen/_layouts/15/eos/edbtransfer.ashx?SiteId=84ddafa0031f409e9b1dd96f91351621&amp;WebId=b44a2e8f6bd940ffb8577ce52c7585e0&amp;ListId=fd8a59b5757749e6848a491ebc731a91&amp;ItemId=76572&amp;ItemGuid=97ffac41d6494bf6bc0044159acfac2d&amp;Data=24")</f>
        <v>https://sed.admsakhalin.ru/Docs/Citizen/_layouts/15/eos/edbtransfer.ashx?SiteId=84ddafa0031f409e9b1dd96f91351621&amp;WebId=b44a2e8f6bd940ffb8577ce52c7585e0&amp;ListId=fd8a59b5757749e6848a491ebc731a91&amp;ItemId=76572&amp;ItemGuid=97ffac41d6494bf6bc0044159acfac2d&amp;Data=24</v>
      </c>
    </row>
    <row r="66" spans="1:7" x14ac:dyDescent="0.25">
      <c r="A66" t="s">
        <v>19</v>
      </c>
      <c r="B66" t="s">
        <v>166</v>
      </c>
      <c r="C66" t="s">
        <v>196</v>
      </c>
      <c r="D66" t="s">
        <v>56</v>
      </c>
      <c r="E66" t="s">
        <v>197</v>
      </c>
      <c r="F66" t="str">
        <f t="shared" si="0"/>
        <v>Обращения граждан Ногликский МО</v>
      </c>
      <c r="G66" s="11" t="str">
        <f>HYPERLINK("https://sed.admsakhalin.ru/Docs/Citizen/_layouts/15/eos/edbtransfer.ashx?SiteId=84ddafa0031f409e9b1dd96f91351621&amp;WebId=b44a2e8f6bd940ffb8577ce52c7585e0&amp;ListId=fd8a59b5757749e6848a491ebc731a91&amp;ItemId=77947&amp;ItemGuid=6b841888f74a4031b49344cb409b35d2&amp;Data=24","https://sed.admsakhalin.ru/Docs/Citizen/_layouts/15/eos/edbtransfer.ashx?SiteId=84ddafa0031f409e9b1dd96f91351621&amp;WebId=b44a2e8f6bd940ffb8577ce52c7585e0&amp;ListId=fd8a59b5757749e6848a491ebc731a91&amp;ItemId=77947&amp;ItemGuid=6b841888f74a4031b49344cb409b35d2&amp;Data=24")</f>
        <v>https://sed.admsakhalin.ru/Docs/Citizen/_layouts/15/eos/edbtransfer.ashx?SiteId=84ddafa0031f409e9b1dd96f91351621&amp;WebId=b44a2e8f6bd940ffb8577ce52c7585e0&amp;ListId=fd8a59b5757749e6848a491ebc731a91&amp;ItemId=77947&amp;ItemGuid=6b841888f74a4031b49344cb409b35d2&amp;Data=24</v>
      </c>
    </row>
    <row r="67" spans="1:7" x14ac:dyDescent="0.25">
      <c r="A67" t="s">
        <v>19</v>
      </c>
      <c r="B67" t="s">
        <v>58</v>
      </c>
      <c r="C67" t="s">
        <v>198</v>
      </c>
      <c r="D67" t="s">
        <v>199</v>
      </c>
      <c r="E67" t="s">
        <v>60</v>
      </c>
      <c r="F67" t="str">
        <f t="shared" si="0"/>
        <v>Обращения граждан Ногликский МО</v>
      </c>
      <c r="G67" s="11" t="str">
        <f>HYPERLINK("https://sed.admsakhalin.ru/Docs/Citizen/_layouts/15/eos/edbtransfer.ashx?SiteId=84ddafa0031f409e9b1dd96f91351621&amp;WebId=b44a2e8f6bd940ffb8577ce52c7585e0&amp;ListId=fd8a59b5757749e6848a491ebc731a91&amp;ItemId=81612&amp;ItemGuid=deb6950e6979452794dd467cc42552cf&amp;Data=24","https://sed.admsakhalin.ru/Docs/Citizen/_layouts/15/eos/edbtransfer.ashx?SiteId=84ddafa0031f409e9b1dd96f91351621&amp;WebId=b44a2e8f6bd940ffb8577ce52c7585e0&amp;ListId=fd8a59b5757749e6848a491ebc731a91&amp;ItemId=81612&amp;ItemGuid=deb6950e6979452794dd467cc42552cf&amp;Data=24")</f>
        <v>https://sed.admsakhalin.ru/Docs/Citizen/_layouts/15/eos/edbtransfer.ashx?SiteId=84ddafa0031f409e9b1dd96f91351621&amp;WebId=b44a2e8f6bd940ffb8577ce52c7585e0&amp;ListId=fd8a59b5757749e6848a491ebc731a91&amp;ItemId=81612&amp;ItemGuid=deb6950e6979452794dd467cc42552cf&amp;Data=24</v>
      </c>
    </row>
    <row r="68" spans="1:7" x14ac:dyDescent="0.25">
      <c r="A68" t="s">
        <v>19</v>
      </c>
      <c r="B68" t="s">
        <v>200</v>
      </c>
      <c r="C68" t="s">
        <v>201</v>
      </c>
      <c r="D68" t="s">
        <v>202</v>
      </c>
      <c r="E68" t="s">
        <v>203</v>
      </c>
      <c r="F68" t="str">
        <f t="shared" si="0"/>
        <v>Обращения граждан Ногликский МО</v>
      </c>
      <c r="G68" s="11" t="str">
        <f>HYPERLINK("https://sed.admsakhalin.ru/Docs/Citizen/_layouts/15/eos/edbtransfer.ashx?SiteId=84ddafa0031f409e9b1dd96f91351621&amp;WebId=b44a2e8f6bd940ffb8577ce52c7585e0&amp;ListId=fd8a59b5757749e6848a491ebc731a91&amp;ItemId=81059&amp;ItemGuid=bb642cee326e47038d3c46e9a050130e&amp;Data=24","https://sed.admsakhalin.ru/Docs/Citizen/_layouts/15/eos/edbtransfer.ashx?SiteId=84ddafa0031f409e9b1dd96f91351621&amp;WebId=b44a2e8f6bd940ffb8577ce52c7585e0&amp;ListId=fd8a59b5757749e6848a491ebc731a91&amp;ItemId=81059&amp;ItemGuid=bb642cee326e47038d3c46e9a050130e&amp;Data=24")</f>
        <v>https://sed.admsakhalin.ru/Docs/Citizen/_layouts/15/eos/edbtransfer.ashx?SiteId=84ddafa0031f409e9b1dd96f91351621&amp;WebId=b44a2e8f6bd940ffb8577ce52c7585e0&amp;ListId=fd8a59b5757749e6848a491ebc731a91&amp;ItemId=81059&amp;ItemGuid=bb642cee326e47038d3c46e9a050130e&amp;Data=24</v>
      </c>
    </row>
    <row r="69" spans="1:7" x14ac:dyDescent="0.25">
      <c r="A69" t="s">
        <v>19</v>
      </c>
      <c r="B69" t="s">
        <v>28</v>
      </c>
      <c r="C69" t="s">
        <v>204</v>
      </c>
      <c r="D69" t="s">
        <v>205</v>
      </c>
      <c r="E69" t="s">
        <v>28</v>
      </c>
      <c r="F69" t="str">
        <f t="shared" si="0"/>
        <v>Обращения граждан Ногликский МО</v>
      </c>
      <c r="G69" s="11" t="str">
        <f>HYPERLINK("https://sed.admsakhalin.ru/Docs/Citizen/_layouts/15/eos/edbtransfer.ashx?SiteId=84ddafa0031f409e9b1dd96f91351621&amp;WebId=b44a2e8f6bd940ffb8577ce52c7585e0&amp;ListId=fd8a59b5757749e6848a491ebc731a91&amp;ItemId=78427&amp;ItemGuid=b748878525044b2ebc4348342729dec2&amp;Data=24","https://sed.admsakhalin.ru/Docs/Citizen/_layouts/15/eos/edbtransfer.ashx?SiteId=84ddafa0031f409e9b1dd96f91351621&amp;WebId=b44a2e8f6bd940ffb8577ce52c7585e0&amp;ListId=fd8a59b5757749e6848a491ebc731a91&amp;ItemId=78427&amp;ItemGuid=b748878525044b2ebc4348342729dec2&amp;Data=24")</f>
        <v>https://sed.admsakhalin.ru/Docs/Citizen/_layouts/15/eos/edbtransfer.ashx?SiteId=84ddafa0031f409e9b1dd96f91351621&amp;WebId=b44a2e8f6bd940ffb8577ce52c7585e0&amp;ListId=fd8a59b5757749e6848a491ebc731a91&amp;ItemId=78427&amp;ItemGuid=b748878525044b2ebc4348342729dec2&amp;Data=24</v>
      </c>
    </row>
    <row r="70" spans="1:7" x14ac:dyDescent="0.25">
      <c r="A70" t="s">
        <v>19</v>
      </c>
      <c r="B70" t="s">
        <v>28</v>
      </c>
      <c r="C70" t="s">
        <v>206</v>
      </c>
      <c r="D70" t="s">
        <v>37</v>
      </c>
      <c r="E70" t="s">
        <v>31</v>
      </c>
      <c r="F70" t="str">
        <f t="shared" si="0"/>
        <v>Обращения граждан Ногликский МО</v>
      </c>
      <c r="G70" s="11" t="str">
        <f>HYPERLINK("https://sed.admsakhalin.ru/Docs/Citizen/_layouts/15/eos/edbtransfer.ashx?SiteId=84ddafa0031f409e9b1dd96f91351621&amp;WebId=b44a2e8f6bd940ffb8577ce52c7585e0&amp;ListId=fd8a59b5757749e6848a491ebc731a91&amp;ItemId=78778&amp;ItemGuid=6df5a2c4c23344d8bc8c4b284d8f02b8&amp;Data=24","https://sed.admsakhalin.ru/Docs/Citizen/_layouts/15/eos/edbtransfer.ashx?SiteId=84ddafa0031f409e9b1dd96f91351621&amp;WebId=b44a2e8f6bd940ffb8577ce52c7585e0&amp;ListId=fd8a59b5757749e6848a491ebc731a91&amp;ItemId=78778&amp;ItemGuid=6df5a2c4c23344d8bc8c4b284d8f02b8&amp;Data=24")</f>
        <v>https://sed.admsakhalin.ru/Docs/Citizen/_layouts/15/eos/edbtransfer.ashx?SiteId=84ddafa0031f409e9b1dd96f91351621&amp;WebId=b44a2e8f6bd940ffb8577ce52c7585e0&amp;ListId=fd8a59b5757749e6848a491ebc731a91&amp;ItemId=78778&amp;ItemGuid=6df5a2c4c23344d8bc8c4b284d8f02b8&amp;Data=24</v>
      </c>
    </row>
    <row r="71" spans="1:7" x14ac:dyDescent="0.25">
      <c r="A71" t="s">
        <v>19</v>
      </c>
      <c r="B71" t="s">
        <v>32</v>
      </c>
      <c r="C71" t="s">
        <v>207</v>
      </c>
      <c r="D71" t="s">
        <v>105</v>
      </c>
      <c r="E71" t="s">
        <v>62</v>
      </c>
      <c r="F71" t="str">
        <f t="shared" si="0"/>
        <v>Обращения граждан Ногликский МО</v>
      </c>
      <c r="G71" s="11" t="str">
        <f>HYPERLINK("https://sed.admsakhalin.ru/Docs/Citizen/_layouts/15/eos/edbtransfer.ashx?SiteId=84ddafa0031f409e9b1dd96f91351621&amp;WebId=b44a2e8f6bd940ffb8577ce52c7585e0&amp;ListId=fd8a59b5757749e6848a491ebc731a91&amp;ItemId=77149&amp;ItemGuid=84d74849b1b149cdb37c4f799d45cdb6&amp;Data=24","https://sed.admsakhalin.ru/Docs/Citizen/_layouts/15/eos/edbtransfer.ashx?SiteId=84ddafa0031f409e9b1dd96f91351621&amp;WebId=b44a2e8f6bd940ffb8577ce52c7585e0&amp;ListId=fd8a59b5757749e6848a491ebc731a91&amp;ItemId=77149&amp;ItemGuid=84d74849b1b149cdb37c4f799d45cdb6&amp;Data=24")</f>
        <v>https://sed.admsakhalin.ru/Docs/Citizen/_layouts/15/eos/edbtransfer.ashx?SiteId=84ddafa0031f409e9b1dd96f91351621&amp;WebId=b44a2e8f6bd940ffb8577ce52c7585e0&amp;ListId=fd8a59b5757749e6848a491ebc731a91&amp;ItemId=77149&amp;ItemGuid=84d74849b1b149cdb37c4f799d45cdb6&amp;Data=24</v>
      </c>
    </row>
    <row r="72" spans="1:7" x14ac:dyDescent="0.25">
      <c r="A72" t="s">
        <v>19</v>
      </c>
      <c r="B72" t="s">
        <v>208</v>
      </c>
      <c r="C72" t="s">
        <v>209</v>
      </c>
      <c r="D72" t="s">
        <v>174</v>
      </c>
      <c r="E72" t="s">
        <v>210</v>
      </c>
      <c r="F72" t="str">
        <f t="shared" si="0"/>
        <v>Обращения граждан Ногликский МО</v>
      </c>
      <c r="G72" s="11" t="str">
        <f>HYPERLINK("https://sed.admsakhalin.ru/Docs/Citizen/_layouts/15/eos/edbtransfer.ashx?SiteId=84ddafa0031f409e9b1dd96f91351621&amp;WebId=b44a2e8f6bd940ffb8577ce52c7585e0&amp;ListId=fd8a59b5757749e6848a491ebc731a91&amp;ItemId=80603&amp;ItemGuid=33c5973d822f4563901050529c3ff663&amp;Data=24","https://sed.admsakhalin.ru/Docs/Citizen/_layouts/15/eos/edbtransfer.ashx?SiteId=84ddafa0031f409e9b1dd96f91351621&amp;WebId=b44a2e8f6bd940ffb8577ce52c7585e0&amp;ListId=fd8a59b5757749e6848a491ebc731a91&amp;ItemId=80603&amp;ItemGuid=33c5973d822f4563901050529c3ff663&amp;Data=24")</f>
        <v>https://sed.admsakhalin.ru/Docs/Citizen/_layouts/15/eos/edbtransfer.ashx?SiteId=84ddafa0031f409e9b1dd96f91351621&amp;WebId=b44a2e8f6bd940ffb8577ce52c7585e0&amp;ListId=fd8a59b5757749e6848a491ebc731a91&amp;ItemId=80603&amp;ItemGuid=33c5973d822f4563901050529c3ff663&amp;Data=24</v>
      </c>
    </row>
    <row r="73" spans="1:7" x14ac:dyDescent="0.25">
      <c r="A73" t="s">
        <v>19</v>
      </c>
      <c r="B73" t="s">
        <v>211</v>
      </c>
      <c r="C73" t="s">
        <v>212</v>
      </c>
      <c r="D73" t="s">
        <v>130</v>
      </c>
      <c r="E73" t="s">
        <v>213</v>
      </c>
      <c r="F73" t="str">
        <f t="shared" si="0"/>
        <v>Обращения граждан Ногликский МО</v>
      </c>
      <c r="G73" s="11" t="str">
        <f>HYPERLINK("https://sed.admsakhalin.ru/Docs/Citizen/_layouts/15/eos/edbtransfer.ashx?SiteId=84ddafa0031f409e9b1dd96f91351621&amp;WebId=b44a2e8f6bd940ffb8577ce52c7585e0&amp;ListId=fd8a59b5757749e6848a491ebc731a91&amp;ItemId=79121&amp;ItemGuid=a0465ccf8084417fb96950a43450c88d&amp;Data=24","https://sed.admsakhalin.ru/Docs/Citizen/_layouts/15/eos/edbtransfer.ashx?SiteId=84ddafa0031f409e9b1dd96f91351621&amp;WebId=b44a2e8f6bd940ffb8577ce52c7585e0&amp;ListId=fd8a59b5757749e6848a491ebc731a91&amp;ItemId=79121&amp;ItemGuid=a0465ccf8084417fb96950a43450c88d&amp;Data=24")</f>
        <v>https://sed.admsakhalin.ru/Docs/Citizen/_layouts/15/eos/edbtransfer.ashx?SiteId=84ddafa0031f409e9b1dd96f91351621&amp;WebId=b44a2e8f6bd940ffb8577ce52c7585e0&amp;ListId=fd8a59b5757749e6848a491ebc731a91&amp;ItemId=79121&amp;ItemGuid=a0465ccf8084417fb96950a43450c88d&amp;Data=24</v>
      </c>
    </row>
    <row r="74" spans="1:7" x14ac:dyDescent="0.25">
      <c r="A74" t="s">
        <v>19</v>
      </c>
      <c r="B74" t="s">
        <v>35</v>
      </c>
      <c r="C74" t="s">
        <v>214</v>
      </c>
      <c r="D74" t="s">
        <v>215</v>
      </c>
      <c r="E74" t="s">
        <v>216</v>
      </c>
      <c r="F74" t="str">
        <f t="shared" si="0"/>
        <v>Обращения граждан Ногликский МО</v>
      </c>
      <c r="G74" s="11" t="str">
        <f>HYPERLINK("https://sed.admsakhalin.ru/Docs/Citizen/_layouts/15/eos/edbtransfer.ashx?SiteId=84ddafa0031f409e9b1dd96f91351621&amp;WebId=b44a2e8f6bd940ffb8577ce52c7585e0&amp;ListId=fd8a59b5757749e6848a491ebc731a91&amp;ItemId=81902&amp;ItemGuid=7a72925908964011838d51bb79ed5c4a&amp;Data=24","https://sed.admsakhalin.ru/Docs/Citizen/_layouts/15/eos/edbtransfer.ashx?SiteId=84ddafa0031f409e9b1dd96f91351621&amp;WebId=b44a2e8f6bd940ffb8577ce52c7585e0&amp;ListId=fd8a59b5757749e6848a491ebc731a91&amp;ItemId=81902&amp;ItemGuid=7a72925908964011838d51bb79ed5c4a&amp;Data=24")</f>
        <v>https://sed.admsakhalin.ru/Docs/Citizen/_layouts/15/eos/edbtransfer.ashx?SiteId=84ddafa0031f409e9b1dd96f91351621&amp;WebId=b44a2e8f6bd940ffb8577ce52c7585e0&amp;ListId=fd8a59b5757749e6848a491ebc731a91&amp;ItemId=81902&amp;ItemGuid=7a72925908964011838d51bb79ed5c4a&amp;Data=24</v>
      </c>
    </row>
    <row r="75" spans="1:7" x14ac:dyDescent="0.25">
      <c r="A75" t="s">
        <v>19</v>
      </c>
      <c r="B75" t="s">
        <v>32</v>
      </c>
      <c r="C75" t="s">
        <v>217</v>
      </c>
      <c r="D75" t="s">
        <v>97</v>
      </c>
      <c r="E75" t="s">
        <v>218</v>
      </c>
      <c r="F75" t="str">
        <f t="shared" si="0"/>
        <v>Обращения граждан Ногликский МО</v>
      </c>
      <c r="G75" s="11" t="str">
        <f>HYPERLINK("https://sed.admsakhalin.ru/Docs/Citizen/_layouts/15/eos/edbtransfer.ashx?SiteId=84ddafa0031f409e9b1dd96f91351621&amp;WebId=b44a2e8f6bd940ffb8577ce52c7585e0&amp;ListId=fd8a59b5757749e6848a491ebc731a91&amp;ItemId=78600&amp;ItemGuid=149f2376012e4a87b49252a12bc15cde&amp;Data=24","https://sed.admsakhalin.ru/Docs/Citizen/_layouts/15/eos/edbtransfer.ashx?SiteId=84ddafa0031f409e9b1dd96f91351621&amp;WebId=b44a2e8f6bd940ffb8577ce52c7585e0&amp;ListId=fd8a59b5757749e6848a491ebc731a91&amp;ItemId=78600&amp;ItemGuid=149f2376012e4a87b49252a12bc15cde&amp;Data=24")</f>
        <v>https://sed.admsakhalin.ru/Docs/Citizen/_layouts/15/eos/edbtransfer.ashx?SiteId=84ddafa0031f409e9b1dd96f91351621&amp;WebId=b44a2e8f6bd940ffb8577ce52c7585e0&amp;ListId=fd8a59b5757749e6848a491ebc731a91&amp;ItemId=78600&amp;ItemGuid=149f2376012e4a87b49252a12bc15cde&amp;Data=24</v>
      </c>
    </row>
    <row r="76" spans="1:7" x14ac:dyDescent="0.25">
      <c r="A76" t="s">
        <v>19</v>
      </c>
      <c r="B76" t="s">
        <v>219</v>
      </c>
      <c r="C76" t="s">
        <v>220</v>
      </c>
      <c r="D76" t="s">
        <v>84</v>
      </c>
      <c r="E76" t="s">
        <v>221</v>
      </c>
      <c r="F76" t="str">
        <f t="shared" si="0"/>
        <v>Обращения граждан Ногликский МО</v>
      </c>
      <c r="G76" s="11" t="str">
        <f>HYPERLINK("https://sed.admsakhalin.ru/Docs/Citizen/_layouts/15/eos/edbtransfer.ashx?SiteId=84ddafa0031f409e9b1dd96f91351621&amp;WebId=b44a2e8f6bd940ffb8577ce52c7585e0&amp;ListId=fd8a59b5757749e6848a491ebc731a91&amp;ItemId=78499&amp;ItemGuid=a52b52dfeba94091892052fe7f9db373&amp;Data=24","https://sed.admsakhalin.ru/Docs/Citizen/_layouts/15/eos/edbtransfer.ashx?SiteId=84ddafa0031f409e9b1dd96f91351621&amp;WebId=b44a2e8f6bd940ffb8577ce52c7585e0&amp;ListId=fd8a59b5757749e6848a491ebc731a91&amp;ItemId=78499&amp;ItemGuid=a52b52dfeba94091892052fe7f9db373&amp;Data=24")</f>
        <v>https://sed.admsakhalin.ru/Docs/Citizen/_layouts/15/eos/edbtransfer.ashx?SiteId=84ddafa0031f409e9b1dd96f91351621&amp;WebId=b44a2e8f6bd940ffb8577ce52c7585e0&amp;ListId=fd8a59b5757749e6848a491ebc731a91&amp;ItemId=78499&amp;ItemGuid=a52b52dfeba94091892052fe7f9db373&amp;Data=24</v>
      </c>
    </row>
    <row r="77" spans="1:7" x14ac:dyDescent="0.25">
      <c r="A77" t="s">
        <v>19</v>
      </c>
      <c r="B77" t="s">
        <v>222</v>
      </c>
      <c r="C77" t="s">
        <v>223</v>
      </c>
      <c r="D77" t="s">
        <v>30</v>
      </c>
      <c r="E77" t="s">
        <v>224</v>
      </c>
      <c r="F77" t="str">
        <f t="shared" si="0"/>
        <v>Обращения граждан Ногликский МО</v>
      </c>
      <c r="G77" s="11" t="str">
        <f>HYPERLINK("https://sed.admsakhalin.ru/Docs/Citizen/_layouts/15/eos/edbtransfer.ashx?SiteId=84ddafa0031f409e9b1dd96f91351621&amp;WebId=b44a2e8f6bd940ffb8577ce52c7585e0&amp;ListId=fd8a59b5757749e6848a491ebc731a91&amp;ItemId=76619&amp;ItemGuid=7c157388d4734ab5820d537146ff3007&amp;Data=24","https://sed.admsakhalin.ru/Docs/Citizen/_layouts/15/eos/edbtransfer.ashx?SiteId=84ddafa0031f409e9b1dd96f91351621&amp;WebId=b44a2e8f6bd940ffb8577ce52c7585e0&amp;ListId=fd8a59b5757749e6848a491ebc731a91&amp;ItemId=76619&amp;ItemGuid=7c157388d4734ab5820d537146ff3007&amp;Data=24")</f>
        <v>https://sed.admsakhalin.ru/Docs/Citizen/_layouts/15/eos/edbtransfer.ashx?SiteId=84ddafa0031f409e9b1dd96f91351621&amp;WebId=b44a2e8f6bd940ffb8577ce52c7585e0&amp;ListId=fd8a59b5757749e6848a491ebc731a91&amp;ItemId=76619&amp;ItemGuid=7c157388d4734ab5820d537146ff3007&amp;Data=24</v>
      </c>
    </row>
    <row r="78" spans="1:7" x14ac:dyDescent="0.25">
      <c r="A78" t="s">
        <v>19</v>
      </c>
      <c r="B78" t="s">
        <v>32</v>
      </c>
      <c r="C78" t="s">
        <v>225</v>
      </c>
      <c r="D78" t="s">
        <v>48</v>
      </c>
      <c r="E78" t="s">
        <v>62</v>
      </c>
      <c r="F78" t="str">
        <f t="shared" si="0"/>
        <v>Обращения граждан Ногликский МО</v>
      </c>
      <c r="G78" s="11" t="str">
        <f>HYPERLINK("https://sed.admsakhalin.ru/Docs/Citizen/_layouts/15/eos/edbtransfer.ashx?SiteId=84ddafa0031f409e9b1dd96f91351621&amp;WebId=b44a2e8f6bd940ffb8577ce52c7585e0&amp;ListId=fd8a59b5757749e6848a491ebc731a91&amp;ItemId=77827&amp;ItemGuid=4681229bea36474bab3b53a0f262a95c&amp;Data=24","https://sed.admsakhalin.ru/Docs/Citizen/_layouts/15/eos/edbtransfer.ashx?SiteId=84ddafa0031f409e9b1dd96f91351621&amp;WebId=b44a2e8f6bd940ffb8577ce52c7585e0&amp;ListId=fd8a59b5757749e6848a491ebc731a91&amp;ItemId=77827&amp;ItemGuid=4681229bea36474bab3b53a0f262a95c&amp;Data=24")</f>
        <v>https://sed.admsakhalin.ru/Docs/Citizen/_layouts/15/eos/edbtransfer.ashx?SiteId=84ddafa0031f409e9b1dd96f91351621&amp;WebId=b44a2e8f6bd940ffb8577ce52c7585e0&amp;ListId=fd8a59b5757749e6848a491ebc731a91&amp;ItemId=77827&amp;ItemGuid=4681229bea36474bab3b53a0f262a95c&amp;Data=24</v>
      </c>
    </row>
    <row r="79" spans="1:7" x14ac:dyDescent="0.25">
      <c r="A79" t="s">
        <v>19</v>
      </c>
      <c r="B79" t="s">
        <v>78</v>
      </c>
      <c r="C79" t="s">
        <v>226</v>
      </c>
      <c r="D79" t="s">
        <v>174</v>
      </c>
      <c r="E79" t="s">
        <v>162</v>
      </c>
      <c r="F79" t="str">
        <f t="shared" si="0"/>
        <v>Обращения граждан Ногликский МО</v>
      </c>
      <c r="G79" s="11" t="str">
        <f>HYPERLINK("https://sed.admsakhalin.ru/Docs/Citizen/_layouts/15/eos/edbtransfer.ashx?SiteId=84ddafa0031f409e9b1dd96f91351621&amp;WebId=b44a2e8f6bd940ffb8577ce52c7585e0&amp;ListId=fd8a59b5757749e6848a491ebc731a91&amp;ItemId=80601&amp;ItemGuid=ab482587ed404ea3aff3549e84a4dd84&amp;Data=24","https://sed.admsakhalin.ru/Docs/Citizen/_layouts/15/eos/edbtransfer.ashx?SiteId=84ddafa0031f409e9b1dd96f91351621&amp;WebId=b44a2e8f6bd940ffb8577ce52c7585e0&amp;ListId=fd8a59b5757749e6848a491ebc731a91&amp;ItemId=80601&amp;ItemGuid=ab482587ed404ea3aff3549e84a4dd84&amp;Data=24")</f>
        <v>https://sed.admsakhalin.ru/Docs/Citizen/_layouts/15/eos/edbtransfer.ashx?SiteId=84ddafa0031f409e9b1dd96f91351621&amp;WebId=b44a2e8f6bd940ffb8577ce52c7585e0&amp;ListId=fd8a59b5757749e6848a491ebc731a91&amp;ItemId=80601&amp;ItemGuid=ab482587ed404ea3aff3549e84a4dd84&amp;Data=24</v>
      </c>
    </row>
    <row r="80" spans="1:7" x14ac:dyDescent="0.25">
      <c r="A80" t="s">
        <v>19</v>
      </c>
      <c r="B80" t="s">
        <v>35</v>
      </c>
      <c r="C80" t="s">
        <v>227</v>
      </c>
      <c r="D80" t="s">
        <v>174</v>
      </c>
      <c r="E80" t="s">
        <v>38</v>
      </c>
      <c r="F80" t="str">
        <f t="shared" si="0"/>
        <v>Обращения граждан Ногликский МО</v>
      </c>
      <c r="G80" s="11" t="str">
        <f>HYPERLINK("https://sed.admsakhalin.ru/Docs/Citizen/_layouts/15/eos/edbtransfer.ashx?SiteId=84ddafa0031f409e9b1dd96f91351621&amp;WebId=b44a2e8f6bd940ffb8577ce52c7585e0&amp;ListId=fd8a59b5757749e6848a491ebc731a91&amp;ItemId=80623&amp;ItemGuid=b9682a09981e449ebef555a220cfbfe6&amp;Data=24","https://sed.admsakhalin.ru/Docs/Citizen/_layouts/15/eos/edbtransfer.ashx?SiteId=84ddafa0031f409e9b1dd96f91351621&amp;WebId=b44a2e8f6bd940ffb8577ce52c7585e0&amp;ListId=fd8a59b5757749e6848a491ebc731a91&amp;ItemId=80623&amp;ItemGuid=b9682a09981e449ebef555a220cfbfe6&amp;Data=24")</f>
        <v>https://sed.admsakhalin.ru/Docs/Citizen/_layouts/15/eos/edbtransfer.ashx?SiteId=84ddafa0031f409e9b1dd96f91351621&amp;WebId=b44a2e8f6bd940ffb8577ce52c7585e0&amp;ListId=fd8a59b5757749e6848a491ebc731a91&amp;ItemId=80623&amp;ItemGuid=b9682a09981e449ebef555a220cfbfe6&amp;Data=24</v>
      </c>
    </row>
    <row r="81" spans="1:7" x14ac:dyDescent="0.25">
      <c r="A81" t="s">
        <v>19</v>
      </c>
      <c r="B81" t="s">
        <v>32</v>
      </c>
      <c r="C81" t="s">
        <v>228</v>
      </c>
      <c r="D81" t="s">
        <v>229</v>
      </c>
      <c r="E81" t="s">
        <v>182</v>
      </c>
      <c r="F81" t="str">
        <f t="shared" si="0"/>
        <v>Обращения граждан Ногликский МО</v>
      </c>
      <c r="G81" s="11" t="str">
        <f>HYPERLINK("https://sed.admsakhalin.ru/Docs/Citizen/_layouts/15/eos/edbtransfer.ashx?SiteId=84ddafa0031f409e9b1dd96f91351621&amp;WebId=b44a2e8f6bd940ffb8577ce52c7585e0&amp;ListId=fd8a59b5757749e6848a491ebc731a91&amp;ItemId=82505&amp;ItemGuid=f2b731916a704945bdc255e4b87acbba&amp;Data=24","https://sed.admsakhalin.ru/Docs/Citizen/_layouts/15/eos/edbtransfer.ashx?SiteId=84ddafa0031f409e9b1dd96f91351621&amp;WebId=b44a2e8f6bd940ffb8577ce52c7585e0&amp;ListId=fd8a59b5757749e6848a491ebc731a91&amp;ItemId=82505&amp;ItemGuid=f2b731916a704945bdc255e4b87acbba&amp;Data=24")</f>
        <v>https://sed.admsakhalin.ru/Docs/Citizen/_layouts/15/eos/edbtransfer.ashx?SiteId=84ddafa0031f409e9b1dd96f91351621&amp;WebId=b44a2e8f6bd940ffb8577ce52c7585e0&amp;ListId=fd8a59b5757749e6848a491ebc731a91&amp;ItemId=82505&amp;ItemGuid=f2b731916a704945bdc255e4b87acbba&amp;Data=24</v>
      </c>
    </row>
    <row r="82" spans="1:7" x14ac:dyDescent="0.25">
      <c r="A82" t="s">
        <v>19</v>
      </c>
      <c r="B82" t="s">
        <v>78</v>
      </c>
      <c r="C82" t="s">
        <v>230</v>
      </c>
      <c r="D82" t="s">
        <v>174</v>
      </c>
      <c r="E82" t="s">
        <v>162</v>
      </c>
      <c r="F82" t="str">
        <f t="shared" si="0"/>
        <v>Обращения граждан Ногликский МО</v>
      </c>
      <c r="G82" s="11" t="str">
        <f>HYPERLINK("https://sed.admsakhalin.ru/Docs/Citizen/_layouts/15/eos/edbtransfer.ashx?SiteId=84ddafa0031f409e9b1dd96f91351621&amp;WebId=b44a2e8f6bd940ffb8577ce52c7585e0&amp;ListId=fd8a59b5757749e6848a491ebc731a91&amp;ItemId=80600&amp;ItemGuid=bcc9cd72e8404ddc854a56b1d91ab2f7&amp;Data=24","https://sed.admsakhalin.ru/Docs/Citizen/_layouts/15/eos/edbtransfer.ashx?SiteId=84ddafa0031f409e9b1dd96f91351621&amp;WebId=b44a2e8f6bd940ffb8577ce52c7585e0&amp;ListId=fd8a59b5757749e6848a491ebc731a91&amp;ItemId=80600&amp;ItemGuid=bcc9cd72e8404ddc854a56b1d91ab2f7&amp;Data=24")</f>
        <v>https://sed.admsakhalin.ru/Docs/Citizen/_layouts/15/eos/edbtransfer.ashx?SiteId=84ddafa0031f409e9b1dd96f91351621&amp;WebId=b44a2e8f6bd940ffb8577ce52c7585e0&amp;ListId=fd8a59b5757749e6848a491ebc731a91&amp;ItemId=80600&amp;ItemGuid=bcc9cd72e8404ddc854a56b1d91ab2f7&amp;Data=24</v>
      </c>
    </row>
    <row r="83" spans="1:7" x14ac:dyDescent="0.25">
      <c r="A83" t="s">
        <v>19</v>
      </c>
      <c r="B83" t="s">
        <v>231</v>
      </c>
      <c r="C83" t="s">
        <v>232</v>
      </c>
      <c r="D83" t="s">
        <v>84</v>
      </c>
      <c r="E83" t="s">
        <v>233</v>
      </c>
      <c r="F83" t="str">
        <f t="shared" si="0"/>
        <v>Обращения граждан Ногликский МО</v>
      </c>
      <c r="G83" s="11" t="str">
        <f>HYPERLINK("https://sed.admsakhalin.ru/Docs/Citizen/_layouts/15/eos/edbtransfer.ashx?SiteId=84ddafa0031f409e9b1dd96f91351621&amp;WebId=b44a2e8f6bd940ffb8577ce52c7585e0&amp;ListId=fd8a59b5757749e6848a491ebc731a91&amp;ItemId=78465&amp;ItemGuid=d77269acb0ce4811a3365779274291b4&amp;Data=24","https://sed.admsakhalin.ru/Docs/Citizen/_layouts/15/eos/edbtransfer.ashx?SiteId=84ddafa0031f409e9b1dd96f91351621&amp;WebId=b44a2e8f6bd940ffb8577ce52c7585e0&amp;ListId=fd8a59b5757749e6848a491ebc731a91&amp;ItemId=78465&amp;ItemGuid=d77269acb0ce4811a3365779274291b4&amp;Data=24")</f>
        <v>https://sed.admsakhalin.ru/Docs/Citizen/_layouts/15/eos/edbtransfer.ashx?SiteId=84ddafa0031f409e9b1dd96f91351621&amp;WebId=b44a2e8f6bd940ffb8577ce52c7585e0&amp;ListId=fd8a59b5757749e6848a491ebc731a91&amp;ItemId=78465&amp;ItemGuid=d77269acb0ce4811a3365779274291b4&amp;Data=24</v>
      </c>
    </row>
    <row r="84" spans="1:7" x14ac:dyDescent="0.25">
      <c r="A84" t="s">
        <v>19</v>
      </c>
      <c r="B84" t="s">
        <v>166</v>
      </c>
      <c r="C84" t="s">
        <v>234</v>
      </c>
      <c r="D84" t="s">
        <v>235</v>
      </c>
      <c r="E84" t="s">
        <v>236</v>
      </c>
      <c r="F84" t="str">
        <f t="shared" si="0"/>
        <v>Обращения граждан Ногликский МО</v>
      </c>
      <c r="G84" s="11" t="str">
        <f>HYPERLINK("https://sed.admsakhalin.ru/Docs/Citizen/_layouts/15/eos/edbtransfer.ashx?SiteId=84ddafa0031f409e9b1dd96f91351621&amp;WebId=b44a2e8f6bd940ffb8577ce52c7585e0&amp;ListId=fd8a59b5757749e6848a491ebc731a91&amp;ItemId=77260&amp;ItemGuid=edc3b9ad489c4575b26f586c67e6bcbc&amp;Data=24","https://sed.admsakhalin.ru/Docs/Citizen/_layouts/15/eos/edbtransfer.ashx?SiteId=84ddafa0031f409e9b1dd96f91351621&amp;WebId=b44a2e8f6bd940ffb8577ce52c7585e0&amp;ListId=fd8a59b5757749e6848a491ebc731a91&amp;ItemId=77260&amp;ItemGuid=edc3b9ad489c4575b26f586c67e6bcbc&amp;Data=24")</f>
        <v>https://sed.admsakhalin.ru/Docs/Citizen/_layouts/15/eos/edbtransfer.ashx?SiteId=84ddafa0031f409e9b1dd96f91351621&amp;WebId=b44a2e8f6bd940ffb8577ce52c7585e0&amp;ListId=fd8a59b5757749e6848a491ebc731a91&amp;ItemId=77260&amp;ItemGuid=edc3b9ad489c4575b26f586c67e6bcbc&amp;Data=24</v>
      </c>
    </row>
    <row r="85" spans="1:7" x14ac:dyDescent="0.25">
      <c r="A85" t="s">
        <v>19</v>
      </c>
      <c r="B85" t="s">
        <v>32</v>
      </c>
      <c r="C85" t="s">
        <v>237</v>
      </c>
      <c r="D85" t="s">
        <v>26</v>
      </c>
      <c r="E85" t="s">
        <v>45</v>
      </c>
      <c r="F85" t="str">
        <f t="shared" si="0"/>
        <v>Обращения граждан Ногликский МО</v>
      </c>
      <c r="G85" s="11" t="str">
        <f>HYPERLINK("https://sed.admsakhalin.ru/Docs/Citizen/_layouts/15/eos/edbtransfer.ashx?SiteId=84ddafa0031f409e9b1dd96f91351621&amp;WebId=b44a2e8f6bd940ffb8577ce52c7585e0&amp;ListId=fd8a59b5757749e6848a491ebc731a91&amp;ItemId=82438&amp;ItemGuid=d33f59d1b0694fce845958763fb29a30&amp;Data=24","https://sed.admsakhalin.ru/Docs/Citizen/_layouts/15/eos/edbtransfer.ashx?SiteId=84ddafa0031f409e9b1dd96f91351621&amp;WebId=b44a2e8f6bd940ffb8577ce52c7585e0&amp;ListId=fd8a59b5757749e6848a491ebc731a91&amp;ItemId=82438&amp;ItemGuid=d33f59d1b0694fce845958763fb29a30&amp;Data=24")</f>
        <v>https://sed.admsakhalin.ru/Docs/Citizen/_layouts/15/eos/edbtransfer.ashx?SiteId=84ddafa0031f409e9b1dd96f91351621&amp;WebId=b44a2e8f6bd940ffb8577ce52c7585e0&amp;ListId=fd8a59b5757749e6848a491ebc731a91&amp;ItemId=82438&amp;ItemGuid=d33f59d1b0694fce845958763fb29a30&amp;Data=24</v>
      </c>
    </row>
    <row r="86" spans="1:7" x14ac:dyDescent="0.25">
      <c r="A86" t="s">
        <v>19</v>
      </c>
      <c r="B86" t="s">
        <v>54</v>
      </c>
      <c r="C86" t="s">
        <v>238</v>
      </c>
      <c r="D86" t="s">
        <v>239</v>
      </c>
      <c r="E86" t="s">
        <v>240</v>
      </c>
      <c r="F86" t="str">
        <f t="shared" si="0"/>
        <v>Обращения граждан Ногликский МО</v>
      </c>
      <c r="G86" s="11" t="str">
        <f>HYPERLINK("https://sed.admsakhalin.ru/Docs/Citizen/_layouts/15/eos/edbtransfer.ashx?SiteId=84ddafa0031f409e9b1dd96f91351621&amp;WebId=b44a2e8f6bd940ffb8577ce52c7585e0&amp;ListId=fd8a59b5757749e6848a491ebc731a91&amp;ItemId=76714&amp;ItemGuid=dffbb9ada4284735bc6b5d2c2f0b98d0&amp;Data=24","https://sed.admsakhalin.ru/Docs/Citizen/_layouts/15/eos/edbtransfer.ashx?SiteId=84ddafa0031f409e9b1dd96f91351621&amp;WebId=b44a2e8f6bd940ffb8577ce52c7585e0&amp;ListId=fd8a59b5757749e6848a491ebc731a91&amp;ItemId=76714&amp;ItemGuid=dffbb9ada4284735bc6b5d2c2f0b98d0&amp;Data=24")</f>
        <v>https://sed.admsakhalin.ru/Docs/Citizen/_layouts/15/eos/edbtransfer.ashx?SiteId=84ddafa0031f409e9b1dd96f91351621&amp;WebId=b44a2e8f6bd940ffb8577ce52c7585e0&amp;ListId=fd8a59b5757749e6848a491ebc731a91&amp;ItemId=76714&amp;ItemGuid=dffbb9ada4284735bc6b5d2c2f0b98d0&amp;Data=24</v>
      </c>
    </row>
    <row r="87" spans="1:7" x14ac:dyDescent="0.25">
      <c r="A87" t="s">
        <v>19</v>
      </c>
      <c r="B87" t="s">
        <v>58</v>
      </c>
      <c r="C87" t="s">
        <v>241</v>
      </c>
      <c r="D87" t="s">
        <v>37</v>
      </c>
      <c r="E87" t="s">
        <v>38</v>
      </c>
      <c r="F87" t="str">
        <f t="shared" si="0"/>
        <v>Обращения граждан Ногликский МО</v>
      </c>
      <c r="G87" s="11" t="str">
        <f>HYPERLINK("https://sed.admsakhalin.ru/Docs/Citizen/_layouts/15/eos/edbtransfer.ashx?SiteId=84ddafa0031f409e9b1dd96f91351621&amp;WebId=b44a2e8f6bd940ffb8577ce52c7585e0&amp;ListId=fd8a59b5757749e6848a491ebc731a91&amp;ItemId=78769&amp;ItemGuid=14266561b54249afa7f65e1ad1c97eab&amp;Data=24","https://sed.admsakhalin.ru/Docs/Citizen/_layouts/15/eos/edbtransfer.ashx?SiteId=84ddafa0031f409e9b1dd96f91351621&amp;WebId=b44a2e8f6bd940ffb8577ce52c7585e0&amp;ListId=fd8a59b5757749e6848a491ebc731a91&amp;ItemId=78769&amp;ItemGuid=14266561b54249afa7f65e1ad1c97eab&amp;Data=24")</f>
        <v>https://sed.admsakhalin.ru/Docs/Citizen/_layouts/15/eos/edbtransfer.ashx?SiteId=84ddafa0031f409e9b1dd96f91351621&amp;WebId=b44a2e8f6bd940ffb8577ce52c7585e0&amp;ListId=fd8a59b5757749e6848a491ebc731a91&amp;ItemId=78769&amp;ItemGuid=14266561b54249afa7f65e1ad1c97eab&amp;Data=24</v>
      </c>
    </row>
    <row r="88" spans="1:7" x14ac:dyDescent="0.25">
      <c r="A88" t="s">
        <v>19</v>
      </c>
      <c r="B88" t="s">
        <v>200</v>
      </c>
      <c r="C88" t="s">
        <v>242</v>
      </c>
      <c r="D88" t="s">
        <v>243</v>
      </c>
      <c r="E88" t="s">
        <v>203</v>
      </c>
      <c r="F88" t="str">
        <f t="shared" si="0"/>
        <v>Обращения граждан Ногликский МО</v>
      </c>
      <c r="G88" s="11" t="str">
        <f>HYPERLINK("https://sed.admsakhalin.ru/Docs/Citizen/_layouts/15/eos/edbtransfer.ashx?SiteId=84ddafa0031f409e9b1dd96f91351621&amp;WebId=b44a2e8f6bd940ffb8577ce52c7585e0&amp;ListId=fd8a59b5757749e6848a491ebc731a91&amp;ItemId=81011&amp;ItemGuid=436b2df0714b49b3a3f35fa02a4143d3&amp;Data=24","https://sed.admsakhalin.ru/Docs/Citizen/_layouts/15/eos/edbtransfer.ashx?SiteId=84ddafa0031f409e9b1dd96f91351621&amp;WebId=b44a2e8f6bd940ffb8577ce52c7585e0&amp;ListId=fd8a59b5757749e6848a491ebc731a91&amp;ItemId=81011&amp;ItemGuid=436b2df0714b49b3a3f35fa02a4143d3&amp;Data=24")</f>
        <v>https://sed.admsakhalin.ru/Docs/Citizen/_layouts/15/eos/edbtransfer.ashx?SiteId=84ddafa0031f409e9b1dd96f91351621&amp;WebId=b44a2e8f6bd940ffb8577ce52c7585e0&amp;ListId=fd8a59b5757749e6848a491ebc731a91&amp;ItemId=81011&amp;ItemGuid=436b2df0714b49b3a3f35fa02a4143d3&amp;Data=24</v>
      </c>
    </row>
    <row r="89" spans="1:7" x14ac:dyDescent="0.25">
      <c r="A89" t="s">
        <v>19</v>
      </c>
      <c r="B89" t="s">
        <v>28</v>
      </c>
      <c r="C89" t="s">
        <v>244</v>
      </c>
      <c r="D89" t="s">
        <v>37</v>
      </c>
      <c r="E89" t="s">
        <v>31</v>
      </c>
      <c r="F89" t="str">
        <f t="shared" si="0"/>
        <v>Обращения граждан Ногликский МО</v>
      </c>
      <c r="G89" s="11" t="str">
        <f>HYPERLINK("https://sed.admsakhalin.ru/Docs/Citizen/_layouts/15/eos/edbtransfer.ashx?SiteId=84ddafa0031f409e9b1dd96f91351621&amp;WebId=b44a2e8f6bd940ffb8577ce52c7585e0&amp;ListId=fd8a59b5757749e6848a491ebc731a91&amp;ItemId=78774&amp;ItemGuid=2389638ed5604e7cab4b603ee89eaea8&amp;Data=24","https://sed.admsakhalin.ru/Docs/Citizen/_layouts/15/eos/edbtransfer.ashx?SiteId=84ddafa0031f409e9b1dd96f91351621&amp;WebId=b44a2e8f6bd940ffb8577ce52c7585e0&amp;ListId=fd8a59b5757749e6848a491ebc731a91&amp;ItemId=78774&amp;ItemGuid=2389638ed5604e7cab4b603ee89eaea8&amp;Data=24")</f>
        <v>https://sed.admsakhalin.ru/Docs/Citizen/_layouts/15/eos/edbtransfer.ashx?SiteId=84ddafa0031f409e9b1dd96f91351621&amp;WebId=b44a2e8f6bd940ffb8577ce52c7585e0&amp;ListId=fd8a59b5757749e6848a491ebc731a91&amp;ItemId=78774&amp;ItemGuid=2389638ed5604e7cab4b603ee89eaea8&amp;Data=24</v>
      </c>
    </row>
    <row r="90" spans="1:7" x14ac:dyDescent="0.25">
      <c r="A90" t="s">
        <v>19</v>
      </c>
      <c r="B90" t="s">
        <v>82</v>
      </c>
      <c r="C90" t="s">
        <v>245</v>
      </c>
      <c r="D90" t="s">
        <v>30</v>
      </c>
      <c r="E90" t="s">
        <v>246</v>
      </c>
      <c r="F90" t="str">
        <f t="shared" si="0"/>
        <v>Обращения граждан Ногликский МО</v>
      </c>
      <c r="G90" s="11" t="str">
        <f>HYPERLINK("https://sed.admsakhalin.ru/Docs/Citizen/_layouts/15/eos/edbtransfer.ashx?SiteId=84ddafa0031f409e9b1dd96f91351621&amp;WebId=b44a2e8f6bd940ffb8577ce52c7585e0&amp;ListId=fd8a59b5757749e6848a491ebc731a91&amp;ItemId=76613&amp;ItemGuid=4326b98f1a1242349bc960574b5feef7&amp;Data=24","https://sed.admsakhalin.ru/Docs/Citizen/_layouts/15/eos/edbtransfer.ashx?SiteId=84ddafa0031f409e9b1dd96f91351621&amp;WebId=b44a2e8f6bd940ffb8577ce52c7585e0&amp;ListId=fd8a59b5757749e6848a491ebc731a91&amp;ItemId=76613&amp;ItemGuid=4326b98f1a1242349bc960574b5feef7&amp;Data=24")</f>
        <v>https://sed.admsakhalin.ru/Docs/Citizen/_layouts/15/eos/edbtransfer.ashx?SiteId=84ddafa0031f409e9b1dd96f91351621&amp;WebId=b44a2e8f6bd940ffb8577ce52c7585e0&amp;ListId=fd8a59b5757749e6848a491ebc731a91&amp;ItemId=76613&amp;ItemGuid=4326b98f1a1242349bc960574b5feef7&amp;Data=24</v>
      </c>
    </row>
    <row r="91" spans="1:7" x14ac:dyDescent="0.25">
      <c r="A91" t="s">
        <v>19</v>
      </c>
      <c r="B91" t="s">
        <v>247</v>
      </c>
      <c r="C91" t="s">
        <v>248</v>
      </c>
      <c r="D91" t="s">
        <v>26</v>
      </c>
      <c r="E91" t="s">
        <v>249</v>
      </c>
      <c r="F91" t="str">
        <f t="shared" si="0"/>
        <v>Обращения граждан Ногликский МО</v>
      </c>
      <c r="G91" s="11" t="str">
        <f>HYPERLINK("https://sed.admsakhalin.ru/Docs/Citizen/_layouts/15/eos/edbtransfer.ashx?SiteId=84ddafa0031f409e9b1dd96f91351621&amp;WebId=b44a2e8f6bd940ffb8577ce52c7585e0&amp;ListId=fd8a59b5757749e6848a491ebc731a91&amp;ItemId=82421&amp;ItemGuid=a43fdc85aa0c411e901e62497214acc1&amp;Data=24","https://sed.admsakhalin.ru/Docs/Citizen/_layouts/15/eos/edbtransfer.ashx?SiteId=84ddafa0031f409e9b1dd96f91351621&amp;WebId=b44a2e8f6bd940ffb8577ce52c7585e0&amp;ListId=fd8a59b5757749e6848a491ebc731a91&amp;ItemId=82421&amp;ItemGuid=a43fdc85aa0c411e901e62497214acc1&amp;Data=24")</f>
        <v>https://sed.admsakhalin.ru/Docs/Citizen/_layouts/15/eos/edbtransfer.ashx?SiteId=84ddafa0031f409e9b1dd96f91351621&amp;WebId=b44a2e8f6bd940ffb8577ce52c7585e0&amp;ListId=fd8a59b5757749e6848a491ebc731a91&amp;ItemId=82421&amp;ItemGuid=a43fdc85aa0c411e901e62497214acc1&amp;Data=24</v>
      </c>
    </row>
    <row r="92" spans="1:7" x14ac:dyDescent="0.25">
      <c r="A92" t="s">
        <v>19</v>
      </c>
      <c r="B92" t="s">
        <v>32</v>
      </c>
      <c r="C92" t="s">
        <v>250</v>
      </c>
      <c r="D92" t="s">
        <v>30</v>
      </c>
      <c r="E92" t="s">
        <v>62</v>
      </c>
      <c r="F92" t="str">
        <f t="shared" si="0"/>
        <v>Обращения граждан Ногликский МО</v>
      </c>
      <c r="G92" s="11" t="str">
        <f>HYPERLINK("https://sed.admsakhalin.ru/Docs/Citizen/_layouts/15/eos/edbtransfer.ashx?SiteId=84ddafa0031f409e9b1dd96f91351621&amp;WebId=b44a2e8f6bd940ffb8577ce52c7585e0&amp;ListId=fd8a59b5757749e6848a491ebc731a91&amp;ItemId=76607&amp;ItemGuid=8acc720e81ff4fdb89d6628e3d9a9ee0&amp;Data=24","https://sed.admsakhalin.ru/Docs/Citizen/_layouts/15/eos/edbtransfer.ashx?SiteId=84ddafa0031f409e9b1dd96f91351621&amp;WebId=b44a2e8f6bd940ffb8577ce52c7585e0&amp;ListId=fd8a59b5757749e6848a491ebc731a91&amp;ItemId=76607&amp;ItemGuid=8acc720e81ff4fdb89d6628e3d9a9ee0&amp;Data=24")</f>
        <v>https://sed.admsakhalin.ru/Docs/Citizen/_layouts/15/eos/edbtransfer.ashx?SiteId=84ddafa0031f409e9b1dd96f91351621&amp;WebId=b44a2e8f6bd940ffb8577ce52c7585e0&amp;ListId=fd8a59b5757749e6848a491ebc731a91&amp;ItemId=76607&amp;ItemGuid=8acc720e81ff4fdb89d6628e3d9a9ee0&amp;Data=24</v>
      </c>
    </row>
    <row r="93" spans="1:7" x14ac:dyDescent="0.25">
      <c r="A93" t="s">
        <v>19</v>
      </c>
      <c r="B93" t="s">
        <v>28</v>
      </c>
      <c r="C93" t="s">
        <v>251</v>
      </c>
      <c r="D93" t="s">
        <v>30</v>
      </c>
      <c r="E93" t="s">
        <v>151</v>
      </c>
      <c r="F93" t="str">
        <f t="shared" si="0"/>
        <v>Обращения граждан Ногликский МО</v>
      </c>
      <c r="G93" s="11" t="str">
        <f>HYPERLINK("https://sed.admsakhalin.ru/Docs/Citizen/_layouts/15/eos/edbtransfer.ashx?SiteId=84ddafa0031f409e9b1dd96f91351621&amp;WebId=b44a2e8f6bd940ffb8577ce52c7585e0&amp;ListId=fd8a59b5757749e6848a491ebc731a91&amp;ItemId=76596&amp;ItemGuid=ef80fd3bd43c4fbebb6762c5ce859d85&amp;Data=24","https://sed.admsakhalin.ru/Docs/Citizen/_layouts/15/eos/edbtransfer.ashx?SiteId=84ddafa0031f409e9b1dd96f91351621&amp;WebId=b44a2e8f6bd940ffb8577ce52c7585e0&amp;ListId=fd8a59b5757749e6848a491ebc731a91&amp;ItemId=76596&amp;ItemGuid=ef80fd3bd43c4fbebb6762c5ce859d85&amp;Data=24")</f>
        <v>https://sed.admsakhalin.ru/Docs/Citizen/_layouts/15/eos/edbtransfer.ashx?SiteId=84ddafa0031f409e9b1dd96f91351621&amp;WebId=b44a2e8f6bd940ffb8577ce52c7585e0&amp;ListId=fd8a59b5757749e6848a491ebc731a91&amp;ItemId=76596&amp;ItemGuid=ef80fd3bd43c4fbebb6762c5ce859d85&amp;Data=24</v>
      </c>
    </row>
    <row r="94" spans="1:7" x14ac:dyDescent="0.25">
      <c r="A94" t="s">
        <v>19</v>
      </c>
      <c r="B94" t="s">
        <v>252</v>
      </c>
      <c r="C94" t="s">
        <v>253</v>
      </c>
      <c r="D94" t="s">
        <v>97</v>
      </c>
      <c r="E94" t="s">
        <v>254</v>
      </c>
      <c r="F94" t="str">
        <f t="shared" si="0"/>
        <v>Обращения граждан Ногликский МО</v>
      </c>
      <c r="G94" s="11" t="str">
        <f>HYPERLINK("https://sed.admsakhalin.ru/Docs/Citizen/_layouts/15/eos/edbtransfer.ashx?SiteId=84ddafa0031f409e9b1dd96f91351621&amp;WebId=b44a2e8f6bd940ffb8577ce52c7585e0&amp;ListId=fd8a59b5757749e6848a491ebc731a91&amp;ItemId=78587&amp;ItemGuid=6a85be66a2b24a5197446395f974e722&amp;Data=24","https://sed.admsakhalin.ru/Docs/Citizen/_layouts/15/eos/edbtransfer.ashx?SiteId=84ddafa0031f409e9b1dd96f91351621&amp;WebId=b44a2e8f6bd940ffb8577ce52c7585e0&amp;ListId=fd8a59b5757749e6848a491ebc731a91&amp;ItemId=78587&amp;ItemGuid=6a85be66a2b24a5197446395f974e722&amp;Data=24")</f>
        <v>https://sed.admsakhalin.ru/Docs/Citizen/_layouts/15/eos/edbtransfer.ashx?SiteId=84ddafa0031f409e9b1dd96f91351621&amp;WebId=b44a2e8f6bd940ffb8577ce52c7585e0&amp;ListId=fd8a59b5757749e6848a491ebc731a91&amp;ItemId=78587&amp;ItemGuid=6a85be66a2b24a5197446395f974e722&amp;Data=24</v>
      </c>
    </row>
    <row r="95" spans="1:7" x14ac:dyDescent="0.25">
      <c r="A95" t="s">
        <v>19</v>
      </c>
      <c r="B95" t="s">
        <v>255</v>
      </c>
      <c r="C95" t="s">
        <v>256</v>
      </c>
      <c r="D95" t="s">
        <v>26</v>
      </c>
      <c r="E95" t="s">
        <v>257</v>
      </c>
      <c r="F95" t="str">
        <f t="shared" si="0"/>
        <v>Обращения граждан Ногликский МО</v>
      </c>
      <c r="G95" s="11" t="str">
        <f>HYPERLINK("https://sed.admsakhalin.ru/Docs/Citizen/_layouts/15/eos/edbtransfer.ashx?SiteId=84ddafa0031f409e9b1dd96f91351621&amp;WebId=b44a2e8f6bd940ffb8577ce52c7585e0&amp;ListId=fd8a59b5757749e6848a491ebc731a91&amp;ItemId=82427&amp;ItemGuid=a092811cb6224ce3bde563dc97f60398&amp;Data=24","https://sed.admsakhalin.ru/Docs/Citizen/_layouts/15/eos/edbtransfer.ashx?SiteId=84ddafa0031f409e9b1dd96f91351621&amp;WebId=b44a2e8f6bd940ffb8577ce52c7585e0&amp;ListId=fd8a59b5757749e6848a491ebc731a91&amp;ItemId=82427&amp;ItemGuid=a092811cb6224ce3bde563dc97f60398&amp;Data=24")</f>
        <v>https://sed.admsakhalin.ru/Docs/Citizen/_layouts/15/eos/edbtransfer.ashx?SiteId=84ddafa0031f409e9b1dd96f91351621&amp;WebId=b44a2e8f6bd940ffb8577ce52c7585e0&amp;ListId=fd8a59b5757749e6848a491ebc731a91&amp;ItemId=82427&amp;ItemGuid=a092811cb6224ce3bde563dc97f60398&amp;Data=24</v>
      </c>
    </row>
    <row r="96" spans="1:7" x14ac:dyDescent="0.25">
      <c r="A96" t="s">
        <v>19</v>
      </c>
      <c r="B96" t="s">
        <v>78</v>
      </c>
      <c r="C96" t="s">
        <v>258</v>
      </c>
      <c r="D96" t="s">
        <v>48</v>
      </c>
      <c r="E96" t="s">
        <v>162</v>
      </c>
      <c r="F96" t="str">
        <f t="shared" si="0"/>
        <v>Обращения граждан Ногликский МО</v>
      </c>
      <c r="G96" s="11" t="str">
        <f>HYPERLINK("https://sed.admsakhalin.ru/Docs/Citizen/_layouts/15/eos/edbtransfer.ashx?SiteId=84ddafa0031f409e9b1dd96f91351621&amp;WebId=b44a2e8f6bd940ffb8577ce52c7585e0&amp;ListId=fd8a59b5757749e6848a491ebc731a91&amp;ItemId=77820&amp;ItemGuid=a209457f72aa463eb0f96526bc3ada91&amp;Data=24","https://sed.admsakhalin.ru/Docs/Citizen/_layouts/15/eos/edbtransfer.ashx?SiteId=84ddafa0031f409e9b1dd96f91351621&amp;WebId=b44a2e8f6bd940ffb8577ce52c7585e0&amp;ListId=fd8a59b5757749e6848a491ebc731a91&amp;ItemId=77820&amp;ItemGuid=a209457f72aa463eb0f96526bc3ada91&amp;Data=24")</f>
        <v>https://sed.admsakhalin.ru/Docs/Citizen/_layouts/15/eos/edbtransfer.ashx?SiteId=84ddafa0031f409e9b1dd96f91351621&amp;WebId=b44a2e8f6bd940ffb8577ce52c7585e0&amp;ListId=fd8a59b5757749e6848a491ebc731a91&amp;ItemId=77820&amp;ItemGuid=a209457f72aa463eb0f96526bc3ada91&amp;Data=24</v>
      </c>
    </row>
    <row r="97" spans="1:7" x14ac:dyDescent="0.25">
      <c r="A97" t="s">
        <v>19</v>
      </c>
      <c r="B97" t="s">
        <v>259</v>
      </c>
      <c r="C97" t="s">
        <v>260</v>
      </c>
      <c r="D97" t="s">
        <v>170</v>
      </c>
      <c r="E97" t="s">
        <v>261</v>
      </c>
      <c r="F97" t="str">
        <f t="shared" si="0"/>
        <v>Обращения граждан Ногликский МО</v>
      </c>
      <c r="G97" s="11" t="str">
        <f>HYPERLINK("https://sed.admsakhalin.ru/Docs/Citizen/_layouts/15/eos/edbtransfer.ashx?SiteId=84ddafa0031f409e9b1dd96f91351621&amp;WebId=b44a2e8f6bd940ffb8577ce52c7585e0&amp;ListId=fd8a59b5757749e6848a491ebc731a91&amp;ItemId=78277&amp;ItemGuid=c4a984c58fc64121bc5566352fcf0122&amp;Data=24","https://sed.admsakhalin.ru/Docs/Citizen/_layouts/15/eos/edbtransfer.ashx?SiteId=84ddafa0031f409e9b1dd96f91351621&amp;WebId=b44a2e8f6bd940ffb8577ce52c7585e0&amp;ListId=fd8a59b5757749e6848a491ebc731a91&amp;ItemId=78277&amp;ItemGuid=c4a984c58fc64121bc5566352fcf0122&amp;Data=24")</f>
        <v>https://sed.admsakhalin.ru/Docs/Citizen/_layouts/15/eos/edbtransfer.ashx?SiteId=84ddafa0031f409e9b1dd96f91351621&amp;WebId=b44a2e8f6bd940ffb8577ce52c7585e0&amp;ListId=fd8a59b5757749e6848a491ebc731a91&amp;ItemId=78277&amp;ItemGuid=c4a984c58fc64121bc5566352fcf0122&amp;Data=24</v>
      </c>
    </row>
    <row r="98" spans="1:7" x14ac:dyDescent="0.25">
      <c r="A98" t="s">
        <v>19</v>
      </c>
      <c r="B98" t="s">
        <v>54</v>
      </c>
      <c r="C98" t="s">
        <v>262</v>
      </c>
      <c r="D98" t="s">
        <v>263</v>
      </c>
      <c r="E98" t="s">
        <v>264</v>
      </c>
      <c r="F98" t="str">
        <f t="shared" si="0"/>
        <v>Обращения граждан Ногликский МО</v>
      </c>
      <c r="G98" s="11" t="str">
        <f>HYPERLINK("https://sed.admsakhalin.ru/Docs/Citizen/_layouts/15/eos/edbtransfer.ashx?SiteId=84ddafa0031f409e9b1dd96f91351621&amp;WebId=b44a2e8f6bd940ffb8577ce52c7585e0&amp;ListId=fd8a59b5757749e6848a491ebc731a91&amp;ItemId=77687&amp;ItemGuid=86656ce380aa416dbf876676ccf71c0a&amp;Data=24","https://sed.admsakhalin.ru/Docs/Citizen/_layouts/15/eos/edbtransfer.ashx?SiteId=84ddafa0031f409e9b1dd96f91351621&amp;WebId=b44a2e8f6bd940ffb8577ce52c7585e0&amp;ListId=fd8a59b5757749e6848a491ebc731a91&amp;ItemId=77687&amp;ItemGuid=86656ce380aa416dbf876676ccf71c0a&amp;Data=24")</f>
        <v>https://sed.admsakhalin.ru/Docs/Citizen/_layouts/15/eos/edbtransfer.ashx?SiteId=84ddafa0031f409e9b1dd96f91351621&amp;WebId=b44a2e8f6bd940ffb8577ce52c7585e0&amp;ListId=fd8a59b5757749e6848a491ebc731a91&amp;ItemId=77687&amp;ItemGuid=86656ce380aa416dbf876676ccf71c0a&amp;Data=24</v>
      </c>
    </row>
    <row r="99" spans="1:7" x14ac:dyDescent="0.25">
      <c r="A99" t="s">
        <v>19</v>
      </c>
      <c r="B99" t="s">
        <v>32</v>
      </c>
      <c r="C99" t="s">
        <v>265</v>
      </c>
      <c r="D99" t="s">
        <v>56</v>
      </c>
      <c r="E99" t="s">
        <v>45</v>
      </c>
      <c r="F99" t="str">
        <f t="shared" si="0"/>
        <v>Обращения граждан Ногликский МО</v>
      </c>
      <c r="G99" s="11" t="str">
        <f>HYPERLINK("https://sed.admsakhalin.ru/Docs/Citizen/_layouts/15/eos/edbtransfer.ashx?SiteId=84ddafa0031f409e9b1dd96f91351621&amp;WebId=b44a2e8f6bd940ffb8577ce52c7585e0&amp;ListId=fd8a59b5757749e6848a491ebc731a91&amp;ItemId=77924&amp;ItemGuid=47ee8d3868f64345b85967f068e0c3b3&amp;Data=24","https://sed.admsakhalin.ru/Docs/Citizen/_layouts/15/eos/edbtransfer.ashx?SiteId=84ddafa0031f409e9b1dd96f91351621&amp;WebId=b44a2e8f6bd940ffb8577ce52c7585e0&amp;ListId=fd8a59b5757749e6848a491ebc731a91&amp;ItemId=77924&amp;ItemGuid=47ee8d3868f64345b85967f068e0c3b3&amp;Data=24")</f>
        <v>https://sed.admsakhalin.ru/Docs/Citizen/_layouts/15/eos/edbtransfer.ashx?SiteId=84ddafa0031f409e9b1dd96f91351621&amp;WebId=b44a2e8f6bd940ffb8577ce52c7585e0&amp;ListId=fd8a59b5757749e6848a491ebc731a91&amp;ItemId=77924&amp;ItemGuid=47ee8d3868f64345b85967f068e0c3b3&amp;Data=24</v>
      </c>
    </row>
    <row r="100" spans="1:7" x14ac:dyDescent="0.25">
      <c r="A100" t="s">
        <v>19</v>
      </c>
      <c r="B100" t="s">
        <v>58</v>
      </c>
      <c r="C100" t="s">
        <v>266</v>
      </c>
      <c r="D100" t="s">
        <v>267</v>
      </c>
      <c r="E100" t="s">
        <v>60</v>
      </c>
      <c r="F100" t="str">
        <f t="shared" si="0"/>
        <v>Обращения граждан Ногликский МО</v>
      </c>
      <c r="G100" s="11" t="str">
        <f>HYPERLINK("https://sed.admsakhalin.ru/Docs/Citizen/_layouts/15/eos/edbtransfer.ashx?SiteId=84ddafa0031f409e9b1dd96f91351621&amp;WebId=b44a2e8f6bd940ffb8577ce52c7585e0&amp;ListId=fd8a59b5757749e6848a491ebc731a91&amp;ItemId=82170&amp;ItemGuid=fe71b6994fc64fd8bd1c695b3f8814da&amp;Data=24","https://sed.admsakhalin.ru/Docs/Citizen/_layouts/15/eos/edbtransfer.ashx?SiteId=84ddafa0031f409e9b1dd96f91351621&amp;WebId=b44a2e8f6bd940ffb8577ce52c7585e0&amp;ListId=fd8a59b5757749e6848a491ebc731a91&amp;ItemId=82170&amp;ItemGuid=fe71b6994fc64fd8bd1c695b3f8814da&amp;Data=24")</f>
        <v>https://sed.admsakhalin.ru/Docs/Citizen/_layouts/15/eos/edbtransfer.ashx?SiteId=84ddafa0031f409e9b1dd96f91351621&amp;WebId=b44a2e8f6bd940ffb8577ce52c7585e0&amp;ListId=fd8a59b5757749e6848a491ebc731a91&amp;ItemId=82170&amp;ItemGuid=fe71b6994fc64fd8bd1c695b3f8814da&amp;Data=24</v>
      </c>
    </row>
    <row r="101" spans="1:7" x14ac:dyDescent="0.25">
      <c r="A101" t="s">
        <v>19</v>
      </c>
      <c r="B101" t="s">
        <v>268</v>
      </c>
      <c r="C101" t="s">
        <v>269</v>
      </c>
      <c r="D101" t="s">
        <v>270</v>
      </c>
      <c r="E101" t="s">
        <v>271</v>
      </c>
      <c r="F101" t="str">
        <f t="shared" si="0"/>
        <v>Обращения граждан Ногликский МО</v>
      </c>
      <c r="G101" s="11" t="str">
        <f>HYPERLINK("https://sed.admsakhalin.ru/Docs/Citizen/_layouts/15/eos/edbtransfer.ashx?SiteId=84ddafa0031f409e9b1dd96f91351621&amp;WebId=b44a2e8f6bd940ffb8577ce52c7585e0&amp;ListId=fd8a59b5757749e6848a491ebc731a91&amp;ItemId=81970&amp;ItemGuid=e4b9c543ba4d4f0f86f16d96eb40b6a5&amp;Data=24","https://sed.admsakhalin.ru/Docs/Citizen/_layouts/15/eos/edbtransfer.ashx?SiteId=84ddafa0031f409e9b1dd96f91351621&amp;WebId=b44a2e8f6bd940ffb8577ce52c7585e0&amp;ListId=fd8a59b5757749e6848a491ebc731a91&amp;ItemId=81970&amp;ItemGuid=e4b9c543ba4d4f0f86f16d96eb40b6a5&amp;Data=24")</f>
        <v>https://sed.admsakhalin.ru/Docs/Citizen/_layouts/15/eos/edbtransfer.ashx?SiteId=84ddafa0031f409e9b1dd96f91351621&amp;WebId=b44a2e8f6bd940ffb8577ce52c7585e0&amp;ListId=fd8a59b5757749e6848a491ebc731a91&amp;ItemId=81970&amp;ItemGuid=e4b9c543ba4d4f0f86f16d96eb40b6a5&amp;Data=24</v>
      </c>
    </row>
    <row r="102" spans="1:7" x14ac:dyDescent="0.25">
      <c r="A102" t="s">
        <v>19</v>
      </c>
      <c r="B102" t="s">
        <v>82</v>
      </c>
      <c r="C102" t="s">
        <v>272</v>
      </c>
      <c r="D102" t="s">
        <v>273</v>
      </c>
      <c r="E102" t="s">
        <v>274</v>
      </c>
      <c r="F102" t="str">
        <f t="shared" si="0"/>
        <v>Обращения граждан Ногликский МО</v>
      </c>
      <c r="G102" s="11" t="str">
        <f>HYPERLINK("https://sed.admsakhalin.ru/Docs/Citizen/_layouts/15/eos/edbtransfer.ashx?SiteId=84ddafa0031f409e9b1dd96f91351621&amp;WebId=b44a2e8f6bd940ffb8577ce52c7585e0&amp;ListId=fd8a59b5757749e6848a491ebc731a91&amp;ItemId=79359&amp;ItemGuid=b90f143d0a6042f68b2f6e9398093446&amp;Data=24","https://sed.admsakhalin.ru/Docs/Citizen/_layouts/15/eos/edbtransfer.ashx?SiteId=84ddafa0031f409e9b1dd96f91351621&amp;WebId=b44a2e8f6bd940ffb8577ce52c7585e0&amp;ListId=fd8a59b5757749e6848a491ebc731a91&amp;ItemId=79359&amp;ItemGuid=b90f143d0a6042f68b2f6e9398093446&amp;Data=24")</f>
        <v>https://sed.admsakhalin.ru/Docs/Citizen/_layouts/15/eos/edbtransfer.ashx?SiteId=84ddafa0031f409e9b1dd96f91351621&amp;WebId=b44a2e8f6bd940ffb8577ce52c7585e0&amp;ListId=fd8a59b5757749e6848a491ebc731a91&amp;ItemId=79359&amp;ItemGuid=b90f143d0a6042f68b2f6e9398093446&amp;Data=24</v>
      </c>
    </row>
    <row r="103" spans="1:7" x14ac:dyDescent="0.25">
      <c r="A103" t="s">
        <v>19</v>
      </c>
      <c r="B103" t="s">
        <v>275</v>
      </c>
      <c r="C103" t="s">
        <v>276</v>
      </c>
      <c r="D103" t="s">
        <v>277</v>
      </c>
      <c r="E103" t="s">
        <v>278</v>
      </c>
      <c r="F103" t="str">
        <f t="shared" si="0"/>
        <v>Обращения граждан Ногликский МО</v>
      </c>
      <c r="G103" s="11" t="str">
        <f>HYPERLINK("https://sed.admsakhalin.ru/Docs/Citizen/_layouts/15/eos/edbtransfer.ashx?SiteId=84ddafa0031f409e9b1dd96f91351621&amp;WebId=b44a2e8f6bd940ffb8577ce52c7585e0&amp;ListId=fd8a59b5757749e6848a491ebc731a91&amp;ItemId=82070&amp;ItemGuid=7d93178f40344416b5536fc99f9cc095&amp;Data=24","https://sed.admsakhalin.ru/Docs/Citizen/_layouts/15/eos/edbtransfer.ashx?SiteId=84ddafa0031f409e9b1dd96f91351621&amp;WebId=b44a2e8f6bd940ffb8577ce52c7585e0&amp;ListId=fd8a59b5757749e6848a491ebc731a91&amp;ItemId=82070&amp;ItemGuid=7d93178f40344416b5536fc99f9cc095&amp;Data=24")</f>
        <v>https://sed.admsakhalin.ru/Docs/Citizen/_layouts/15/eos/edbtransfer.ashx?SiteId=84ddafa0031f409e9b1dd96f91351621&amp;WebId=b44a2e8f6bd940ffb8577ce52c7585e0&amp;ListId=fd8a59b5757749e6848a491ebc731a91&amp;ItemId=82070&amp;ItemGuid=7d93178f40344416b5536fc99f9cc095&amp;Data=24</v>
      </c>
    </row>
    <row r="104" spans="1:7" x14ac:dyDescent="0.25">
      <c r="A104" t="s">
        <v>19</v>
      </c>
      <c r="B104" t="s">
        <v>78</v>
      </c>
      <c r="C104" t="s">
        <v>279</v>
      </c>
      <c r="D104" t="s">
        <v>66</v>
      </c>
      <c r="E104" t="s">
        <v>162</v>
      </c>
      <c r="F104" t="str">
        <f t="shared" si="0"/>
        <v>Обращения граждан Ногликский МО</v>
      </c>
      <c r="G104" s="11" t="str">
        <f>HYPERLINK("https://sed.admsakhalin.ru/Docs/Citizen/_layouts/15/eos/edbtransfer.ashx?SiteId=84ddafa0031f409e9b1dd96f91351621&amp;WebId=b44a2e8f6bd940ffb8577ce52c7585e0&amp;ListId=fd8a59b5757749e6848a491ebc731a91&amp;ItemId=79036&amp;ItemGuid=a0788d70d5be443d915272d673ea2770&amp;Data=24","https://sed.admsakhalin.ru/Docs/Citizen/_layouts/15/eos/edbtransfer.ashx?SiteId=84ddafa0031f409e9b1dd96f91351621&amp;WebId=b44a2e8f6bd940ffb8577ce52c7585e0&amp;ListId=fd8a59b5757749e6848a491ebc731a91&amp;ItemId=79036&amp;ItemGuid=a0788d70d5be443d915272d673ea2770&amp;Data=24")</f>
        <v>https://sed.admsakhalin.ru/Docs/Citizen/_layouts/15/eos/edbtransfer.ashx?SiteId=84ddafa0031f409e9b1dd96f91351621&amp;WebId=b44a2e8f6bd940ffb8577ce52c7585e0&amp;ListId=fd8a59b5757749e6848a491ebc731a91&amp;ItemId=79036&amp;ItemGuid=a0788d70d5be443d915272d673ea2770&amp;Data=24</v>
      </c>
    </row>
    <row r="105" spans="1:7" x14ac:dyDescent="0.25">
      <c r="A105" t="s">
        <v>19</v>
      </c>
      <c r="B105" t="s">
        <v>78</v>
      </c>
      <c r="C105" t="s">
        <v>280</v>
      </c>
      <c r="D105" t="s">
        <v>84</v>
      </c>
      <c r="E105" t="s">
        <v>162</v>
      </c>
      <c r="F105" t="str">
        <f t="shared" si="0"/>
        <v>Обращения граждан Ногликский МО</v>
      </c>
      <c r="G105" s="11" t="str">
        <f>HYPERLINK("https://sed.admsakhalin.ru/Docs/Citizen/_layouts/15/eos/edbtransfer.ashx?SiteId=84ddafa0031f409e9b1dd96f91351621&amp;WebId=b44a2e8f6bd940ffb8577ce52c7585e0&amp;ListId=fd8a59b5757749e6848a491ebc731a91&amp;ItemId=78501&amp;ItemGuid=26c4fe8573bc4f6ba18073ce123bdeec&amp;Data=24","https://sed.admsakhalin.ru/Docs/Citizen/_layouts/15/eos/edbtransfer.ashx?SiteId=84ddafa0031f409e9b1dd96f91351621&amp;WebId=b44a2e8f6bd940ffb8577ce52c7585e0&amp;ListId=fd8a59b5757749e6848a491ebc731a91&amp;ItemId=78501&amp;ItemGuid=26c4fe8573bc4f6ba18073ce123bdeec&amp;Data=24")</f>
        <v>https://sed.admsakhalin.ru/Docs/Citizen/_layouts/15/eos/edbtransfer.ashx?SiteId=84ddafa0031f409e9b1dd96f91351621&amp;WebId=b44a2e8f6bd940ffb8577ce52c7585e0&amp;ListId=fd8a59b5757749e6848a491ebc731a91&amp;ItemId=78501&amp;ItemGuid=26c4fe8573bc4f6ba18073ce123bdeec&amp;Data=24</v>
      </c>
    </row>
    <row r="106" spans="1:7" x14ac:dyDescent="0.25">
      <c r="A106" t="s">
        <v>19</v>
      </c>
      <c r="B106" t="s">
        <v>78</v>
      </c>
      <c r="C106" t="s">
        <v>281</v>
      </c>
      <c r="D106" t="s">
        <v>84</v>
      </c>
      <c r="E106" t="s">
        <v>162</v>
      </c>
      <c r="F106" t="str">
        <f t="shared" si="0"/>
        <v>Обращения граждан Ногликский МО</v>
      </c>
      <c r="G106" s="11" t="str">
        <f>HYPERLINK("https://sed.admsakhalin.ru/Docs/Citizen/_layouts/15/eos/edbtransfer.ashx?SiteId=84ddafa0031f409e9b1dd96f91351621&amp;WebId=b44a2e8f6bd940ffb8577ce52c7585e0&amp;ListId=fd8a59b5757749e6848a491ebc731a91&amp;ItemId=78506&amp;ItemGuid=173a3fe69b5441feacbf747f2da44809&amp;Data=24","https://sed.admsakhalin.ru/Docs/Citizen/_layouts/15/eos/edbtransfer.ashx?SiteId=84ddafa0031f409e9b1dd96f91351621&amp;WebId=b44a2e8f6bd940ffb8577ce52c7585e0&amp;ListId=fd8a59b5757749e6848a491ebc731a91&amp;ItemId=78506&amp;ItemGuid=173a3fe69b5441feacbf747f2da44809&amp;Data=24")</f>
        <v>https://sed.admsakhalin.ru/Docs/Citizen/_layouts/15/eos/edbtransfer.ashx?SiteId=84ddafa0031f409e9b1dd96f91351621&amp;WebId=b44a2e8f6bd940ffb8577ce52c7585e0&amp;ListId=fd8a59b5757749e6848a491ebc731a91&amp;ItemId=78506&amp;ItemGuid=173a3fe69b5441feacbf747f2da44809&amp;Data=24</v>
      </c>
    </row>
    <row r="107" spans="1:7" x14ac:dyDescent="0.25">
      <c r="A107" t="s">
        <v>19</v>
      </c>
      <c r="B107" t="s">
        <v>82</v>
      </c>
      <c r="C107" t="s">
        <v>282</v>
      </c>
      <c r="D107" t="s">
        <v>283</v>
      </c>
      <c r="E107" t="s">
        <v>95</v>
      </c>
      <c r="F107" t="str">
        <f t="shared" si="0"/>
        <v>Обращения граждан Ногликский МО</v>
      </c>
      <c r="G107" s="11" t="str">
        <f>HYPERLINK("https://sed.admsakhalin.ru/Docs/Citizen/_layouts/15/eos/edbtransfer.ashx?SiteId=84ddafa0031f409e9b1dd96f91351621&amp;WebId=b44a2e8f6bd940ffb8577ce52c7585e0&amp;ListId=fd8a59b5757749e6848a491ebc731a91&amp;ItemId=80943&amp;ItemGuid=159e5309772f43248fa374e223707196&amp;Data=24","https://sed.admsakhalin.ru/Docs/Citizen/_layouts/15/eos/edbtransfer.ashx?SiteId=84ddafa0031f409e9b1dd96f91351621&amp;WebId=b44a2e8f6bd940ffb8577ce52c7585e0&amp;ListId=fd8a59b5757749e6848a491ebc731a91&amp;ItemId=80943&amp;ItemGuid=159e5309772f43248fa374e223707196&amp;Data=24")</f>
        <v>https://sed.admsakhalin.ru/Docs/Citizen/_layouts/15/eos/edbtransfer.ashx?SiteId=84ddafa0031f409e9b1dd96f91351621&amp;WebId=b44a2e8f6bd940ffb8577ce52c7585e0&amp;ListId=fd8a59b5757749e6848a491ebc731a91&amp;ItemId=80943&amp;ItemGuid=159e5309772f43248fa374e223707196&amp;Data=24</v>
      </c>
    </row>
    <row r="108" spans="1:7" x14ac:dyDescent="0.25">
      <c r="A108" t="s">
        <v>19</v>
      </c>
      <c r="B108" t="s">
        <v>58</v>
      </c>
      <c r="C108" t="s">
        <v>284</v>
      </c>
      <c r="D108" t="s">
        <v>56</v>
      </c>
      <c r="E108" t="s">
        <v>38</v>
      </c>
      <c r="F108" t="str">
        <f t="shared" si="0"/>
        <v>Обращения граждан Ногликский МО</v>
      </c>
      <c r="G108" s="11" t="str">
        <f>HYPERLINK("https://sed.admsakhalin.ru/Docs/Citizen/_layouts/15/eos/edbtransfer.ashx?SiteId=84ddafa0031f409e9b1dd96f91351621&amp;WebId=b44a2e8f6bd940ffb8577ce52c7585e0&amp;ListId=fd8a59b5757749e6848a491ebc731a91&amp;ItemId=77929&amp;ItemGuid=dd33bd964d36485ba07b751440c04d85&amp;Data=24","https://sed.admsakhalin.ru/Docs/Citizen/_layouts/15/eos/edbtransfer.ashx?SiteId=84ddafa0031f409e9b1dd96f91351621&amp;WebId=b44a2e8f6bd940ffb8577ce52c7585e0&amp;ListId=fd8a59b5757749e6848a491ebc731a91&amp;ItemId=77929&amp;ItemGuid=dd33bd964d36485ba07b751440c04d85&amp;Data=24")</f>
        <v>https://sed.admsakhalin.ru/Docs/Citizen/_layouts/15/eos/edbtransfer.ashx?SiteId=84ddafa0031f409e9b1dd96f91351621&amp;WebId=b44a2e8f6bd940ffb8577ce52c7585e0&amp;ListId=fd8a59b5757749e6848a491ebc731a91&amp;ItemId=77929&amp;ItemGuid=dd33bd964d36485ba07b751440c04d85&amp;Data=24</v>
      </c>
    </row>
    <row r="109" spans="1:7" x14ac:dyDescent="0.25">
      <c r="A109" t="s">
        <v>19</v>
      </c>
      <c r="B109" t="s">
        <v>39</v>
      </c>
      <c r="C109" t="s">
        <v>285</v>
      </c>
      <c r="D109" t="s">
        <v>130</v>
      </c>
      <c r="E109" t="s">
        <v>286</v>
      </c>
      <c r="F109" t="str">
        <f t="shared" si="0"/>
        <v>Обращения граждан Ногликский МО</v>
      </c>
      <c r="G109" s="11" t="str">
        <f>HYPERLINK("https://sed.admsakhalin.ru/Docs/Citizen/_layouts/15/eos/edbtransfer.ashx?SiteId=84ddafa0031f409e9b1dd96f91351621&amp;WebId=b44a2e8f6bd940ffb8577ce52c7585e0&amp;ListId=fd8a59b5757749e6848a491ebc731a91&amp;ItemId=79108&amp;ItemGuid=73e463a000d941ddbfb0755761b10ea7&amp;Data=24","https://sed.admsakhalin.ru/Docs/Citizen/_layouts/15/eos/edbtransfer.ashx?SiteId=84ddafa0031f409e9b1dd96f91351621&amp;WebId=b44a2e8f6bd940ffb8577ce52c7585e0&amp;ListId=fd8a59b5757749e6848a491ebc731a91&amp;ItemId=79108&amp;ItemGuid=73e463a000d941ddbfb0755761b10ea7&amp;Data=24")</f>
        <v>https://sed.admsakhalin.ru/Docs/Citizen/_layouts/15/eos/edbtransfer.ashx?SiteId=84ddafa0031f409e9b1dd96f91351621&amp;WebId=b44a2e8f6bd940ffb8577ce52c7585e0&amp;ListId=fd8a59b5757749e6848a491ebc731a91&amp;ItemId=79108&amp;ItemGuid=73e463a000d941ddbfb0755761b10ea7&amp;Data=24</v>
      </c>
    </row>
    <row r="110" spans="1:7" x14ac:dyDescent="0.25">
      <c r="A110" t="s">
        <v>19</v>
      </c>
      <c r="B110" t="s">
        <v>78</v>
      </c>
      <c r="C110" t="s">
        <v>287</v>
      </c>
      <c r="D110" t="s">
        <v>288</v>
      </c>
      <c r="E110" t="s">
        <v>162</v>
      </c>
      <c r="F110" t="str">
        <f t="shared" si="0"/>
        <v>Обращения граждан Ногликский МО</v>
      </c>
      <c r="G110" s="11" t="str">
        <f>HYPERLINK("https://sed.admsakhalin.ru/Docs/Citizen/_layouts/15/eos/edbtransfer.ashx?SiteId=84ddafa0031f409e9b1dd96f91351621&amp;WebId=b44a2e8f6bd940ffb8577ce52c7585e0&amp;ListId=fd8a59b5757749e6848a491ebc731a91&amp;ItemId=77551&amp;ItemGuid=d69615d559c94cc48419766533a00e79&amp;Data=24","https://sed.admsakhalin.ru/Docs/Citizen/_layouts/15/eos/edbtransfer.ashx?SiteId=84ddafa0031f409e9b1dd96f91351621&amp;WebId=b44a2e8f6bd940ffb8577ce52c7585e0&amp;ListId=fd8a59b5757749e6848a491ebc731a91&amp;ItemId=77551&amp;ItemGuid=d69615d559c94cc48419766533a00e79&amp;Data=24")</f>
        <v>https://sed.admsakhalin.ru/Docs/Citizen/_layouts/15/eos/edbtransfer.ashx?SiteId=84ddafa0031f409e9b1dd96f91351621&amp;WebId=b44a2e8f6bd940ffb8577ce52c7585e0&amp;ListId=fd8a59b5757749e6848a491ebc731a91&amp;ItemId=77551&amp;ItemGuid=d69615d559c94cc48419766533a00e79&amp;Data=24</v>
      </c>
    </row>
    <row r="111" spans="1:7" x14ac:dyDescent="0.25">
      <c r="A111" t="s">
        <v>19</v>
      </c>
      <c r="B111" t="s">
        <v>200</v>
      </c>
      <c r="C111" t="s">
        <v>289</v>
      </c>
      <c r="D111" t="s">
        <v>290</v>
      </c>
      <c r="E111" t="s">
        <v>203</v>
      </c>
      <c r="F111" t="str">
        <f t="shared" si="0"/>
        <v>Обращения граждан Ногликский МО</v>
      </c>
      <c r="G111" s="11" t="str">
        <f>HYPERLINK("https://sed.admsakhalin.ru/Docs/Citizen/_layouts/15/eos/edbtransfer.ashx?SiteId=84ddafa0031f409e9b1dd96f91351621&amp;WebId=b44a2e8f6bd940ffb8577ce52c7585e0&amp;ListId=fd8a59b5757749e6848a491ebc731a91&amp;ItemId=81275&amp;ItemGuid=0a0e5bd5159a4d9ea6fd76e223087998&amp;Data=24","https://sed.admsakhalin.ru/Docs/Citizen/_layouts/15/eos/edbtransfer.ashx?SiteId=84ddafa0031f409e9b1dd96f91351621&amp;WebId=b44a2e8f6bd940ffb8577ce52c7585e0&amp;ListId=fd8a59b5757749e6848a491ebc731a91&amp;ItemId=81275&amp;ItemGuid=0a0e5bd5159a4d9ea6fd76e223087998&amp;Data=24")</f>
        <v>https://sed.admsakhalin.ru/Docs/Citizen/_layouts/15/eos/edbtransfer.ashx?SiteId=84ddafa0031f409e9b1dd96f91351621&amp;WebId=b44a2e8f6bd940ffb8577ce52c7585e0&amp;ListId=fd8a59b5757749e6848a491ebc731a91&amp;ItemId=81275&amp;ItemGuid=0a0e5bd5159a4d9ea6fd76e223087998&amp;Data=24</v>
      </c>
    </row>
    <row r="112" spans="1:7" x14ac:dyDescent="0.25">
      <c r="A112" t="s">
        <v>19</v>
      </c>
      <c r="B112" t="s">
        <v>54</v>
      </c>
      <c r="C112" t="s">
        <v>291</v>
      </c>
      <c r="D112" t="s">
        <v>109</v>
      </c>
      <c r="E112" t="s">
        <v>75</v>
      </c>
      <c r="F112" t="str">
        <f t="shared" si="0"/>
        <v>Обращения граждан Ногликский МО</v>
      </c>
      <c r="G112" s="11" t="str">
        <f>HYPERLINK("https://sed.admsakhalin.ru/Docs/Citizen/_layouts/15/eos/edbtransfer.ashx?SiteId=84ddafa0031f409e9b1dd96f91351621&amp;WebId=b44a2e8f6bd940ffb8577ce52c7585e0&amp;ListId=fd8a59b5757749e6848a491ebc731a91&amp;ItemId=79457&amp;ItemGuid=d3ca070f9e8a487ba1dd774941acc62f&amp;Data=24","https://sed.admsakhalin.ru/Docs/Citizen/_layouts/15/eos/edbtransfer.ashx?SiteId=84ddafa0031f409e9b1dd96f91351621&amp;WebId=b44a2e8f6bd940ffb8577ce52c7585e0&amp;ListId=fd8a59b5757749e6848a491ebc731a91&amp;ItemId=79457&amp;ItemGuid=d3ca070f9e8a487ba1dd774941acc62f&amp;Data=24")</f>
        <v>https://sed.admsakhalin.ru/Docs/Citizen/_layouts/15/eos/edbtransfer.ashx?SiteId=84ddafa0031f409e9b1dd96f91351621&amp;WebId=b44a2e8f6bd940ffb8577ce52c7585e0&amp;ListId=fd8a59b5757749e6848a491ebc731a91&amp;ItemId=79457&amp;ItemGuid=d3ca070f9e8a487ba1dd774941acc62f&amp;Data=24</v>
      </c>
    </row>
    <row r="113" spans="1:7" x14ac:dyDescent="0.25">
      <c r="A113" t="s">
        <v>19</v>
      </c>
      <c r="B113" t="s">
        <v>54</v>
      </c>
      <c r="C113" t="s">
        <v>292</v>
      </c>
      <c r="D113" t="s">
        <v>293</v>
      </c>
      <c r="E113" t="s">
        <v>294</v>
      </c>
      <c r="F113" t="str">
        <f t="shared" si="0"/>
        <v>Обращения граждан Ногликский МО</v>
      </c>
      <c r="G113" s="11" t="str">
        <f>HYPERLINK("https://sed.admsakhalin.ru/Docs/Citizen/_layouts/15/eos/edbtransfer.ashx?SiteId=84ddafa0031f409e9b1dd96f91351621&amp;WebId=b44a2e8f6bd940ffb8577ce52c7585e0&amp;ListId=fd8a59b5757749e6848a491ebc731a91&amp;ItemId=76796&amp;ItemGuid=1925e81040824597b02f79a11af47d25&amp;Data=24","https://sed.admsakhalin.ru/Docs/Citizen/_layouts/15/eos/edbtransfer.ashx?SiteId=84ddafa0031f409e9b1dd96f91351621&amp;WebId=b44a2e8f6bd940ffb8577ce52c7585e0&amp;ListId=fd8a59b5757749e6848a491ebc731a91&amp;ItemId=76796&amp;ItemGuid=1925e81040824597b02f79a11af47d25&amp;Data=24")</f>
        <v>https://sed.admsakhalin.ru/Docs/Citizen/_layouts/15/eos/edbtransfer.ashx?SiteId=84ddafa0031f409e9b1dd96f91351621&amp;WebId=b44a2e8f6bd940ffb8577ce52c7585e0&amp;ListId=fd8a59b5757749e6848a491ebc731a91&amp;ItemId=76796&amp;ItemGuid=1925e81040824597b02f79a11af47d25&amp;Data=24</v>
      </c>
    </row>
    <row r="114" spans="1:7" x14ac:dyDescent="0.25">
      <c r="A114" t="s">
        <v>19</v>
      </c>
      <c r="B114" t="s">
        <v>295</v>
      </c>
      <c r="C114" t="s">
        <v>296</v>
      </c>
      <c r="D114" t="s">
        <v>297</v>
      </c>
      <c r="E114" t="s">
        <v>38</v>
      </c>
      <c r="F114" t="str">
        <f t="shared" si="0"/>
        <v>Обращения граждан Ногликский МО</v>
      </c>
      <c r="G114" s="11" t="str">
        <f>HYPERLINK("https://sed.admsakhalin.ru/Docs/Citizen/_layouts/15/eos/edbtransfer.ashx?SiteId=84ddafa0031f409e9b1dd96f91351621&amp;WebId=b44a2e8f6bd940ffb8577ce52c7585e0&amp;ListId=fd8a59b5757749e6848a491ebc731a91&amp;ItemId=81177&amp;ItemGuid=b2b9fdfb2f4744d1a86879ebaff2d0e0&amp;Data=24","https://sed.admsakhalin.ru/Docs/Citizen/_layouts/15/eos/edbtransfer.ashx?SiteId=84ddafa0031f409e9b1dd96f91351621&amp;WebId=b44a2e8f6bd940ffb8577ce52c7585e0&amp;ListId=fd8a59b5757749e6848a491ebc731a91&amp;ItemId=81177&amp;ItemGuid=b2b9fdfb2f4744d1a86879ebaff2d0e0&amp;Data=24")</f>
        <v>https://sed.admsakhalin.ru/Docs/Citizen/_layouts/15/eos/edbtransfer.ashx?SiteId=84ddafa0031f409e9b1dd96f91351621&amp;WebId=b44a2e8f6bd940ffb8577ce52c7585e0&amp;ListId=fd8a59b5757749e6848a491ebc731a91&amp;ItemId=81177&amp;ItemGuid=b2b9fdfb2f4744d1a86879ebaff2d0e0&amp;Data=24</v>
      </c>
    </row>
    <row r="115" spans="1:7" x14ac:dyDescent="0.25">
      <c r="A115" t="s">
        <v>19</v>
      </c>
      <c r="B115" t="s">
        <v>73</v>
      </c>
      <c r="C115" t="s">
        <v>298</v>
      </c>
      <c r="D115" t="s">
        <v>22</v>
      </c>
      <c r="E115" t="s">
        <v>75</v>
      </c>
      <c r="F115" t="str">
        <f t="shared" si="0"/>
        <v>Обращения граждан Ногликский МО</v>
      </c>
      <c r="G115" s="11" t="str">
        <f>HYPERLINK("https://sed.admsakhalin.ru/Docs/Citizen/_layouts/15/eos/edbtransfer.ashx?SiteId=84ddafa0031f409e9b1dd96f91351621&amp;WebId=b44a2e8f6bd940ffb8577ce52c7585e0&amp;ListId=fd8a59b5757749e6848a491ebc731a91&amp;ItemId=77024&amp;ItemGuid=ee9fd3e6ae804230b9427a8b07de4bdf&amp;Data=24","https://sed.admsakhalin.ru/Docs/Citizen/_layouts/15/eos/edbtransfer.ashx?SiteId=84ddafa0031f409e9b1dd96f91351621&amp;WebId=b44a2e8f6bd940ffb8577ce52c7585e0&amp;ListId=fd8a59b5757749e6848a491ebc731a91&amp;ItemId=77024&amp;ItemGuid=ee9fd3e6ae804230b9427a8b07de4bdf&amp;Data=24")</f>
        <v>https://sed.admsakhalin.ru/Docs/Citizen/_layouts/15/eos/edbtransfer.ashx?SiteId=84ddafa0031f409e9b1dd96f91351621&amp;WebId=b44a2e8f6bd940ffb8577ce52c7585e0&amp;ListId=fd8a59b5757749e6848a491ebc731a91&amp;ItemId=77024&amp;ItemGuid=ee9fd3e6ae804230b9427a8b07de4bdf&amp;Data=24</v>
      </c>
    </row>
    <row r="116" spans="1:7" x14ac:dyDescent="0.25">
      <c r="A116" t="s">
        <v>19</v>
      </c>
      <c r="B116" t="s">
        <v>299</v>
      </c>
      <c r="C116" t="s">
        <v>300</v>
      </c>
      <c r="D116" t="s">
        <v>158</v>
      </c>
      <c r="E116" t="s">
        <v>301</v>
      </c>
      <c r="F116" t="str">
        <f t="shared" si="0"/>
        <v>Обращения граждан Ногликский МО</v>
      </c>
      <c r="G116" s="11" t="str">
        <f>HYPERLINK("https://sed.admsakhalin.ru/Docs/Citizen/_layouts/15/eos/edbtransfer.ashx?SiteId=84ddafa0031f409e9b1dd96f91351621&amp;WebId=b44a2e8f6bd940ffb8577ce52c7585e0&amp;ListId=fd8a59b5757749e6848a491ebc731a91&amp;ItemId=81188&amp;ItemGuid=6dd9263507564417abbc7c9aa459eed5&amp;Data=24","https://sed.admsakhalin.ru/Docs/Citizen/_layouts/15/eos/edbtransfer.ashx?SiteId=84ddafa0031f409e9b1dd96f91351621&amp;WebId=b44a2e8f6bd940ffb8577ce52c7585e0&amp;ListId=fd8a59b5757749e6848a491ebc731a91&amp;ItemId=81188&amp;ItemGuid=6dd9263507564417abbc7c9aa459eed5&amp;Data=24")</f>
        <v>https://sed.admsakhalin.ru/Docs/Citizen/_layouts/15/eos/edbtransfer.ashx?SiteId=84ddafa0031f409e9b1dd96f91351621&amp;WebId=b44a2e8f6bd940ffb8577ce52c7585e0&amp;ListId=fd8a59b5757749e6848a491ebc731a91&amp;ItemId=81188&amp;ItemGuid=6dd9263507564417abbc7c9aa459eed5&amp;Data=24</v>
      </c>
    </row>
    <row r="117" spans="1:7" x14ac:dyDescent="0.25">
      <c r="A117" t="s">
        <v>19</v>
      </c>
      <c r="B117" t="s">
        <v>32</v>
      </c>
      <c r="C117" t="s">
        <v>302</v>
      </c>
      <c r="D117" t="s">
        <v>26</v>
      </c>
      <c r="E117" t="s">
        <v>62</v>
      </c>
      <c r="F117" t="str">
        <f t="shared" si="0"/>
        <v>Обращения граждан Ногликский МО</v>
      </c>
      <c r="G117" s="11" t="str">
        <f>HYPERLINK("https://sed.admsakhalin.ru/Docs/Citizen/_layouts/15/eos/edbtransfer.ashx?SiteId=84ddafa0031f409e9b1dd96f91351621&amp;WebId=b44a2e8f6bd940ffb8577ce52c7585e0&amp;ListId=fd8a59b5757749e6848a491ebc731a91&amp;ItemId=82435&amp;ItemGuid=9d491d8c460b4056a7dd7e910cf35171&amp;Data=24","https://sed.admsakhalin.ru/Docs/Citizen/_layouts/15/eos/edbtransfer.ashx?SiteId=84ddafa0031f409e9b1dd96f91351621&amp;WebId=b44a2e8f6bd940ffb8577ce52c7585e0&amp;ListId=fd8a59b5757749e6848a491ebc731a91&amp;ItemId=82435&amp;ItemGuid=9d491d8c460b4056a7dd7e910cf35171&amp;Data=24")</f>
        <v>https://sed.admsakhalin.ru/Docs/Citizen/_layouts/15/eos/edbtransfer.ashx?SiteId=84ddafa0031f409e9b1dd96f91351621&amp;WebId=b44a2e8f6bd940ffb8577ce52c7585e0&amp;ListId=fd8a59b5757749e6848a491ebc731a91&amp;ItemId=82435&amp;ItemGuid=9d491d8c460b4056a7dd7e910cf35171&amp;Data=24</v>
      </c>
    </row>
    <row r="118" spans="1:7" x14ac:dyDescent="0.25">
      <c r="A118" t="s">
        <v>19</v>
      </c>
      <c r="B118" t="s">
        <v>303</v>
      </c>
      <c r="C118" t="s">
        <v>304</v>
      </c>
      <c r="D118" t="s">
        <v>305</v>
      </c>
      <c r="E118" t="s">
        <v>306</v>
      </c>
      <c r="F118" t="str">
        <f t="shared" si="0"/>
        <v>Обращения граждан Ногликский МО</v>
      </c>
      <c r="G118" s="11" t="str">
        <f>HYPERLINK("https://sed.admsakhalin.ru/Docs/Citizen/_layouts/15/eos/edbtransfer.ashx?SiteId=84ddafa0031f409e9b1dd96f91351621&amp;WebId=b44a2e8f6bd940ffb8577ce52c7585e0&amp;ListId=fd8a59b5757749e6848a491ebc731a91&amp;ItemId=77650&amp;ItemGuid=dbfe0aea00714018aa2b7f736fe385a9&amp;Data=24","https://sed.admsakhalin.ru/Docs/Citizen/_layouts/15/eos/edbtransfer.ashx?SiteId=84ddafa0031f409e9b1dd96f91351621&amp;WebId=b44a2e8f6bd940ffb8577ce52c7585e0&amp;ListId=fd8a59b5757749e6848a491ebc731a91&amp;ItemId=77650&amp;ItemGuid=dbfe0aea00714018aa2b7f736fe385a9&amp;Data=24")</f>
        <v>https://sed.admsakhalin.ru/Docs/Citizen/_layouts/15/eos/edbtransfer.ashx?SiteId=84ddafa0031f409e9b1dd96f91351621&amp;WebId=b44a2e8f6bd940ffb8577ce52c7585e0&amp;ListId=fd8a59b5757749e6848a491ebc731a91&amp;ItemId=77650&amp;ItemGuid=dbfe0aea00714018aa2b7f736fe385a9&amp;Data=24</v>
      </c>
    </row>
    <row r="119" spans="1:7" x14ac:dyDescent="0.25">
      <c r="A119" t="s">
        <v>19</v>
      </c>
      <c r="B119" t="s">
        <v>78</v>
      </c>
      <c r="C119" t="s">
        <v>307</v>
      </c>
      <c r="D119" t="s">
        <v>174</v>
      </c>
      <c r="E119" t="s">
        <v>162</v>
      </c>
      <c r="F119" t="str">
        <f t="shared" si="0"/>
        <v>Обращения граждан Ногликский МО</v>
      </c>
      <c r="G119" s="11" t="str">
        <f>HYPERLINK("https://sed.admsakhalin.ru/Docs/Citizen/_layouts/15/eos/edbtransfer.ashx?SiteId=84ddafa0031f409e9b1dd96f91351621&amp;WebId=b44a2e8f6bd940ffb8577ce52c7585e0&amp;ListId=fd8a59b5757749e6848a491ebc731a91&amp;ItemId=80618&amp;ItemGuid=fcf8cf5b3bdd4b03af0f7f76102d3ed3&amp;Data=24","https://sed.admsakhalin.ru/Docs/Citizen/_layouts/15/eos/edbtransfer.ashx?SiteId=84ddafa0031f409e9b1dd96f91351621&amp;WebId=b44a2e8f6bd940ffb8577ce52c7585e0&amp;ListId=fd8a59b5757749e6848a491ebc731a91&amp;ItemId=80618&amp;ItemGuid=fcf8cf5b3bdd4b03af0f7f76102d3ed3&amp;Data=24")</f>
        <v>https://sed.admsakhalin.ru/Docs/Citizen/_layouts/15/eos/edbtransfer.ashx?SiteId=84ddafa0031f409e9b1dd96f91351621&amp;WebId=b44a2e8f6bd940ffb8577ce52c7585e0&amp;ListId=fd8a59b5757749e6848a491ebc731a91&amp;ItemId=80618&amp;ItemGuid=fcf8cf5b3bdd4b03af0f7f76102d3ed3&amp;Data=24</v>
      </c>
    </row>
    <row r="120" spans="1:7" x14ac:dyDescent="0.25">
      <c r="A120" t="s">
        <v>19</v>
      </c>
      <c r="B120" t="s">
        <v>308</v>
      </c>
      <c r="C120" t="s">
        <v>309</v>
      </c>
      <c r="D120" t="s">
        <v>116</v>
      </c>
      <c r="E120" t="s">
        <v>310</v>
      </c>
      <c r="F120" t="str">
        <f t="shared" si="0"/>
        <v>Обращения граждан Ногликский МО</v>
      </c>
      <c r="G120" s="11" t="str">
        <f>HYPERLINK("https://sed.admsakhalin.ru/Docs/Citizen/_layouts/15/eos/edbtransfer.ashx?SiteId=84ddafa0031f409e9b1dd96f91351621&amp;WebId=b44a2e8f6bd940ffb8577ce52c7585e0&amp;ListId=fd8a59b5757749e6848a491ebc731a91&amp;ItemId=77747&amp;ItemGuid=d15edc8c3c2f480ab5a3806ac5cf1b02&amp;Data=24","https://sed.admsakhalin.ru/Docs/Citizen/_layouts/15/eos/edbtransfer.ashx?SiteId=84ddafa0031f409e9b1dd96f91351621&amp;WebId=b44a2e8f6bd940ffb8577ce52c7585e0&amp;ListId=fd8a59b5757749e6848a491ebc731a91&amp;ItemId=77747&amp;ItemGuid=d15edc8c3c2f480ab5a3806ac5cf1b02&amp;Data=24")</f>
        <v>https://sed.admsakhalin.ru/Docs/Citizen/_layouts/15/eos/edbtransfer.ashx?SiteId=84ddafa0031f409e9b1dd96f91351621&amp;WebId=b44a2e8f6bd940ffb8577ce52c7585e0&amp;ListId=fd8a59b5757749e6848a491ebc731a91&amp;ItemId=77747&amp;ItemGuid=d15edc8c3c2f480ab5a3806ac5cf1b02&amp;Data=24</v>
      </c>
    </row>
    <row r="121" spans="1:7" x14ac:dyDescent="0.25">
      <c r="A121" t="s">
        <v>19</v>
      </c>
      <c r="B121" t="s">
        <v>78</v>
      </c>
      <c r="C121" t="s">
        <v>311</v>
      </c>
      <c r="D121" t="s">
        <v>48</v>
      </c>
      <c r="E121" t="s">
        <v>162</v>
      </c>
      <c r="F121" t="str">
        <f t="shared" si="0"/>
        <v>Обращения граждан Ногликский МО</v>
      </c>
      <c r="G121" s="11" t="str">
        <f>HYPERLINK("https://sed.admsakhalin.ru/Docs/Citizen/_layouts/15/eos/edbtransfer.ashx?SiteId=84ddafa0031f409e9b1dd96f91351621&amp;WebId=b44a2e8f6bd940ffb8577ce52c7585e0&amp;ListId=fd8a59b5757749e6848a491ebc731a91&amp;ItemId=77821&amp;ItemGuid=414594d8e61e47fab50984053a08bce4&amp;Data=24","https://sed.admsakhalin.ru/Docs/Citizen/_layouts/15/eos/edbtransfer.ashx?SiteId=84ddafa0031f409e9b1dd96f91351621&amp;WebId=b44a2e8f6bd940ffb8577ce52c7585e0&amp;ListId=fd8a59b5757749e6848a491ebc731a91&amp;ItemId=77821&amp;ItemGuid=414594d8e61e47fab50984053a08bce4&amp;Data=24")</f>
        <v>https://sed.admsakhalin.ru/Docs/Citizen/_layouts/15/eos/edbtransfer.ashx?SiteId=84ddafa0031f409e9b1dd96f91351621&amp;WebId=b44a2e8f6bd940ffb8577ce52c7585e0&amp;ListId=fd8a59b5757749e6848a491ebc731a91&amp;ItemId=77821&amp;ItemGuid=414594d8e61e47fab50984053a08bce4&amp;Data=24</v>
      </c>
    </row>
    <row r="122" spans="1:7" x14ac:dyDescent="0.25">
      <c r="A122" t="s">
        <v>19</v>
      </c>
      <c r="B122" t="s">
        <v>39</v>
      </c>
      <c r="C122" t="s">
        <v>312</v>
      </c>
      <c r="D122" t="s">
        <v>48</v>
      </c>
      <c r="E122" t="s">
        <v>42</v>
      </c>
      <c r="F122" t="str">
        <f t="shared" si="0"/>
        <v>Обращения граждан Ногликский МО</v>
      </c>
      <c r="G122" s="11" t="str">
        <f>HYPERLINK("https://sed.admsakhalin.ru/Docs/Citizen/_layouts/15/eos/edbtransfer.ashx?SiteId=84ddafa0031f409e9b1dd96f91351621&amp;WebId=b44a2e8f6bd940ffb8577ce52c7585e0&amp;ListId=fd8a59b5757749e6848a491ebc731a91&amp;ItemId=77829&amp;ItemGuid=de07e64ad18b4264a25b85a69e6ff4e2&amp;Data=24","https://sed.admsakhalin.ru/Docs/Citizen/_layouts/15/eos/edbtransfer.ashx?SiteId=84ddafa0031f409e9b1dd96f91351621&amp;WebId=b44a2e8f6bd940ffb8577ce52c7585e0&amp;ListId=fd8a59b5757749e6848a491ebc731a91&amp;ItemId=77829&amp;ItemGuid=de07e64ad18b4264a25b85a69e6ff4e2&amp;Data=24")</f>
        <v>https://sed.admsakhalin.ru/Docs/Citizen/_layouts/15/eos/edbtransfer.ashx?SiteId=84ddafa0031f409e9b1dd96f91351621&amp;WebId=b44a2e8f6bd940ffb8577ce52c7585e0&amp;ListId=fd8a59b5757749e6848a491ebc731a91&amp;ItemId=77829&amp;ItemGuid=de07e64ad18b4264a25b85a69e6ff4e2&amp;Data=24</v>
      </c>
    </row>
    <row r="123" spans="1:7" x14ac:dyDescent="0.25">
      <c r="A123" t="s">
        <v>19</v>
      </c>
      <c r="B123" t="s">
        <v>219</v>
      </c>
      <c r="C123" t="s">
        <v>313</v>
      </c>
      <c r="D123" t="s">
        <v>66</v>
      </c>
      <c r="E123" t="s">
        <v>314</v>
      </c>
      <c r="F123" t="str">
        <f t="shared" si="0"/>
        <v>Обращения граждан Ногликский МО</v>
      </c>
      <c r="G123" s="11" t="str">
        <f>HYPERLINK("https://sed.admsakhalin.ru/Docs/Citizen/_layouts/15/eos/edbtransfer.ashx?SiteId=84ddafa0031f409e9b1dd96f91351621&amp;WebId=b44a2e8f6bd940ffb8577ce52c7585e0&amp;ListId=fd8a59b5757749e6848a491ebc731a91&amp;ItemId=79045&amp;ItemGuid=20387912a8c4461da1e0867668dcde46&amp;Data=24","https://sed.admsakhalin.ru/Docs/Citizen/_layouts/15/eos/edbtransfer.ashx?SiteId=84ddafa0031f409e9b1dd96f91351621&amp;WebId=b44a2e8f6bd940ffb8577ce52c7585e0&amp;ListId=fd8a59b5757749e6848a491ebc731a91&amp;ItemId=79045&amp;ItemGuid=20387912a8c4461da1e0867668dcde46&amp;Data=24")</f>
        <v>https://sed.admsakhalin.ru/Docs/Citizen/_layouts/15/eos/edbtransfer.ashx?SiteId=84ddafa0031f409e9b1dd96f91351621&amp;WebId=b44a2e8f6bd940ffb8577ce52c7585e0&amp;ListId=fd8a59b5757749e6848a491ebc731a91&amp;ItemId=79045&amp;ItemGuid=20387912a8c4461da1e0867668dcde46&amp;Data=24</v>
      </c>
    </row>
    <row r="124" spans="1:7" x14ac:dyDescent="0.25">
      <c r="A124" t="s">
        <v>19</v>
      </c>
      <c r="B124" t="s">
        <v>78</v>
      </c>
      <c r="C124" t="s">
        <v>315</v>
      </c>
      <c r="D124" t="s">
        <v>84</v>
      </c>
      <c r="E124" t="s">
        <v>162</v>
      </c>
      <c r="F124" t="str">
        <f t="shared" si="0"/>
        <v>Обращения граждан Ногликский МО</v>
      </c>
      <c r="G124" s="11" t="str">
        <f>HYPERLINK("https://sed.admsakhalin.ru/Docs/Citizen/_layouts/15/eos/edbtransfer.ashx?SiteId=84ddafa0031f409e9b1dd96f91351621&amp;WebId=b44a2e8f6bd940ffb8577ce52c7585e0&amp;ListId=fd8a59b5757749e6848a491ebc731a91&amp;ItemId=78502&amp;ItemGuid=acb83d87b5864f09b7c187be7ff5e2f9&amp;Data=24","https://sed.admsakhalin.ru/Docs/Citizen/_layouts/15/eos/edbtransfer.ashx?SiteId=84ddafa0031f409e9b1dd96f91351621&amp;WebId=b44a2e8f6bd940ffb8577ce52c7585e0&amp;ListId=fd8a59b5757749e6848a491ebc731a91&amp;ItemId=78502&amp;ItemGuid=acb83d87b5864f09b7c187be7ff5e2f9&amp;Data=24")</f>
        <v>https://sed.admsakhalin.ru/Docs/Citizen/_layouts/15/eos/edbtransfer.ashx?SiteId=84ddafa0031f409e9b1dd96f91351621&amp;WebId=b44a2e8f6bd940ffb8577ce52c7585e0&amp;ListId=fd8a59b5757749e6848a491ebc731a91&amp;ItemId=78502&amp;ItemGuid=acb83d87b5864f09b7c187be7ff5e2f9&amp;Data=24</v>
      </c>
    </row>
    <row r="125" spans="1:7" x14ac:dyDescent="0.25">
      <c r="A125" t="s">
        <v>19</v>
      </c>
      <c r="B125" t="s">
        <v>82</v>
      </c>
      <c r="C125" t="s">
        <v>316</v>
      </c>
      <c r="D125" t="s">
        <v>317</v>
      </c>
      <c r="E125" t="s">
        <v>318</v>
      </c>
      <c r="F125" t="str">
        <f t="shared" si="0"/>
        <v>Обращения граждан Ногликский МО</v>
      </c>
      <c r="G125" s="11" t="str">
        <f>HYPERLINK("https://sed.admsakhalin.ru/Docs/Citizen/_layouts/15/eos/edbtransfer.ashx?SiteId=84ddafa0031f409e9b1dd96f91351621&amp;WebId=b44a2e8f6bd940ffb8577ce52c7585e0&amp;ListId=fd8a59b5757749e6848a491ebc731a91&amp;ItemId=81392&amp;ItemGuid=fe54afe1fb9f40f28bb1890bb93bf8c1&amp;Data=24","https://sed.admsakhalin.ru/Docs/Citizen/_layouts/15/eos/edbtransfer.ashx?SiteId=84ddafa0031f409e9b1dd96f91351621&amp;WebId=b44a2e8f6bd940ffb8577ce52c7585e0&amp;ListId=fd8a59b5757749e6848a491ebc731a91&amp;ItemId=81392&amp;ItemGuid=fe54afe1fb9f40f28bb1890bb93bf8c1&amp;Data=24")</f>
        <v>https://sed.admsakhalin.ru/Docs/Citizen/_layouts/15/eos/edbtransfer.ashx?SiteId=84ddafa0031f409e9b1dd96f91351621&amp;WebId=b44a2e8f6bd940ffb8577ce52c7585e0&amp;ListId=fd8a59b5757749e6848a491ebc731a91&amp;ItemId=81392&amp;ItemGuid=fe54afe1fb9f40f28bb1890bb93bf8c1&amp;Data=24</v>
      </c>
    </row>
    <row r="126" spans="1:7" x14ac:dyDescent="0.25">
      <c r="A126" t="s">
        <v>19</v>
      </c>
      <c r="B126" t="s">
        <v>319</v>
      </c>
      <c r="C126" t="s">
        <v>320</v>
      </c>
      <c r="D126" t="s">
        <v>321</v>
      </c>
      <c r="E126" t="s">
        <v>322</v>
      </c>
      <c r="F126" t="str">
        <f t="shared" si="0"/>
        <v>Обращения граждан Ногликский МО</v>
      </c>
      <c r="G126" s="11" t="str">
        <f>HYPERLINK("https://sed.admsakhalin.ru/Docs/Citizen/_layouts/15/eos/edbtransfer.ashx?SiteId=84ddafa0031f409e9b1dd96f91351621&amp;WebId=b44a2e8f6bd940ffb8577ce52c7585e0&amp;ListId=fd8a59b5757749e6848a491ebc731a91&amp;ItemId=79615&amp;ItemGuid=963e9d4591c446d18c628953cd4b71f0&amp;Data=24","https://sed.admsakhalin.ru/Docs/Citizen/_layouts/15/eos/edbtransfer.ashx?SiteId=84ddafa0031f409e9b1dd96f91351621&amp;WebId=b44a2e8f6bd940ffb8577ce52c7585e0&amp;ListId=fd8a59b5757749e6848a491ebc731a91&amp;ItemId=79615&amp;ItemGuid=963e9d4591c446d18c628953cd4b71f0&amp;Data=24")</f>
        <v>https://sed.admsakhalin.ru/Docs/Citizen/_layouts/15/eos/edbtransfer.ashx?SiteId=84ddafa0031f409e9b1dd96f91351621&amp;WebId=b44a2e8f6bd940ffb8577ce52c7585e0&amp;ListId=fd8a59b5757749e6848a491ebc731a91&amp;ItemId=79615&amp;ItemGuid=963e9d4591c446d18c628953cd4b71f0&amp;Data=24</v>
      </c>
    </row>
    <row r="127" spans="1:7" x14ac:dyDescent="0.25">
      <c r="A127" t="s">
        <v>19</v>
      </c>
      <c r="B127" t="s">
        <v>160</v>
      </c>
      <c r="C127" t="s">
        <v>323</v>
      </c>
      <c r="D127" t="s">
        <v>187</v>
      </c>
      <c r="E127" t="s">
        <v>324</v>
      </c>
      <c r="F127" t="str">
        <f t="shared" si="0"/>
        <v>Обращения граждан Ногликский МО</v>
      </c>
      <c r="G127" s="11" t="str">
        <f>HYPERLINK("https://sed.admsakhalin.ru/Docs/Citizen/_layouts/15/eos/edbtransfer.ashx?SiteId=84ddafa0031f409e9b1dd96f91351621&amp;WebId=b44a2e8f6bd940ffb8577ce52c7585e0&amp;ListId=fd8a59b5757749e6848a491ebc731a91&amp;ItemId=79014&amp;ItemGuid=65c0f13dc4af4092ac1b8a33cb3cc5c3&amp;Data=24","https://sed.admsakhalin.ru/Docs/Citizen/_layouts/15/eos/edbtransfer.ashx?SiteId=84ddafa0031f409e9b1dd96f91351621&amp;WebId=b44a2e8f6bd940ffb8577ce52c7585e0&amp;ListId=fd8a59b5757749e6848a491ebc731a91&amp;ItemId=79014&amp;ItemGuid=65c0f13dc4af4092ac1b8a33cb3cc5c3&amp;Data=24")</f>
        <v>https://sed.admsakhalin.ru/Docs/Citizen/_layouts/15/eos/edbtransfer.ashx?SiteId=84ddafa0031f409e9b1dd96f91351621&amp;WebId=b44a2e8f6bd940ffb8577ce52c7585e0&amp;ListId=fd8a59b5757749e6848a491ebc731a91&amp;ItemId=79014&amp;ItemGuid=65c0f13dc4af4092ac1b8a33cb3cc5c3&amp;Data=24</v>
      </c>
    </row>
    <row r="128" spans="1:7" x14ac:dyDescent="0.25">
      <c r="A128" t="s">
        <v>19</v>
      </c>
      <c r="B128" t="s">
        <v>58</v>
      </c>
      <c r="C128" t="s">
        <v>325</v>
      </c>
      <c r="D128" t="s">
        <v>326</v>
      </c>
      <c r="E128" t="s">
        <v>64</v>
      </c>
      <c r="F128" t="str">
        <f t="shared" si="0"/>
        <v>Обращения граждан Ногликский МО</v>
      </c>
      <c r="G128" s="11" t="str">
        <f>HYPERLINK("https://sed.admsakhalin.ru/Docs/Citizen/_layouts/15/eos/edbtransfer.ashx?SiteId=84ddafa0031f409e9b1dd96f91351621&amp;WebId=b44a2e8f6bd940ffb8577ce52c7585e0&amp;ListId=fd8a59b5757749e6848a491ebc731a91&amp;ItemId=78111&amp;ItemGuid=be56063660574bdbadf38ad2fd93e0f5&amp;Data=24","https://sed.admsakhalin.ru/Docs/Citizen/_layouts/15/eos/edbtransfer.ashx?SiteId=84ddafa0031f409e9b1dd96f91351621&amp;WebId=b44a2e8f6bd940ffb8577ce52c7585e0&amp;ListId=fd8a59b5757749e6848a491ebc731a91&amp;ItemId=78111&amp;ItemGuid=be56063660574bdbadf38ad2fd93e0f5&amp;Data=24")</f>
        <v>https://sed.admsakhalin.ru/Docs/Citizen/_layouts/15/eos/edbtransfer.ashx?SiteId=84ddafa0031f409e9b1dd96f91351621&amp;WebId=b44a2e8f6bd940ffb8577ce52c7585e0&amp;ListId=fd8a59b5757749e6848a491ebc731a91&amp;ItemId=78111&amp;ItemGuid=be56063660574bdbadf38ad2fd93e0f5&amp;Data=24</v>
      </c>
    </row>
    <row r="129" spans="1:7" x14ac:dyDescent="0.25">
      <c r="A129" t="s">
        <v>19</v>
      </c>
      <c r="B129" t="s">
        <v>32</v>
      </c>
      <c r="C129" t="s">
        <v>327</v>
      </c>
      <c r="D129" t="s">
        <v>105</v>
      </c>
      <c r="E129" t="s">
        <v>45</v>
      </c>
      <c r="F129" t="str">
        <f t="shared" si="0"/>
        <v>Обращения граждан Ногликский МО</v>
      </c>
      <c r="G129" s="11" t="str">
        <f>HYPERLINK("https://sed.admsakhalin.ru/Docs/Citizen/_layouts/15/eos/edbtransfer.ashx?SiteId=84ddafa0031f409e9b1dd96f91351621&amp;WebId=b44a2e8f6bd940ffb8577ce52c7585e0&amp;ListId=fd8a59b5757749e6848a491ebc731a91&amp;ItemId=77174&amp;ItemGuid=fd6ebcbe63804c21b9928afaa535b203&amp;Data=24","https://sed.admsakhalin.ru/Docs/Citizen/_layouts/15/eos/edbtransfer.ashx?SiteId=84ddafa0031f409e9b1dd96f91351621&amp;WebId=b44a2e8f6bd940ffb8577ce52c7585e0&amp;ListId=fd8a59b5757749e6848a491ebc731a91&amp;ItemId=77174&amp;ItemGuid=fd6ebcbe63804c21b9928afaa535b203&amp;Data=24")</f>
        <v>https://sed.admsakhalin.ru/Docs/Citizen/_layouts/15/eos/edbtransfer.ashx?SiteId=84ddafa0031f409e9b1dd96f91351621&amp;WebId=b44a2e8f6bd940ffb8577ce52c7585e0&amp;ListId=fd8a59b5757749e6848a491ebc731a91&amp;ItemId=77174&amp;ItemGuid=fd6ebcbe63804c21b9928afaa535b203&amp;Data=24</v>
      </c>
    </row>
    <row r="130" spans="1:7" x14ac:dyDescent="0.25">
      <c r="A130" t="s">
        <v>19</v>
      </c>
      <c r="B130" t="s">
        <v>39</v>
      </c>
      <c r="C130" t="s">
        <v>328</v>
      </c>
      <c r="D130" t="s">
        <v>150</v>
      </c>
      <c r="E130" t="s">
        <v>286</v>
      </c>
      <c r="F130" t="str">
        <f t="shared" si="0"/>
        <v>Обращения граждан Ногликский МО</v>
      </c>
      <c r="G130" s="11" t="str">
        <f>HYPERLINK("https://sed.admsakhalin.ru/Docs/Citizen/_layouts/15/eos/edbtransfer.ashx?SiteId=84ddafa0031f409e9b1dd96f91351621&amp;WebId=b44a2e8f6bd940ffb8577ce52c7585e0&amp;ListId=fd8a59b5757749e6848a491ebc731a91&amp;ItemId=79268&amp;ItemGuid=872e9651fda24698b4798b58e105f08a&amp;Data=24","https://sed.admsakhalin.ru/Docs/Citizen/_layouts/15/eos/edbtransfer.ashx?SiteId=84ddafa0031f409e9b1dd96f91351621&amp;WebId=b44a2e8f6bd940ffb8577ce52c7585e0&amp;ListId=fd8a59b5757749e6848a491ebc731a91&amp;ItemId=79268&amp;ItemGuid=872e9651fda24698b4798b58e105f08a&amp;Data=24")</f>
        <v>https://sed.admsakhalin.ru/Docs/Citizen/_layouts/15/eos/edbtransfer.ashx?SiteId=84ddafa0031f409e9b1dd96f91351621&amp;WebId=b44a2e8f6bd940ffb8577ce52c7585e0&amp;ListId=fd8a59b5757749e6848a491ebc731a91&amp;ItemId=79268&amp;ItemGuid=872e9651fda24698b4798b58e105f08a&amp;Data=24</v>
      </c>
    </row>
    <row r="131" spans="1:7" x14ac:dyDescent="0.25">
      <c r="A131" t="s">
        <v>19</v>
      </c>
      <c r="B131" t="s">
        <v>32</v>
      </c>
      <c r="C131" t="s">
        <v>329</v>
      </c>
      <c r="D131" t="s">
        <v>30</v>
      </c>
      <c r="E131" t="s">
        <v>62</v>
      </c>
      <c r="F131" t="str">
        <f t="shared" si="0"/>
        <v>Обращения граждан Ногликский МО</v>
      </c>
      <c r="G131" s="11" t="str">
        <f>HYPERLINK("https://sed.admsakhalin.ru/Docs/Citizen/_layouts/15/eos/edbtransfer.ashx?SiteId=84ddafa0031f409e9b1dd96f91351621&amp;WebId=b44a2e8f6bd940ffb8577ce52c7585e0&amp;ListId=fd8a59b5757749e6848a491ebc731a91&amp;ItemId=76582&amp;ItemGuid=38e1a13c728047089e258bea5684fffa&amp;Data=24","https://sed.admsakhalin.ru/Docs/Citizen/_layouts/15/eos/edbtransfer.ashx?SiteId=84ddafa0031f409e9b1dd96f91351621&amp;WebId=b44a2e8f6bd940ffb8577ce52c7585e0&amp;ListId=fd8a59b5757749e6848a491ebc731a91&amp;ItemId=76582&amp;ItemGuid=38e1a13c728047089e258bea5684fffa&amp;Data=24")</f>
        <v>https://sed.admsakhalin.ru/Docs/Citizen/_layouts/15/eos/edbtransfer.ashx?SiteId=84ddafa0031f409e9b1dd96f91351621&amp;WebId=b44a2e8f6bd940ffb8577ce52c7585e0&amp;ListId=fd8a59b5757749e6848a491ebc731a91&amp;ItemId=76582&amp;ItemGuid=38e1a13c728047089e258bea5684fffa&amp;Data=24</v>
      </c>
    </row>
    <row r="132" spans="1:7" x14ac:dyDescent="0.25">
      <c r="A132" t="s">
        <v>19</v>
      </c>
      <c r="B132" t="s">
        <v>24</v>
      </c>
      <c r="C132" t="s">
        <v>330</v>
      </c>
      <c r="D132" t="s">
        <v>331</v>
      </c>
      <c r="E132" t="s">
        <v>332</v>
      </c>
      <c r="F132" t="str">
        <f t="shared" si="0"/>
        <v>Обращения граждан Ногликский МО</v>
      </c>
      <c r="G132" s="11" t="str">
        <f>HYPERLINK("https://sed.admsakhalin.ru/Docs/Citizen/_layouts/15/eos/edbtransfer.ashx?SiteId=84ddafa0031f409e9b1dd96f91351621&amp;WebId=b44a2e8f6bd940ffb8577ce52c7585e0&amp;ListId=fd8a59b5757749e6848a491ebc731a91&amp;ItemId=82674&amp;ItemGuid=63589b9c289143dd85178c780b729b96&amp;Data=24","https://sed.admsakhalin.ru/Docs/Citizen/_layouts/15/eos/edbtransfer.ashx?SiteId=84ddafa0031f409e9b1dd96f91351621&amp;WebId=b44a2e8f6bd940ffb8577ce52c7585e0&amp;ListId=fd8a59b5757749e6848a491ebc731a91&amp;ItemId=82674&amp;ItemGuid=63589b9c289143dd85178c780b729b96&amp;Data=24")</f>
        <v>https://sed.admsakhalin.ru/Docs/Citizen/_layouts/15/eos/edbtransfer.ashx?SiteId=84ddafa0031f409e9b1dd96f91351621&amp;WebId=b44a2e8f6bd940ffb8577ce52c7585e0&amp;ListId=fd8a59b5757749e6848a491ebc731a91&amp;ItemId=82674&amp;ItemGuid=63589b9c289143dd85178c780b729b96&amp;Data=24</v>
      </c>
    </row>
    <row r="133" spans="1:7" x14ac:dyDescent="0.25">
      <c r="A133" t="s">
        <v>19</v>
      </c>
      <c r="B133" t="s">
        <v>39</v>
      </c>
      <c r="C133" t="s">
        <v>333</v>
      </c>
      <c r="D133" t="s">
        <v>334</v>
      </c>
      <c r="E133" t="s">
        <v>335</v>
      </c>
      <c r="F133" t="str">
        <f t="shared" si="0"/>
        <v>Обращения граждан Ногликский МО</v>
      </c>
      <c r="G133" s="11" t="str">
        <f>HYPERLINK("https://sed.admsakhalin.ru/Docs/Citizen/_layouts/15/eos/edbtransfer.ashx?SiteId=84ddafa0031f409e9b1dd96f91351621&amp;WebId=b44a2e8f6bd940ffb8577ce52c7585e0&amp;ListId=fd8a59b5757749e6848a491ebc731a91&amp;ItemId=82336&amp;ItemGuid=0f2a08d04e2a43b68fa38cff52192bd9&amp;Data=24","https://sed.admsakhalin.ru/Docs/Citizen/_layouts/15/eos/edbtransfer.ashx?SiteId=84ddafa0031f409e9b1dd96f91351621&amp;WebId=b44a2e8f6bd940ffb8577ce52c7585e0&amp;ListId=fd8a59b5757749e6848a491ebc731a91&amp;ItemId=82336&amp;ItemGuid=0f2a08d04e2a43b68fa38cff52192bd9&amp;Data=24")</f>
        <v>https://sed.admsakhalin.ru/Docs/Citizen/_layouts/15/eos/edbtransfer.ashx?SiteId=84ddafa0031f409e9b1dd96f91351621&amp;WebId=b44a2e8f6bd940ffb8577ce52c7585e0&amp;ListId=fd8a59b5757749e6848a491ebc731a91&amp;ItemId=82336&amp;ItemGuid=0f2a08d04e2a43b68fa38cff52192bd9&amp;Data=24</v>
      </c>
    </row>
    <row r="134" spans="1:7" x14ac:dyDescent="0.25">
      <c r="A134" t="s">
        <v>19</v>
      </c>
      <c r="B134" t="s">
        <v>336</v>
      </c>
      <c r="C134" t="s">
        <v>337</v>
      </c>
      <c r="D134" t="s">
        <v>105</v>
      </c>
      <c r="E134" t="s">
        <v>338</v>
      </c>
      <c r="F134" t="str">
        <f t="shared" si="0"/>
        <v>Обращения граждан Ногликский МО</v>
      </c>
      <c r="G134" s="11" t="str">
        <f>HYPERLINK("https://sed.admsakhalin.ru/Docs/Citizen/_layouts/15/eos/edbtransfer.ashx?SiteId=84ddafa0031f409e9b1dd96f91351621&amp;WebId=b44a2e8f6bd940ffb8577ce52c7585e0&amp;ListId=fd8a59b5757749e6848a491ebc731a91&amp;ItemId=77186&amp;ItemGuid=7ca2422554254fb8887e8d0bd2af0e15&amp;Data=24","https://sed.admsakhalin.ru/Docs/Citizen/_layouts/15/eos/edbtransfer.ashx?SiteId=84ddafa0031f409e9b1dd96f91351621&amp;WebId=b44a2e8f6bd940ffb8577ce52c7585e0&amp;ListId=fd8a59b5757749e6848a491ebc731a91&amp;ItemId=77186&amp;ItemGuid=7ca2422554254fb8887e8d0bd2af0e15&amp;Data=24")</f>
        <v>https://sed.admsakhalin.ru/Docs/Citizen/_layouts/15/eos/edbtransfer.ashx?SiteId=84ddafa0031f409e9b1dd96f91351621&amp;WebId=b44a2e8f6bd940ffb8577ce52c7585e0&amp;ListId=fd8a59b5757749e6848a491ebc731a91&amp;ItemId=77186&amp;ItemGuid=7ca2422554254fb8887e8d0bd2af0e15&amp;Data=24</v>
      </c>
    </row>
    <row r="135" spans="1:7" x14ac:dyDescent="0.25">
      <c r="A135" t="s">
        <v>19</v>
      </c>
      <c r="B135" t="s">
        <v>299</v>
      </c>
      <c r="C135" t="s">
        <v>339</v>
      </c>
      <c r="D135" t="s">
        <v>340</v>
      </c>
      <c r="E135" t="s">
        <v>341</v>
      </c>
      <c r="F135" t="str">
        <f t="shared" si="0"/>
        <v>Обращения граждан Ногликский МО</v>
      </c>
      <c r="G135" s="11" t="str">
        <f>HYPERLINK("https://sed.admsakhalin.ru/Docs/Citizen/_layouts/15/eos/edbtransfer.ashx?SiteId=84ddafa0031f409e9b1dd96f91351621&amp;WebId=b44a2e8f6bd940ffb8577ce52c7585e0&amp;ListId=fd8a59b5757749e6848a491ebc731a91&amp;ItemId=81693&amp;ItemGuid=0be2a0d6e5fe4bcaae588dd5f0b06a74&amp;Data=24","https://sed.admsakhalin.ru/Docs/Citizen/_layouts/15/eos/edbtransfer.ashx?SiteId=84ddafa0031f409e9b1dd96f91351621&amp;WebId=b44a2e8f6bd940ffb8577ce52c7585e0&amp;ListId=fd8a59b5757749e6848a491ebc731a91&amp;ItemId=81693&amp;ItemGuid=0be2a0d6e5fe4bcaae588dd5f0b06a74&amp;Data=24")</f>
        <v>https://sed.admsakhalin.ru/Docs/Citizen/_layouts/15/eos/edbtransfer.ashx?SiteId=84ddafa0031f409e9b1dd96f91351621&amp;WebId=b44a2e8f6bd940ffb8577ce52c7585e0&amp;ListId=fd8a59b5757749e6848a491ebc731a91&amp;ItemId=81693&amp;ItemGuid=0be2a0d6e5fe4bcaae588dd5f0b06a74&amp;Data=24</v>
      </c>
    </row>
    <row r="136" spans="1:7" x14ac:dyDescent="0.25">
      <c r="A136" t="s">
        <v>19</v>
      </c>
      <c r="B136" t="s">
        <v>342</v>
      </c>
      <c r="C136" t="s">
        <v>343</v>
      </c>
      <c r="D136" t="s">
        <v>155</v>
      </c>
      <c r="E136" t="s">
        <v>344</v>
      </c>
      <c r="F136" t="str">
        <f t="shared" si="0"/>
        <v>Обращения граждан Ногликский МО</v>
      </c>
      <c r="G136" s="11" t="str">
        <f>HYPERLINK("https://sed.admsakhalin.ru/Docs/Citizen/_layouts/15/eos/edbtransfer.ashx?SiteId=84ddafa0031f409e9b1dd96f91351621&amp;WebId=b44a2e8f6bd940ffb8577ce52c7585e0&amp;ListId=fd8a59b5757749e6848a491ebc731a91&amp;ItemId=78233&amp;ItemGuid=626a46d412ab4508bc128ea47eec552a&amp;Data=24","https://sed.admsakhalin.ru/Docs/Citizen/_layouts/15/eos/edbtransfer.ashx?SiteId=84ddafa0031f409e9b1dd96f91351621&amp;WebId=b44a2e8f6bd940ffb8577ce52c7585e0&amp;ListId=fd8a59b5757749e6848a491ebc731a91&amp;ItemId=78233&amp;ItemGuid=626a46d412ab4508bc128ea47eec552a&amp;Data=24")</f>
        <v>https://sed.admsakhalin.ru/Docs/Citizen/_layouts/15/eos/edbtransfer.ashx?SiteId=84ddafa0031f409e9b1dd96f91351621&amp;WebId=b44a2e8f6bd940ffb8577ce52c7585e0&amp;ListId=fd8a59b5757749e6848a491ebc731a91&amp;ItemId=78233&amp;ItemGuid=626a46d412ab4508bc128ea47eec552a&amp;Data=24</v>
      </c>
    </row>
    <row r="137" spans="1:7" x14ac:dyDescent="0.25">
      <c r="A137" t="s">
        <v>19</v>
      </c>
      <c r="B137" t="s">
        <v>28</v>
      </c>
      <c r="C137" t="s">
        <v>345</v>
      </c>
      <c r="D137" t="s">
        <v>26</v>
      </c>
      <c r="E137" t="s">
        <v>346</v>
      </c>
      <c r="F137" t="str">
        <f t="shared" si="0"/>
        <v>Обращения граждан Ногликский МО</v>
      </c>
      <c r="G137" s="11" t="str">
        <f>HYPERLINK("https://sed.admsakhalin.ru/Docs/Citizen/_layouts/15/eos/edbtransfer.ashx?SiteId=84ddafa0031f409e9b1dd96f91351621&amp;WebId=b44a2e8f6bd940ffb8577ce52c7585e0&amp;ListId=fd8a59b5757749e6848a491ebc731a91&amp;ItemId=82420&amp;ItemGuid=3059ff08df0e466eb860902984d0a680&amp;Data=24","https://sed.admsakhalin.ru/Docs/Citizen/_layouts/15/eos/edbtransfer.ashx?SiteId=84ddafa0031f409e9b1dd96f91351621&amp;WebId=b44a2e8f6bd940ffb8577ce52c7585e0&amp;ListId=fd8a59b5757749e6848a491ebc731a91&amp;ItemId=82420&amp;ItemGuid=3059ff08df0e466eb860902984d0a680&amp;Data=24")</f>
        <v>https://sed.admsakhalin.ru/Docs/Citizen/_layouts/15/eos/edbtransfer.ashx?SiteId=84ddafa0031f409e9b1dd96f91351621&amp;WebId=b44a2e8f6bd940ffb8577ce52c7585e0&amp;ListId=fd8a59b5757749e6848a491ebc731a91&amp;ItemId=82420&amp;ItemGuid=3059ff08df0e466eb860902984d0a680&amp;Data=24</v>
      </c>
    </row>
    <row r="138" spans="1:7" x14ac:dyDescent="0.25">
      <c r="A138" t="s">
        <v>19</v>
      </c>
      <c r="B138" t="s">
        <v>58</v>
      </c>
      <c r="C138" t="s">
        <v>347</v>
      </c>
      <c r="D138" t="s">
        <v>348</v>
      </c>
      <c r="E138" t="s">
        <v>349</v>
      </c>
      <c r="F138" t="str">
        <f t="shared" si="0"/>
        <v>Обращения граждан Ногликский МО</v>
      </c>
      <c r="G138" s="11" t="str">
        <f>HYPERLINK("https://sed.admsakhalin.ru/Docs/Citizen/_layouts/15/eos/edbtransfer.ashx?SiteId=84ddafa0031f409e9b1dd96f91351621&amp;WebId=b44a2e8f6bd940ffb8577ce52c7585e0&amp;ListId=fd8a59b5757749e6848a491ebc731a91&amp;ItemId=82025&amp;ItemGuid=bde64c6c3e814c188333906451861828&amp;Data=24","https://sed.admsakhalin.ru/Docs/Citizen/_layouts/15/eos/edbtransfer.ashx?SiteId=84ddafa0031f409e9b1dd96f91351621&amp;WebId=b44a2e8f6bd940ffb8577ce52c7585e0&amp;ListId=fd8a59b5757749e6848a491ebc731a91&amp;ItemId=82025&amp;ItemGuid=bde64c6c3e814c188333906451861828&amp;Data=24")</f>
        <v>https://sed.admsakhalin.ru/Docs/Citizen/_layouts/15/eos/edbtransfer.ashx?SiteId=84ddafa0031f409e9b1dd96f91351621&amp;WebId=b44a2e8f6bd940ffb8577ce52c7585e0&amp;ListId=fd8a59b5757749e6848a491ebc731a91&amp;ItemId=82025&amp;ItemGuid=bde64c6c3e814c188333906451861828&amp;Data=24</v>
      </c>
    </row>
    <row r="139" spans="1:7" x14ac:dyDescent="0.25">
      <c r="A139" t="s">
        <v>19</v>
      </c>
      <c r="B139" t="s">
        <v>166</v>
      </c>
      <c r="C139" t="s">
        <v>350</v>
      </c>
      <c r="D139" t="s">
        <v>235</v>
      </c>
      <c r="E139" t="s">
        <v>197</v>
      </c>
      <c r="F139" t="str">
        <f t="shared" si="0"/>
        <v>Обращения граждан Ногликский МО</v>
      </c>
      <c r="G139" s="11" t="str">
        <f>HYPERLINK("https://sed.admsakhalin.ru/Docs/Citizen/_layouts/15/eos/edbtransfer.ashx?SiteId=84ddafa0031f409e9b1dd96f91351621&amp;WebId=b44a2e8f6bd940ffb8577ce52c7585e0&amp;ListId=fd8a59b5757749e6848a491ebc731a91&amp;ItemId=77265&amp;ItemGuid=6223b3bcb61a4dd3a42d90fbd6819f5c&amp;Data=24","https://sed.admsakhalin.ru/Docs/Citizen/_layouts/15/eos/edbtransfer.ashx?SiteId=84ddafa0031f409e9b1dd96f91351621&amp;WebId=b44a2e8f6bd940ffb8577ce52c7585e0&amp;ListId=fd8a59b5757749e6848a491ebc731a91&amp;ItemId=77265&amp;ItemGuid=6223b3bcb61a4dd3a42d90fbd6819f5c&amp;Data=24")</f>
        <v>https://sed.admsakhalin.ru/Docs/Citizen/_layouts/15/eos/edbtransfer.ashx?SiteId=84ddafa0031f409e9b1dd96f91351621&amp;WebId=b44a2e8f6bd940ffb8577ce52c7585e0&amp;ListId=fd8a59b5757749e6848a491ebc731a91&amp;ItemId=77265&amp;ItemGuid=6223b3bcb61a4dd3a42d90fbd6819f5c&amp;Data=24</v>
      </c>
    </row>
    <row r="140" spans="1:7" x14ac:dyDescent="0.25">
      <c r="A140" t="s">
        <v>19</v>
      </c>
      <c r="B140" t="s">
        <v>32</v>
      </c>
      <c r="C140" t="s">
        <v>351</v>
      </c>
      <c r="D140" t="s">
        <v>41</v>
      </c>
      <c r="E140" t="s">
        <v>62</v>
      </c>
      <c r="F140" t="str">
        <f t="shared" si="0"/>
        <v>Обращения граждан Ногликский МО</v>
      </c>
      <c r="G140" s="11" t="str">
        <f>HYPERLINK("https://sed.admsakhalin.ru/Docs/Citizen/_layouts/15/eos/edbtransfer.ashx?SiteId=84ddafa0031f409e9b1dd96f91351621&amp;WebId=b44a2e8f6bd940ffb8577ce52c7585e0&amp;ListId=fd8a59b5757749e6848a491ebc731a91&amp;ItemId=81814&amp;ItemGuid=254980b839bc4a10991691f72cb810ad&amp;Data=24","https://sed.admsakhalin.ru/Docs/Citizen/_layouts/15/eos/edbtransfer.ashx?SiteId=84ddafa0031f409e9b1dd96f91351621&amp;WebId=b44a2e8f6bd940ffb8577ce52c7585e0&amp;ListId=fd8a59b5757749e6848a491ebc731a91&amp;ItemId=81814&amp;ItemGuid=254980b839bc4a10991691f72cb810ad&amp;Data=24")</f>
        <v>https://sed.admsakhalin.ru/Docs/Citizen/_layouts/15/eos/edbtransfer.ashx?SiteId=84ddafa0031f409e9b1dd96f91351621&amp;WebId=b44a2e8f6bd940ffb8577ce52c7585e0&amp;ListId=fd8a59b5757749e6848a491ebc731a91&amp;ItemId=81814&amp;ItemGuid=254980b839bc4a10991691f72cb810ad&amp;Data=24</v>
      </c>
    </row>
    <row r="141" spans="1:7" x14ac:dyDescent="0.25">
      <c r="A141" t="s">
        <v>19</v>
      </c>
      <c r="B141" t="s">
        <v>78</v>
      </c>
      <c r="C141" t="s">
        <v>352</v>
      </c>
      <c r="D141" t="s">
        <v>26</v>
      </c>
      <c r="E141" t="s">
        <v>162</v>
      </c>
      <c r="F141" t="str">
        <f t="shared" si="0"/>
        <v>Обращения граждан Ногликский МО</v>
      </c>
      <c r="G141" s="11" t="str">
        <f>HYPERLINK("https://sed.admsakhalin.ru/Docs/Citizen/_layouts/15/eos/edbtransfer.ashx?SiteId=84ddafa0031f409e9b1dd96f91351621&amp;WebId=b44a2e8f6bd940ffb8577ce52c7585e0&amp;ListId=fd8a59b5757749e6848a491ebc731a91&amp;ItemId=82419&amp;ItemGuid=688f6d1cb89e4dcc8ad193f4afdfae67&amp;Data=24","https://sed.admsakhalin.ru/Docs/Citizen/_layouts/15/eos/edbtransfer.ashx?SiteId=84ddafa0031f409e9b1dd96f91351621&amp;WebId=b44a2e8f6bd940ffb8577ce52c7585e0&amp;ListId=fd8a59b5757749e6848a491ebc731a91&amp;ItemId=82419&amp;ItemGuid=688f6d1cb89e4dcc8ad193f4afdfae67&amp;Data=24")</f>
        <v>https://sed.admsakhalin.ru/Docs/Citizen/_layouts/15/eos/edbtransfer.ashx?SiteId=84ddafa0031f409e9b1dd96f91351621&amp;WebId=b44a2e8f6bd940ffb8577ce52c7585e0&amp;ListId=fd8a59b5757749e6848a491ebc731a91&amp;ItemId=82419&amp;ItemGuid=688f6d1cb89e4dcc8ad193f4afdfae67&amp;Data=24</v>
      </c>
    </row>
    <row r="142" spans="1:7" x14ac:dyDescent="0.25">
      <c r="A142" t="s">
        <v>19</v>
      </c>
      <c r="B142" t="s">
        <v>54</v>
      </c>
      <c r="C142" t="s">
        <v>353</v>
      </c>
      <c r="D142" t="s">
        <v>229</v>
      </c>
      <c r="E142" t="s">
        <v>240</v>
      </c>
      <c r="F142" t="str">
        <f t="shared" si="0"/>
        <v>Обращения граждан Ногликский МО</v>
      </c>
      <c r="G142" s="11" t="str">
        <f>HYPERLINK("https://sed.admsakhalin.ru/Docs/Citizen/_layouts/15/eos/edbtransfer.ashx?SiteId=84ddafa0031f409e9b1dd96f91351621&amp;WebId=b44a2e8f6bd940ffb8577ce52c7585e0&amp;ListId=fd8a59b5757749e6848a491ebc731a91&amp;ItemId=82497&amp;ItemGuid=47cb907f9df9498c92a7942ddab56f82&amp;Data=24","https://sed.admsakhalin.ru/Docs/Citizen/_layouts/15/eos/edbtransfer.ashx?SiteId=84ddafa0031f409e9b1dd96f91351621&amp;WebId=b44a2e8f6bd940ffb8577ce52c7585e0&amp;ListId=fd8a59b5757749e6848a491ebc731a91&amp;ItemId=82497&amp;ItemGuid=47cb907f9df9498c92a7942ddab56f82&amp;Data=24")</f>
        <v>https://sed.admsakhalin.ru/Docs/Citizen/_layouts/15/eos/edbtransfer.ashx?SiteId=84ddafa0031f409e9b1dd96f91351621&amp;WebId=b44a2e8f6bd940ffb8577ce52c7585e0&amp;ListId=fd8a59b5757749e6848a491ebc731a91&amp;ItemId=82497&amp;ItemGuid=47cb907f9df9498c92a7942ddab56f82&amp;Data=24</v>
      </c>
    </row>
    <row r="143" spans="1:7" x14ac:dyDescent="0.25">
      <c r="A143" t="s">
        <v>19</v>
      </c>
      <c r="B143" t="s">
        <v>208</v>
      </c>
      <c r="C143" t="s">
        <v>354</v>
      </c>
      <c r="D143" t="s">
        <v>48</v>
      </c>
      <c r="E143" t="s">
        <v>210</v>
      </c>
      <c r="F143" t="str">
        <f t="shared" si="0"/>
        <v>Обращения граждан Ногликский МО</v>
      </c>
      <c r="G143" s="11" t="str">
        <f>HYPERLINK("https://sed.admsakhalin.ru/Docs/Citizen/_layouts/15/eos/edbtransfer.ashx?SiteId=84ddafa0031f409e9b1dd96f91351621&amp;WebId=b44a2e8f6bd940ffb8577ce52c7585e0&amp;ListId=fd8a59b5757749e6848a491ebc731a91&amp;ItemId=77818&amp;ItemGuid=37d1327fc95241a69b1e9513c7c62a38&amp;Data=24","https://sed.admsakhalin.ru/Docs/Citizen/_layouts/15/eos/edbtransfer.ashx?SiteId=84ddafa0031f409e9b1dd96f91351621&amp;WebId=b44a2e8f6bd940ffb8577ce52c7585e0&amp;ListId=fd8a59b5757749e6848a491ebc731a91&amp;ItemId=77818&amp;ItemGuid=37d1327fc95241a69b1e9513c7c62a38&amp;Data=24")</f>
        <v>https://sed.admsakhalin.ru/Docs/Citizen/_layouts/15/eos/edbtransfer.ashx?SiteId=84ddafa0031f409e9b1dd96f91351621&amp;WebId=b44a2e8f6bd940ffb8577ce52c7585e0&amp;ListId=fd8a59b5757749e6848a491ebc731a91&amp;ItemId=77818&amp;ItemGuid=37d1327fc95241a69b1e9513c7c62a38&amp;Data=24</v>
      </c>
    </row>
    <row r="144" spans="1:7" x14ac:dyDescent="0.25">
      <c r="A144" t="s">
        <v>19</v>
      </c>
      <c r="B144" t="s">
        <v>355</v>
      </c>
      <c r="C144" t="s">
        <v>356</v>
      </c>
      <c r="D144" t="s">
        <v>41</v>
      </c>
      <c r="E144" t="s">
        <v>357</v>
      </c>
      <c r="F144" t="str">
        <f t="shared" si="0"/>
        <v>Обращения граждан Ногликский МО</v>
      </c>
      <c r="G144" s="11" t="str">
        <f>HYPERLINK("https://sed.admsakhalin.ru/Docs/Citizen/_layouts/15/eos/edbtransfer.ashx?SiteId=84ddafa0031f409e9b1dd96f91351621&amp;WebId=b44a2e8f6bd940ffb8577ce52c7585e0&amp;ListId=fd8a59b5757749e6848a491ebc731a91&amp;ItemId=81822&amp;ItemGuid=c617c0aae2464989bf7c97a3d957659a&amp;Data=24","https://sed.admsakhalin.ru/Docs/Citizen/_layouts/15/eos/edbtransfer.ashx?SiteId=84ddafa0031f409e9b1dd96f91351621&amp;WebId=b44a2e8f6bd940ffb8577ce52c7585e0&amp;ListId=fd8a59b5757749e6848a491ebc731a91&amp;ItemId=81822&amp;ItemGuid=c617c0aae2464989bf7c97a3d957659a&amp;Data=24")</f>
        <v>https://sed.admsakhalin.ru/Docs/Citizen/_layouts/15/eos/edbtransfer.ashx?SiteId=84ddafa0031f409e9b1dd96f91351621&amp;WebId=b44a2e8f6bd940ffb8577ce52c7585e0&amp;ListId=fd8a59b5757749e6848a491ebc731a91&amp;ItemId=81822&amp;ItemGuid=c617c0aae2464989bf7c97a3d957659a&amp;Data=24</v>
      </c>
    </row>
    <row r="145" spans="1:7" x14ac:dyDescent="0.25">
      <c r="A145" t="s">
        <v>19</v>
      </c>
      <c r="B145" t="s">
        <v>82</v>
      </c>
      <c r="C145" t="s">
        <v>358</v>
      </c>
      <c r="D145" t="s">
        <v>321</v>
      </c>
      <c r="E145" t="s">
        <v>359</v>
      </c>
      <c r="F145" t="str">
        <f t="shared" si="0"/>
        <v>Обращения граждан Ногликский МО</v>
      </c>
      <c r="G145" s="11" t="str">
        <f>HYPERLINK("https://sed.admsakhalin.ru/Docs/Citizen/_layouts/15/eos/edbtransfer.ashx?SiteId=84ddafa0031f409e9b1dd96f91351621&amp;WebId=b44a2e8f6bd940ffb8577ce52c7585e0&amp;ListId=fd8a59b5757749e6848a491ebc731a91&amp;ItemId=79610&amp;ItemGuid=5e3cd64a6c78490c8ebd984a70be8562&amp;Data=24","https://sed.admsakhalin.ru/Docs/Citizen/_layouts/15/eos/edbtransfer.ashx?SiteId=84ddafa0031f409e9b1dd96f91351621&amp;WebId=b44a2e8f6bd940ffb8577ce52c7585e0&amp;ListId=fd8a59b5757749e6848a491ebc731a91&amp;ItemId=79610&amp;ItemGuid=5e3cd64a6c78490c8ebd984a70be8562&amp;Data=24")</f>
        <v>https://sed.admsakhalin.ru/Docs/Citizen/_layouts/15/eos/edbtransfer.ashx?SiteId=84ddafa0031f409e9b1dd96f91351621&amp;WebId=b44a2e8f6bd940ffb8577ce52c7585e0&amp;ListId=fd8a59b5757749e6848a491ebc731a91&amp;ItemId=79610&amp;ItemGuid=5e3cd64a6c78490c8ebd984a70be8562&amp;Data=24</v>
      </c>
    </row>
    <row r="146" spans="1:7" x14ac:dyDescent="0.25">
      <c r="A146" t="s">
        <v>19</v>
      </c>
      <c r="B146" t="s">
        <v>39</v>
      </c>
      <c r="C146" t="s">
        <v>360</v>
      </c>
      <c r="D146" t="s">
        <v>290</v>
      </c>
      <c r="E146" t="s">
        <v>361</v>
      </c>
      <c r="F146" t="str">
        <f t="shared" si="0"/>
        <v>Обращения граждан Ногликский МО</v>
      </c>
      <c r="G146" s="11" t="str">
        <f>HYPERLINK("https://sed.admsakhalin.ru/Docs/Citizen/_layouts/15/eos/edbtransfer.ashx?SiteId=84ddafa0031f409e9b1dd96f91351621&amp;WebId=b44a2e8f6bd940ffb8577ce52c7585e0&amp;ListId=fd8a59b5757749e6848a491ebc731a91&amp;ItemId=81274&amp;ItemGuid=1d1afae5aae4463086f498900b41cd42&amp;Data=24","https://sed.admsakhalin.ru/Docs/Citizen/_layouts/15/eos/edbtransfer.ashx?SiteId=84ddafa0031f409e9b1dd96f91351621&amp;WebId=b44a2e8f6bd940ffb8577ce52c7585e0&amp;ListId=fd8a59b5757749e6848a491ebc731a91&amp;ItemId=81274&amp;ItemGuid=1d1afae5aae4463086f498900b41cd42&amp;Data=24")</f>
        <v>https://sed.admsakhalin.ru/Docs/Citizen/_layouts/15/eos/edbtransfer.ashx?SiteId=84ddafa0031f409e9b1dd96f91351621&amp;WebId=b44a2e8f6bd940ffb8577ce52c7585e0&amp;ListId=fd8a59b5757749e6848a491ebc731a91&amp;ItemId=81274&amp;ItemGuid=1d1afae5aae4463086f498900b41cd42&amp;Data=24</v>
      </c>
    </row>
    <row r="147" spans="1:7" x14ac:dyDescent="0.25">
      <c r="A147" t="s">
        <v>19</v>
      </c>
      <c r="B147" t="s">
        <v>78</v>
      </c>
      <c r="C147" t="s">
        <v>362</v>
      </c>
      <c r="D147" t="s">
        <v>326</v>
      </c>
      <c r="E147" t="s">
        <v>162</v>
      </c>
      <c r="F147" t="str">
        <f t="shared" si="0"/>
        <v>Обращения граждан Ногликский МО</v>
      </c>
      <c r="G147" s="11" t="str">
        <f>HYPERLINK("https://sed.admsakhalin.ru/Docs/Citizen/_layouts/15/eos/edbtransfer.ashx?SiteId=84ddafa0031f409e9b1dd96f91351621&amp;WebId=b44a2e8f6bd940ffb8577ce52c7585e0&amp;ListId=fd8a59b5757749e6848a491ebc731a91&amp;ItemId=78110&amp;ItemGuid=eb8bbd860d8d4d6089859a5e2ca7895b&amp;Data=24","https://sed.admsakhalin.ru/Docs/Citizen/_layouts/15/eos/edbtransfer.ashx?SiteId=84ddafa0031f409e9b1dd96f91351621&amp;WebId=b44a2e8f6bd940ffb8577ce52c7585e0&amp;ListId=fd8a59b5757749e6848a491ebc731a91&amp;ItemId=78110&amp;ItemGuid=eb8bbd860d8d4d6089859a5e2ca7895b&amp;Data=24")</f>
        <v>https://sed.admsakhalin.ru/Docs/Citizen/_layouts/15/eos/edbtransfer.ashx?SiteId=84ddafa0031f409e9b1dd96f91351621&amp;WebId=b44a2e8f6bd940ffb8577ce52c7585e0&amp;ListId=fd8a59b5757749e6848a491ebc731a91&amp;ItemId=78110&amp;ItemGuid=eb8bbd860d8d4d6089859a5e2ca7895b&amp;Data=24</v>
      </c>
    </row>
    <row r="148" spans="1:7" x14ac:dyDescent="0.25">
      <c r="A148" t="s">
        <v>19</v>
      </c>
      <c r="B148" t="s">
        <v>28</v>
      </c>
      <c r="C148" t="s">
        <v>363</v>
      </c>
      <c r="D148" t="s">
        <v>364</v>
      </c>
      <c r="E148" t="s">
        <v>365</v>
      </c>
      <c r="F148" t="str">
        <f t="shared" si="0"/>
        <v>Обращения граждан Ногликский МО</v>
      </c>
      <c r="G148" s="11" t="str">
        <f>HYPERLINK("https://sed.admsakhalin.ru/Docs/Citizen/_layouts/15/eos/edbtransfer.ashx?SiteId=84ddafa0031f409e9b1dd96f91351621&amp;WebId=b44a2e8f6bd940ffb8577ce52c7585e0&amp;ListId=fd8a59b5757749e6848a491ebc731a91&amp;ItemId=82387&amp;ItemGuid=5d19acd3c51b4a8e9acc9b18d4cdc650&amp;Data=24","https://sed.admsakhalin.ru/Docs/Citizen/_layouts/15/eos/edbtransfer.ashx?SiteId=84ddafa0031f409e9b1dd96f91351621&amp;WebId=b44a2e8f6bd940ffb8577ce52c7585e0&amp;ListId=fd8a59b5757749e6848a491ebc731a91&amp;ItemId=82387&amp;ItemGuid=5d19acd3c51b4a8e9acc9b18d4cdc650&amp;Data=24")</f>
        <v>https://sed.admsakhalin.ru/Docs/Citizen/_layouts/15/eos/edbtransfer.ashx?SiteId=84ddafa0031f409e9b1dd96f91351621&amp;WebId=b44a2e8f6bd940ffb8577ce52c7585e0&amp;ListId=fd8a59b5757749e6848a491ebc731a91&amp;ItemId=82387&amp;ItemGuid=5d19acd3c51b4a8e9acc9b18d4cdc650&amp;Data=24</v>
      </c>
    </row>
    <row r="149" spans="1:7" x14ac:dyDescent="0.25">
      <c r="A149" t="s">
        <v>19</v>
      </c>
      <c r="B149" t="s">
        <v>32</v>
      </c>
      <c r="C149" t="s">
        <v>366</v>
      </c>
      <c r="D149" t="s">
        <v>66</v>
      </c>
      <c r="E149" t="s">
        <v>45</v>
      </c>
      <c r="F149" t="str">
        <f t="shared" si="0"/>
        <v>Обращения граждан Ногликский МО</v>
      </c>
      <c r="G149" s="11" t="str">
        <f>HYPERLINK("https://sed.admsakhalin.ru/Docs/Citizen/_layouts/15/eos/edbtransfer.ashx?SiteId=84ddafa0031f409e9b1dd96f91351621&amp;WebId=b44a2e8f6bd940ffb8577ce52c7585e0&amp;ListId=fd8a59b5757749e6848a491ebc731a91&amp;ItemId=79031&amp;ItemGuid=464771281ec04c3fb1619c4b6420efc1&amp;Data=24","https://sed.admsakhalin.ru/Docs/Citizen/_layouts/15/eos/edbtransfer.ashx?SiteId=84ddafa0031f409e9b1dd96f91351621&amp;WebId=b44a2e8f6bd940ffb8577ce52c7585e0&amp;ListId=fd8a59b5757749e6848a491ebc731a91&amp;ItemId=79031&amp;ItemGuid=464771281ec04c3fb1619c4b6420efc1&amp;Data=24")</f>
        <v>https://sed.admsakhalin.ru/Docs/Citizen/_layouts/15/eos/edbtransfer.ashx?SiteId=84ddafa0031f409e9b1dd96f91351621&amp;WebId=b44a2e8f6bd940ffb8577ce52c7585e0&amp;ListId=fd8a59b5757749e6848a491ebc731a91&amp;ItemId=79031&amp;ItemGuid=464771281ec04c3fb1619c4b6420efc1&amp;Data=24</v>
      </c>
    </row>
    <row r="150" spans="1:7" x14ac:dyDescent="0.25">
      <c r="A150" t="s">
        <v>19</v>
      </c>
      <c r="B150" t="s">
        <v>58</v>
      </c>
      <c r="C150" t="s">
        <v>367</v>
      </c>
      <c r="D150" t="s">
        <v>144</v>
      </c>
      <c r="E150" t="s">
        <v>60</v>
      </c>
      <c r="F150" t="str">
        <f t="shared" si="0"/>
        <v>Обращения граждан Ногликский МО</v>
      </c>
      <c r="G150" s="11" t="str">
        <f>HYPERLINK("https://sed.admsakhalin.ru/Docs/Citizen/_layouts/15/eos/edbtransfer.ashx?SiteId=84ddafa0031f409e9b1dd96f91351621&amp;WebId=b44a2e8f6bd940ffb8577ce52c7585e0&amp;ListId=fd8a59b5757749e6848a491ebc731a91&amp;ItemId=80212&amp;ItemGuid=f983e7ce2bbd42eb83ce9cfa5c1e698a&amp;Data=24","https://sed.admsakhalin.ru/Docs/Citizen/_layouts/15/eos/edbtransfer.ashx?SiteId=84ddafa0031f409e9b1dd96f91351621&amp;WebId=b44a2e8f6bd940ffb8577ce52c7585e0&amp;ListId=fd8a59b5757749e6848a491ebc731a91&amp;ItemId=80212&amp;ItemGuid=f983e7ce2bbd42eb83ce9cfa5c1e698a&amp;Data=24")</f>
        <v>https://sed.admsakhalin.ru/Docs/Citizen/_layouts/15/eos/edbtransfer.ashx?SiteId=84ddafa0031f409e9b1dd96f91351621&amp;WebId=b44a2e8f6bd940ffb8577ce52c7585e0&amp;ListId=fd8a59b5757749e6848a491ebc731a91&amp;ItemId=80212&amp;ItemGuid=f983e7ce2bbd42eb83ce9cfa5c1e698a&amp;Data=24</v>
      </c>
    </row>
    <row r="151" spans="1:7" x14ac:dyDescent="0.25">
      <c r="A151" t="s">
        <v>19</v>
      </c>
      <c r="B151" t="s">
        <v>32</v>
      </c>
      <c r="C151" t="s">
        <v>368</v>
      </c>
      <c r="D151" t="s">
        <v>369</v>
      </c>
      <c r="E151" t="s">
        <v>62</v>
      </c>
      <c r="F151" t="str">
        <f t="shared" si="0"/>
        <v>Обращения граждан Ногликский МО</v>
      </c>
      <c r="G151" s="11" t="str">
        <f>HYPERLINK("https://sed.admsakhalin.ru/Docs/Citizen/_layouts/15/eos/edbtransfer.ashx?SiteId=84ddafa0031f409e9b1dd96f91351621&amp;WebId=b44a2e8f6bd940ffb8577ce52c7585e0&amp;ListId=fd8a59b5757749e6848a491ebc731a91&amp;ItemId=79216&amp;ItemGuid=cd7339847c5849c283dc9d195be821c4&amp;Data=24","https://sed.admsakhalin.ru/Docs/Citizen/_layouts/15/eos/edbtransfer.ashx?SiteId=84ddafa0031f409e9b1dd96f91351621&amp;WebId=b44a2e8f6bd940ffb8577ce52c7585e0&amp;ListId=fd8a59b5757749e6848a491ebc731a91&amp;ItemId=79216&amp;ItemGuid=cd7339847c5849c283dc9d195be821c4&amp;Data=24")</f>
        <v>https://sed.admsakhalin.ru/Docs/Citizen/_layouts/15/eos/edbtransfer.ashx?SiteId=84ddafa0031f409e9b1dd96f91351621&amp;WebId=b44a2e8f6bd940ffb8577ce52c7585e0&amp;ListId=fd8a59b5757749e6848a491ebc731a91&amp;ItemId=79216&amp;ItemGuid=cd7339847c5849c283dc9d195be821c4&amp;Data=24</v>
      </c>
    </row>
    <row r="152" spans="1:7" x14ac:dyDescent="0.25">
      <c r="A152" t="s">
        <v>19</v>
      </c>
      <c r="B152" t="s">
        <v>35</v>
      </c>
      <c r="C152" t="s">
        <v>370</v>
      </c>
      <c r="D152" t="s">
        <v>371</v>
      </c>
      <c r="E152" t="s">
        <v>38</v>
      </c>
      <c r="F152" t="str">
        <f t="shared" si="0"/>
        <v>Обращения граждан Ногликский МО</v>
      </c>
      <c r="G152" s="11" t="str">
        <f>HYPERLINK("https://sed.admsakhalin.ru/Docs/Citizen/_layouts/15/eos/edbtransfer.ashx?SiteId=84ddafa0031f409e9b1dd96f91351621&amp;WebId=b44a2e8f6bd940ffb8577ce52c7585e0&amp;ListId=fd8a59b5757749e6848a491ebc731a91&amp;ItemId=80588&amp;ItemGuid=76e42c0f44874e7788639e0bc78373d4&amp;Data=24","https://sed.admsakhalin.ru/Docs/Citizen/_layouts/15/eos/edbtransfer.ashx?SiteId=84ddafa0031f409e9b1dd96f91351621&amp;WebId=b44a2e8f6bd940ffb8577ce52c7585e0&amp;ListId=fd8a59b5757749e6848a491ebc731a91&amp;ItemId=80588&amp;ItemGuid=76e42c0f44874e7788639e0bc78373d4&amp;Data=24")</f>
        <v>https://sed.admsakhalin.ru/Docs/Citizen/_layouts/15/eos/edbtransfer.ashx?SiteId=84ddafa0031f409e9b1dd96f91351621&amp;WebId=b44a2e8f6bd940ffb8577ce52c7585e0&amp;ListId=fd8a59b5757749e6848a491ebc731a91&amp;ItemId=80588&amp;ItemGuid=76e42c0f44874e7788639e0bc78373d4&amp;Data=24</v>
      </c>
    </row>
    <row r="153" spans="1:7" x14ac:dyDescent="0.25">
      <c r="A153" t="s">
        <v>19</v>
      </c>
      <c r="B153" t="s">
        <v>118</v>
      </c>
      <c r="C153" t="s">
        <v>372</v>
      </c>
      <c r="D153" t="s">
        <v>373</v>
      </c>
      <c r="E153" t="s">
        <v>38</v>
      </c>
      <c r="F153" t="str">
        <f t="shared" si="0"/>
        <v>Обращения граждан Ногликский МО</v>
      </c>
      <c r="G153" s="11" t="str">
        <f>HYPERLINK("https://sed.admsakhalin.ru/Docs/Citizen/_layouts/15/eos/edbtransfer.ashx?SiteId=84ddafa0031f409e9b1dd96f91351621&amp;WebId=b44a2e8f6bd940ffb8577ce52c7585e0&amp;ListId=fd8a59b5757749e6848a491ebc731a91&amp;ItemId=79962&amp;ItemGuid=9081607046ff401b97349ffc1d3224d5&amp;Data=24","https://sed.admsakhalin.ru/Docs/Citizen/_layouts/15/eos/edbtransfer.ashx?SiteId=84ddafa0031f409e9b1dd96f91351621&amp;WebId=b44a2e8f6bd940ffb8577ce52c7585e0&amp;ListId=fd8a59b5757749e6848a491ebc731a91&amp;ItemId=79962&amp;ItemGuid=9081607046ff401b97349ffc1d3224d5&amp;Data=24")</f>
        <v>https://sed.admsakhalin.ru/Docs/Citizen/_layouts/15/eos/edbtransfer.ashx?SiteId=84ddafa0031f409e9b1dd96f91351621&amp;WebId=b44a2e8f6bd940ffb8577ce52c7585e0&amp;ListId=fd8a59b5757749e6848a491ebc731a91&amp;ItemId=79962&amp;ItemGuid=9081607046ff401b97349ffc1d3224d5&amp;Data=24</v>
      </c>
    </row>
    <row r="154" spans="1:7" x14ac:dyDescent="0.25">
      <c r="A154" t="s">
        <v>19</v>
      </c>
      <c r="B154" t="s">
        <v>78</v>
      </c>
      <c r="C154" t="s">
        <v>374</v>
      </c>
      <c r="D154" t="s">
        <v>150</v>
      </c>
      <c r="E154" t="s">
        <v>162</v>
      </c>
      <c r="F154" t="str">
        <f t="shared" si="0"/>
        <v>Обращения граждан Ногликский МО</v>
      </c>
      <c r="G154" s="11" t="str">
        <f>HYPERLINK("https://sed.admsakhalin.ru/Docs/Citizen/_layouts/15/eos/edbtransfer.ashx?SiteId=84ddafa0031f409e9b1dd96f91351621&amp;WebId=b44a2e8f6bd940ffb8577ce52c7585e0&amp;ListId=fd8a59b5757749e6848a491ebc731a91&amp;ItemId=79276&amp;ItemGuid=5c39ce241c5b4825b1c3a221911539b1&amp;Data=24","https://sed.admsakhalin.ru/Docs/Citizen/_layouts/15/eos/edbtransfer.ashx?SiteId=84ddafa0031f409e9b1dd96f91351621&amp;WebId=b44a2e8f6bd940ffb8577ce52c7585e0&amp;ListId=fd8a59b5757749e6848a491ebc731a91&amp;ItemId=79276&amp;ItemGuid=5c39ce241c5b4825b1c3a221911539b1&amp;Data=24")</f>
        <v>https://sed.admsakhalin.ru/Docs/Citizen/_layouts/15/eos/edbtransfer.ashx?SiteId=84ddafa0031f409e9b1dd96f91351621&amp;WebId=b44a2e8f6bd940ffb8577ce52c7585e0&amp;ListId=fd8a59b5757749e6848a491ebc731a91&amp;ItemId=79276&amp;ItemGuid=5c39ce241c5b4825b1c3a221911539b1&amp;Data=24</v>
      </c>
    </row>
    <row r="155" spans="1:7" x14ac:dyDescent="0.25">
      <c r="A155" t="s">
        <v>19</v>
      </c>
      <c r="B155" t="s">
        <v>160</v>
      </c>
      <c r="C155" t="s">
        <v>375</v>
      </c>
      <c r="D155" t="s">
        <v>41</v>
      </c>
      <c r="E155" t="s">
        <v>162</v>
      </c>
      <c r="F155" t="str">
        <f t="shared" si="0"/>
        <v>Обращения граждан Ногликский МО</v>
      </c>
      <c r="G155" s="11" t="str">
        <f>HYPERLINK("https://sed.admsakhalin.ru/Docs/Citizen/_layouts/15/eos/edbtransfer.ashx?SiteId=84ddafa0031f409e9b1dd96f91351621&amp;WebId=b44a2e8f6bd940ffb8577ce52c7585e0&amp;ListId=fd8a59b5757749e6848a491ebc731a91&amp;ItemId=81803&amp;ItemGuid=57e8df0668064ac5b191a242cfe245fc&amp;Data=24","https://sed.admsakhalin.ru/Docs/Citizen/_layouts/15/eos/edbtransfer.ashx?SiteId=84ddafa0031f409e9b1dd96f91351621&amp;WebId=b44a2e8f6bd940ffb8577ce52c7585e0&amp;ListId=fd8a59b5757749e6848a491ebc731a91&amp;ItemId=81803&amp;ItemGuid=57e8df0668064ac5b191a242cfe245fc&amp;Data=24")</f>
        <v>https://sed.admsakhalin.ru/Docs/Citizen/_layouts/15/eos/edbtransfer.ashx?SiteId=84ddafa0031f409e9b1dd96f91351621&amp;WebId=b44a2e8f6bd940ffb8577ce52c7585e0&amp;ListId=fd8a59b5757749e6848a491ebc731a91&amp;ItemId=81803&amp;ItemGuid=57e8df0668064ac5b191a242cfe245fc&amp;Data=24</v>
      </c>
    </row>
    <row r="156" spans="1:7" x14ac:dyDescent="0.25">
      <c r="A156" t="s">
        <v>19</v>
      </c>
      <c r="B156" t="s">
        <v>252</v>
      </c>
      <c r="C156" t="s">
        <v>376</v>
      </c>
      <c r="D156" t="s">
        <v>202</v>
      </c>
      <c r="E156" t="s">
        <v>377</v>
      </c>
      <c r="F156" t="str">
        <f t="shared" si="0"/>
        <v>Обращения граждан Ногликский МО</v>
      </c>
      <c r="G156" s="11" t="str">
        <f>HYPERLINK("https://sed.admsakhalin.ru/Docs/Citizen/_layouts/15/eos/edbtransfer.ashx?SiteId=84ddafa0031f409e9b1dd96f91351621&amp;WebId=b44a2e8f6bd940ffb8577ce52c7585e0&amp;ListId=fd8a59b5757749e6848a491ebc731a91&amp;ItemId=81066&amp;ItemGuid=7fd0d1effa8a4b7cbed3a29515679f4a&amp;Data=24","https://sed.admsakhalin.ru/Docs/Citizen/_layouts/15/eos/edbtransfer.ashx?SiteId=84ddafa0031f409e9b1dd96f91351621&amp;WebId=b44a2e8f6bd940ffb8577ce52c7585e0&amp;ListId=fd8a59b5757749e6848a491ebc731a91&amp;ItemId=81066&amp;ItemGuid=7fd0d1effa8a4b7cbed3a29515679f4a&amp;Data=24")</f>
        <v>https://sed.admsakhalin.ru/Docs/Citizen/_layouts/15/eos/edbtransfer.ashx?SiteId=84ddafa0031f409e9b1dd96f91351621&amp;WebId=b44a2e8f6bd940ffb8577ce52c7585e0&amp;ListId=fd8a59b5757749e6848a491ebc731a91&amp;ItemId=81066&amp;ItemGuid=7fd0d1effa8a4b7cbed3a29515679f4a&amp;Data=24</v>
      </c>
    </row>
    <row r="157" spans="1:7" x14ac:dyDescent="0.25">
      <c r="A157" t="s">
        <v>19</v>
      </c>
      <c r="B157" t="s">
        <v>39</v>
      </c>
      <c r="C157" t="s">
        <v>378</v>
      </c>
      <c r="D157" t="s">
        <v>84</v>
      </c>
      <c r="E157" t="s">
        <v>379</v>
      </c>
      <c r="F157" t="str">
        <f t="shared" si="0"/>
        <v>Обращения граждан Ногликский МО</v>
      </c>
      <c r="G157" s="11" t="str">
        <f>HYPERLINK("https://sed.admsakhalin.ru/Docs/Citizen/_layouts/15/eos/edbtransfer.ashx?SiteId=84ddafa0031f409e9b1dd96f91351621&amp;WebId=b44a2e8f6bd940ffb8577ce52c7585e0&amp;ListId=fd8a59b5757749e6848a491ebc731a91&amp;ItemId=78493&amp;ItemGuid=49c4ad01601841b09695a54917e83c6a&amp;Data=24","https://sed.admsakhalin.ru/Docs/Citizen/_layouts/15/eos/edbtransfer.ashx?SiteId=84ddafa0031f409e9b1dd96f91351621&amp;WebId=b44a2e8f6bd940ffb8577ce52c7585e0&amp;ListId=fd8a59b5757749e6848a491ebc731a91&amp;ItemId=78493&amp;ItemGuid=49c4ad01601841b09695a54917e83c6a&amp;Data=24")</f>
        <v>https://sed.admsakhalin.ru/Docs/Citizen/_layouts/15/eos/edbtransfer.ashx?SiteId=84ddafa0031f409e9b1dd96f91351621&amp;WebId=b44a2e8f6bd940ffb8577ce52c7585e0&amp;ListId=fd8a59b5757749e6848a491ebc731a91&amp;ItemId=78493&amp;ItemGuid=49c4ad01601841b09695a54917e83c6a&amp;Data=24</v>
      </c>
    </row>
    <row r="158" spans="1:7" x14ac:dyDescent="0.25">
      <c r="A158" t="s">
        <v>19</v>
      </c>
      <c r="B158" t="s">
        <v>380</v>
      </c>
      <c r="C158" t="s">
        <v>381</v>
      </c>
      <c r="D158" t="s">
        <v>382</v>
      </c>
      <c r="E158" t="s">
        <v>383</v>
      </c>
      <c r="F158" t="str">
        <f t="shared" si="0"/>
        <v>Обращения граждан Ногликский МО</v>
      </c>
      <c r="G158" s="11" t="str">
        <f>HYPERLINK("https://sed.admsakhalin.ru/Docs/Citizen/_layouts/15/eos/edbtransfer.ashx?SiteId=84ddafa0031f409e9b1dd96f91351621&amp;WebId=b44a2e8f6bd940ffb8577ce52c7585e0&amp;ListId=fd8a59b5757749e6848a491ebc731a91&amp;ItemId=80783&amp;ItemGuid=05f050c80b8c4a81811ca5dcca3078b9&amp;Data=24","https://sed.admsakhalin.ru/Docs/Citizen/_layouts/15/eos/edbtransfer.ashx?SiteId=84ddafa0031f409e9b1dd96f91351621&amp;WebId=b44a2e8f6bd940ffb8577ce52c7585e0&amp;ListId=fd8a59b5757749e6848a491ebc731a91&amp;ItemId=80783&amp;ItemGuid=05f050c80b8c4a81811ca5dcca3078b9&amp;Data=24")</f>
        <v>https://sed.admsakhalin.ru/Docs/Citizen/_layouts/15/eos/edbtransfer.ashx?SiteId=84ddafa0031f409e9b1dd96f91351621&amp;WebId=b44a2e8f6bd940ffb8577ce52c7585e0&amp;ListId=fd8a59b5757749e6848a491ebc731a91&amp;ItemId=80783&amp;ItemGuid=05f050c80b8c4a81811ca5dcca3078b9&amp;Data=24</v>
      </c>
    </row>
    <row r="159" spans="1:7" x14ac:dyDescent="0.25">
      <c r="A159" t="s">
        <v>19</v>
      </c>
      <c r="B159" t="s">
        <v>384</v>
      </c>
      <c r="C159" t="s">
        <v>385</v>
      </c>
      <c r="D159" t="s">
        <v>382</v>
      </c>
      <c r="E159" t="s">
        <v>121</v>
      </c>
      <c r="F159" t="str">
        <f t="shared" si="0"/>
        <v>Обращения граждан Ногликский МО</v>
      </c>
      <c r="G159" s="11" t="str">
        <f>HYPERLINK("https://sed.admsakhalin.ru/Docs/Citizen/_layouts/15/eos/edbtransfer.ashx?SiteId=84ddafa0031f409e9b1dd96f91351621&amp;WebId=b44a2e8f6bd940ffb8577ce52c7585e0&amp;ListId=fd8a59b5757749e6848a491ebc731a91&amp;ItemId=80786&amp;ItemGuid=e2690a23c0254213a7fca69fb722821b&amp;Data=24","https://sed.admsakhalin.ru/Docs/Citizen/_layouts/15/eos/edbtransfer.ashx?SiteId=84ddafa0031f409e9b1dd96f91351621&amp;WebId=b44a2e8f6bd940ffb8577ce52c7585e0&amp;ListId=fd8a59b5757749e6848a491ebc731a91&amp;ItemId=80786&amp;ItemGuid=e2690a23c0254213a7fca69fb722821b&amp;Data=24")</f>
        <v>https://sed.admsakhalin.ru/Docs/Citizen/_layouts/15/eos/edbtransfer.ashx?SiteId=84ddafa0031f409e9b1dd96f91351621&amp;WebId=b44a2e8f6bd940ffb8577ce52c7585e0&amp;ListId=fd8a59b5757749e6848a491ebc731a91&amp;ItemId=80786&amp;ItemGuid=e2690a23c0254213a7fca69fb722821b&amp;Data=24</v>
      </c>
    </row>
    <row r="160" spans="1:7" x14ac:dyDescent="0.25">
      <c r="A160" t="s">
        <v>19</v>
      </c>
      <c r="B160" t="s">
        <v>46</v>
      </c>
      <c r="C160" t="s">
        <v>386</v>
      </c>
      <c r="D160" t="s">
        <v>215</v>
      </c>
      <c r="E160" t="s">
        <v>387</v>
      </c>
      <c r="F160" t="str">
        <f t="shared" si="0"/>
        <v>Обращения граждан Ногликский МО</v>
      </c>
      <c r="G160" s="11" t="str">
        <f>HYPERLINK("https://sed.admsakhalin.ru/Docs/Citizen/_layouts/15/eos/edbtransfer.ashx?SiteId=84ddafa0031f409e9b1dd96f91351621&amp;WebId=b44a2e8f6bd940ffb8577ce52c7585e0&amp;ListId=fd8a59b5757749e6848a491ebc731a91&amp;ItemId=81876&amp;ItemGuid=bccbfae5ed3f4bf9a122a6c4b93cf948&amp;Data=24","https://sed.admsakhalin.ru/Docs/Citizen/_layouts/15/eos/edbtransfer.ashx?SiteId=84ddafa0031f409e9b1dd96f91351621&amp;WebId=b44a2e8f6bd940ffb8577ce52c7585e0&amp;ListId=fd8a59b5757749e6848a491ebc731a91&amp;ItemId=81876&amp;ItemGuid=bccbfae5ed3f4bf9a122a6c4b93cf948&amp;Data=24")</f>
        <v>https://sed.admsakhalin.ru/Docs/Citizen/_layouts/15/eos/edbtransfer.ashx?SiteId=84ddafa0031f409e9b1dd96f91351621&amp;WebId=b44a2e8f6bd940ffb8577ce52c7585e0&amp;ListId=fd8a59b5757749e6848a491ebc731a91&amp;ItemId=81876&amp;ItemGuid=bccbfae5ed3f4bf9a122a6c4b93cf948&amp;Data=24</v>
      </c>
    </row>
    <row r="161" spans="1:7" x14ac:dyDescent="0.25">
      <c r="A161" t="s">
        <v>19</v>
      </c>
      <c r="B161" t="s">
        <v>32</v>
      </c>
      <c r="C161" t="s">
        <v>388</v>
      </c>
      <c r="D161" t="s">
        <v>105</v>
      </c>
      <c r="E161" t="s">
        <v>62</v>
      </c>
      <c r="F161" t="str">
        <f t="shared" si="0"/>
        <v>Обращения граждан Ногликский МО</v>
      </c>
      <c r="G161" s="11" t="str">
        <f>HYPERLINK("https://sed.admsakhalin.ru/Docs/Citizen/_layouts/15/eos/edbtransfer.ashx?SiteId=84ddafa0031f409e9b1dd96f91351621&amp;WebId=b44a2e8f6bd940ffb8577ce52c7585e0&amp;ListId=fd8a59b5757749e6848a491ebc731a91&amp;ItemId=77153&amp;ItemGuid=bd6aae07600947f78aa7a72e3dff16df&amp;Data=24","https://sed.admsakhalin.ru/Docs/Citizen/_layouts/15/eos/edbtransfer.ashx?SiteId=84ddafa0031f409e9b1dd96f91351621&amp;WebId=b44a2e8f6bd940ffb8577ce52c7585e0&amp;ListId=fd8a59b5757749e6848a491ebc731a91&amp;ItemId=77153&amp;ItemGuid=bd6aae07600947f78aa7a72e3dff16df&amp;Data=24")</f>
        <v>https://sed.admsakhalin.ru/Docs/Citizen/_layouts/15/eos/edbtransfer.ashx?SiteId=84ddafa0031f409e9b1dd96f91351621&amp;WebId=b44a2e8f6bd940ffb8577ce52c7585e0&amp;ListId=fd8a59b5757749e6848a491ebc731a91&amp;ItemId=77153&amp;ItemGuid=bd6aae07600947f78aa7a72e3dff16df&amp;Data=24</v>
      </c>
    </row>
    <row r="162" spans="1:7" x14ac:dyDescent="0.25">
      <c r="A162" t="s">
        <v>19</v>
      </c>
      <c r="B162" t="s">
        <v>389</v>
      </c>
      <c r="C162" t="s">
        <v>390</v>
      </c>
      <c r="D162" t="s">
        <v>174</v>
      </c>
      <c r="E162" t="s">
        <v>391</v>
      </c>
      <c r="F162" t="str">
        <f t="shared" si="0"/>
        <v>Обращения граждан Ногликский МО</v>
      </c>
      <c r="G162" s="11" t="str">
        <f>HYPERLINK("https://sed.admsakhalin.ru/Docs/Citizen/_layouts/15/eos/edbtransfer.ashx?SiteId=84ddafa0031f409e9b1dd96f91351621&amp;WebId=b44a2e8f6bd940ffb8577ce52c7585e0&amp;ListId=fd8a59b5757749e6848a491ebc731a91&amp;ItemId=80609&amp;ItemGuid=865364b9a1b346ab8a88a871b0fa5ffb&amp;Data=24","https://sed.admsakhalin.ru/Docs/Citizen/_layouts/15/eos/edbtransfer.ashx?SiteId=84ddafa0031f409e9b1dd96f91351621&amp;WebId=b44a2e8f6bd940ffb8577ce52c7585e0&amp;ListId=fd8a59b5757749e6848a491ebc731a91&amp;ItemId=80609&amp;ItemGuid=865364b9a1b346ab8a88a871b0fa5ffb&amp;Data=24")</f>
        <v>https://sed.admsakhalin.ru/Docs/Citizen/_layouts/15/eos/edbtransfer.ashx?SiteId=84ddafa0031f409e9b1dd96f91351621&amp;WebId=b44a2e8f6bd940ffb8577ce52c7585e0&amp;ListId=fd8a59b5757749e6848a491ebc731a91&amp;ItemId=80609&amp;ItemGuid=865364b9a1b346ab8a88a871b0fa5ffb&amp;Data=24</v>
      </c>
    </row>
    <row r="163" spans="1:7" x14ac:dyDescent="0.25">
      <c r="A163" t="s">
        <v>19</v>
      </c>
      <c r="B163" t="s">
        <v>392</v>
      </c>
      <c r="C163" t="s">
        <v>393</v>
      </c>
      <c r="D163" t="s">
        <v>394</v>
      </c>
      <c r="E163" t="s">
        <v>395</v>
      </c>
      <c r="F163" t="str">
        <f t="shared" si="0"/>
        <v>Обращения граждан Ногликский МО</v>
      </c>
      <c r="G163" s="11" t="str">
        <f>HYPERLINK("https://sed.admsakhalin.ru/Docs/Citizen/_layouts/15/eos/edbtransfer.ashx?SiteId=84ddafa0031f409e9b1dd96f91351621&amp;WebId=b44a2e8f6bd940ffb8577ce52c7585e0&amp;ListId=fd8a59b5757749e6848a491ebc731a91&amp;ItemId=76522&amp;ItemGuid=e2bc67cd9d3f48578e42a969487b6842&amp;Data=24","https://sed.admsakhalin.ru/Docs/Citizen/_layouts/15/eos/edbtransfer.ashx?SiteId=84ddafa0031f409e9b1dd96f91351621&amp;WebId=b44a2e8f6bd940ffb8577ce52c7585e0&amp;ListId=fd8a59b5757749e6848a491ebc731a91&amp;ItemId=76522&amp;ItemGuid=e2bc67cd9d3f48578e42a969487b6842&amp;Data=24")</f>
        <v>https://sed.admsakhalin.ru/Docs/Citizen/_layouts/15/eos/edbtransfer.ashx?SiteId=84ddafa0031f409e9b1dd96f91351621&amp;WebId=b44a2e8f6bd940ffb8577ce52c7585e0&amp;ListId=fd8a59b5757749e6848a491ebc731a91&amp;ItemId=76522&amp;ItemGuid=e2bc67cd9d3f48578e42a969487b6842&amp;Data=24</v>
      </c>
    </row>
    <row r="164" spans="1:7" x14ac:dyDescent="0.25">
      <c r="A164" t="s">
        <v>19</v>
      </c>
      <c r="B164" t="s">
        <v>32</v>
      </c>
      <c r="C164" t="s">
        <v>396</v>
      </c>
      <c r="D164" t="s">
        <v>397</v>
      </c>
      <c r="E164" t="s">
        <v>398</v>
      </c>
      <c r="F164" t="str">
        <f t="shared" si="0"/>
        <v>Обращения граждан Ногликский МО</v>
      </c>
      <c r="G164" s="11" t="str">
        <f>HYPERLINK("https://sed.admsakhalin.ru/Docs/Citizen/_layouts/15/eos/edbtransfer.ashx?SiteId=84ddafa0031f409e9b1dd96f91351621&amp;WebId=b44a2e8f6bd940ffb8577ce52c7585e0&amp;ListId=fd8a59b5757749e6848a491ebc731a91&amp;ItemId=82747&amp;ItemGuid=23da471e5caf4325b1b4aae5f94ca722&amp;Data=24","https://sed.admsakhalin.ru/Docs/Citizen/_layouts/15/eos/edbtransfer.ashx?SiteId=84ddafa0031f409e9b1dd96f91351621&amp;WebId=b44a2e8f6bd940ffb8577ce52c7585e0&amp;ListId=fd8a59b5757749e6848a491ebc731a91&amp;ItemId=82747&amp;ItemGuid=23da471e5caf4325b1b4aae5f94ca722&amp;Data=24")</f>
        <v>https://sed.admsakhalin.ru/Docs/Citizen/_layouts/15/eos/edbtransfer.ashx?SiteId=84ddafa0031f409e9b1dd96f91351621&amp;WebId=b44a2e8f6bd940ffb8577ce52c7585e0&amp;ListId=fd8a59b5757749e6848a491ebc731a91&amp;ItemId=82747&amp;ItemGuid=23da471e5caf4325b1b4aae5f94ca722&amp;Data=24</v>
      </c>
    </row>
    <row r="165" spans="1:7" x14ac:dyDescent="0.25">
      <c r="A165" t="s">
        <v>19</v>
      </c>
      <c r="B165" t="s">
        <v>58</v>
      </c>
      <c r="C165" t="s">
        <v>399</v>
      </c>
      <c r="D165" t="s">
        <v>400</v>
      </c>
      <c r="E165" t="s">
        <v>401</v>
      </c>
      <c r="F165" t="str">
        <f t="shared" si="0"/>
        <v>Обращения граждан Ногликский МО</v>
      </c>
      <c r="G165" s="11" t="str">
        <f>HYPERLINK("https://sed.admsakhalin.ru/Docs/Citizen/_layouts/15/eos/edbtransfer.ashx?SiteId=84ddafa0031f409e9b1dd96f91351621&amp;WebId=b44a2e8f6bd940ffb8577ce52c7585e0&amp;ListId=fd8a59b5757749e6848a491ebc731a91&amp;ItemId=82577&amp;ItemGuid=b27022dd334e4ae29d0cac72668b886c&amp;Data=24","https://sed.admsakhalin.ru/Docs/Citizen/_layouts/15/eos/edbtransfer.ashx?SiteId=84ddafa0031f409e9b1dd96f91351621&amp;WebId=b44a2e8f6bd940ffb8577ce52c7585e0&amp;ListId=fd8a59b5757749e6848a491ebc731a91&amp;ItemId=82577&amp;ItemGuid=b27022dd334e4ae29d0cac72668b886c&amp;Data=24")</f>
        <v>https://sed.admsakhalin.ru/Docs/Citizen/_layouts/15/eos/edbtransfer.ashx?SiteId=84ddafa0031f409e9b1dd96f91351621&amp;WebId=b44a2e8f6bd940ffb8577ce52c7585e0&amp;ListId=fd8a59b5757749e6848a491ebc731a91&amp;ItemId=82577&amp;ItemGuid=b27022dd334e4ae29d0cac72668b886c&amp;Data=24</v>
      </c>
    </row>
    <row r="166" spans="1:7" x14ac:dyDescent="0.25">
      <c r="A166" t="s">
        <v>19</v>
      </c>
      <c r="B166" t="s">
        <v>78</v>
      </c>
      <c r="C166" t="s">
        <v>402</v>
      </c>
      <c r="D166" t="s">
        <v>105</v>
      </c>
      <c r="E166" t="s">
        <v>162</v>
      </c>
      <c r="F166" t="str">
        <f t="shared" si="0"/>
        <v>Обращения граждан Ногликский МО</v>
      </c>
      <c r="G166" s="11" t="str">
        <f>HYPERLINK("https://sed.admsakhalin.ru/Docs/Citizen/_layouts/15/eos/edbtransfer.ashx?SiteId=84ddafa0031f409e9b1dd96f91351621&amp;WebId=b44a2e8f6bd940ffb8577ce52c7585e0&amp;ListId=fd8a59b5757749e6848a491ebc731a91&amp;ItemId=77157&amp;ItemGuid=8e1cd39c7a27475691d2ad982c1e69d1&amp;Data=24","https://sed.admsakhalin.ru/Docs/Citizen/_layouts/15/eos/edbtransfer.ashx?SiteId=84ddafa0031f409e9b1dd96f91351621&amp;WebId=b44a2e8f6bd940ffb8577ce52c7585e0&amp;ListId=fd8a59b5757749e6848a491ebc731a91&amp;ItemId=77157&amp;ItemGuid=8e1cd39c7a27475691d2ad982c1e69d1&amp;Data=24")</f>
        <v>https://sed.admsakhalin.ru/Docs/Citizen/_layouts/15/eos/edbtransfer.ashx?SiteId=84ddafa0031f409e9b1dd96f91351621&amp;WebId=b44a2e8f6bd940ffb8577ce52c7585e0&amp;ListId=fd8a59b5757749e6848a491ebc731a91&amp;ItemId=77157&amp;ItemGuid=8e1cd39c7a27475691d2ad982c1e69d1&amp;Data=24</v>
      </c>
    </row>
    <row r="167" spans="1:7" x14ac:dyDescent="0.25">
      <c r="A167" t="s">
        <v>19</v>
      </c>
      <c r="B167" t="s">
        <v>32</v>
      </c>
      <c r="C167" t="s">
        <v>403</v>
      </c>
      <c r="D167" t="s">
        <v>105</v>
      </c>
      <c r="E167" t="s">
        <v>77</v>
      </c>
      <c r="F167" t="str">
        <f t="shared" si="0"/>
        <v>Обращения граждан Ногликский МО</v>
      </c>
      <c r="G167" s="11" t="str">
        <f>HYPERLINK("https://sed.admsakhalin.ru/Docs/Citizen/_layouts/15/eos/edbtransfer.ashx?SiteId=84ddafa0031f409e9b1dd96f91351621&amp;WebId=b44a2e8f6bd940ffb8577ce52c7585e0&amp;ListId=fd8a59b5757749e6848a491ebc731a91&amp;ItemId=77152&amp;ItemGuid=3497b79f9d324ada9a85ae7122e81d3e&amp;Data=24","https://sed.admsakhalin.ru/Docs/Citizen/_layouts/15/eos/edbtransfer.ashx?SiteId=84ddafa0031f409e9b1dd96f91351621&amp;WebId=b44a2e8f6bd940ffb8577ce52c7585e0&amp;ListId=fd8a59b5757749e6848a491ebc731a91&amp;ItemId=77152&amp;ItemGuid=3497b79f9d324ada9a85ae7122e81d3e&amp;Data=24")</f>
        <v>https://sed.admsakhalin.ru/Docs/Citizen/_layouts/15/eos/edbtransfer.ashx?SiteId=84ddafa0031f409e9b1dd96f91351621&amp;WebId=b44a2e8f6bd940ffb8577ce52c7585e0&amp;ListId=fd8a59b5757749e6848a491ebc731a91&amp;ItemId=77152&amp;ItemGuid=3497b79f9d324ada9a85ae7122e81d3e&amp;Data=24</v>
      </c>
    </row>
    <row r="168" spans="1:7" x14ac:dyDescent="0.25">
      <c r="A168" t="s">
        <v>19</v>
      </c>
      <c r="B168" t="s">
        <v>82</v>
      </c>
      <c r="C168" t="s">
        <v>404</v>
      </c>
      <c r="D168" t="s">
        <v>405</v>
      </c>
      <c r="E168" t="s">
        <v>406</v>
      </c>
      <c r="F168" t="str">
        <f t="shared" si="0"/>
        <v>Обращения граждан Ногликский МО</v>
      </c>
      <c r="G168" s="11" t="str">
        <f>HYPERLINK("https://sed.admsakhalin.ru/Docs/Citizen/_layouts/15/eos/edbtransfer.ashx?SiteId=84ddafa0031f409e9b1dd96f91351621&amp;WebId=b44a2e8f6bd940ffb8577ce52c7585e0&amp;ListId=fd8a59b5757749e6848a491ebc731a91&amp;ItemId=78831&amp;ItemGuid=96dc0d62bf614da1805aaef4fd97ab85&amp;Data=24","https://sed.admsakhalin.ru/Docs/Citizen/_layouts/15/eos/edbtransfer.ashx?SiteId=84ddafa0031f409e9b1dd96f91351621&amp;WebId=b44a2e8f6bd940ffb8577ce52c7585e0&amp;ListId=fd8a59b5757749e6848a491ebc731a91&amp;ItemId=78831&amp;ItemGuid=96dc0d62bf614da1805aaef4fd97ab85&amp;Data=24")</f>
        <v>https://sed.admsakhalin.ru/Docs/Citizen/_layouts/15/eos/edbtransfer.ashx?SiteId=84ddafa0031f409e9b1dd96f91351621&amp;WebId=b44a2e8f6bd940ffb8577ce52c7585e0&amp;ListId=fd8a59b5757749e6848a491ebc731a91&amp;ItemId=78831&amp;ItemGuid=96dc0d62bf614da1805aaef4fd97ab85&amp;Data=24</v>
      </c>
    </row>
    <row r="169" spans="1:7" x14ac:dyDescent="0.25">
      <c r="A169" t="s">
        <v>19</v>
      </c>
      <c r="B169" t="s">
        <v>392</v>
      </c>
      <c r="C169" t="s">
        <v>407</v>
      </c>
      <c r="D169" t="s">
        <v>84</v>
      </c>
      <c r="E169" t="s">
        <v>408</v>
      </c>
      <c r="F169" t="str">
        <f t="shared" si="0"/>
        <v>Обращения граждан Ногликский МО</v>
      </c>
      <c r="G169" s="11" t="str">
        <f>HYPERLINK("https://sed.admsakhalin.ru/Docs/Citizen/_layouts/15/eos/edbtransfer.ashx?SiteId=84ddafa0031f409e9b1dd96f91351621&amp;WebId=b44a2e8f6bd940ffb8577ce52c7585e0&amp;ListId=fd8a59b5757749e6848a491ebc731a91&amp;ItemId=78482&amp;ItemGuid=456eac5621e34ee1893caefa5b0f5ea7&amp;Data=24","https://sed.admsakhalin.ru/Docs/Citizen/_layouts/15/eos/edbtransfer.ashx?SiteId=84ddafa0031f409e9b1dd96f91351621&amp;WebId=b44a2e8f6bd940ffb8577ce52c7585e0&amp;ListId=fd8a59b5757749e6848a491ebc731a91&amp;ItemId=78482&amp;ItemGuid=456eac5621e34ee1893caefa5b0f5ea7&amp;Data=24")</f>
        <v>https://sed.admsakhalin.ru/Docs/Citizen/_layouts/15/eos/edbtransfer.ashx?SiteId=84ddafa0031f409e9b1dd96f91351621&amp;WebId=b44a2e8f6bd940ffb8577ce52c7585e0&amp;ListId=fd8a59b5757749e6848a491ebc731a91&amp;ItemId=78482&amp;ItemGuid=456eac5621e34ee1893caefa5b0f5ea7&amp;Data=24</v>
      </c>
    </row>
    <row r="170" spans="1:7" x14ac:dyDescent="0.25">
      <c r="A170" t="s">
        <v>19</v>
      </c>
      <c r="B170" t="s">
        <v>78</v>
      </c>
      <c r="C170" t="s">
        <v>409</v>
      </c>
      <c r="D170" t="s">
        <v>144</v>
      </c>
      <c r="E170" t="s">
        <v>162</v>
      </c>
      <c r="F170" t="str">
        <f t="shared" si="0"/>
        <v>Обращения граждан Ногликский МО</v>
      </c>
      <c r="G170" s="11" t="str">
        <f>HYPERLINK("https://sed.admsakhalin.ru/Docs/Citizen/_layouts/15/eos/edbtransfer.ashx?SiteId=84ddafa0031f409e9b1dd96f91351621&amp;WebId=b44a2e8f6bd940ffb8577ce52c7585e0&amp;ListId=fd8a59b5757749e6848a491ebc731a91&amp;ItemId=80194&amp;ItemGuid=becb7cd25a3843eb8c4eb0119dbd7474&amp;Data=24","https://sed.admsakhalin.ru/Docs/Citizen/_layouts/15/eos/edbtransfer.ashx?SiteId=84ddafa0031f409e9b1dd96f91351621&amp;WebId=b44a2e8f6bd940ffb8577ce52c7585e0&amp;ListId=fd8a59b5757749e6848a491ebc731a91&amp;ItemId=80194&amp;ItemGuid=becb7cd25a3843eb8c4eb0119dbd7474&amp;Data=24")</f>
        <v>https://sed.admsakhalin.ru/Docs/Citizen/_layouts/15/eos/edbtransfer.ashx?SiteId=84ddafa0031f409e9b1dd96f91351621&amp;WebId=b44a2e8f6bd940ffb8577ce52c7585e0&amp;ListId=fd8a59b5757749e6848a491ebc731a91&amp;ItemId=80194&amp;ItemGuid=becb7cd25a3843eb8c4eb0119dbd7474&amp;Data=24</v>
      </c>
    </row>
    <row r="171" spans="1:7" x14ac:dyDescent="0.25">
      <c r="A171" t="s">
        <v>19</v>
      </c>
      <c r="B171" t="s">
        <v>39</v>
      </c>
      <c r="C171" t="s">
        <v>410</v>
      </c>
      <c r="D171" t="s">
        <v>405</v>
      </c>
      <c r="E171" t="s">
        <v>411</v>
      </c>
      <c r="F171" t="str">
        <f t="shared" si="0"/>
        <v>Обращения граждан Ногликский МО</v>
      </c>
      <c r="G171" s="11" t="str">
        <f>HYPERLINK("https://sed.admsakhalin.ru/Docs/Citizen/_layouts/15/eos/edbtransfer.ashx?SiteId=84ddafa0031f409e9b1dd96f91351621&amp;WebId=b44a2e8f6bd940ffb8577ce52c7585e0&amp;ListId=fd8a59b5757749e6848a491ebc731a91&amp;ItemId=78825&amp;ItemGuid=2d78659d84624d5ba6f2b2bb1e87a162&amp;Data=24","https://sed.admsakhalin.ru/Docs/Citizen/_layouts/15/eos/edbtransfer.ashx?SiteId=84ddafa0031f409e9b1dd96f91351621&amp;WebId=b44a2e8f6bd940ffb8577ce52c7585e0&amp;ListId=fd8a59b5757749e6848a491ebc731a91&amp;ItemId=78825&amp;ItemGuid=2d78659d84624d5ba6f2b2bb1e87a162&amp;Data=24")</f>
        <v>https://sed.admsakhalin.ru/Docs/Citizen/_layouts/15/eos/edbtransfer.ashx?SiteId=84ddafa0031f409e9b1dd96f91351621&amp;WebId=b44a2e8f6bd940ffb8577ce52c7585e0&amp;ListId=fd8a59b5757749e6848a491ebc731a91&amp;ItemId=78825&amp;ItemGuid=2d78659d84624d5ba6f2b2bb1e87a162&amp;Data=24</v>
      </c>
    </row>
    <row r="172" spans="1:7" x14ac:dyDescent="0.25">
      <c r="A172" t="s">
        <v>19</v>
      </c>
      <c r="B172" t="s">
        <v>412</v>
      </c>
      <c r="C172" t="s">
        <v>413</v>
      </c>
      <c r="D172" t="s">
        <v>30</v>
      </c>
      <c r="E172" t="s">
        <v>414</v>
      </c>
      <c r="F172" t="str">
        <f t="shared" si="0"/>
        <v>Обращения граждан Ногликский МО</v>
      </c>
      <c r="G172" s="11" t="str">
        <f>HYPERLINK("https://sed.admsakhalin.ru/Docs/Citizen/_layouts/15/eos/edbtransfer.ashx?SiteId=84ddafa0031f409e9b1dd96f91351621&amp;WebId=b44a2e8f6bd940ffb8577ce52c7585e0&amp;ListId=fd8a59b5757749e6848a491ebc731a91&amp;ItemId=76574&amp;ItemGuid=c18e4fb11f7545b98afbb39304b83afd&amp;Data=24","https://sed.admsakhalin.ru/Docs/Citizen/_layouts/15/eos/edbtransfer.ashx?SiteId=84ddafa0031f409e9b1dd96f91351621&amp;WebId=b44a2e8f6bd940ffb8577ce52c7585e0&amp;ListId=fd8a59b5757749e6848a491ebc731a91&amp;ItemId=76574&amp;ItemGuid=c18e4fb11f7545b98afbb39304b83afd&amp;Data=24")</f>
        <v>https://sed.admsakhalin.ru/Docs/Citizen/_layouts/15/eos/edbtransfer.ashx?SiteId=84ddafa0031f409e9b1dd96f91351621&amp;WebId=b44a2e8f6bd940ffb8577ce52c7585e0&amp;ListId=fd8a59b5757749e6848a491ebc731a91&amp;ItemId=76574&amp;ItemGuid=c18e4fb11f7545b98afbb39304b83afd&amp;Data=24</v>
      </c>
    </row>
    <row r="173" spans="1:7" x14ac:dyDescent="0.25">
      <c r="A173" t="s">
        <v>19</v>
      </c>
      <c r="B173" t="s">
        <v>415</v>
      </c>
      <c r="C173" t="s">
        <v>416</v>
      </c>
      <c r="D173" t="s">
        <v>105</v>
      </c>
      <c r="E173" t="s">
        <v>417</v>
      </c>
      <c r="F173" t="str">
        <f t="shared" si="0"/>
        <v>Обращения граждан Ногликский МО</v>
      </c>
      <c r="G173" s="11" t="str">
        <f>HYPERLINK("https://sed.admsakhalin.ru/Docs/Citizen/_layouts/15/eos/edbtransfer.ashx?SiteId=84ddafa0031f409e9b1dd96f91351621&amp;WebId=b44a2e8f6bd940ffb8577ce52c7585e0&amp;ListId=fd8a59b5757749e6848a491ebc731a91&amp;ItemId=77150&amp;ItemGuid=e3d8f5dd65304185865bb41f49f36ec7&amp;Data=24","https://sed.admsakhalin.ru/Docs/Citizen/_layouts/15/eos/edbtransfer.ashx?SiteId=84ddafa0031f409e9b1dd96f91351621&amp;WebId=b44a2e8f6bd940ffb8577ce52c7585e0&amp;ListId=fd8a59b5757749e6848a491ebc731a91&amp;ItemId=77150&amp;ItemGuid=e3d8f5dd65304185865bb41f49f36ec7&amp;Data=24")</f>
        <v>https://sed.admsakhalin.ru/Docs/Citizen/_layouts/15/eos/edbtransfer.ashx?SiteId=84ddafa0031f409e9b1dd96f91351621&amp;WebId=b44a2e8f6bd940ffb8577ce52c7585e0&amp;ListId=fd8a59b5757749e6848a491ebc731a91&amp;ItemId=77150&amp;ItemGuid=e3d8f5dd65304185865bb41f49f36ec7&amp;Data=24</v>
      </c>
    </row>
    <row r="174" spans="1:7" x14ac:dyDescent="0.25">
      <c r="A174" t="s">
        <v>19</v>
      </c>
      <c r="B174" t="s">
        <v>418</v>
      </c>
      <c r="C174" t="s">
        <v>419</v>
      </c>
      <c r="D174" t="s">
        <v>41</v>
      </c>
      <c r="E174" t="s">
        <v>162</v>
      </c>
      <c r="F174" t="str">
        <f t="shared" si="0"/>
        <v>Обращения граждан Ногликский МО</v>
      </c>
      <c r="G174" s="11" t="str">
        <f>HYPERLINK("https://sed.admsakhalin.ru/Docs/Citizen/_layouts/15/eos/edbtransfer.ashx?SiteId=84ddafa0031f409e9b1dd96f91351621&amp;WebId=b44a2e8f6bd940ffb8577ce52c7585e0&amp;ListId=fd8a59b5757749e6848a491ebc731a91&amp;ItemId=81802&amp;ItemGuid=36e44a9aa43f4018b8c6b50141e27696&amp;Data=24","https://sed.admsakhalin.ru/Docs/Citizen/_layouts/15/eos/edbtransfer.ashx?SiteId=84ddafa0031f409e9b1dd96f91351621&amp;WebId=b44a2e8f6bd940ffb8577ce52c7585e0&amp;ListId=fd8a59b5757749e6848a491ebc731a91&amp;ItemId=81802&amp;ItemGuid=36e44a9aa43f4018b8c6b50141e27696&amp;Data=24")</f>
        <v>https://sed.admsakhalin.ru/Docs/Citizen/_layouts/15/eos/edbtransfer.ashx?SiteId=84ddafa0031f409e9b1dd96f91351621&amp;WebId=b44a2e8f6bd940ffb8577ce52c7585e0&amp;ListId=fd8a59b5757749e6848a491ebc731a91&amp;ItemId=81802&amp;ItemGuid=36e44a9aa43f4018b8c6b50141e27696&amp;Data=24</v>
      </c>
    </row>
    <row r="175" spans="1:7" x14ac:dyDescent="0.25">
      <c r="A175" t="s">
        <v>19</v>
      </c>
      <c r="B175" t="s">
        <v>420</v>
      </c>
      <c r="C175" t="s">
        <v>421</v>
      </c>
      <c r="D175" t="s">
        <v>112</v>
      </c>
      <c r="E175" t="s">
        <v>422</v>
      </c>
      <c r="F175" t="str">
        <f t="shared" si="0"/>
        <v>Обращения граждан Ногликский МО</v>
      </c>
      <c r="G175" s="11" t="str">
        <f>HYPERLINK("https://sed.admsakhalin.ru/Docs/Citizen/_layouts/15/eos/edbtransfer.ashx?SiteId=84ddafa0031f409e9b1dd96f91351621&amp;WebId=b44a2e8f6bd940ffb8577ce52c7585e0&amp;ListId=fd8a59b5757749e6848a491ebc731a91&amp;ItemId=79521&amp;ItemGuid=2553265a3d2a44649810b5e6c3490dae&amp;Data=24","https://sed.admsakhalin.ru/Docs/Citizen/_layouts/15/eos/edbtransfer.ashx?SiteId=84ddafa0031f409e9b1dd96f91351621&amp;WebId=b44a2e8f6bd940ffb8577ce52c7585e0&amp;ListId=fd8a59b5757749e6848a491ebc731a91&amp;ItemId=79521&amp;ItemGuid=2553265a3d2a44649810b5e6c3490dae&amp;Data=24")</f>
        <v>https://sed.admsakhalin.ru/Docs/Citizen/_layouts/15/eos/edbtransfer.ashx?SiteId=84ddafa0031f409e9b1dd96f91351621&amp;WebId=b44a2e8f6bd940ffb8577ce52c7585e0&amp;ListId=fd8a59b5757749e6848a491ebc731a91&amp;ItemId=79521&amp;ItemGuid=2553265a3d2a44649810b5e6c3490dae&amp;Data=24</v>
      </c>
    </row>
    <row r="176" spans="1:7" x14ac:dyDescent="0.25">
      <c r="A176" t="s">
        <v>19</v>
      </c>
      <c r="B176" t="s">
        <v>20</v>
      </c>
      <c r="C176" t="s">
        <v>423</v>
      </c>
      <c r="D176" t="s">
        <v>138</v>
      </c>
      <c r="E176" t="s">
        <v>424</v>
      </c>
      <c r="F176" t="str">
        <f t="shared" si="0"/>
        <v>Обращения граждан Ногликский МО</v>
      </c>
      <c r="G176" s="11" t="str">
        <f>HYPERLINK("https://sed.admsakhalin.ru/Docs/Citizen/_layouts/15/eos/edbtransfer.ashx?SiteId=84ddafa0031f409e9b1dd96f91351621&amp;WebId=b44a2e8f6bd940ffb8577ce52c7585e0&amp;ListId=fd8a59b5757749e6848a491ebc731a91&amp;ItemId=77411&amp;ItemGuid=e4975ecbef334436a199b668d87be150&amp;Data=24","https://sed.admsakhalin.ru/Docs/Citizen/_layouts/15/eos/edbtransfer.ashx?SiteId=84ddafa0031f409e9b1dd96f91351621&amp;WebId=b44a2e8f6bd940ffb8577ce52c7585e0&amp;ListId=fd8a59b5757749e6848a491ebc731a91&amp;ItemId=77411&amp;ItemGuid=e4975ecbef334436a199b668d87be150&amp;Data=24")</f>
        <v>https://sed.admsakhalin.ru/Docs/Citizen/_layouts/15/eos/edbtransfer.ashx?SiteId=84ddafa0031f409e9b1dd96f91351621&amp;WebId=b44a2e8f6bd940ffb8577ce52c7585e0&amp;ListId=fd8a59b5757749e6848a491ebc731a91&amp;ItemId=77411&amp;ItemGuid=e4975ecbef334436a199b668d87be150&amp;Data=24</v>
      </c>
    </row>
    <row r="177" spans="1:7" x14ac:dyDescent="0.25">
      <c r="A177" t="s">
        <v>19</v>
      </c>
      <c r="B177" t="s">
        <v>78</v>
      </c>
      <c r="C177" t="s">
        <v>425</v>
      </c>
      <c r="D177" t="s">
        <v>426</v>
      </c>
      <c r="E177" t="s">
        <v>427</v>
      </c>
      <c r="F177" t="str">
        <f t="shared" si="0"/>
        <v>Обращения граждан Ногликский МО</v>
      </c>
      <c r="G177" s="11" t="str">
        <f>HYPERLINK("https://sed.admsakhalin.ru/Docs/Citizen/_layouts/15/eos/edbtransfer.ashx?SiteId=84ddafa0031f409e9b1dd96f91351621&amp;WebId=b44a2e8f6bd940ffb8577ce52c7585e0&amp;ListId=fd8a59b5757749e6848a491ebc731a91&amp;ItemId=77109&amp;ItemGuid=833b9334f8f847508ca6b7b0decc8235&amp;Data=24","https://sed.admsakhalin.ru/Docs/Citizen/_layouts/15/eos/edbtransfer.ashx?SiteId=84ddafa0031f409e9b1dd96f91351621&amp;WebId=b44a2e8f6bd940ffb8577ce52c7585e0&amp;ListId=fd8a59b5757749e6848a491ebc731a91&amp;ItemId=77109&amp;ItemGuid=833b9334f8f847508ca6b7b0decc8235&amp;Data=24")</f>
        <v>https://sed.admsakhalin.ru/Docs/Citizen/_layouts/15/eos/edbtransfer.ashx?SiteId=84ddafa0031f409e9b1dd96f91351621&amp;WebId=b44a2e8f6bd940ffb8577ce52c7585e0&amp;ListId=fd8a59b5757749e6848a491ebc731a91&amp;ItemId=77109&amp;ItemGuid=833b9334f8f847508ca6b7b0decc8235&amp;Data=24</v>
      </c>
    </row>
    <row r="178" spans="1:7" x14ac:dyDescent="0.25">
      <c r="A178" t="s">
        <v>19</v>
      </c>
      <c r="B178" t="s">
        <v>166</v>
      </c>
      <c r="C178" t="s">
        <v>428</v>
      </c>
      <c r="D178" t="s">
        <v>235</v>
      </c>
      <c r="E178" t="s">
        <v>429</v>
      </c>
      <c r="F178" t="str">
        <f t="shared" si="0"/>
        <v>Обращения граждан Ногликский МО</v>
      </c>
      <c r="G178" s="11" t="str">
        <f>HYPERLINK("https://sed.admsakhalin.ru/Docs/Citizen/_layouts/15/eos/edbtransfer.ashx?SiteId=84ddafa0031f409e9b1dd96f91351621&amp;WebId=b44a2e8f6bd940ffb8577ce52c7585e0&amp;ListId=fd8a59b5757749e6848a491ebc731a91&amp;ItemId=77290&amp;ItemGuid=cc09d9dcb902448f9cefb7eabaf31232&amp;Data=24","https://sed.admsakhalin.ru/Docs/Citizen/_layouts/15/eos/edbtransfer.ashx?SiteId=84ddafa0031f409e9b1dd96f91351621&amp;WebId=b44a2e8f6bd940ffb8577ce52c7585e0&amp;ListId=fd8a59b5757749e6848a491ebc731a91&amp;ItemId=77290&amp;ItemGuid=cc09d9dcb902448f9cefb7eabaf31232&amp;Data=24")</f>
        <v>https://sed.admsakhalin.ru/Docs/Citizen/_layouts/15/eos/edbtransfer.ashx?SiteId=84ddafa0031f409e9b1dd96f91351621&amp;WebId=b44a2e8f6bd940ffb8577ce52c7585e0&amp;ListId=fd8a59b5757749e6848a491ebc731a91&amp;ItemId=77290&amp;ItemGuid=cc09d9dcb902448f9cefb7eabaf31232&amp;Data=24</v>
      </c>
    </row>
    <row r="179" spans="1:7" x14ac:dyDescent="0.25">
      <c r="A179" t="s">
        <v>19</v>
      </c>
      <c r="B179" t="s">
        <v>58</v>
      </c>
      <c r="C179" t="s">
        <v>430</v>
      </c>
      <c r="D179" t="s">
        <v>321</v>
      </c>
      <c r="E179" t="s">
        <v>431</v>
      </c>
      <c r="F179" t="str">
        <f t="shared" si="0"/>
        <v>Обращения граждан Ногликский МО</v>
      </c>
      <c r="G179" s="11" t="str">
        <f>HYPERLINK("https://sed.admsakhalin.ru/Docs/Citizen/_layouts/15/eos/edbtransfer.ashx?SiteId=84ddafa0031f409e9b1dd96f91351621&amp;WebId=b44a2e8f6bd940ffb8577ce52c7585e0&amp;ListId=fd8a59b5757749e6848a491ebc731a91&amp;ItemId=79612&amp;ItemGuid=fe10216d20e54180a6eab9da497779c3&amp;Data=24","https://sed.admsakhalin.ru/Docs/Citizen/_layouts/15/eos/edbtransfer.ashx?SiteId=84ddafa0031f409e9b1dd96f91351621&amp;WebId=b44a2e8f6bd940ffb8577ce52c7585e0&amp;ListId=fd8a59b5757749e6848a491ebc731a91&amp;ItemId=79612&amp;ItemGuid=fe10216d20e54180a6eab9da497779c3&amp;Data=24")</f>
        <v>https://sed.admsakhalin.ru/Docs/Citizen/_layouts/15/eos/edbtransfer.ashx?SiteId=84ddafa0031f409e9b1dd96f91351621&amp;WebId=b44a2e8f6bd940ffb8577ce52c7585e0&amp;ListId=fd8a59b5757749e6848a491ebc731a91&amp;ItemId=79612&amp;ItemGuid=fe10216d20e54180a6eab9da497779c3&amp;Data=24</v>
      </c>
    </row>
    <row r="180" spans="1:7" x14ac:dyDescent="0.25">
      <c r="A180" t="s">
        <v>19</v>
      </c>
      <c r="B180" t="s">
        <v>160</v>
      </c>
      <c r="C180" t="s">
        <v>432</v>
      </c>
      <c r="D180" t="s">
        <v>174</v>
      </c>
      <c r="E180" t="s">
        <v>433</v>
      </c>
      <c r="F180" t="str">
        <f t="shared" si="0"/>
        <v>Обращения граждан Ногликский МО</v>
      </c>
      <c r="G180" s="11" t="str">
        <f>HYPERLINK("https://sed.admsakhalin.ru/Docs/Citizen/_layouts/15/eos/edbtransfer.ashx?SiteId=84ddafa0031f409e9b1dd96f91351621&amp;WebId=b44a2e8f6bd940ffb8577ce52c7585e0&amp;ListId=fd8a59b5757749e6848a491ebc731a91&amp;ItemId=80616&amp;ItemGuid=121e3780b7834df0abb5ba4faaca4c9d&amp;Data=24","https://sed.admsakhalin.ru/Docs/Citizen/_layouts/15/eos/edbtransfer.ashx?SiteId=84ddafa0031f409e9b1dd96f91351621&amp;WebId=b44a2e8f6bd940ffb8577ce52c7585e0&amp;ListId=fd8a59b5757749e6848a491ebc731a91&amp;ItemId=80616&amp;ItemGuid=121e3780b7834df0abb5ba4faaca4c9d&amp;Data=24")</f>
        <v>https://sed.admsakhalin.ru/Docs/Citizen/_layouts/15/eos/edbtransfer.ashx?SiteId=84ddafa0031f409e9b1dd96f91351621&amp;WebId=b44a2e8f6bd940ffb8577ce52c7585e0&amp;ListId=fd8a59b5757749e6848a491ebc731a91&amp;ItemId=80616&amp;ItemGuid=121e3780b7834df0abb5ba4faaca4c9d&amp;Data=24</v>
      </c>
    </row>
    <row r="181" spans="1:7" x14ac:dyDescent="0.25">
      <c r="A181" t="s">
        <v>19</v>
      </c>
      <c r="B181" t="s">
        <v>39</v>
      </c>
      <c r="C181" t="s">
        <v>434</v>
      </c>
      <c r="D181" t="s">
        <v>297</v>
      </c>
      <c r="E181" t="s">
        <v>435</v>
      </c>
      <c r="F181" t="str">
        <f t="shared" si="0"/>
        <v>Обращения граждан Ногликский МО</v>
      </c>
      <c r="G181" s="11" t="str">
        <f>HYPERLINK("https://sed.admsakhalin.ru/Docs/Citizen/_layouts/15/eos/edbtransfer.ashx?SiteId=84ddafa0031f409e9b1dd96f91351621&amp;WebId=b44a2e8f6bd940ffb8577ce52c7585e0&amp;ListId=fd8a59b5757749e6848a491ebc731a91&amp;ItemId=81180&amp;ItemGuid=a0fd49c708e84cc19d51bb18d566b428&amp;Data=24","https://sed.admsakhalin.ru/Docs/Citizen/_layouts/15/eos/edbtransfer.ashx?SiteId=84ddafa0031f409e9b1dd96f91351621&amp;WebId=b44a2e8f6bd940ffb8577ce52c7585e0&amp;ListId=fd8a59b5757749e6848a491ebc731a91&amp;ItemId=81180&amp;ItemGuid=a0fd49c708e84cc19d51bb18d566b428&amp;Data=24")</f>
        <v>https://sed.admsakhalin.ru/Docs/Citizen/_layouts/15/eos/edbtransfer.ashx?SiteId=84ddafa0031f409e9b1dd96f91351621&amp;WebId=b44a2e8f6bd940ffb8577ce52c7585e0&amp;ListId=fd8a59b5757749e6848a491ebc731a91&amp;ItemId=81180&amp;ItemGuid=a0fd49c708e84cc19d51bb18d566b428&amp;Data=24</v>
      </c>
    </row>
    <row r="182" spans="1:7" x14ac:dyDescent="0.25">
      <c r="A182" t="s">
        <v>19</v>
      </c>
      <c r="B182" t="s">
        <v>107</v>
      </c>
      <c r="C182" t="s">
        <v>436</v>
      </c>
      <c r="D182" t="s">
        <v>437</v>
      </c>
      <c r="E182" t="s">
        <v>38</v>
      </c>
      <c r="F182" t="str">
        <f t="shared" si="0"/>
        <v>Обращения граждан Ногликский МО</v>
      </c>
      <c r="G182" s="11" t="str">
        <f>HYPERLINK("https://sed.admsakhalin.ru/Docs/Citizen/_layouts/15/eos/edbtransfer.ashx?SiteId=84ddafa0031f409e9b1dd96f91351621&amp;WebId=b44a2e8f6bd940ffb8577ce52c7585e0&amp;ListId=fd8a59b5757749e6848a491ebc731a91&amp;ItemId=76795&amp;ItemGuid=af03506f648745078e6bbb6a717b8882&amp;Data=24","https://sed.admsakhalin.ru/Docs/Citizen/_layouts/15/eos/edbtransfer.ashx?SiteId=84ddafa0031f409e9b1dd96f91351621&amp;WebId=b44a2e8f6bd940ffb8577ce52c7585e0&amp;ListId=fd8a59b5757749e6848a491ebc731a91&amp;ItemId=76795&amp;ItemGuid=af03506f648745078e6bbb6a717b8882&amp;Data=24")</f>
        <v>https://sed.admsakhalin.ru/Docs/Citizen/_layouts/15/eos/edbtransfer.ashx?SiteId=84ddafa0031f409e9b1dd96f91351621&amp;WebId=b44a2e8f6bd940ffb8577ce52c7585e0&amp;ListId=fd8a59b5757749e6848a491ebc731a91&amp;ItemId=76795&amp;ItemGuid=af03506f648745078e6bbb6a717b8882&amp;Data=24</v>
      </c>
    </row>
    <row r="183" spans="1:7" x14ac:dyDescent="0.25">
      <c r="A183" t="s">
        <v>19</v>
      </c>
      <c r="B183" t="s">
        <v>73</v>
      </c>
      <c r="C183" t="s">
        <v>438</v>
      </c>
      <c r="D183" t="s">
        <v>340</v>
      </c>
      <c r="E183" t="s">
        <v>75</v>
      </c>
      <c r="F183" t="str">
        <f t="shared" si="0"/>
        <v>Обращения граждан Ногликский МО</v>
      </c>
      <c r="G183" s="11" t="str">
        <f>HYPERLINK("https://sed.admsakhalin.ru/Docs/Citizen/_layouts/15/eos/edbtransfer.ashx?SiteId=84ddafa0031f409e9b1dd96f91351621&amp;WebId=b44a2e8f6bd940ffb8577ce52c7585e0&amp;ListId=fd8a59b5757749e6848a491ebc731a91&amp;ItemId=81733&amp;ItemGuid=086fcf50999e4bbaa1e9bbf003ca9b3e&amp;Data=24","https://sed.admsakhalin.ru/Docs/Citizen/_layouts/15/eos/edbtransfer.ashx?SiteId=84ddafa0031f409e9b1dd96f91351621&amp;WebId=b44a2e8f6bd940ffb8577ce52c7585e0&amp;ListId=fd8a59b5757749e6848a491ebc731a91&amp;ItemId=81733&amp;ItemGuid=086fcf50999e4bbaa1e9bbf003ca9b3e&amp;Data=24")</f>
        <v>https://sed.admsakhalin.ru/Docs/Citizen/_layouts/15/eos/edbtransfer.ashx?SiteId=84ddafa0031f409e9b1dd96f91351621&amp;WebId=b44a2e8f6bd940ffb8577ce52c7585e0&amp;ListId=fd8a59b5757749e6848a491ebc731a91&amp;ItemId=81733&amp;ItemGuid=086fcf50999e4bbaa1e9bbf003ca9b3e&amp;Data=24</v>
      </c>
    </row>
    <row r="184" spans="1:7" x14ac:dyDescent="0.25">
      <c r="A184" t="s">
        <v>19</v>
      </c>
      <c r="B184" t="s">
        <v>82</v>
      </c>
      <c r="C184" t="s">
        <v>439</v>
      </c>
      <c r="D184" t="s">
        <v>26</v>
      </c>
      <c r="E184" t="s">
        <v>440</v>
      </c>
      <c r="F184" t="str">
        <f t="shared" si="0"/>
        <v>Обращения граждан Ногликский МО</v>
      </c>
      <c r="G184" s="11" t="str">
        <f>HYPERLINK("https://sed.admsakhalin.ru/Docs/Citizen/_layouts/15/eos/edbtransfer.ashx?SiteId=84ddafa0031f409e9b1dd96f91351621&amp;WebId=b44a2e8f6bd940ffb8577ce52c7585e0&amp;ListId=fd8a59b5757749e6848a491ebc731a91&amp;ItemId=82417&amp;ItemGuid=d877374df10042f4be66bcd3c28140f5&amp;Data=24","https://sed.admsakhalin.ru/Docs/Citizen/_layouts/15/eos/edbtransfer.ashx?SiteId=84ddafa0031f409e9b1dd96f91351621&amp;WebId=b44a2e8f6bd940ffb8577ce52c7585e0&amp;ListId=fd8a59b5757749e6848a491ebc731a91&amp;ItemId=82417&amp;ItemGuid=d877374df10042f4be66bcd3c28140f5&amp;Data=24")</f>
        <v>https://sed.admsakhalin.ru/Docs/Citizen/_layouts/15/eos/edbtransfer.ashx?SiteId=84ddafa0031f409e9b1dd96f91351621&amp;WebId=b44a2e8f6bd940ffb8577ce52c7585e0&amp;ListId=fd8a59b5757749e6848a491ebc731a91&amp;ItemId=82417&amp;ItemGuid=d877374df10042f4be66bcd3c28140f5&amp;Data=24</v>
      </c>
    </row>
    <row r="185" spans="1:7" x14ac:dyDescent="0.25">
      <c r="A185" t="s">
        <v>19</v>
      </c>
      <c r="B185" t="s">
        <v>58</v>
      </c>
      <c r="C185" t="s">
        <v>441</v>
      </c>
      <c r="D185" t="s">
        <v>144</v>
      </c>
      <c r="E185" t="s">
        <v>442</v>
      </c>
      <c r="F185" t="str">
        <f t="shared" si="0"/>
        <v>Обращения граждан Ногликский МО</v>
      </c>
      <c r="G185" s="11" t="str">
        <f>HYPERLINK("https://sed.admsakhalin.ru/Docs/Citizen/_layouts/15/eos/edbtransfer.ashx?SiteId=84ddafa0031f409e9b1dd96f91351621&amp;WebId=b44a2e8f6bd940ffb8577ce52c7585e0&amp;ListId=fd8a59b5757749e6848a491ebc731a91&amp;ItemId=80192&amp;ItemGuid=53636250e6bf4a319e5abdf35c9b91ab&amp;Data=24","https://sed.admsakhalin.ru/Docs/Citizen/_layouts/15/eos/edbtransfer.ashx?SiteId=84ddafa0031f409e9b1dd96f91351621&amp;WebId=b44a2e8f6bd940ffb8577ce52c7585e0&amp;ListId=fd8a59b5757749e6848a491ebc731a91&amp;ItemId=80192&amp;ItemGuid=53636250e6bf4a319e5abdf35c9b91ab&amp;Data=24")</f>
        <v>https://sed.admsakhalin.ru/Docs/Citizen/_layouts/15/eos/edbtransfer.ashx?SiteId=84ddafa0031f409e9b1dd96f91351621&amp;WebId=b44a2e8f6bd940ffb8577ce52c7585e0&amp;ListId=fd8a59b5757749e6848a491ebc731a91&amp;ItemId=80192&amp;ItemGuid=53636250e6bf4a319e5abdf35c9b91ab&amp;Data=24</v>
      </c>
    </row>
    <row r="186" spans="1:7" x14ac:dyDescent="0.25">
      <c r="A186" t="s">
        <v>19</v>
      </c>
      <c r="B186" t="s">
        <v>160</v>
      </c>
      <c r="C186" t="s">
        <v>443</v>
      </c>
      <c r="D186" t="s">
        <v>30</v>
      </c>
      <c r="E186" t="s">
        <v>324</v>
      </c>
      <c r="F186" t="str">
        <f t="shared" si="0"/>
        <v>Обращения граждан Ногликский МО</v>
      </c>
      <c r="G186" s="11" t="str">
        <f>HYPERLINK("https://sed.admsakhalin.ru/Docs/Citizen/_layouts/15/eos/edbtransfer.ashx?SiteId=84ddafa0031f409e9b1dd96f91351621&amp;WebId=b44a2e8f6bd940ffb8577ce52c7585e0&amp;ListId=fd8a59b5757749e6848a491ebc731a91&amp;ItemId=76575&amp;ItemGuid=27d7a7df5ec040179502be8f0df1fe02&amp;Data=24","https://sed.admsakhalin.ru/Docs/Citizen/_layouts/15/eos/edbtransfer.ashx?SiteId=84ddafa0031f409e9b1dd96f91351621&amp;WebId=b44a2e8f6bd940ffb8577ce52c7585e0&amp;ListId=fd8a59b5757749e6848a491ebc731a91&amp;ItemId=76575&amp;ItemGuid=27d7a7df5ec040179502be8f0df1fe02&amp;Data=24")</f>
        <v>https://sed.admsakhalin.ru/Docs/Citizen/_layouts/15/eos/edbtransfer.ashx?SiteId=84ddafa0031f409e9b1dd96f91351621&amp;WebId=b44a2e8f6bd940ffb8577ce52c7585e0&amp;ListId=fd8a59b5757749e6848a491ebc731a91&amp;ItemId=76575&amp;ItemGuid=27d7a7df5ec040179502be8f0df1fe02&amp;Data=24</v>
      </c>
    </row>
    <row r="187" spans="1:7" x14ac:dyDescent="0.25">
      <c r="A187" t="s">
        <v>19</v>
      </c>
      <c r="B187" t="s">
        <v>78</v>
      </c>
      <c r="C187" t="s">
        <v>444</v>
      </c>
      <c r="D187" t="s">
        <v>235</v>
      </c>
      <c r="E187" t="s">
        <v>162</v>
      </c>
      <c r="F187" t="str">
        <f t="shared" si="0"/>
        <v>Обращения граждан Ногликский МО</v>
      </c>
      <c r="G187" s="11" t="str">
        <f>HYPERLINK("https://sed.admsakhalin.ru/Docs/Citizen/_layouts/15/eos/edbtransfer.ashx?SiteId=84ddafa0031f409e9b1dd96f91351621&amp;WebId=b44a2e8f6bd940ffb8577ce52c7585e0&amp;ListId=fd8a59b5757749e6848a491ebc731a91&amp;ItemId=77242&amp;ItemGuid=16eb2d89c3564190bf76bed5098a449a&amp;Data=24","https://sed.admsakhalin.ru/Docs/Citizen/_layouts/15/eos/edbtransfer.ashx?SiteId=84ddafa0031f409e9b1dd96f91351621&amp;WebId=b44a2e8f6bd940ffb8577ce52c7585e0&amp;ListId=fd8a59b5757749e6848a491ebc731a91&amp;ItemId=77242&amp;ItemGuid=16eb2d89c3564190bf76bed5098a449a&amp;Data=24")</f>
        <v>https://sed.admsakhalin.ru/Docs/Citizen/_layouts/15/eos/edbtransfer.ashx?SiteId=84ddafa0031f409e9b1dd96f91351621&amp;WebId=b44a2e8f6bd940ffb8577ce52c7585e0&amp;ListId=fd8a59b5757749e6848a491ebc731a91&amp;ItemId=77242&amp;ItemGuid=16eb2d89c3564190bf76bed5098a449a&amp;Data=24</v>
      </c>
    </row>
    <row r="188" spans="1:7" x14ac:dyDescent="0.25">
      <c r="A188" t="s">
        <v>19</v>
      </c>
      <c r="B188" t="s">
        <v>58</v>
      </c>
      <c r="C188" t="s">
        <v>445</v>
      </c>
      <c r="D188" t="s">
        <v>446</v>
      </c>
      <c r="E188" t="s">
        <v>447</v>
      </c>
      <c r="F188" t="str">
        <f t="shared" si="0"/>
        <v>Обращения граждан Ногликский МО</v>
      </c>
      <c r="G188" s="11" t="str">
        <f>HYPERLINK("https://sed.admsakhalin.ru/Docs/Citizen/_layouts/15/eos/edbtransfer.ashx?SiteId=84ddafa0031f409e9b1dd96f91351621&amp;WebId=b44a2e8f6bd940ffb8577ce52c7585e0&amp;ListId=fd8a59b5757749e6848a491ebc731a91&amp;ItemId=82231&amp;ItemGuid=1aedf0512b994e83bd6cc058049841e4&amp;Data=24","https://sed.admsakhalin.ru/Docs/Citizen/_layouts/15/eos/edbtransfer.ashx?SiteId=84ddafa0031f409e9b1dd96f91351621&amp;WebId=b44a2e8f6bd940ffb8577ce52c7585e0&amp;ListId=fd8a59b5757749e6848a491ebc731a91&amp;ItemId=82231&amp;ItemGuid=1aedf0512b994e83bd6cc058049841e4&amp;Data=24")</f>
        <v>https://sed.admsakhalin.ru/Docs/Citizen/_layouts/15/eos/edbtransfer.ashx?SiteId=84ddafa0031f409e9b1dd96f91351621&amp;WebId=b44a2e8f6bd940ffb8577ce52c7585e0&amp;ListId=fd8a59b5757749e6848a491ebc731a91&amp;ItemId=82231&amp;ItemGuid=1aedf0512b994e83bd6cc058049841e4&amp;Data=24</v>
      </c>
    </row>
    <row r="189" spans="1:7" x14ac:dyDescent="0.25">
      <c r="A189" t="s">
        <v>19</v>
      </c>
      <c r="B189" t="s">
        <v>58</v>
      </c>
      <c r="C189" t="s">
        <v>448</v>
      </c>
      <c r="D189" t="s">
        <v>144</v>
      </c>
      <c r="E189" t="s">
        <v>64</v>
      </c>
      <c r="F189" t="str">
        <f t="shared" si="0"/>
        <v>Обращения граждан Ногликский МО</v>
      </c>
      <c r="G189" s="11" t="str">
        <f>HYPERLINK("https://sed.admsakhalin.ru/Docs/Citizen/_layouts/15/eos/edbtransfer.ashx?SiteId=84ddafa0031f409e9b1dd96f91351621&amp;WebId=b44a2e8f6bd940ffb8577ce52c7585e0&amp;ListId=fd8a59b5757749e6848a491ebc731a91&amp;ItemId=80196&amp;ItemGuid=b00c2fa3092f4723b085c12a79853834&amp;Data=24","https://sed.admsakhalin.ru/Docs/Citizen/_layouts/15/eos/edbtransfer.ashx?SiteId=84ddafa0031f409e9b1dd96f91351621&amp;WebId=b44a2e8f6bd940ffb8577ce52c7585e0&amp;ListId=fd8a59b5757749e6848a491ebc731a91&amp;ItemId=80196&amp;ItemGuid=b00c2fa3092f4723b085c12a79853834&amp;Data=24")</f>
        <v>https://sed.admsakhalin.ru/Docs/Citizen/_layouts/15/eos/edbtransfer.ashx?SiteId=84ddafa0031f409e9b1dd96f91351621&amp;WebId=b44a2e8f6bd940ffb8577ce52c7585e0&amp;ListId=fd8a59b5757749e6848a491ebc731a91&amp;ItemId=80196&amp;ItemGuid=b00c2fa3092f4723b085c12a79853834&amp;Data=24</v>
      </c>
    </row>
    <row r="190" spans="1:7" x14ac:dyDescent="0.25">
      <c r="A190" t="s">
        <v>19</v>
      </c>
      <c r="B190" t="s">
        <v>107</v>
      </c>
      <c r="C190" t="s">
        <v>449</v>
      </c>
      <c r="D190" t="s">
        <v>30</v>
      </c>
      <c r="E190" t="s">
        <v>450</v>
      </c>
      <c r="F190" t="str">
        <f t="shared" si="0"/>
        <v>Обращения граждан Ногликский МО</v>
      </c>
      <c r="G190" s="11" t="str">
        <f>HYPERLINK("https://sed.admsakhalin.ru/Docs/Citizen/_layouts/15/eos/edbtransfer.ashx?SiteId=84ddafa0031f409e9b1dd96f91351621&amp;WebId=b44a2e8f6bd940ffb8577ce52c7585e0&amp;ListId=fd8a59b5757749e6848a491ebc731a91&amp;ItemId=76611&amp;ItemGuid=ebd44aca18894d96bdc7c1f4eaf34488&amp;Data=24","https://sed.admsakhalin.ru/Docs/Citizen/_layouts/15/eos/edbtransfer.ashx?SiteId=84ddafa0031f409e9b1dd96f91351621&amp;WebId=b44a2e8f6bd940ffb8577ce52c7585e0&amp;ListId=fd8a59b5757749e6848a491ebc731a91&amp;ItemId=76611&amp;ItemGuid=ebd44aca18894d96bdc7c1f4eaf34488&amp;Data=24")</f>
        <v>https://sed.admsakhalin.ru/Docs/Citizen/_layouts/15/eos/edbtransfer.ashx?SiteId=84ddafa0031f409e9b1dd96f91351621&amp;WebId=b44a2e8f6bd940ffb8577ce52c7585e0&amp;ListId=fd8a59b5757749e6848a491ebc731a91&amp;ItemId=76611&amp;ItemGuid=ebd44aca18894d96bdc7c1f4eaf34488&amp;Data=24</v>
      </c>
    </row>
    <row r="191" spans="1:7" x14ac:dyDescent="0.25">
      <c r="A191" t="s">
        <v>19</v>
      </c>
      <c r="B191" t="s">
        <v>451</v>
      </c>
      <c r="C191" t="s">
        <v>452</v>
      </c>
      <c r="D191" t="s">
        <v>453</v>
      </c>
      <c r="E191" t="s">
        <v>454</v>
      </c>
      <c r="F191" t="str">
        <f t="shared" si="0"/>
        <v>Обращения граждан Ногликский МО</v>
      </c>
      <c r="G191" s="11" t="str">
        <f>HYPERLINK("https://sed.admsakhalin.ru/Docs/Citizen/_layouts/15/eos/edbtransfer.ashx?SiteId=84ddafa0031f409e9b1dd96f91351621&amp;WebId=b44a2e8f6bd940ffb8577ce52c7585e0&amp;ListId=fd8a59b5757749e6848a491ebc731a91&amp;ItemId=80346&amp;ItemGuid=5eaf15a74c5c41f1a2e9c222cb47fb39&amp;Data=24","https://sed.admsakhalin.ru/Docs/Citizen/_layouts/15/eos/edbtransfer.ashx?SiteId=84ddafa0031f409e9b1dd96f91351621&amp;WebId=b44a2e8f6bd940ffb8577ce52c7585e0&amp;ListId=fd8a59b5757749e6848a491ebc731a91&amp;ItemId=80346&amp;ItemGuid=5eaf15a74c5c41f1a2e9c222cb47fb39&amp;Data=24")</f>
        <v>https://sed.admsakhalin.ru/Docs/Citizen/_layouts/15/eos/edbtransfer.ashx?SiteId=84ddafa0031f409e9b1dd96f91351621&amp;WebId=b44a2e8f6bd940ffb8577ce52c7585e0&amp;ListId=fd8a59b5757749e6848a491ebc731a91&amp;ItemId=80346&amp;ItemGuid=5eaf15a74c5c41f1a2e9c222cb47fb39&amp;Data=24</v>
      </c>
    </row>
    <row r="192" spans="1:7" x14ac:dyDescent="0.25">
      <c r="A192" t="s">
        <v>19</v>
      </c>
      <c r="B192" t="s">
        <v>156</v>
      </c>
      <c r="C192" t="s">
        <v>455</v>
      </c>
      <c r="D192" t="s">
        <v>71</v>
      </c>
      <c r="E192" t="s">
        <v>456</v>
      </c>
      <c r="F192" t="str">
        <f t="shared" si="0"/>
        <v>Обращения граждан Ногликский МО</v>
      </c>
      <c r="G192" s="11" t="str">
        <f>HYPERLINK("https://sed.admsakhalin.ru/Docs/Citizen/_layouts/15/eos/edbtransfer.ashx?SiteId=84ddafa0031f409e9b1dd96f91351621&amp;WebId=b44a2e8f6bd940ffb8577ce52c7585e0&amp;ListId=fd8a59b5757749e6848a491ebc731a91&amp;ItemId=82785&amp;ItemGuid=e98f01ab71e3435fac8ac2c0d576e706&amp;Data=24","https://sed.admsakhalin.ru/Docs/Citizen/_layouts/15/eos/edbtransfer.ashx?SiteId=84ddafa0031f409e9b1dd96f91351621&amp;WebId=b44a2e8f6bd940ffb8577ce52c7585e0&amp;ListId=fd8a59b5757749e6848a491ebc731a91&amp;ItemId=82785&amp;ItemGuid=e98f01ab71e3435fac8ac2c0d576e706&amp;Data=24")</f>
        <v>https://sed.admsakhalin.ru/Docs/Citizen/_layouts/15/eos/edbtransfer.ashx?SiteId=84ddafa0031f409e9b1dd96f91351621&amp;WebId=b44a2e8f6bd940ffb8577ce52c7585e0&amp;ListId=fd8a59b5757749e6848a491ebc731a91&amp;ItemId=82785&amp;ItemGuid=e98f01ab71e3435fac8ac2c0d576e706&amp;Data=24</v>
      </c>
    </row>
    <row r="193" spans="1:7" x14ac:dyDescent="0.25">
      <c r="A193" t="s">
        <v>19</v>
      </c>
      <c r="B193" t="s">
        <v>78</v>
      </c>
      <c r="C193" t="s">
        <v>457</v>
      </c>
      <c r="D193" t="s">
        <v>84</v>
      </c>
      <c r="E193" t="s">
        <v>162</v>
      </c>
      <c r="F193" t="str">
        <f t="shared" si="0"/>
        <v>Обращения граждан Ногликский МО</v>
      </c>
      <c r="G193" s="11" t="str">
        <f>HYPERLINK("https://sed.admsakhalin.ru/Docs/Citizen/_layouts/15/eos/edbtransfer.ashx?SiteId=84ddafa0031f409e9b1dd96f91351621&amp;WebId=b44a2e8f6bd940ffb8577ce52c7585e0&amp;ListId=fd8a59b5757749e6848a491ebc731a91&amp;ItemId=78505&amp;ItemGuid=11d45495f0b940c39074c2fd7e67f82e&amp;Data=24","https://sed.admsakhalin.ru/Docs/Citizen/_layouts/15/eos/edbtransfer.ashx?SiteId=84ddafa0031f409e9b1dd96f91351621&amp;WebId=b44a2e8f6bd940ffb8577ce52c7585e0&amp;ListId=fd8a59b5757749e6848a491ebc731a91&amp;ItemId=78505&amp;ItemGuid=11d45495f0b940c39074c2fd7e67f82e&amp;Data=24")</f>
        <v>https://sed.admsakhalin.ru/Docs/Citizen/_layouts/15/eos/edbtransfer.ashx?SiteId=84ddafa0031f409e9b1dd96f91351621&amp;WebId=b44a2e8f6bd940ffb8577ce52c7585e0&amp;ListId=fd8a59b5757749e6848a491ebc731a91&amp;ItemId=78505&amp;ItemGuid=11d45495f0b940c39074c2fd7e67f82e&amp;Data=24</v>
      </c>
    </row>
    <row r="194" spans="1:7" x14ac:dyDescent="0.25">
      <c r="A194" t="s">
        <v>19</v>
      </c>
      <c r="B194" t="s">
        <v>82</v>
      </c>
      <c r="C194" t="s">
        <v>458</v>
      </c>
      <c r="D194" t="s">
        <v>382</v>
      </c>
      <c r="E194" t="s">
        <v>459</v>
      </c>
      <c r="F194" t="str">
        <f t="shared" si="0"/>
        <v>Обращения граждан Ногликский МО</v>
      </c>
      <c r="G194" s="11" t="str">
        <f>HYPERLINK("https://sed.admsakhalin.ru/Docs/Citizen/_layouts/15/eos/edbtransfer.ashx?SiteId=84ddafa0031f409e9b1dd96f91351621&amp;WebId=b44a2e8f6bd940ffb8577ce52c7585e0&amp;ListId=fd8a59b5757749e6848a491ebc731a91&amp;ItemId=80784&amp;ItemGuid=4e731a145e054ace806fc4a4239091ba&amp;Data=24","https://sed.admsakhalin.ru/Docs/Citizen/_layouts/15/eos/edbtransfer.ashx?SiteId=84ddafa0031f409e9b1dd96f91351621&amp;WebId=b44a2e8f6bd940ffb8577ce52c7585e0&amp;ListId=fd8a59b5757749e6848a491ebc731a91&amp;ItemId=80784&amp;ItemGuid=4e731a145e054ace806fc4a4239091ba&amp;Data=24")</f>
        <v>https://sed.admsakhalin.ru/Docs/Citizen/_layouts/15/eos/edbtransfer.ashx?SiteId=84ddafa0031f409e9b1dd96f91351621&amp;WebId=b44a2e8f6bd940ffb8577ce52c7585e0&amp;ListId=fd8a59b5757749e6848a491ebc731a91&amp;ItemId=80784&amp;ItemGuid=4e731a145e054ace806fc4a4239091ba&amp;Data=24</v>
      </c>
    </row>
    <row r="195" spans="1:7" x14ac:dyDescent="0.25">
      <c r="A195" t="s">
        <v>19</v>
      </c>
      <c r="B195" t="s">
        <v>299</v>
      </c>
      <c r="C195" t="s">
        <v>460</v>
      </c>
      <c r="D195" t="s">
        <v>26</v>
      </c>
      <c r="E195" t="s">
        <v>461</v>
      </c>
      <c r="F195" t="str">
        <f t="shared" si="0"/>
        <v>Обращения граждан Ногликский МО</v>
      </c>
      <c r="G195" s="11" t="str">
        <f>HYPERLINK("https://sed.admsakhalin.ru/Docs/Citizen/_layouts/15/eos/edbtransfer.ashx?SiteId=84ddafa0031f409e9b1dd96f91351621&amp;WebId=b44a2e8f6bd940ffb8577ce52c7585e0&amp;ListId=fd8a59b5757749e6848a491ebc731a91&amp;ItemId=82436&amp;ItemGuid=f5c0d6253352496dab54c777eaecb7f4&amp;Data=24","https://sed.admsakhalin.ru/Docs/Citizen/_layouts/15/eos/edbtransfer.ashx?SiteId=84ddafa0031f409e9b1dd96f91351621&amp;WebId=b44a2e8f6bd940ffb8577ce52c7585e0&amp;ListId=fd8a59b5757749e6848a491ebc731a91&amp;ItemId=82436&amp;ItemGuid=f5c0d6253352496dab54c777eaecb7f4&amp;Data=24")</f>
        <v>https://sed.admsakhalin.ru/Docs/Citizen/_layouts/15/eos/edbtransfer.ashx?SiteId=84ddafa0031f409e9b1dd96f91351621&amp;WebId=b44a2e8f6bd940ffb8577ce52c7585e0&amp;ListId=fd8a59b5757749e6848a491ebc731a91&amp;ItemId=82436&amp;ItemGuid=f5c0d6253352496dab54c777eaecb7f4&amp;Data=24</v>
      </c>
    </row>
    <row r="196" spans="1:7" x14ac:dyDescent="0.25">
      <c r="A196" t="s">
        <v>19</v>
      </c>
      <c r="B196" t="s">
        <v>32</v>
      </c>
      <c r="C196" t="s">
        <v>462</v>
      </c>
      <c r="D196" t="s">
        <v>66</v>
      </c>
      <c r="E196" t="s">
        <v>62</v>
      </c>
      <c r="F196" t="str">
        <f t="shared" si="0"/>
        <v>Обращения граждан Ногликский МО</v>
      </c>
      <c r="G196" s="11" t="str">
        <f>HYPERLINK("https://sed.admsakhalin.ru/Docs/Citizen/_layouts/15/eos/edbtransfer.ashx?SiteId=84ddafa0031f409e9b1dd96f91351621&amp;WebId=b44a2e8f6bd940ffb8577ce52c7585e0&amp;ListId=fd8a59b5757749e6848a491ebc731a91&amp;ItemId=79039&amp;ItemGuid=e40131197634483686aac97054c29e91&amp;Data=24","https://sed.admsakhalin.ru/Docs/Citizen/_layouts/15/eos/edbtransfer.ashx?SiteId=84ddafa0031f409e9b1dd96f91351621&amp;WebId=b44a2e8f6bd940ffb8577ce52c7585e0&amp;ListId=fd8a59b5757749e6848a491ebc731a91&amp;ItemId=79039&amp;ItemGuid=e40131197634483686aac97054c29e91&amp;Data=24")</f>
        <v>https://sed.admsakhalin.ru/Docs/Citizen/_layouts/15/eos/edbtransfer.ashx?SiteId=84ddafa0031f409e9b1dd96f91351621&amp;WebId=b44a2e8f6bd940ffb8577ce52c7585e0&amp;ListId=fd8a59b5757749e6848a491ebc731a91&amp;ItemId=79039&amp;ItemGuid=e40131197634483686aac97054c29e91&amp;Data=24</v>
      </c>
    </row>
    <row r="197" spans="1:7" x14ac:dyDescent="0.25">
      <c r="A197" t="s">
        <v>19</v>
      </c>
      <c r="B197" t="s">
        <v>463</v>
      </c>
      <c r="C197" t="s">
        <v>464</v>
      </c>
      <c r="D197" t="s">
        <v>26</v>
      </c>
      <c r="E197" t="s">
        <v>465</v>
      </c>
      <c r="F197" t="str">
        <f t="shared" si="0"/>
        <v>Обращения граждан Ногликский МО</v>
      </c>
      <c r="G197" s="11" t="str">
        <f>HYPERLINK("https://sed.admsakhalin.ru/Docs/Citizen/_layouts/15/eos/edbtransfer.ashx?SiteId=84ddafa0031f409e9b1dd96f91351621&amp;WebId=b44a2e8f6bd940ffb8577ce52c7585e0&amp;ListId=fd8a59b5757749e6848a491ebc731a91&amp;ItemId=82432&amp;ItemGuid=1b147d6b74e1426d9c77ca27cdb2fdb7&amp;Data=24","https://sed.admsakhalin.ru/Docs/Citizen/_layouts/15/eos/edbtransfer.ashx?SiteId=84ddafa0031f409e9b1dd96f91351621&amp;WebId=b44a2e8f6bd940ffb8577ce52c7585e0&amp;ListId=fd8a59b5757749e6848a491ebc731a91&amp;ItemId=82432&amp;ItemGuid=1b147d6b74e1426d9c77ca27cdb2fdb7&amp;Data=24")</f>
        <v>https://sed.admsakhalin.ru/Docs/Citizen/_layouts/15/eos/edbtransfer.ashx?SiteId=84ddafa0031f409e9b1dd96f91351621&amp;WebId=b44a2e8f6bd940ffb8577ce52c7585e0&amp;ListId=fd8a59b5757749e6848a491ebc731a91&amp;ItemId=82432&amp;ItemGuid=1b147d6b74e1426d9c77ca27cdb2fdb7&amp;Data=24</v>
      </c>
    </row>
    <row r="198" spans="1:7" x14ac:dyDescent="0.25">
      <c r="A198" t="s">
        <v>19</v>
      </c>
      <c r="B198" t="s">
        <v>32</v>
      </c>
      <c r="C198" t="s">
        <v>466</v>
      </c>
      <c r="D198" t="s">
        <v>30</v>
      </c>
      <c r="E198" t="s">
        <v>62</v>
      </c>
      <c r="F198" t="str">
        <f t="shared" si="0"/>
        <v>Обращения граждан Ногликский МО</v>
      </c>
      <c r="G198" s="11" t="str">
        <f>HYPERLINK("https://sed.admsakhalin.ru/Docs/Citizen/_layouts/15/eos/edbtransfer.ashx?SiteId=84ddafa0031f409e9b1dd96f91351621&amp;WebId=b44a2e8f6bd940ffb8577ce52c7585e0&amp;ListId=fd8a59b5757749e6848a491ebc731a91&amp;ItemId=76599&amp;ItemGuid=b8bafd8003fb4d9f8680ca8b81a28512&amp;Data=24","https://sed.admsakhalin.ru/Docs/Citizen/_layouts/15/eos/edbtransfer.ashx?SiteId=84ddafa0031f409e9b1dd96f91351621&amp;WebId=b44a2e8f6bd940ffb8577ce52c7585e0&amp;ListId=fd8a59b5757749e6848a491ebc731a91&amp;ItemId=76599&amp;ItemGuid=b8bafd8003fb4d9f8680ca8b81a28512&amp;Data=24")</f>
        <v>https://sed.admsakhalin.ru/Docs/Citizen/_layouts/15/eos/edbtransfer.ashx?SiteId=84ddafa0031f409e9b1dd96f91351621&amp;WebId=b44a2e8f6bd940ffb8577ce52c7585e0&amp;ListId=fd8a59b5757749e6848a491ebc731a91&amp;ItemId=76599&amp;ItemGuid=b8bafd8003fb4d9f8680ca8b81a28512&amp;Data=24</v>
      </c>
    </row>
    <row r="199" spans="1:7" x14ac:dyDescent="0.25">
      <c r="A199" t="s">
        <v>19</v>
      </c>
      <c r="B199" t="s">
        <v>467</v>
      </c>
      <c r="C199" t="s">
        <v>468</v>
      </c>
      <c r="D199" t="s">
        <v>293</v>
      </c>
      <c r="E199" t="s">
        <v>469</v>
      </c>
      <c r="F199" t="str">
        <f t="shared" si="0"/>
        <v>Обращения граждан Ногликский МО</v>
      </c>
      <c r="G199" s="11" t="str">
        <f>HYPERLINK("https://sed.admsakhalin.ru/Docs/Citizen/_layouts/15/eos/edbtransfer.ashx?SiteId=84ddafa0031f409e9b1dd96f91351621&amp;WebId=b44a2e8f6bd940ffb8577ce52c7585e0&amp;ListId=fd8a59b5757749e6848a491ebc731a91&amp;ItemId=76745&amp;ItemGuid=d10b172172814d3f9601cb26d69195f6&amp;Data=24","https://sed.admsakhalin.ru/Docs/Citizen/_layouts/15/eos/edbtransfer.ashx?SiteId=84ddafa0031f409e9b1dd96f91351621&amp;WebId=b44a2e8f6bd940ffb8577ce52c7585e0&amp;ListId=fd8a59b5757749e6848a491ebc731a91&amp;ItemId=76745&amp;ItemGuid=d10b172172814d3f9601cb26d69195f6&amp;Data=24")</f>
        <v>https://sed.admsakhalin.ru/Docs/Citizen/_layouts/15/eos/edbtransfer.ashx?SiteId=84ddafa0031f409e9b1dd96f91351621&amp;WebId=b44a2e8f6bd940ffb8577ce52c7585e0&amp;ListId=fd8a59b5757749e6848a491ebc731a91&amp;ItemId=76745&amp;ItemGuid=d10b172172814d3f9601cb26d69195f6&amp;Data=24</v>
      </c>
    </row>
    <row r="200" spans="1:7" x14ac:dyDescent="0.25">
      <c r="A200" t="s">
        <v>19</v>
      </c>
      <c r="B200" t="s">
        <v>166</v>
      </c>
      <c r="C200" t="s">
        <v>470</v>
      </c>
      <c r="D200" t="s">
        <v>56</v>
      </c>
      <c r="E200" t="s">
        <v>197</v>
      </c>
      <c r="F200" t="str">
        <f t="shared" si="0"/>
        <v>Обращения граждан Ногликский МО</v>
      </c>
      <c r="G200" s="11" t="str">
        <f>HYPERLINK("https://sed.admsakhalin.ru/Docs/Citizen/_layouts/15/eos/edbtransfer.ashx?SiteId=84ddafa0031f409e9b1dd96f91351621&amp;WebId=b44a2e8f6bd940ffb8577ce52c7585e0&amp;ListId=fd8a59b5757749e6848a491ebc731a91&amp;ItemId=77949&amp;ItemGuid=ed75140bbfae4086b003cbcbba60404f&amp;Data=24","https://sed.admsakhalin.ru/Docs/Citizen/_layouts/15/eos/edbtransfer.ashx?SiteId=84ddafa0031f409e9b1dd96f91351621&amp;WebId=b44a2e8f6bd940ffb8577ce52c7585e0&amp;ListId=fd8a59b5757749e6848a491ebc731a91&amp;ItemId=77949&amp;ItemGuid=ed75140bbfae4086b003cbcbba60404f&amp;Data=24")</f>
        <v>https://sed.admsakhalin.ru/Docs/Citizen/_layouts/15/eos/edbtransfer.ashx?SiteId=84ddafa0031f409e9b1dd96f91351621&amp;WebId=b44a2e8f6bd940ffb8577ce52c7585e0&amp;ListId=fd8a59b5757749e6848a491ebc731a91&amp;ItemId=77949&amp;ItemGuid=ed75140bbfae4086b003cbcbba60404f&amp;Data=24</v>
      </c>
    </row>
    <row r="201" spans="1:7" x14ac:dyDescent="0.25">
      <c r="A201" t="s">
        <v>19</v>
      </c>
      <c r="B201" t="s">
        <v>160</v>
      </c>
      <c r="C201" t="s">
        <v>471</v>
      </c>
      <c r="D201" t="s">
        <v>41</v>
      </c>
      <c r="E201" t="s">
        <v>162</v>
      </c>
      <c r="F201" t="str">
        <f t="shared" si="0"/>
        <v>Обращения граждан Ногликский МО</v>
      </c>
      <c r="G201" s="11" t="str">
        <f>HYPERLINK("https://sed.admsakhalin.ru/Docs/Citizen/_layouts/15/eos/edbtransfer.ashx?SiteId=84ddafa0031f409e9b1dd96f91351621&amp;WebId=b44a2e8f6bd940ffb8577ce52c7585e0&amp;ListId=fd8a59b5757749e6848a491ebc731a91&amp;ItemId=81811&amp;ItemGuid=429b86c8eb5d4789b2d1cc4b1fab3ea5&amp;Data=24","https://sed.admsakhalin.ru/Docs/Citizen/_layouts/15/eos/edbtransfer.ashx?SiteId=84ddafa0031f409e9b1dd96f91351621&amp;WebId=b44a2e8f6bd940ffb8577ce52c7585e0&amp;ListId=fd8a59b5757749e6848a491ebc731a91&amp;ItemId=81811&amp;ItemGuid=429b86c8eb5d4789b2d1cc4b1fab3ea5&amp;Data=24")</f>
        <v>https://sed.admsakhalin.ru/Docs/Citizen/_layouts/15/eos/edbtransfer.ashx?SiteId=84ddafa0031f409e9b1dd96f91351621&amp;WebId=b44a2e8f6bd940ffb8577ce52c7585e0&amp;ListId=fd8a59b5757749e6848a491ebc731a91&amp;ItemId=81811&amp;ItemGuid=429b86c8eb5d4789b2d1cc4b1fab3ea5&amp;Data=24</v>
      </c>
    </row>
    <row r="202" spans="1:7" x14ac:dyDescent="0.25">
      <c r="A202" t="s">
        <v>19</v>
      </c>
      <c r="B202" t="s">
        <v>73</v>
      </c>
      <c r="C202" t="s">
        <v>472</v>
      </c>
      <c r="D202" t="s">
        <v>446</v>
      </c>
      <c r="E202" t="s">
        <v>75</v>
      </c>
      <c r="F202" t="str">
        <f t="shared" si="0"/>
        <v>Обращения граждан Ногликский МО</v>
      </c>
      <c r="G202" s="11" t="str">
        <f>HYPERLINK("https://sed.admsakhalin.ru/Docs/Citizen/_layouts/15/eos/edbtransfer.ashx?SiteId=84ddafa0031f409e9b1dd96f91351621&amp;WebId=b44a2e8f6bd940ffb8577ce52c7585e0&amp;ListId=fd8a59b5757749e6848a491ebc731a91&amp;ItemId=82225&amp;ItemGuid=9eb52a6f66ab4e41b5a6cc9d19ca3974&amp;Data=24","https://sed.admsakhalin.ru/Docs/Citizen/_layouts/15/eos/edbtransfer.ashx?SiteId=84ddafa0031f409e9b1dd96f91351621&amp;WebId=b44a2e8f6bd940ffb8577ce52c7585e0&amp;ListId=fd8a59b5757749e6848a491ebc731a91&amp;ItemId=82225&amp;ItemGuid=9eb52a6f66ab4e41b5a6cc9d19ca3974&amp;Data=24")</f>
        <v>https://sed.admsakhalin.ru/Docs/Citizen/_layouts/15/eos/edbtransfer.ashx?SiteId=84ddafa0031f409e9b1dd96f91351621&amp;WebId=b44a2e8f6bd940ffb8577ce52c7585e0&amp;ListId=fd8a59b5757749e6848a491ebc731a91&amp;ItemId=82225&amp;ItemGuid=9eb52a6f66ab4e41b5a6cc9d19ca3974&amp;Data=24</v>
      </c>
    </row>
    <row r="203" spans="1:7" x14ac:dyDescent="0.25">
      <c r="A203" t="s">
        <v>19</v>
      </c>
      <c r="B203" t="s">
        <v>28</v>
      </c>
      <c r="C203" t="s">
        <v>473</v>
      </c>
      <c r="D203" t="s">
        <v>474</v>
      </c>
      <c r="E203" t="s">
        <v>31</v>
      </c>
      <c r="F203" t="str">
        <f t="shared" si="0"/>
        <v>Обращения граждан Ногликский МО</v>
      </c>
      <c r="G203" s="11" t="str">
        <f>HYPERLINK("https://sed.admsakhalin.ru/Docs/Citizen/_layouts/15/eos/edbtransfer.ashx?SiteId=84ddafa0031f409e9b1dd96f91351621&amp;WebId=b44a2e8f6bd940ffb8577ce52c7585e0&amp;ListId=fd8a59b5757749e6848a491ebc731a91&amp;ItemId=80428&amp;ItemGuid=5ae66a532e784c8797d0cd1f0882ba57&amp;Data=24","https://sed.admsakhalin.ru/Docs/Citizen/_layouts/15/eos/edbtransfer.ashx?SiteId=84ddafa0031f409e9b1dd96f91351621&amp;WebId=b44a2e8f6bd940ffb8577ce52c7585e0&amp;ListId=fd8a59b5757749e6848a491ebc731a91&amp;ItemId=80428&amp;ItemGuid=5ae66a532e784c8797d0cd1f0882ba57&amp;Data=24")</f>
        <v>https://sed.admsakhalin.ru/Docs/Citizen/_layouts/15/eos/edbtransfer.ashx?SiteId=84ddafa0031f409e9b1dd96f91351621&amp;WebId=b44a2e8f6bd940ffb8577ce52c7585e0&amp;ListId=fd8a59b5757749e6848a491ebc731a91&amp;ItemId=80428&amp;ItemGuid=5ae66a532e784c8797d0cd1f0882ba57&amp;Data=24</v>
      </c>
    </row>
    <row r="204" spans="1:7" x14ac:dyDescent="0.25">
      <c r="A204" t="s">
        <v>19</v>
      </c>
      <c r="B204" t="s">
        <v>160</v>
      </c>
      <c r="C204" t="s">
        <v>475</v>
      </c>
      <c r="D204" t="s">
        <v>105</v>
      </c>
      <c r="E204" t="s">
        <v>162</v>
      </c>
      <c r="F204" t="str">
        <f t="shared" si="0"/>
        <v>Обращения граждан Ногликский МО</v>
      </c>
      <c r="G204" s="11" t="str">
        <f>HYPERLINK("https://sed.admsakhalin.ru/Docs/Citizen/_layouts/15/eos/edbtransfer.ashx?SiteId=84ddafa0031f409e9b1dd96f91351621&amp;WebId=b44a2e8f6bd940ffb8577ce52c7585e0&amp;ListId=fd8a59b5757749e6848a491ebc731a91&amp;ItemId=77161&amp;ItemGuid=34f18b05ea634d49bc38cd4feb2ab555&amp;Data=24","https://sed.admsakhalin.ru/Docs/Citizen/_layouts/15/eos/edbtransfer.ashx?SiteId=84ddafa0031f409e9b1dd96f91351621&amp;WebId=b44a2e8f6bd940ffb8577ce52c7585e0&amp;ListId=fd8a59b5757749e6848a491ebc731a91&amp;ItemId=77161&amp;ItemGuid=34f18b05ea634d49bc38cd4feb2ab555&amp;Data=24")</f>
        <v>https://sed.admsakhalin.ru/Docs/Citizen/_layouts/15/eos/edbtransfer.ashx?SiteId=84ddafa0031f409e9b1dd96f91351621&amp;WebId=b44a2e8f6bd940ffb8577ce52c7585e0&amp;ListId=fd8a59b5757749e6848a491ebc731a91&amp;ItemId=77161&amp;ItemGuid=34f18b05ea634d49bc38cd4feb2ab555&amp;Data=24</v>
      </c>
    </row>
    <row r="205" spans="1:7" x14ac:dyDescent="0.25">
      <c r="A205" t="s">
        <v>19</v>
      </c>
      <c r="B205" t="s">
        <v>58</v>
      </c>
      <c r="C205" t="s">
        <v>476</v>
      </c>
      <c r="D205" t="s">
        <v>41</v>
      </c>
      <c r="E205" t="s">
        <v>477</v>
      </c>
      <c r="F205" t="str">
        <f t="shared" si="0"/>
        <v>Обращения граждан Ногликский МО</v>
      </c>
      <c r="G205" s="11" t="str">
        <f>HYPERLINK("https://sed.admsakhalin.ru/Docs/Citizen/_layouts/15/eos/edbtransfer.ashx?SiteId=84ddafa0031f409e9b1dd96f91351621&amp;WebId=b44a2e8f6bd940ffb8577ce52c7585e0&amp;ListId=fd8a59b5757749e6848a491ebc731a91&amp;ItemId=81832&amp;ItemGuid=84b6628fc3684e8aa13ecdc442da112b&amp;Data=24","https://sed.admsakhalin.ru/Docs/Citizen/_layouts/15/eos/edbtransfer.ashx?SiteId=84ddafa0031f409e9b1dd96f91351621&amp;WebId=b44a2e8f6bd940ffb8577ce52c7585e0&amp;ListId=fd8a59b5757749e6848a491ebc731a91&amp;ItemId=81832&amp;ItemGuid=84b6628fc3684e8aa13ecdc442da112b&amp;Data=24")</f>
        <v>https://sed.admsakhalin.ru/Docs/Citizen/_layouts/15/eos/edbtransfer.ashx?SiteId=84ddafa0031f409e9b1dd96f91351621&amp;WebId=b44a2e8f6bd940ffb8577ce52c7585e0&amp;ListId=fd8a59b5757749e6848a491ebc731a91&amp;ItemId=81832&amp;ItemGuid=84b6628fc3684e8aa13ecdc442da112b&amp;Data=24</v>
      </c>
    </row>
    <row r="206" spans="1:7" x14ac:dyDescent="0.25">
      <c r="A206" t="s">
        <v>19</v>
      </c>
      <c r="B206" t="s">
        <v>54</v>
      </c>
      <c r="C206" t="s">
        <v>478</v>
      </c>
      <c r="D206" t="s">
        <v>453</v>
      </c>
      <c r="E206" t="s">
        <v>479</v>
      </c>
      <c r="F206" t="str">
        <f t="shared" si="0"/>
        <v>Обращения граждан Ногликский МО</v>
      </c>
      <c r="G206" s="11" t="str">
        <f>HYPERLINK("https://sed.admsakhalin.ru/Docs/Citizen/_layouts/15/eos/edbtransfer.ashx?SiteId=84ddafa0031f409e9b1dd96f91351621&amp;WebId=b44a2e8f6bd940ffb8577ce52c7585e0&amp;ListId=fd8a59b5757749e6848a491ebc731a91&amp;ItemId=80324&amp;ItemGuid=4d66ef6372bb47339397ce548172a06e&amp;Data=24","https://sed.admsakhalin.ru/Docs/Citizen/_layouts/15/eos/edbtransfer.ashx?SiteId=84ddafa0031f409e9b1dd96f91351621&amp;WebId=b44a2e8f6bd940ffb8577ce52c7585e0&amp;ListId=fd8a59b5757749e6848a491ebc731a91&amp;ItemId=80324&amp;ItemGuid=4d66ef6372bb47339397ce548172a06e&amp;Data=24")</f>
        <v>https://sed.admsakhalin.ru/Docs/Citizen/_layouts/15/eos/edbtransfer.ashx?SiteId=84ddafa0031f409e9b1dd96f91351621&amp;WebId=b44a2e8f6bd940ffb8577ce52c7585e0&amp;ListId=fd8a59b5757749e6848a491ebc731a91&amp;ItemId=80324&amp;ItemGuid=4d66ef6372bb47339397ce548172a06e&amp;Data=24</v>
      </c>
    </row>
    <row r="207" spans="1:7" x14ac:dyDescent="0.25">
      <c r="A207" t="s">
        <v>19</v>
      </c>
      <c r="B207" t="s">
        <v>32</v>
      </c>
      <c r="C207" t="s">
        <v>480</v>
      </c>
      <c r="D207" t="s">
        <v>481</v>
      </c>
      <c r="E207" t="s">
        <v>182</v>
      </c>
      <c r="F207" t="str">
        <f t="shared" si="0"/>
        <v>Обращения граждан Ногликский МО</v>
      </c>
      <c r="G207" s="11" t="str">
        <f>HYPERLINK("https://sed.admsakhalin.ru/Docs/Citizen/_layouts/15/eos/edbtransfer.ashx?SiteId=84ddafa0031f409e9b1dd96f91351621&amp;WebId=b44a2e8f6bd940ffb8577ce52c7585e0&amp;ListId=fd8a59b5757749e6848a491ebc731a91&amp;ItemId=76945&amp;ItemGuid=e05b7acea1de49909514d15704cf321a&amp;Data=24","https://sed.admsakhalin.ru/Docs/Citizen/_layouts/15/eos/edbtransfer.ashx?SiteId=84ddafa0031f409e9b1dd96f91351621&amp;WebId=b44a2e8f6bd940ffb8577ce52c7585e0&amp;ListId=fd8a59b5757749e6848a491ebc731a91&amp;ItemId=76945&amp;ItemGuid=e05b7acea1de49909514d15704cf321a&amp;Data=24")</f>
        <v>https://sed.admsakhalin.ru/Docs/Citizen/_layouts/15/eos/edbtransfer.ashx?SiteId=84ddafa0031f409e9b1dd96f91351621&amp;WebId=b44a2e8f6bd940ffb8577ce52c7585e0&amp;ListId=fd8a59b5757749e6848a491ebc731a91&amp;ItemId=76945&amp;ItemGuid=e05b7acea1de49909514d15704cf321a&amp;Data=24</v>
      </c>
    </row>
    <row r="208" spans="1:7" x14ac:dyDescent="0.25">
      <c r="A208" t="s">
        <v>19</v>
      </c>
      <c r="B208" t="s">
        <v>482</v>
      </c>
      <c r="C208" t="s">
        <v>483</v>
      </c>
      <c r="D208" t="s">
        <v>484</v>
      </c>
      <c r="E208" t="s">
        <v>485</v>
      </c>
      <c r="F208" t="str">
        <f t="shared" si="0"/>
        <v>Обращения граждан Ногликский МО</v>
      </c>
      <c r="G208" s="11" t="str">
        <f>HYPERLINK("https://sed.admsakhalin.ru/Docs/Citizen/_layouts/15/eos/edbtransfer.ashx?SiteId=84ddafa0031f409e9b1dd96f91351621&amp;WebId=b44a2e8f6bd940ffb8577ce52c7585e0&amp;ListId=fd8a59b5757749e6848a491ebc731a91&amp;ItemId=76513&amp;ItemGuid=39f958cfd87746e8b280d167c8696de1&amp;Data=24","https://sed.admsakhalin.ru/Docs/Citizen/_layouts/15/eos/edbtransfer.ashx?SiteId=84ddafa0031f409e9b1dd96f91351621&amp;WebId=b44a2e8f6bd940ffb8577ce52c7585e0&amp;ListId=fd8a59b5757749e6848a491ebc731a91&amp;ItemId=76513&amp;ItemGuid=39f958cfd87746e8b280d167c8696de1&amp;Data=24")</f>
        <v>https://sed.admsakhalin.ru/Docs/Citizen/_layouts/15/eos/edbtransfer.ashx?SiteId=84ddafa0031f409e9b1dd96f91351621&amp;WebId=b44a2e8f6bd940ffb8577ce52c7585e0&amp;ListId=fd8a59b5757749e6848a491ebc731a91&amp;ItemId=76513&amp;ItemGuid=39f958cfd87746e8b280d167c8696de1&amp;Data=24</v>
      </c>
    </row>
    <row r="209" spans="1:7" x14ac:dyDescent="0.25">
      <c r="A209" t="s">
        <v>19</v>
      </c>
      <c r="B209" t="s">
        <v>58</v>
      </c>
      <c r="C209" t="s">
        <v>486</v>
      </c>
      <c r="D209" t="s">
        <v>267</v>
      </c>
      <c r="E209" t="s">
        <v>60</v>
      </c>
      <c r="F209" t="str">
        <f t="shared" si="0"/>
        <v>Обращения граждан Ногликский МО</v>
      </c>
      <c r="G209" s="11" t="str">
        <f>HYPERLINK("https://sed.admsakhalin.ru/Docs/Citizen/_layouts/15/eos/edbtransfer.ashx?SiteId=84ddafa0031f409e9b1dd96f91351621&amp;WebId=b44a2e8f6bd940ffb8577ce52c7585e0&amp;ListId=fd8a59b5757749e6848a491ebc731a91&amp;ItemId=82174&amp;ItemGuid=4821cb229d664fe4be29d1ef8233f3d1&amp;Data=24","https://sed.admsakhalin.ru/Docs/Citizen/_layouts/15/eos/edbtransfer.ashx?SiteId=84ddafa0031f409e9b1dd96f91351621&amp;WebId=b44a2e8f6bd940ffb8577ce52c7585e0&amp;ListId=fd8a59b5757749e6848a491ebc731a91&amp;ItemId=82174&amp;ItemGuid=4821cb229d664fe4be29d1ef8233f3d1&amp;Data=24")</f>
        <v>https://sed.admsakhalin.ru/Docs/Citizen/_layouts/15/eos/edbtransfer.ashx?SiteId=84ddafa0031f409e9b1dd96f91351621&amp;WebId=b44a2e8f6bd940ffb8577ce52c7585e0&amp;ListId=fd8a59b5757749e6848a491ebc731a91&amp;ItemId=82174&amp;ItemGuid=4821cb229d664fe4be29d1ef8233f3d1&amp;Data=24</v>
      </c>
    </row>
    <row r="210" spans="1:7" x14ac:dyDescent="0.25">
      <c r="A210" t="s">
        <v>19</v>
      </c>
      <c r="B210" t="s">
        <v>247</v>
      </c>
      <c r="C210" t="s">
        <v>487</v>
      </c>
      <c r="D210" t="s">
        <v>48</v>
      </c>
      <c r="E210" t="s">
        <v>249</v>
      </c>
      <c r="F210" t="str">
        <f t="shared" si="0"/>
        <v>Обращения граждан Ногликский МО</v>
      </c>
      <c r="G210" s="11" t="str">
        <f>HYPERLINK("https://sed.admsakhalin.ru/Docs/Citizen/_layouts/15/eos/edbtransfer.ashx?SiteId=84ddafa0031f409e9b1dd96f91351621&amp;WebId=b44a2e8f6bd940ffb8577ce52c7585e0&amp;ListId=fd8a59b5757749e6848a491ebc731a91&amp;ItemId=77815&amp;ItemGuid=b1cadd93483144c2b576d26865a13b93&amp;Data=24","https://sed.admsakhalin.ru/Docs/Citizen/_layouts/15/eos/edbtransfer.ashx?SiteId=84ddafa0031f409e9b1dd96f91351621&amp;WebId=b44a2e8f6bd940ffb8577ce52c7585e0&amp;ListId=fd8a59b5757749e6848a491ebc731a91&amp;ItemId=77815&amp;ItemGuid=b1cadd93483144c2b576d26865a13b93&amp;Data=24")</f>
        <v>https://sed.admsakhalin.ru/Docs/Citizen/_layouts/15/eos/edbtransfer.ashx?SiteId=84ddafa0031f409e9b1dd96f91351621&amp;WebId=b44a2e8f6bd940ffb8577ce52c7585e0&amp;ListId=fd8a59b5757749e6848a491ebc731a91&amp;ItemId=77815&amp;ItemGuid=b1cadd93483144c2b576d26865a13b93&amp;Data=24</v>
      </c>
    </row>
    <row r="211" spans="1:7" x14ac:dyDescent="0.25">
      <c r="A211" t="s">
        <v>19</v>
      </c>
      <c r="B211" t="s">
        <v>418</v>
      </c>
      <c r="C211" t="s">
        <v>488</v>
      </c>
      <c r="D211" t="s">
        <v>66</v>
      </c>
      <c r="E211" t="s">
        <v>489</v>
      </c>
      <c r="F211" t="str">
        <f t="shared" si="0"/>
        <v>Обращения граждан Ногликский МО</v>
      </c>
      <c r="G211" s="11" t="str">
        <f>HYPERLINK("https://sed.admsakhalin.ru/Docs/Citizen/_layouts/15/eos/edbtransfer.ashx?SiteId=84ddafa0031f409e9b1dd96f91351621&amp;WebId=b44a2e8f6bd940ffb8577ce52c7585e0&amp;ListId=fd8a59b5757749e6848a491ebc731a91&amp;ItemId=79041&amp;ItemGuid=5e18bc9afd534ceeabadd32b24278b48&amp;Data=24","https://sed.admsakhalin.ru/Docs/Citizen/_layouts/15/eos/edbtransfer.ashx?SiteId=84ddafa0031f409e9b1dd96f91351621&amp;WebId=b44a2e8f6bd940ffb8577ce52c7585e0&amp;ListId=fd8a59b5757749e6848a491ebc731a91&amp;ItemId=79041&amp;ItemGuid=5e18bc9afd534ceeabadd32b24278b48&amp;Data=24")</f>
        <v>https://sed.admsakhalin.ru/Docs/Citizen/_layouts/15/eos/edbtransfer.ashx?SiteId=84ddafa0031f409e9b1dd96f91351621&amp;WebId=b44a2e8f6bd940ffb8577ce52c7585e0&amp;ListId=fd8a59b5757749e6848a491ebc731a91&amp;ItemId=79041&amp;ItemGuid=5e18bc9afd534ceeabadd32b24278b48&amp;Data=24</v>
      </c>
    </row>
    <row r="212" spans="1:7" x14ac:dyDescent="0.25">
      <c r="A212" t="s">
        <v>19</v>
      </c>
      <c r="B212" t="s">
        <v>490</v>
      </c>
      <c r="C212" t="s">
        <v>491</v>
      </c>
      <c r="D212" t="s">
        <v>84</v>
      </c>
      <c r="E212" t="s">
        <v>492</v>
      </c>
      <c r="F212" t="str">
        <f t="shared" si="0"/>
        <v>Обращения граждан Ногликский МО</v>
      </c>
      <c r="G212" s="11" t="str">
        <f>HYPERLINK("https://sed.admsakhalin.ru/Docs/Citizen/_layouts/15/eos/edbtransfer.ashx?SiteId=84ddafa0031f409e9b1dd96f91351621&amp;WebId=b44a2e8f6bd940ffb8577ce52c7585e0&amp;ListId=fd8a59b5757749e6848a491ebc731a91&amp;ItemId=78495&amp;ItemGuid=2d93cb5841b44d608d84d38b31d2fe6f&amp;Data=24","https://sed.admsakhalin.ru/Docs/Citizen/_layouts/15/eos/edbtransfer.ashx?SiteId=84ddafa0031f409e9b1dd96f91351621&amp;WebId=b44a2e8f6bd940ffb8577ce52c7585e0&amp;ListId=fd8a59b5757749e6848a491ebc731a91&amp;ItemId=78495&amp;ItemGuid=2d93cb5841b44d608d84d38b31d2fe6f&amp;Data=24")</f>
        <v>https://sed.admsakhalin.ru/Docs/Citizen/_layouts/15/eos/edbtransfer.ashx?SiteId=84ddafa0031f409e9b1dd96f91351621&amp;WebId=b44a2e8f6bd940ffb8577ce52c7585e0&amp;ListId=fd8a59b5757749e6848a491ebc731a91&amp;ItemId=78495&amp;ItemGuid=2d93cb5841b44d608d84d38b31d2fe6f&amp;Data=24</v>
      </c>
    </row>
    <row r="213" spans="1:7" x14ac:dyDescent="0.25">
      <c r="A213" t="s">
        <v>19</v>
      </c>
      <c r="B213" t="s">
        <v>392</v>
      </c>
      <c r="C213" t="s">
        <v>493</v>
      </c>
      <c r="D213" t="s">
        <v>37</v>
      </c>
      <c r="E213" t="s">
        <v>494</v>
      </c>
      <c r="F213" t="str">
        <f t="shared" si="0"/>
        <v>Обращения граждан Ногликский МО</v>
      </c>
      <c r="G213" s="11" t="str">
        <f>HYPERLINK("https://sed.admsakhalin.ru/Docs/Citizen/_layouts/15/eos/edbtransfer.ashx?SiteId=84ddafa0031f409e9b1dd96f91351621&amp;WebId=b44a2e8f6bd940ffb8577ce52c7585e0&amp;ListId=fd8a59b5757749e6848a491ebc731a91&amp;ItemId=78772&amp;ItemGuid=4e5bedc3bfd14e2d930cd3e5d25dc448&amp;Data=24","https://sed.admsakhalin.ru/Docs/Citizen/_layouts/15/eos/edbtransfer.ashx?SiteId=84ddafa0031f409e9b1dd96f91351621&amp;WebId=b44a2e8f6bd940ffb8577ce52c7585e0&amp;ListId=fd8a59b5757749e6848a491ebc731a91&amp;ItemId=78772&amp;ItemGuid=4e5bedc3bfd14e2d930cd3e5d25dc448&amp;Data=24")</f>
        <v>https://sed.admsakhalin.ru/Docs/Citizen/_layouts/15/eos/edbtransfer.ashx?SiteId=84ddafa0031f409e9b1dd96f91351621&amp;WebId=b44a2e8f6bd940ffb8577ce52c7585e0&amp;ListId=fd8a59b5757749e6848a491ebc731a91&amp;ItemId=78772&amp;ItemGuid=4e5bedc3bfd14e2d930cd3e5d25dc448&amp;Data=24</v>
      </c>
    </row>
    <row r="214" spans="1:7" x14ac:dyDescent="0.25">
      <c r="A214" t="s">
        <v>19</v>
      </c>
      <c r="B214" t="s">
        <v>58</v>
      </c>
      <c r="C214" t="s">
        <v>495</v>
      </c>
      <c r="D214" t="s">
        <v>496</v>
      </c>
      <c r="E214" t="s">
        <v>447</v>
      </c>
      <c r="F214" t="str">
        <f t="shared" si="0"/>
        <v>Обращения граждан Ногликский МО</v>
      </c>
      <c r="G214" s="11" t="str">
        <f>HYPERLINK("https://sed.admsakhalin.ru/Docs/Citizen/_layouts/15/eos/edbtransfer.ashx?SiteId=84ddafa0031f409e9b1dd96f91351621&amp;WebId=b44a2e8f6bd940ffb8577ce52c7585e0&amp;ListId=fd8a59b5757749e6848a491ebc731a91&amp;ItemId=83003&amp;ItemGuid=844137ff034243869480d55e77a51ba1&amp;Data=24","https://sed.admsakhalin.ru/Docs/Citizen/_layouts/15/eos/edbtransfer.ashx?SiteId=84ddafa0031f409e9b1dd96f91351621&amp;WebId=b44a2e8f6bd940ffb8577ce52c7585e0&amp;ListId=fd8a59b5757749e6848a491ebc731a91&amp;ItemId=83003&amp;ItemGuid=844137ff034243869480d55e77a51ba1&amp;Data=24")</f>
        <v>https://sed.admsakhalin.ru/Docs/Citizen/_layouts/15/eos/edbtransfer.ashx?SiteId=84ddafa0031f409e9b1dd96f91351621&amp;WebId=b44a2e8f6bd940ffb8577ce52c7585e0&amp;ListId=fd8a59b5757749e6848a491ebc731a91&amp;ItemId=83003&amp;ItemGuid=844137ff034243869480d55e77a51ba1&amp;Data=24</v>
      </c>
    </row>
    <row r="215" spans="1:7" x14ac:dyDescent="0.25">
      <c r="A215" t="s">
        <v>19</v>
      </c>
      <c r="B215" t="s">
        <v>58</v>
      </c>
      <c r="C215" t="s">
        <v>497</v>
      </c>
      <c r="D215" t="s">
        <v>290</v>
      </c>
      <c r="E215" t="s">
        <v>60</v>
      </c>
      <c r="F215" t="str">
        <f t="shared" si="0"/>
        <v>Обращения граждан Ногликский МО</v>
      </c>
      <c r="G215" s="11" t="str">
        <f>HYPERLINK("https://sed.admsakhalin.ru/Docs/Citizen/_layouts/15/eos/edbtransfer.ashx?SiteId=84ddafa0031f409e9b1dd96f91351621&amp;WebId=b44a2e8f6bd940ffb8577ce52c7585e0&amp;ListId=fd8a59b5757749e6848a491ebc731a91&amp;ItemId=81276&amp;ItemGuid=b934b7a590a74dec8734d591044e1845&amp;Data=24","https://sed.admsakhalin.ru/Docs/Citizen/_layouts/15/eos/edbtransfer.ashx?SiteId=84ddafa0031f409e9b1dd96f91351621&amp;WebId=b44a2e8f6bd940ffb8577ce52c7585e0&amp;ListId=fd8a59b5757749e6848a491ebc731a91&amp;ItemId=81276&amp;ItemGuid=b934b7a590a74dec8734d591044e1845&amp;Data=24")</f>
        <v>https://sed.admsakhalin.ru/Docs/Citizen/_layouts/15/eos/edbtransfer.ashx?SiteId=84ddafa0031f409e9b1dd96f91351621&amp;WebId=b44a2e8f6bd940ffb8577ce52c7585e0&amp;ListId=fd8a59b5757749e6848a491ebc731a91&amp;ItemId=81276&amp;ItemGuid=b934b7a590a74dec8734d591044e1845&amp;Data=24</v>
      </c>
    </row>
    <row r="216" spans="1:7" x14ac:dyDescent="0.25">
      <c r="A216" t="s">
        <v>19</v>
      </c>
      <c r="B216" t="s">
        <v>498</v>
      </c>
      <c r="C216" t="s">
        <v>499</v>
      </c>
      <c r="D216" t="s">
        <v>41</v>
      </c>
      <c r="E216" t="s">
        <v>500</v>
      </c>
      <c r="F216" t="str">
        <f t="shared" si="0"/>
        <v>Обращения граждан Ногликский МО</v>
      </c>
      <c r="G216" s="11" t="str">
        <f>HYPERLINK("https://sed.admsakhalin.ru/Docs/Citizen/_layouts/15/eos/edbtransfer.ashx?SiteId=84ddafa0031f409e9b1dd96f91351621&amp;WebId=b44a2e8f6bd940ffb8577ce52c7585e0&amp;ListId=fd8a59b5757749e6848a491ebc731a91&amp;ItemId=81807&amp;ItemGuid=6f7626c0341e444c8399db838d15d42f&amp;Data=24","https://sed.admsakhalin.ru/Docs/Citizen/_layouts/15/eos/edbtransfer.ashx?SiteId=84ddafa0031f409e9b1dd96f91351621&amp;WebId=b44a2e8f6bd940ffb8577ce52c7585e0&amp;ListId=fd8a59b5757749e6848a491ebc731a91&amp;ItemId=81807&amp;ItemGuid=6f7626c0341e444c8399db838d15d42f&amp;Data=24")</f>
        <v>https://sed.admsakhalin.ru/Docs/Citizen/_layouts/15/eos/edbtransfer.ashx?SiteId=84ddafa0031f409e9b1dd96f91351621&amp;WebId=b44a2e8f6bd940ffb8577ce52c7585e0&amp;ListId=fd8a59b5757749e6848a491ebc731a91&amp;ItemId=81807&amp;ItemGuid=6f7626c0341e444c8399db838d15d42f&amp;Data=24</v>
      </c>
    </row>
    <row r="217" spans="1:7" x14ac:dyDescent="0.25">
      <c r="A217" t="s">
        <v>19</v>
      </c>
      <c r="B217" t="s">
        <v>32</v>
      </c>
      <c r="C217" t="s">
        <v>501</v>
      </c>
      <c r="D217" t="s">
        <v>105</v>
      </c>
      <c r="E217" t="s">
        <v>62</v>
      </c>
      <c r="F217" t="str">
        <f t="shared" si="0"/>
        <v>Обращения граждан Ногликский МО</v>
      </c>
      <c r="G217" s="11" t="str">
        <f>HYPERLINK("https://sed.admsakhalin.ru/Docs/Citizen/_layouts/15/eos/edbtransfer.ashx?SiteId=84ddafa0031f409e9b1dd96f91351621&amp;WebId=b44a2e8f6bd940ffb8577ce52c7585e0&amp;ListId=fd8a59b5757749e6848a491ebc731a91&amp;ItemId=77170&amp;ItemGuid=9e7a0e63e8434aa6a9a1de8b0d68a1e2&amp;Data=24","https://sed.admsakhalin.ru/Docs/Citizen/_layouts/15/eos/edbtransfer.ashx?SiteId=84ddafa0031f409e9b1dd96f91351621&amp;WebId=b44a2e8f6bd940ffb8577ce52c7585e0&amp;ListId=fd8a59b5757749e6848a491ebc731a91&amp;ItemId=77170&amp;ItemGuid=9e7a0e63e8434aa6a9a1de8b0d68a1e2&amp;Data=24")</f>
        <v>https://sed.admsakhalin.ru/Docs/Citizen/_layouts/15/eos/edbtransfer.ashx?SiteId=84ddafa0031f409e9b1dd96f91351621&amp;WebId=b44a2e8f6bd940ffb8577ce52c7585e0&amp;ListId=fd8a59b5757749e6848a491ebc731a91&amp;ItemId=77170&amp;ItemGuid=9e7a0e63e8434aa6a9a1de8b0d68a1e2&amp;Data=24</v>
      </c>
    </row>
    <row r="218" spans="1:7" x14ac:dyDescent="0.25">
      <c r="A218" t="s">
        <v>19</v>
      </c>
      <c r="B218" t="s">
        <v>32</v>
      </c>
      <c r="C218" t="s">
        <v>502</v>
      </c>
      <c r="D218" t="s">
        <v>105</v>
      </c>
      <c r="E218" t="s">
        <v>45</v>
      </c>
      <c r="F218" t="str">
        <f t="shared" si="0"/>
        <v>Обращения граждан Ногликский МО</v>
      </c>
      <c r="G218" s="11" t="str">
        <f>HYPERLINK("https://sed.admsakhalin.ru/Docs/Citizen/_layouts/15/eos/edbtransfer.ashx?SiteId=84ddafa0031f409e9b1dd96f91351621&amp;WebId=b44a2e8f6bd940ffb8577ce52c7585e0&amp;ListId=fd8a59b5757749e6848a491ebc731a91&amp;ItemId=77195&amp;ItemGuid=bacecb63b0574d658725de9f7b553dad&amp;Data=24","https://sed.admsakhalin.ru/Docs/Citizen/_layouts/15/eos/edbtransfer.ashx?SiteId=84ddafa0031f409e9b1dd96f91351621&amp;WebId=b44a2e8f6bd940ffb8577ce52c7585e0&amp;ListId=fd8a59b5757749e6848a491ebc731a91&amp;ItemId=77195&amp;ItemGuid=bacecb63b0574d658725de9f7b553dad&amp;Data=24")</f>
        <v>https://sed.admsakhalin.ru/Docs/Citizen/_layouts/15/eos/edbtransfer.ashx?SiteId=84ddafa0031f409e9b1dd96f91351621&amp;WebId=b44a2e8f6bd940ffb8577ce52c7585e0&amp;ListId=fd8a59b5757749e6848a491ebc731a91&amp;ItemId=77195&amp;ItemGuid=bacecb63b0574d658725de9f7b553dad&amp;Data=24</v>
      </c>
    </row>
    <row r="219" spans="1:7" x14ac:dyDescent="0.25">
      <c r="A219" t="s">
        <v>19</v>
      </c>
      <c r="B219" t="s">
        <v>122</v>
      </c>
      <c r="C219" t="s">
        <v>503</v>
      </c>
      <c r="D219" t="s">
        <v>105</v>
      </c>
      <c r="E219" t="s">
        <v>504</v>
      </c>
      <c r="F219" t="str">
        <f t="shared" si="0"/>
        <v>Обращения граждан Ногликский МО</v>
      </c>
      <c r="G219" s="11" t="str">
        <f>HYPERLINK("https://sed.admsakhalin.ru/Docs/Citizen/_layouts/15/eos/edbtransfer.ashx?SiteId=84ddafa0031f409e9b1dd96f91351621&amp;WebId=b44a2e8f6bd940ffb8577ce52c7585e0&amp;ListId=fd8a59b5757749e6848a491ebc731a91&amp;ItemId=77197&amp;ItemGuid=15ebc4fc120c4d26b73adfde745c32fe&amp;Data=24","https://sed.admsakhalin.ru/Docs/Citizen/_layouts/15/eos/edbtransfer.ashx?SiteId=84ddafa0031f409e9b1dd96f91351621&amp;WebId=b44a2e8f6bd940ffb8577ce52c7585e0&amp;ListId=fd8a59b5757749e6848a491ebc731a91&amp;ItemId=77197&amp;ItemGuid=15ebc4fc120c4d26b73adfde745c32fe&amp;Data=24")</f>
        <v>https://sed.admsakhalin.ru/Docs/Citizen/_layouts/15/eos/edbtransfer.ashx?SiteId=84ddafa0031f409e9b1dd96f91351621&amp;WebId=b44a2e8f6bd940ffb8577ce52c7585e0&amp;ListId=fd8a59b5757749e6848a491ebc731a91&amp;ItemId=77197&amp;ItemGuid=15ebc4fc120c4d26b73adfde745c32fe&amp;Data=24</v>
      </c>
    </row>
    <row r="220" spans="1:7" x14ac:dyDescent="0.25">
      <c r="A220" t="s">
        <v>19</v>
      </c>
      <c r="B220" t="s">
        <v>24</v>
      </c>
      <c r="C220" t="s">
        <v>505</v>
      </c>
      <c r="D220" t="s">
        <v>41</v>
      </c>
      <c r="E220" t="s">
        <v>506</v>
      </c>
      <c r="F220" t="str">
        <f t="shared" si="0"/>
        <v>Обращения граждан Ногликский МО</v>
      </c>
      <c r="G220" s="11" t="str">
        <f>HYPERLINK("https://sed.admsakhalin.ru/Docs/Citizen/_layouts/15/eos/edbtransfer.ashx?SiteId=84ddafa0031f409e9b1dd96f91351621&amp;WebId=b44a2e8f6bd940ffb8577ce52c7585e0&amp;ListId=fd8a59b5757749e6848a491ebc731a91&amp;ItemId=81808&amp;ItemGuid=e7b06ba0bac444e89a87e0281aa251c0&amp;Data=24","https://sed.admsakhalin.ru/Docs/Citizen/_layouts/15/eos/edbtransfer.ashx?SiteId=84ddafa0031f409e9b1dd96f91351621&amp;WebId=b44a2e8f6bd940ffb8577ce52c7585e0&amp;ListId=fd8a59b5757749e6848a491ebc731a91&amp;ItemId=81808&amp;ItemGuid=e7b06ba0bac444e89a87e0281aa251c0&amp;Data=24")</f>
        <v>https://sed.admsakhalin.ru/Docs/Citizen/_layouts/15/eos/edbtransfer.ashx?SiteId=84ddafa0031f409e9b1dd96f91351621&amp;WebId=b44a2e8f6bd940ffb8577ce52c7585e0&amp;ListId=fd8a59b5757749e6848a491ebc731a91&amp;ItemId=81808&amp;ItemGuid=e7b06ba0bac444e89a87e0281aa251c0&amp;Data=24</v>
      </c>
    </row>
    <row r="221" spans="1:7" x14ac:dyDescent="0.25">
      <c r="A221" t="s">
        <v>19</v>
      </c>
      <c r="B221" t="s">
        <v>28</v>
      </c>
      <c r="C221" t="s">
        <v>507</v>
      </c>
      <c r="D221" t="s">
        <v>37</v>
      </c>
      <c r="E221" t="s">
        <v>114</v>
      </c>
      <c r="F221" t="str">
        <f t="shared" si="0"/>
        <v>Обращения граждан Ногликский МО</v>
      </c>
      <c r="G221" s="11" t="str">
        <f>HYPERLINK("https://sed.admsakhalin.ru/Docs/Citizen/_layouts/15/eos/edbtransfer.ashx?SiteId=84ddafa0031f409e9b1dd96f91351621&amp;WebId=b44a2e8f6bd940ffb8577ce52c7585e0&amp;ListId=fd8a59b5757749e6848a491ebc731a91&amp;ItemId=78775&amp;ItemGuid=2ccdf871f9e64632b073e086e5aa511d&amp;Data=24","https://sed.admsakhalin.ru/Docs/Citizen/_layouts/15/eos/edbtransfer.ashx?SiteId=84ddafa0031f409e9b1dd96f91351621&amp;WebId=b44a2e8f6bd940ffb8577ce52c7585e0&amp;ListId=fd8a59b5757749e6848a491ebc731a91&amp;ItemId=78775&amp;ItemGuid=2ccdf871f9e64632b073e086e5aa511d&amp;Data=24")</f>
        <v>https://sed.admsakhalin.ru/Docs/Citizen/_layouts/15/eos/edbtransfer.ashx?SiteId=84ddafa0031f409e9b1dd96f91351621&amp;WebId=b44a2e8f6bd940ffb8577ce52c7585e0&amp;ListId=fd8a59b5757749e6848a491ebc731a91&amp;ItemId=78775&amp;ItemGuid=2ccdf871f9e64632b073e086e5aa511d&amp;Data=24</v>
      </c>
    </row>
    <row r="222" spans="1:7" x14ac:dyDescent="0.25">
      <c r="A222" t="s">
        <v>19</v>
      </c>
      <c r="B222" t="s">
        <v>166</v>
      </c>
      <c r="C222" t="s">
        <v>508</v>
      </c>
      <c r="D222" t="s">
        <v>235</v>
      </c>
      <c r="E222" t="s">
        <v>197</v>
      </c>
      <c r="F222" t="str">
        <f t="shared" si="0"/>
        <v>Обращения граждан Ногликский МО</v>
      </c>
      <c r="G222" s="11" t="str">
        <f>HYPERLINK("https://sed.admsakhalin.ru/Docs/Citizen/_layouts/15/eos/edbtransfer.ashx?SiteId=84ddafa0031f409e9b1dd96f91351621&amp;WebId=b44a2e8f6bd940ffb8577ce52c7585e0&amp;ListId=fd8a59b5757749e6848a491ebc731a91&amp;ItemId=77276&amp;ItemGuid=02b7a0a9af944e6f92e1e0e0fd27311f&amp;Data=24","https://sed.admsakhalin.ru/Docs/Citizen/_layouts/15/eos/edbtransfer.ashx?SiteId=84ddafa0031f409e9b1dd96f91351621&amp;WebId=b44a2e8f6bd940ffb8577ce52c7585e0&amp;ListId=fd8a59b5757749e6848a491ebc731a91&amp;ItemId=77276&amp;ItemGuid=02b7a0a9af944e6f92e1e0e0fd27311f&amp;Data=24")</f>
        <v>https://sed.admsakhalin.ru/Docs/Citizen/_layouts/15/eos/edbtransfer.ashx?SiteId=84ddafa0031f409e9b1dd96f91351621&amp;WebId=b44a2e8f6bd940ffb8577ce52c7585e0&amp;ListId=fd8a59b5757749e6848a491ebc731a91&amp;ItemId=77276&amp;ItemGuid=02b7a0a9af944e6f92e1e0e0fd27311f&amp;Data=24</v>
      </c>
    </row>
    <row r="223" spans="1:7" x14ac:dyDescent="0.25">
      <c r="A223" t="s">
        <v>19</v>
      </c>
      <c r="B223" t="s">
        <v>54</v>
      </c>
      <c r="C223" t="s">
        <v>509</v>
      </c>
      <c r="D223" t="s">
        <v>116</v>
      </c>
      <c r="E223" t="s">
        <v>510</v>
      </c>
      <c r="F223" t="str">
        <f t="shared" si="0"/>
        <v>Обращения граждан Ногликский МО</v>
      </c>
      <c r="G223" s="11" t="str">
        <f>HYPERLINK("https://sed.admsakhalin.ru/Docs/Citizen/_layouts/15/eos/edbtransfer.ashx?SiteId=84ddafa0031f409e9b1dd96f91351621&amp;WebId=b44a2e8f6bd940ffb8577ce52c7585e0&amp;ListId=fd8a59b5757749e6848a491ebc731a91&amp;ItemId=77748&amp;ItemGuid=76933d6fd7e044adbf37e194ede841ea&amp;Data=24","https://sed.admsakhalin.ru/Docs/Citizen/_layouts/15/eos/edbtransfer.ashx?SiteId=84ddafa0031f409e9b1dd96f91351621&amp;WebId=b44a2e8f6bd940ffb8577ce52c7585e0&amp;ListId=fd8a59b5757749e6848a491ebc731a91&amp;ItemId=77748&amp;ItemGuid=76933d6fd7e044adbf37e194ede841ea&amp;Data=24")</f>
        <v>https://sed.admsakhalin.ru/Docs/Citizen/_layouts/15/eos/edbtransfer.ashx?SiteId=84ddafa0031f409e9b1dd96f91351621&amp;WebId=b44a2e8f6bd940ffb8577ce52c7585e0&amp;ListId=fd8a59b5757749e6848a491ebc731a91&amp;ItemId=77748&amp;ItemGuid=76933d6fd7e044adbf37e194ede841ea&amp;Data=24</v>
      </c>
    </row>
    <row r="224" spans="1:7" x14ac:dyDescent="0.25">
      <c r="A224" t="s">
        <v>19</v>
      </c>
      <c r="B224" t="s">
        <v>200</v>
      </c>
      <c r="C224" t="s">
        <v>511</v>
      </c>
      <c r="D224" t="s">
        <v>512</v>
      </c>
      <c r="E224" t="s">
        <v>203</v>
      </c>
      <c r="F224" t="str">
        <f t="shared" si="0"/>
        <v>Обращения граждан Ногликский МО</v>
      </c>
      <c r="G224" s="11" t="str">
        <f>HYPERLINK("https://sed.admsakhalin.ru/Docs/Citizen/_layouts/15/eos/edbtransfer.ashx?SiteId=84ddafa0031f409e9b1dd96f91351621&amp;WebId=b44a2e8f6bd940ffb8577ce52c7585e0&amp;ListId=fd8a59b5757749e6848a491ebc731a91&amp;ItemId=80684&amp;ItemGuid=4a8149c1b56a47a08d90e34ff3212f6c&amp;Data=24","https://sed.admsakhalin.ru/Docs/Citizen/_layouts/15/eos/edbtransfer.ashx?SiteId=84ddafa0031f409e9b1dd96f91351621&amp;WebId=b44a2e8f6bd940ffb8577ce52c7585e0&amp;ListId=fd8a59b5757749e6848a491ebc731a91&amp;ItemId=80684&amp;ItemGuid=4a8149c1b56a47a08d90e34ff3212f6c&amp;Data=24")</f>
        <v>https://sed.admsakhalin.ru/Docs/Citizen/_layouts/15/eos/edbtransfer.ashx?SiteId=84ddafa0031f409e9b1dd96f91351621&amp;WebId=b44a2e8f6bd940ffb8577ce52c7585e0&amp;ListId=fd8a59b5757749e6848a491ebc731a91&amp;ItemId=80684&amp;ItemGuid=4a8149c1b56a47a08d90e34ff3212f6c&amp;Data=24</v>
      </c>
    </row>
    <row r="225" spans="1:7" x14ac:dyDescent="0.25">
      <c r="A225" t="s">
        <v>19</v>
      </c>
      <c r="B225" t="s">
        <v>20</v>
      </c>
      <c r="C225" t="s">
        <v>513</v>
      </c>
      <c r="D225" t="s">
        <v>105</v>
      </c>
      <c r="E225" t="s">
        <v>514</v>
      </c>
      <c r="F225" t="str">
        <f t="shared" si="0"/>
        <v>Обращения граждан Ногликский МО</v>
      </c>
      <c r="G225" s="11" t="str">
        <f>HYPERLINK("https://sed.admsakhalin.ru/Docs/Citizen/_layouts/15/eos/edbtransfer.ashx?SiteId=84ddafa0031f409e9b1dd96f91351621&amp;WebId=b44a2e8f6bd940ffb8577ce52c7585e0&amp;ListId=fd8a59b5757749e6848a491ebc731a91&amp;ItemId=77235&amp;ItemGuid=f607047e427e475fae4ae35bb6f0821b&amp;Data=24","https://sed.admsakhalin.ru/Docs/Citizen/_layouts/15/eos/edbtransfer.ashx?SiteId=84ddafa0031f409e9b1dd96f91351621&amp;WebId=b44a2e8f6bd940ffb8577ce52c7585e0&amp;ListId=fd8a59b5757749e6848a491ebc731a91&amp;ItemId=77235&amp;ItemGuid=f607047e427e475fae4ae35bb6f0821b&amp;Data=24")</f>
        <v>https://sed.admsakhalin.ru/Docs/Citizen/_layouts/15/eos/edbtransfer.ashx?SiteId=84ddafa0031f409e9b1dd96f91351621&amp;WebId=b44a2e8f6bd940ffb8577ce52c7585e0&amp;ListId=fd8a59b5757749e6848a491ebc731a91&amp;ItemId=77235&amp;ItemGuid=f607047e427e475fae4ae35bb6f0821b&amp;Data=24</v>
      </c>
    </row>
    <row r="226" spans="1:7" x14ac:dyDescent="0.25">
      <c r="A226" t="s">
        <v>19</v>
      </c>
      <c r="B226" t="s">
        <v>28</v>
      </c>
      <c r="C226" t="s">
        <v>515</v>
      </c>
      <c r="D226" t="s">
        <v>187</v>
      </c>
      <c r="E226" t="s">
        <v>151</v>
      </c>
      <c r="F226" t="str">
        <f t="shared" si="0"/>
        <v>Обращения граждан Ногликский МО</v>
      </c>
      <c r="G226" s="11" t="str">
        <f>HYPERLINK("https://sed.admsakhalin.ru/Docs/Citizen/_layouts/15/eos/edbtransfer.ashx?SiteId=84ddafa0031f409e9b1dd96f91351621&amp;WebId=b44a2e8f6bd940ffb8577ce52c7585e0&amp;ListId=fd8a59b5757749e6848a491ebc731a91&amp;ItemId=79011&amp;ItemGuid=31c81fdec10d41e1ac32e361a1e68be9&amp;Data=24","https://sed.admsakhalin.ru/Docs/Citizen/_layouts/15/eos/edbtransfer.ashx?SiteId=84ddafa0031f409e9b1dd96f91351621&amp;WebId=b44a2e8f6bd940ffb8577ce52c7585e0&amp;ListId=fd8a59b5757749e6848a491ebc731a91&amp;ItemId=79011&amp;ItemGuid=31c81fdec10d41e1ac32e361a1e68be9&amp;Data=24")</f>
        <v>https://sed.admsakhalin.ru/Docs/Citizen/_layouts/15/eos/edbtransfer.ashx?SiteId=84ddafa0031f409e9b1dd96f91351621&amp;WebId=b44a2e8f6bd940ffb8577ce52c7585e0&amp;ListId=fd8a59b5757749e6848a491ebc731a91&amp;ItemId=79011&amp;ItemGuid=31c81fdec10d41e1ac32e361a1e68be9&amp;Data=24</v>
      </c>
    </row>
    <row r="227" spans="1:7" x14ac:dyDescent="0.25">
      <c r="A227" t="s">
        <v>19</v>
      </c>
      <c r="B227" t="s">
        <v>54</v>
      </c>
      <c r="C227" t="s">
        <v>516</v>
      </c>
      <c r="D227" t="s">
        <v>382</v>
      </c>
      <c r="E227" t="s">
        <v>517</v>
      </c>
      <c r="F227" t="str">
        <f t="shared" si="0"/>
        <v>Обращения граждан Ногликский МО</v>
      </c>
      <c r="G227" s="11" t="str">
        <f>HYPERLINK("https://sed.admsakhalin.ru/Docs/Citizen/_layouts/15/eos/edbtransfer.ashx?SiteId=84ddafa0031f409e9b1dd96f91351621&amp;WebId=b44a2e8f6bd940ffb8577ce52c7585e0&amp;ListId=fd8a59b5757749e6848a491ebc731a91&amp;ItemId=80766&amp;ItemGuid=a5684879fc8042f5a482e538598a5a15&amp;Data=24","https://sed.admsakhalin.ru/Docs/Citizen/_layouts/15/eos/edbtransfer.ashx?SiteId=84ddafa0031f409e9b1dd96f91351621&amp;WebId=b44a2e8f6bd940ffb8577ce52c7585e0&amp;ListId=fd8a59b5757749e6848a491ebc731a91&amp;ItemId=80766&amp;ItemGuid=a5684879fc8042f5a482e538598a5a15&amp;Data=24")</f>
        <v>https://sed.admsakhalin.ru/Docs/Citizen/_layouts/15/eos/edbtransfer.ashx?SiteId=84ddafa0031f409e9b1dd96f91351621&amp;WebId=b44a2e8f6bd940ffb8577ce52c7585e0&amp;ListId=fd8a59b5757749e6848a491ebc731a91&amp;ItemId=80766&amp;ItemGuid=a5684879fc8042f5a482e538598a5a15&amp;Data=24</v>
      </c>
    </row>
    <row r="228" spans="1:7" x14ac:dyDescent="0.25">
      <c r="A228" t="s">
        <v>19</v>
      </c>
      <c r="B228" t="s">
        <v>518</v>
      </c>
      <c r="C228" t="s">
        <v>519</v>
      </c>
      <c r="D228" t="s">
        <v>102</v>
      </c>
      <c r="E228" t="s">
        <v>520</v>
      </c>
      <c r="F228" t="str">
        <f t="shared" si="0"/>
        <v>Обращения граждан Ногликский МО</v>
      </c>
      <c r="G228" s="11" t="str">
        <f>HYPERLINK("https://sed.admsakhalin.ru/Docs/Citizen/_layouts/15/eos/edbtransfer.ashx?SiteId=84ddafa0031f409e9b1dd96f91351621&amp;WebId=b44a2e8f6bd940ffb8577ce52c7585e0&amp;ListId=fd8a59b5757749e6848a491ebc731a91&amp;ItemId=82250&amp;ItemGuid=43acd12a6b8f421bb070e6ffc2d3c70c&amp;Data=24","https://sed.admsakhalin.ru/Docs/Citizen/_layouts/15/eos/edbtransfer.ashx?SiteId=84ddafa0031f409e9b1dd96f91351621&amp;WebId=b44a2e8f6bd940ffb8577ce52c7585e0&amp;ListId=fd8a59b5757749e6848a491ebc731a91&amp;ItemId=82250&amp;ItemGuid=43acd12a6b8f421bb070e6ffc2d3c70c&amp;Data=24")</f>
        <v>https://sed.admsakhalin.ru/Docs/Citizen/_layouts/15/eos/edbtransfer.ashx?SiteId=84ddafa0031f409e9b1dd96f91351621&amp;WebId=b44a2e8f6bd940ffb8577ce52c7585e0&amp;ListId=fd8a59b5757749e6848a491ebc731a91&amp;ItemId=82250&amp;ItemGuid=43acd12a6b8f421bb070e6ffc2d3c70c&amp;Data=24</v>
      </c>
    </row>
    <row r="229" spans="1:7" x14ac:dyDescent="0.25">
      <c r="A229" t="s">
        <v>19</v>
      </c>
      <c r="B229" t="s">
        <v>299</v>
      </c>
      <c r="C229" t="s">
        <v>521</v>
      </c>
      <c r="D229" t="s">
        <v>48</v>
      </c>
      <c r="E229" t="s">
        <v>461</v>
      </c>
      <c r="F229" t="str">
        <f t="shared" si="0"/>
        <v>Обращения граждан Ногликский МО</v>
      </c>
      <c r="G229" s="11" t="str">
        <f>HYPERLINK("https://sed.admsakhalin.ru/Docs/Citizen/_layouts/15/eos/edbtransfer.ashx?SiteId=84ddafa0031f409e9b1dd96f91351621&amp;WebId=b44a2e8f6bd940ffb8577ce52c7585e0&amp;ListId=fd8a59b5757749e6848a491ebc731a91&amp;ItemId=77822&amp;ItemGuid=c87cb4d6b8664c539f57e7a43d6de850&amp;Data=24","https://sed.admsakhalin.ru/Docs/Citizen/_layouts/15/eos/edbtransfer.ashx?SiteId=84ddafa0031f409e9b1dd96f91351621&amp;WebId=b44a2e8f6bd940ffb8577ce52c7585e0&amp;ListId=fd8a59b5757749e6848a491ebc731a91&amp;ItemId=77822&amp;ItemGuid=c87cb4d6b8664c539f57e7a43d6de850&amp;Data=24")</f>
        <v>https://sed.admsakhalin.ru/Docs/Citizen/_layouts/15/eos/edbtransfer.ashx?SiteId=84ddafa0031f409e9b1dd96f91351621&amp;WebId=b44a2e8f6bd940ffb8577ce52c7585e0&amp;ListId=fd8a59b5757749e6848a491ebc731a91&amp;ItemId=77822&amp;ItemGuid=c87cb4d6b8664c539f57e7a43d6de850&amp;Data=24</v>
      </c>
    </row>
    <row r="230" spans="1:7" x14ac:dyDescent="0.25">
      <c r="A230" t="s">
        <v>19</v>
      </c>
      <c r="B230" t="s">
        <v>39</v>
      </c>
      <c r="C230" t="s">
        <v>522</v>
      </c>
      <c r="D230" t="s">
        <v>30</v>
      </c>
      <c r="E230" t="s">
        <v>379</v>
      </c>
      <c r="F230" t="str">
        <f t="shared" si="0"/>
        <v>Обращения граждан Ногликский МО</v>
      </c>
      <c r="G230" s="11" t="str">
        <f>HYPERLINK("https://sed.admsakhalin.ru/Docs/Citizen/_layouts/15/eos/edbtransfer.ashx?SiteId=84ddafa0031f409e9b1dd96f91351621&amp;WebId=b44a2e8f6bd940ffb8577ce52c7585e0&amp;ListId=fd8a59b5757749e6848a491ebc731a91&amp;ItemId=76610&amp;ItemGuid=ada8445325b444b4bcdbe9357235ef2a&amp;Data=24","https://sed.admsakhalin.ru/Docs/Citizen/_layouts/15/eos/edbtransfer.ashx?SiteId=84ddafa0031f409e9b1dd96f91351621&amp;WebId=b44a2e8f6bd940ffb8577ce52c7585e0&amp;ListId=fd8a59b5757749e6848a491ebc731a91&amp;ItemId=76610&amp;ItemGuid=ada8445325b444b4bcdbe9357235ef2a&amp;Data=24")</f>
        <v>https://sed.admsakhalin.ru/Docs/Citizen/_layouts/15/eos/edbtransfer.ashx?SiteId=84ddafa0031f409e9b1dd96f91351621&amp;WebId=b44a2e8f6bd940ffb8577ce52c7585e0&amp;ListId=fd8a59b5757749e6848a491ebc731a91&amp;ItemId=76610&amp;ItemGuid=ada8445325b444b4bcdbe9357235ef2a&amp;Data=24</v>
      </c>
    </row>
    <row r="231" spans="1:7" x14ac:dyDescent="0.25">
      <c r="A231" t="s">
        <v>19</v>
      </c>
      <c r="B231" t="s">
        <v>415</v>
      </c>
      <c r="C231" t="s">
        <v>523</v>
      </c>
      <c r="D231" t="s">
        <v>524</v>
      </c>
      <c r="E231" t="s">
        <v>525</v>
      </c>
      <c r="F231" t="str">
        <f t="shared" si="0"/>
        <v>Обращения граждан Ногликский МО</v>
      </c>
      <c r="G231" s="11" t="str">
        <f>HYPERLINK("https://sed.admsakhalin.ru/Docs/Citizen/_layouts/15/eos/edbtransfer.ashx?SiteId=84ddafa0031f409e9b1dd96f91351621&amp;WebId=b44a2e8f6bd940ffb8577ce52c7585e0&amp;ListId=fd8a59b5757749e6848a491ebc731a91&amp;ItemId=79785&amp;ItemGuid=8fa08ed3e32b44acb0c6e99e9356da3e&amp;Data=24","https://sed.admsakhalin.ru/Docs/Citizen/_layouts/15/eos/edbtransfer.ashx?SiteId=84ddafa0031f409e9b1dd96f91351621&amp;WebId=b44a2e8f6bd940ffb8577ce52c7585e0&amp;ListId=fd8a59b5757749e6848a491ebc731a91&amp;ItemId=79785&amp;ItemGuid=8fa08ed3e32b44acb0c6e99e9356da3e&amp;Data=24")</f>
        <v>https://sed.admsakhalin.ru/Docs/Citizen/_layouts/15/eos/edbtransfer.ashx?SiteId=84ddafa0031f409e9b1dd96f91351621&amp;WebId=b44a2e8f6bd940ffb8577ce52c7585e0&amp;ListId=fd8a59b5757749e6848a491ebc731a91&amp;ItemId=79785&amp;ItemGuid=8fa08ed3e32b44acb0c6e99e9356da3e&amp;Data=24</v>
      </c>
    </row>
    <row r="232" spans="1:7" x14ac:dyDescent="0.25">
      <c r="A232" t="s">
        <v>19</v>
      </c>
      <c r="B232" t="s">
        <v>69</v>
      </c>
      <c r="C232" t="s">
        <v>526</v>
      </c>
      <c r="D232" t="s">
        <v>527</v>
      </c>
      <c r="E232" t="s">
        <v>528</v>
      </c>
      <c r="F232" t="str">
        <f t="shared" si="0"/>
        <v>Обращения граждан Ногликский МО</v>
      </c>
      <c r="G232" s="11" t="str">
        <f>HYPERLINK("https://sed.admsakhalin.ru/Docs/Citizen/_layouts/15/eos/edbtransfer.ashx?SiteId=84ddafa0031f409e9b1dd96f91351621&amp;WebId=b44a2e8f6bd940ffb8577ce52c7585e0&amp;ListId=fd8a59b5757749e6848a491ebc731a91&amp;ItemId=81651&amp;ItemGuid=95af96b662ca4621b3a4e9f22c472753&amp;Data=24","https://sed.admsakhalin.ru/Docs/Citizen/_layouts/15/eos/edbtransfer.ashx?SiteId=84ddafa0031f409e9b1dd96f91351621&amp;WebId=b44a2e8f6bd940ffb8577ce52c7585e0&amp;ListId=fd8a59b5757749e6848a491ebc731a91&amp;ItemId=81651&amp;ItemGuid=95af96b662ca4621b3a4e9f22c472753&amp;Data=24")</f>
        <v>https://sed.admsakhalin.ru/Docs/Citizen/_layouts/15/eos/edbtransfer.ashx?SiteId=84ddafa0031f409e9b1dd96f91351621&amp;WebId=b44a2e8f6bd940ffb8577ce52c7585e0&amp;ListId=fd8a59b5757749e6848a491ebc731a91&amp;ItemId=81651&amp;ItemGuid=95af96b662ca4621b3a4e9f22c472753&amp;Data=24</v>
      </c>
    </row>
    <row r="233" spans="1:7" x14ac:dyDescent="0.25">
      <c r="A233" t="s">
        <v>19</v>
      </c>
      <c r="B233" t="s">
        <v>32</v>
      </c>
      <c r="C233" t="s">
        <v>529</v>
      </c>
      <c r="D233" t="s">
        <v>481</v>
      </c>
      <c r="E233" t="s">
        <v>182</v>
      </c>
      <c r="F233" t="str">
        <f t="shared" si="0"/>
        <v>Обращения граждан Ногликский МО</v>
      </c>
      <c r="G233" s="11" t="str">
        <f>HYPERLINK("https://sed.admsakhalin.ru/Docs/Citizen/_layouts/15/eos/edbtransfer.ashx?SiteId=84ddafa0031f409e9b1dd96f91351621&amp;WebId=b44a2e8f6bd940ffb8577ce52c7585e0&amp;ListId=fd8a59b5757749e6848a491ebc731a91&amp;ItemId=76952&amp;ItemGuid=a3083dca2c134da8943bebf2c99bc4ee&amp;Data=24","https://sed.admsakhalin.ru/Docs/Citizen/_layouts/15/eos/edbtransfer.ashx?SiteId=84ddafa0031f409e9b1dd96f91351621&amp;WebId=b44a2e8f6bd940ffb8577ce52c7585e0&amp;ListId=fd8a59b5757749e6848a491ebc731a91&amp;ItemId=76952&amp;ItemGuid=a3083dca2c134da8943bebf2c99bc4ee&amp;Data=24")</f>
        <v>https://sed.admsakhalin.ru/Docs/Citizen/_layouts/15/eos/edbtransfer.ashx?SiteId=84ddafa0031f409e9b1dd96f91351621&amp;WebId=b44a2e8f6bd940ffb8577ce52c7585e0&amp;ListId=fd8a59b5757749e6848a491ebc731a91&amp;ItemId=76952&amp;ItemGuid=a3083dca2c134da8943bebf2c99bc4ee&amp;Data=24</v>
      </c>
    </row>
    <row r="234" spans="1:7" x14ac:dyDescent="0.25">
      <c r="A234" t="s">
        <v>19</v>
      </c>
      <c r="B234" t="s">
        <v>82</v>
      </c>
      <c r="C234" t="s">
        <v>530</v>
      </c>
      <c r="D234" t="s">
        <v>405</v>
      </c>
      <c r="E234" t="s">
        <v>531</v>
      </c>
      <c r="F234" t="str">
        <f t="shared" si="0"/>
        <v>Обращения граждан Ногликский МО</v>
      </c>
      <c r="G234" s="11" t="str">
        <f>HYPERLINK("https://sed.admsakhalin.ru/Docs/Citizen/_layouts/15/eos/edbtransfer.ashx?SiteId=84ddafa0031f409e9b1dd96f91351621&amp;WebId=b44a2e8f6bd940ffb8577ce52c7585e0&amp;ListId=fd8a59b5757749e6848a491ebc731a91&amp;ItemId=78833&amp;ItemGuid=56d2f9328ec44ce498eded2803a9d859&amp;Data=24","https://sed.admsakhalin.ru/Docs/Citizen/_layouts/15/eos/edbtransfer.ashx?SiteId=84ddafa0031f409e9b1dd96f91351621&amp;WebId=b44a2e8f6bd940ffb8577ce52c7585e0&amp;ListId=fd8a59b5757749e6848a491ebc731a91&amp;ItemId=78833&amp;ItemGuid=56d2f9328ec44ce498eded2803a9d859&amp;Data=24")</f>
        <v>https://sed.admsakhalin.ru/Docs/Citizen/_layouts/15/eos/edbtransfer.ashx?SiteId=84ddafa0031f409e9b1dd96f91351621&amp;WebId=b44a2e8f6bd940ffb8577ce52c7585e0&amp;ListId=fd8a59b5757749e6848a491ebc731a91&amp;ItemId=78833&amp;ItemGuid=56d2f9328ec44ce498eded2803a9d859&amp;Data=24</v>
      </c>
    </row>
    <row r="235" spans="1:7" x14ac:dyDescent="0.25">
      <c r="A235" t="s">
        <v>19</v>
      </c>
      <c r="B235" t="s">
        <v>389</v>
      </c>
      <c r="C235" t="s">
        <v>532</v>
      </c>
      <c r="D235" t="s">
        <v>446</v>
      </c>
      <c r="E235" t="s">
        <v>533</v>
      </c>
      <c r="F235" t="str">
        <f t="shared" si="0"/>
        <v>Обращения граждан Ногликский МО</v>
      </c>
      <c r="G235" s="11" t="str">
        <f>HYPERLINK("https://sed.admsakhalin.ru/Docs/Citizen/_layouts/15/eos/edbtransfer.ashx?SiteId=84ddafa0031f409e9b1dd96f91351621&amp;WebId=b44a2e8f6bd940ffb8577ce52c7585e0&amp;ListId=fd8a59b5757749e6848a491ebc731a91&amp;ItemId=82228&amp;ItemGuid=03a89e4c4eba499680f0ee6ce5f960fa&amp;Data=24","https://sed.admsakhalin.ru/Docs/Citizen/_layouts/15/eos/edbtransfer.ashx?SiteId=84ddafa0031f409e9b1dd96f91351621&amp;WebId=b44a2e8f6bd940ffb8577ce52c7585e0&amp;ListId=fd8a59b5757749e6848a491ebc731a91&amp;ItemId=82228&amp;ItemGuid=03a89e4c4eba499680f0ee6ce5f960fa&amp;Data=24")</f>
        <v>https://sed.admsakhalin.ru/Docs/Citizen/_layouts/15/eos/edbtransfer.ashx?SiteId=84ddafa0031f409e9b1dd96f91351621&amp;WebId=b44a2e8f6bd940ffb8577ce52c7585e0&amp;ListId=fd8a59b5757749e6848a491ebc731a91&amp;ItemId=82228&amp;ItemGuid=03a89e4c4eba499680f0ee6ce5f960fa&amp;Data=24</v>
      </c>
    </row>
    <row r="236" spans="1:7" x14ac:dyDescent="0.25">
      <c r="A236" t="s">
        <v>19</v>
      </c>
      <c r="B236" t="s">
        <v>32</v>
      </c>
      <c r="C236" t="s">
        <v>534</v>
      </c>
      <c r="D236" t="s">
        <v>41</v>
      </c>
      <c r="E236" t="s">
        <v>62</v>
      </c>
      <c r="F236" t="str">
        <f t="shared" si="0"/>
        <v>Обращения граждан Ногликский МО</v>
      </c>
      <c r="G236" s="11" t="str">
        <f>HYPERLINK("https://sed.admsakhalin.ru/Docs/Citizen/_layouts/15/eos/edbtransfer.ashx?SiteId=84ddafa0031f409e9b1dd96f91351621&amp;WebId=b44a2e8f6bd940ffb8577ce52c7585e0&amp;ListId=fd8a59b5757749e6848a491ebc731a91&amp;ItemId=81817&amp;ItemGuid=d31fb126a5734d99ad33ee9c5635f8d8&amp;Data=24","https://sed.admsakhalin.ru/Docs/Citizen/_layouts/15/eos/edbtransfer.ashx?SiteId=84ddafa0031f409e9b1dd96f91351621&amp;WebId=b44a2e8f6bd940ffb8577ce52c7585e0&amp;ListId=fd8a59b5757749e6848a491ebc731a91&amp;ItemId=81817&amp;ItemGuid=d31fb126a5734d99ad33ee9c5635f8d8&amp;Data=24")</f>
        <v>https://sed.admsakhalin.ru/Docs/Citizen/_layouts/15/eos/edbtransfer.ashx?SiteId=84ddafa0031f409e9b1dd96f91351621&amp;WebId=b44a2e8f6bd940ffb8577ce52c7585e0&amp;ListId=fd8a59b5757749e6848a491ebc731a91&amp;ItemId=81817&amp;ItemGuid=d31fb126a5734d99ad33ee9c5635f8d8&amp;Data=24</v>
      </c>
    </row>
    <row r="237" spans="1:7" x14ac:dyDescent="0.25">
      <c r="A237" t="s">
        <v>19</v>
      </c>
      <c r="B237" t="s">
        <v>32</v>
      </c>
      <c r="C237" t="s">
        <v>535</v>
      </c>
      <c r="D237" t="s">
        <v>130</v>
      </c>
      <c r="E237" t="s">
        <v>62</v>
      </c>
      <c r="F237" t="str">
        <f t="shared" si="0"/>
        <v>Обращения граждан Ногликский МО</v>
      </c>
      <c r="G237" s="11" t="str">
        <f>HYPERLINK("https://sed.admsakhalin.ru/Docs/Citizen/_layouts/15/eos/edbtransfer.ashx?SiteId=84ddafa0031f409e9b1dd96f91351621&amp;WebId=b44a2e8f6bd940ffb8577ce52c7585e0&amp;ListId=fd8a59b5757749e6848a491ebc731a91&amp;ItemId=79105&amp;ItemGuid=0acc4a84fc514b16b5fbee9cea165b21&amp;Data=24","https://sed.admsakhalin.ru/Docs/Citizen/_layouts/15/eos/edbtransfer.ashx?SiteId=84ddafa0031f409e9b1dd96f91351621&amp;WebId=b44a2e8f6bd940ffb8577ce52c7585e0&amp;ListId=fd8a59b5757749e6848a491ebc731a91&amp;ItemId=79105&amp;ItemGuid=0acc4a84fc514b16b5fbee9cea165b21&amp;Data=24")</f>
        <v>https://sed.admsakhalin.ru/Docs/Citizen/_layouts/15/eos/edbtransfer.ashx?SiteId=84ddafa0031f409e9b1dd96f91351621&amp;WebId=b44a2e8f6bd940ffb8577ce52c7585e0&amp;ListId=fd8a59b5757749e6848a491ebc731a91&amp;ItemId=79105&amp;ItemGuid=0acc4a84fc514b16b5fbee9cea165b21&amp;Data=24</v>
      </c>
    </row>
    <row r="238" spans="1:7" x14ac:dyDescent="0.25">
      <c r="A238" t="s">
        <v>19</v>
      </c>
      <c r="B238" t="s">
        <v>536</v>
      </c>
      <c r="C238" t="s">
        <v>537</v>
      </c>
      <c r="D238" t="s">
        <v>369</v>
      </c>
      <c r="E238" t="s">
        <v>538</v>
      </c>
      <c r="F238" t="str">
        <f t="shared" si="0"/>
        <v>Обращения граждан Ногликский МО</v>
      </c>
      <c r="G238" s="11" t="str">
        <f>HYPERLINK("https://sed.admsakhalin.ru/Docs/Citizen/_layouts/15/eos/edbtransfer.ashx?SiteId=84ddafa0031f409e9b1dd96f91351621&amp;WebId=b44a2e8f6bd940ffb8577ce52c7585e0&amp;ListId=fd8a59b5757749e6848a491ebc731a91&amp;ItemId=79210&amp;ItemGuid=1618e20a9d8f4401a7fdf0015353143f&amp;Data=24","https://sed.admsakhalin.ru/Docs/Citizen/_layouts/15/eos/edbtransfer.ashx?SiteId=84ddafa0031f409e9b1dd96f91351621&amp;WebId=b44a2e8f6bd940ffb8577ce52c7585e0&amp;ListId=fd8a59b5757749e6848a491ebc731a91&amp;ItemId=79210&amp;ItemGuid=1618e20a9d8f4401a7fdf0015353143f&amp;Data=24")</f>
        <v>https://sed.admsakhalin.ru/Docs/Citizen/_layouts/15/eos/edbtransfer.ashx?SiteId=84ddafa0031f409e9b1dd96f91351621&amp;WebId=b44a2e8f6bd940ffb8577ce52c7585e0&amp;ListId=fd8a59b5757749e6848a491ebc731a91&amp;ItemId=79210&amp;ItemGuid=1618e20a9d8f4401a7fdf0015353143f&amp;Data=24</v>
      </c>
    </row>
    <row r="239" spans="1:7" x14ac:dyDescent="0.25">
      <c r="A239" t="s">
        <v>19</v>
      </c>
      <c r="B239" t="s">
        <v>78</v>
      </c>
      <c r="C239" t="s">
        <v>539</v>
      </c>
      <c r="D239" t="s">
        <v>48</v>
      </c>
      <c r="E239" t="s">
        <v>162</v>
      </c>
      <c r="F239" t="str">
        <f t="shared" si="0"/>
        <v>Обращения граждан Ногликский МО</v>
      </c>
      <c r="G239" s="11" t="str">
        <f>HYPERLINK("https://sed.admsakhalin.ru/Docs/Citizen/_layouts/15/eos/edbtransfer.ashx?SiteId=84ddafa0031f409e9b1dd96f91351621&amp;WebId=b44a2e8f6bd940ffb8577ce52c7585e0&amp;ListId=fd8a59b5757749e6848a491ebc731a91&amp;ItemId=77810&amp;ItemGuid=fcbdc23949574e9cad7af0614aadd8c9&amp;Data=24","https://sed.admsakhalin.ru/Docs/Citizen/_layouts/15/eos/edbtransfer.ashx?SiteId=84ddafa0031f409e9b1dd96f91351621&amp;WebId=b44a2e8f6bd940ffb8577ce52c7585e0&amp;ListId=fd8a59b5757749e6848a491ebc731a91&amp;ItemId=77810&amp;ItemGuid=fcbdc23949574e9cad7af0614aadd8c9&amp;Data=24")</f>
        <v>https://sed.admsakhalin.ru/Docs/Citizen/_layouts/15/eos/edbtransfer.ashx?SiteId=84ddafa0031f409e9b1dd96f91351621&amp;WebId=b44a2e8f6bd940ffb8577ce52c7585e0&amp;ListId=fd8a59b5757749e6848a491ebc731a91&amp;ItemId=77810&amp;ItemGuid=fcbdc23949574e9cad7af0614aadd8c9&amp;Data=24</v>
      </c>
    </row>
    <row r="240" spans="1:7" x14ac:dyDescent="0.25">
      <c r="A240" t="s">
        <v>19</v>
      </c>
      <c r="B240" t="s">
        <v>156</v>
      </c>
      <c r="C240" t="s">
        <v>540</v>
      </c>
      <c r="D240" t="s">
        <v>158</v>
      </c>
      <c r="E240" t="s">
        <v>38</v>
      </c>
      <c r="F240" t="str">
        <f t="shared" si="0"/>
        <v>Обращения граждан Ногликский МО</v>
      </c>
      <c r="G240" s="11" t="str">
        <f>HYPERLINK("https://sed.admsakhalin.ru/Docs/Citizen/_layouts/15/eos/edbtransfer.ashx?SiteId=84ddafa0031f409e9b1dd96f91351621&amp;WebId=b44a2e8f6bd940ffb8577ce52c7585e0&amp;ListId=fd8a59b5757749e6848a491ebc731a91&amp;ItemId=81238&amp;ItemGuid=399aa809a4a145019308f0618199e3f3&amp;Data=24","https://sed.admsakhalin.ru/Docs/Citizen/_layouts/15/eos/edbtransfer.ashx?SiteId=84ddafa0031f409e9b1dd96f91351621&amp;WebId=b44a2e8f6bd940ffb8577ce52c7585e0&amp;ListId=fd8a59b5757749e6848a491ebc731a91&amp;ItemId=81238&amp;ItemGuid=399aa809a4a145019308f0618199e3f3&amp;Data=24")</f>
        <v>https://sed.admsakhalin.ru/Docs/Citizen/_layouts/15/eos/edbtransfer.ashx?SiteId=84ddafa0031f409e9b1dd96f91351621&amp;WebId=b44a2e8f6bd940ffb8577ce52c7585e0&amp;ListId=fd8a59b5757749e6848a491ebc731a91&amp;ItemId=81238&amp;ItemGuid=399aa809a4a145019308f0618199e3f3&amp;Data=24</v>
      </c>
    </row>
    <row r="241" spans="1:7" x14ac:dyDescent="0.25">
      <c r="A241" t="s">
        <v>19</v>
      </c>
      <c r="B241" t="s">
        <v>541</v>
      </c>
      <c r="C241" t="s">
        <v>542</v>
      </c>
      <c r="D241" t="s">
        <v>174</v>
      </c>
      <c r="E241" t="s">
        <v>27</v>
      </c>
      <c r="F241" t="str">
        <f t="shared" si="0"/>
        <v>Обращения граждан Ногликский МО</v>
      </c>
      <c r="G241" s="11" t="str">
        <f>HYPERLINK("https://sed.admsakhalin.ru/Docs/Citizen/_layouts/15/eos/edbtransfer.ashx?SiteId=84ddafa0031f409e9b1dd96f91351621&amp;WebId=b44a2e8f6bd940ffb8577ce52c7585e0&amp;ListId=fd8a59b5757749e6848a491ebc731a91&amp;ItemId=80605&amp;ItemGuid=cd55e45a17a04615a086f0a73b8172d4&amp;Data=24","https://sed.admsakhalin.ru/Docs/Citizen/_layouts/15/eos/edbtransfer.ashx?SiteId=84ddafa0031f409e9b1dd96f91351621&amp;WebId=b44a2e8f6bd940ffb8577ce52c7585e0&amp;ListId=fd8a59b5757749e6848a491ebc731a91&amp;ItemId=80605&amp;ItemGuid=cd55e45a17a04615a086f0a73b8172d4&amp;Data=24")</f>
        <v>https://sed.admsakhalin.ru/Docs/Citizen/_layouts/15/eos/edbtransfer.ashx?SiteId=84ddafa0031f409e9b1dd96f91351621&amp;WebId=b44a2e8f6bd940ffb8577ce52c7585e0&amp;ListId=fd8a59b5757749e6848a491ebc731a91&amp;ItemId=80605&amp;ItemGuid=cd55e45a17a04615a086f0a73b8172d4&amp;Data=24</v>
      </c>
    </row>
    <row r="242" spans="1:7" x14ac:dyDescent="0.25">
      <c r="A242" t="s">
        <v>19</v>
      </c>
      <c r="B242" t="s">
        <v>166</v>
      </c>
      <c r="C242" t="s">
        <v>543</v>
      </c>
      <c r="D242" t="s">
        <v>56</v>
      </c>
      <c r="E242" t="s">
        <v>197</v>
      </c>
      <c r="F242" t="str">
        <f t="shared" si="0"/>
        <v>Обращения граждан Ногликский МО</v>
      </c>
      <c r="G242" s="11" t="str">
        <f>HYPERLINK("https://sed.admsakhalin.ru/Docs/Citizen/_layouts/15/eos/edbtransfer.ashx?SiteId=84ddafa0031f409e9b1dd96f91351621&amp;WebId=b44a2e8f6bd940ffb8577ce52c7585e0&amp;ListId=fd8a59b5757749e6848a491ebc731a91&amp;ItemId=77950&amp;ItemGuid=eb8a707ddf2b441bb83bf21b6cf73348&amp;Data=24","https://sed.admsakhalin.ru/Docs/Citizen/_layouts/15/eos/edbtransfer.ashx?SiteId=84ddafa0031f409e9b1dd96f91351621&amp;WebId=b44a2e8f6bd940ffb8577ce52c7585e0&amp;ListId=fd8a59b5757749e6848a491ebc731a91&amp;ItemId=77950&amp;ItemGuid=eb8a707ddf2b441bb83bf21b6cf73348&amp;Data=24")</f>
        <v>https://sed.admsakhalin.ru/Docs/Citizen/_layouts/15/eos/edbtransfer.ashx?SiteId=84ddafa0031f409e9b1dd96f91351621&amp;WebId=b44a2e8f6bd940ffb8577ce52c7585e0&amp;ListId=fd8a59b5757749e6848a491ebc731a91&amp;ItemId=77950&amp;ItemGuid=eb8a707ddf2b441bb83bf21b6cf73348&amp;Data=24</v>
      </c>
    </row>
    <row r="243" spans="1:7" x14ac:dyDescent="0.25">
      <c r="A243" t="s">
        <v>19</v>
      </c>
      <c r="B243" t="s">
        <v>28</v>
      </c>
      <c r="C243" t="s">
        <v>544</v>
      </c>
      <c r="D243" t="s">
        <v>545</v>
      </c>
      <c r="E243" t="s">
        <v>546</v>
      </c>
      <c r="F243" t="str">
        <f t="shared" si="0"/>
        <v>Обращения граждан Ногликский МО</v>
      </c>
      <c r="G243" s="11" t="str">
        <f>HYPERLINK("https://sed.admsakhalin.ru/Docs/Citizen/_layouts/15/eos/edbtransfer.ashx?SiteId=84ddafa0031f409e9b1dd96f91351621&amp;WebId=b44a2e8f6bd940ffb8577ce52c7585e0&amp;ListId=fd8a59b5757749e6848a491ebc731a91&amp;ItemId=76453&amp;ItemGuid=258c3fe52ef34b3f9546f2dcec0a52d0&amp;Data=24","https://sed.admsakhalin.ru/Docs/Citizen/_layouts/15/eos/edbtransfer.ashx?SiteId=84ddafa0031f409e9b1dd96f91351621&amp;WebId=b44a2e8f6bd940ffb8577ce52c7585e0&amp;ListId=fd8a59b5757749e6848a491ebc731a91&amp;ItemId=76453&amp;ItemGuid=258c3fe52ef34b3f9546f2dcec0a52d0&amp;Data=24")</f>
        <v>https://sed.admsakhalin.ru/Docs/Citizen/_layouts/15/eos/edbtransfer.ashx?SiteId=84ddafa0031f409e9b1dd96f91351621&amp;WebId=b44a2e8f6bd940ffb8577ce52c7585e0&amp;ListId=fd8a59b5757749e6848a491ebc731a91&amp;ItemId=76453&amp;ItemGuid=258c3fe52ef34b3f9546f2dcec0a52d0&amp;Data=24</v>
      </c>
    </row>
    <row r="244" spans="1:7" x14ac:dyDescent="0.25">
      <c r="A244" t="s">
        <v>19</v>
      </c>
      <c r="B244" t="s">
        <v>547</v>
      </c>
      <c r="C244" t="s">
        <v>548</v>
      </c>
      <c r="D244" t="s">
        <v>102</v>
      </c>
      <c r="E244" t="s">
        <v>549</v>
      </c>
      <c r="F244" t="str">
        <f t="shared" si="0"/>
        <v>Обращения граждан Ногликский МО</v>
      </c>
      <c r="G244" s="11" t="str">
        <f>HYPERLINK("https://sed.admsakhalin.ru/Docs/Citizen/_layouts/15/eos/edbtransfer.ashx?SiteId=84ddafa0031f409e9b1dd96f91351621&amp;WebId=b44a2e8f6bd940ffb8577ce52c7585e0&amp;ListId=fd8a59b5757749e6848a491ebc731a91&amp;ItemId=82287&amp;ItemGuid=761567d7aba84dabb259f35bf0390ca7&amp;Data=24","https://sed.admsakhalin.ru/Docs/Citizen/_layouts/15/eos/edbtransfer.ashx?SiteId=84ddafa0031f409e9b1dd96f91351621&amp;WebId=b44a2e8f6bd940ffb8577ce52c7585e0&amp;ListId=fd8a59b5757749e6848a491ebc731a91&amp;ItemId=82287&amp;ItemGuid=761567d7aba84dabb259f35bf0390ca7&amp;Data=24")</f>
        <v>https://sed.admsakhalin.ru/Docs/Citizen/_layouts/15/eos/edbtransfer.ashx?SiteId=84ddafa0031f409e9b1dd96f91351621&amp;WebId=b44a2e8f6bd940ffb8577ce52c7585e0&amp;ListId=fd8a59b5757749e6848a491ebc731a91&amp;ItemId=82287&amp;ItemGuid=761567d7aba84dabb259f35bf0390ca7&amp;Data=24</v>
      </c>
    </row>
    <row r="245" spans="1:7" x14ac:dyDescent="0.25">
      <c r="A245" t="s">
        <v>19</v>
      </c>
      <c r="B245" t="s">
        <v>550</v>
      </c>
      <c r="C245" t="s">
        <v>551</v>
      </c>
      <c r="D245" t="s">
        <v>340</v>
      </c>
      <c r="E245" t="s">
        <v>552</v>
      </c>
      <c r="F245" t="str">
        <f t="shared" si="0"/>
        <v>Обращения граждан Ногликский МО</v>
      </c>
      <c r="G245" s="11" t="str">
        <f>HYPERLINK("https://sed.admsakhalin.ru/Docs/Citizen/_layouts/15/eos/edbtransfer.ashx?SiteId=84ddafa0031f409e9b1dd96f91351621&amp;WebId=b44a2e8f6bd940ffb8577ce52c7585e0&amp;ListId=fd8a59b5757749e6848a491ebc731a91&amp;ItemId=81697&amp;ItemGuid=aba61e7df1fe4437940bf3d215fcfd9f&amp;Data=24","https://sed.admsakhalin.ru/Docs/Citizen/_layouts/15/eos/edbtransfer.ashx?SiteId=84ddafa0031f409e9b1dd96f91351621&amp;WebId=b44a2e8f6bd940ffb8577ce52c7585e0&amp;ListId=fd8a59b5757749e6848a491ebc731a91&amp;ItemId=81697&amp;ItemGuid=aba61e7df1fe4437940bf3d215fcfd9f&amp;Data=24")</f>
        <v>https://sed.admsakhalin.ru/Docs/Citizen/_layouts/15/eos/edbtransfer.ashx?SiteId=84ddafa0031f409e9b1dd96f91351621&amp;WebId=b44a2e8f6bd940ffb8577ce52c7585e0&amp;ListId=fd8a59b5757749e6848a491ebc731a91&amp;ItemId=81697&amp;ItemGuid=aba61e7df1fe4437940bf3d215fcfd9f&amp;Data=24</v>
      </c>
    </row>
    <row r="246" spans="1:7" x14ac:dyDescent="0.25">
      <c r="A246" t="s">
        <v>19</v>
      </c>
      <c r="B246" t="s">
        <v>39</v>
      </c>
      <c r="C246" t="s">
        <v>553</v>
      </c>
      <c r="D246" t="s">
        <v>30</v>
      </c>
      <c r="E246" t="s">
        <v>379</v>
      </c>
      <c r="F246" t="str">
        <f t="shared" si="0"/>
        <v>Обращения граждан Ногликский МО</v>
      </c>
      <c r="G246" s="11" t="str">
        <f>HYPERLINK("https://sed.admsakhalin.ru/Docs/Citizen/_layouts/15/eos/edbtransfer.ashx?SiteId=84ddafa0031f409e9b1dd96f91351621&amp;WebId=b44a2e8f6bd940ffb8577ce52c7585e0&amp;ListId=fd8a59b5757749e6848a491ebc731a91&amp;ItemId=76609&amp;ItemGuid=67e3a07fa4fb4523a371f43aae9a1038&amp;Data=24","https://sed.admsakhalin.ru/Docs/Citizen/_layouts/15/eos/edbtransfer.ashx?SiteId=84ddafa0031f409e9b1dd96f91351621&amp;WebId=b44a2e8f6bd940ffb8577ce52c7585e0&amp;ListId=fd8a59b5757749e6848a491ebc731a91&amp;ItemId=76609&amp;ItemGuid=67e3a07fa4fb4523a371f43aae9a1038&amp;Data=24")</f>
        <v>https://sed.admsakhalin.ru/Docs/Citizen/_layouts/15/eos/edbtransfer.ashx?SiteId=84ddafa0031f409e9b1dd96f91351621&amp;WebId=b44a2e8f6bd940ffb8577ce52c7585e0&amp;ListId=fd8a59b5757749e6848a491ebc731a91&amp;ItemId=76609&amp;ItemGuid=67e3a07fa4fb4523a371f43aae9a1038&amp;Data=24</v>
      </c>
    </row>
    <row r="247" spans="1:7" x14ac:dyDescent="0.25">
      <c r="A247" t="s">
        <v>19</v>
      </c>
      <c r="B247" t="s">
        <v>32</v>
      </c>
      <c r="C247" t="s">
        <v>554</v>
      </c>
      <c r="D247" t="s">
        <v>66</v>
      </c>
      <c r="E247" t="s">
        <v>62</v>
      </c>
      <c r="F247" t="str">
        <f t="shared" si="0"/>
        <v>Обращения граждан Ногликский МО</v>
      </c>
      <c r="G247" s="11" t="str">
        <f>HYPERLINK("https://sed.admsakhalin.ru/Docs/Citizen/_layouts/15/eos/edbtransfer.ashx?SiteId=84ddafa0031f409e9b1dd96f91351621&amp;WebId=b44a2e8f6bd940ffb8577ce52c7585e0&amp;ListId=fd8a59b5757749e6848a491ebc731a91&amp;ItemId=79034&amp;ItemGuid=ba0cab290c8d47b28156f64d9ce816fc&amp;Data=24","https://sed.admsakhalin.ru/Docs/Citizen/_layouts/15/eos/edbtransfer.ashx?SiteId=84ddafa0031f409e9b1dd96f91351621&amp;WebId=b44a2e8f6bd940ffb8577ce52c7585e0&amp;ListId=fd8a59b5757749e6848a491ebc731a91&amp;ItemId=79034&amp;ItemGuid=ba0cab290c8d47b28156f64d9ce816fc&amp;Data=24")</f>
        <v>https://sed.admsakhalin.ru/Docs/Citizen/_layouts/15/eos/edbtransfer.ashx?SiteId=84ddafa0031f409e9b1dd96f91351621&amp;WebId=b44a2e8f6bd940ffb8577ce52c7585e0&amp;ListId=fd8a59b5757749e6848a491ebc731a91&amp;ItemId=79034&amp;ItemGuid=ba0cab290c8d47b28156f64d9ce816fc&amp;Data=24</v>
      </c>
    </row>
    <row r="248" spans="1:7" x14ac:dyDescent="0.25">
      <c r="A248" t="s">
        <v>19</v>
      </c>
      <c r="B248" t="s">
        <v>355</v>
      </c>
      <c r="C248" t="s">
        <v>555</v>
      </c>
      <c r="D248" t="s">
        <v>41</v>
      </c>
      <c r="E248" t="s">
        <v>556</v>
      </c>
      <c r="F248" t="str">
        <f t="shared" si="0"/>
        <v>Обращения граждан Ногликский МО</v>
      </c>
      <c r="G248" s="11" t="str">
        <f>HYPERLINK("https://sed.admsakhalin.ru/Docs/Citizen/_layouts/15/eos/edbtransfer.ashx?SiteId=84ddafa0031f409e9b1dd96f91351621&amp;WebId=b44a2e8f6bd940ffb8577ce52c7585e0&amp;ListId=fd8a59b5757749e6848a491ebc731a91&amp;ItemId=81816&amp;ItemGuid=7a3528b102b24f7f84aff70d0429a4e3&amp;Data=24","https://sed.admsakhalin.ru/Docs/Citizen/_layouts/15/eos/edbtransfer.ashx?SiteId=84ddafa0031f409e9b1dd96f91351621&amp;WebId=b44a2e8f6bd940ffb8577ce52c7585e0&amp;ListId=fd8a59b5757749e6848a491ebc731a91&amp;ItemId=81816&amp;ItemGuid=7a3528b102b24f7f84aff70d0429a4e3&amp;Data=24")</f>
        <v>https://sed.admsakhalin.ru/Docs/Citizen/_layouts/15/eos/edbtransfer.ashx?SiteId=84ddafa0031f409e9b1dd96f91351621&amp;WebId=b44a2e8f6bd940ffb8577ce52c7585e0&amp;ListId=fd8a59b5757749e6848a491ebc731a91&amp;ItemId=81816&amp;ItemGuid=7a3528b102b24f7f84aff70d0429a4e3&amp;Data=24</v>
      </c>
    </row>
    <row r="249" spans="1:7" x14ac:dyDescent="0.25">
      <c r="A249" t="s">
        <v>19</v>
      </c>
      <c r="B249" t="s">
        <v>58</v>
      </c>
      <c r="C249" t="s">
        <v>557</v>
      </c>
      <c r="D249" t="s">
        <v>558</v>
      </c>
      <c r="E249" t="s">
        <v>60</v>
      </c>
      <c r="F249" t="str">
        <f t="shared" si="0"/>
        <v>Обращения граждан Ногликский МО</v>
      </c>
      <c r="G249" s="11" t="str">
        <f>HYPERLINK("https://sed.admsakhalin.ru/Docs/Citizen/_layouts/15/eos/edbtransfer.ashx?SiteId=84ddafa0031f409e9b1dd96f91351621&amp;WebId=b44a2e8f6bd940ffb8577ce52c7585e0&amp;ListId=fd8a59b5757749e6848a491ebc731a91&amp;ItemId=80393&amp;ItemGuid=6d9f9da2b5c042049219f79f9f27424f&amp;Data=24","https://sed.admsakhalin.ru/Docs/Citizen/_layouts/15/eos/edbtransfer.ashx?SiteId=84ddafa0031f409e9b1dd96f91351621&amp;WebId=b44a2e8f6bd940ffb8577ce52c7585e0&amp;ListId=fd8a59b5757749e6848a491ebc731a91&amp;ItemId=80393&amp;ItemGuid=6d9f9da2b5c042049219f79f9f27424f&amp;Data=24")</f>
        <v>https://sed.admsakhalin.ru/Docs/Citizen/_layouts/15/eos/edbtransfer.ashx?SiteId=84ddafa0031f409e9b1dd96f91351621&amp;WebId=b44a2e8f6bd940ffb8577ce52c7585e0&amp;ListId=fd8a59b5757749e6848a491ebc731a91&amp;ItemId=80393&amp;ItemGuid=6d9f9da2b5c042049219f79f9f27424f&amp;Data=24</v>
      </c>
    </row>
    <row r="250" spans="1:7" x14ac:dyDescent="0.25">
      <c r="A250" t="s">
        <v>19</v>
      </c>
      <c r="B250" t="s">
        <v>389</v>
      </c>
      <c r="C250" t="s">
        <v>559</v>
      </c>
      <c r="D250" t="s">
        <v>174</v>
      </c>
      <c r="E250" t="s">
        <v>560</v>
      </c>
      <c r="F250" t="str">
        <f t="shared" si="0"/>
        <v>Обращения граждан Ногликский МО</v>
      </c>
      <c r="G250" s="11" t="str">
        <f>HYPERLINK("https://sed.admsakhalin.ru/Docs/Citizen/_layouts/15/eos/edbtransfer.ashx?SiteId=84ddafa0031f409e9b1dd96f91351621&amp;WebId=b44a2e8f6bd940ffb8577ce52c7585e0&amp;ListId=fd8a59b5757749e6848a491ebc731a91&amp;ItemId=80624&amp;ItemGuid=3766c25fe1114a5b877af85b5679278b&amp;Data=24","https://sed.admsakhalin.ru/Docs/Citizen/_layouts/15/eos/edbtransfer.ashx?SiteId=84ddafa0031f409e9b1dd96f91351621&amp;WebId=b44a2e8f6bd940ffb8577ce52c7585e0&amp;ListId=fd8a59b5757749e6848a491ebc731a91&amp;ItemId=80624&amp;ItemGuid=3766c25fe1114a5b877af85b5679278b&amp;Data=24")</f>
        <v>https://sed.admsakhalin.ru/Docs/Citizen/_layouts/15/eos/edbtransfer.ashx?SiteId=84ddafa0031f409e9b1dd96f91351621&amp;WebId=b44a2e8f6bd940ffb8577ce52c7585e0&amp;ListId=fd8a59b5757749e6848a491ebc731a91&amp;ItemId=80624&amp;ItemGuid=3766c25fe1114a5b877af85b5679278b&amp;Data=24</v>
      </c>
    </row>
    <row r="251" spans="1:7" x14ac:dyDescent="0.25">
      <c r="A251" t="s">
        <v>19</v>
      </c>
      <c r="B251" t="s">
        <v>392</v>
      </c>
      <c r="C251" t="s">
        <v>561</v>
      </c>
      <c r="D251" t="s">
        <v>562</v>
      </c>
      <c r="E251" t="s">
        <v>563</v>
      </c>
      <c r="F251" t="str">
        <f t="shared" si="0"/>
        <v>Обращения граждан Ногликский МО</v>
      </c>
      <c r="G251" s="11" t="str">
        <f>HYPERLINK("https://sed.admsakhalin.ru/Docs/Citizen/_layouts/15/eos/edbtransfer.ashx?SiteId=84ddafa0031f409e9b1dd96f91351621&amp;WebId=b44a2e8f6bd940ffb8577ce52c7585e0&amp;ListId=fd8a59b5757749e6848a491ebc731a91&amp;ItemId=78875&amp;ItemGuid=946c483e64084e0a9e6ff88074e0515a&amp;Data=24","https://sed.admsakhalin.ru/Docs/Citizen/_layouts/15/eos/edbtransfer.ashx?SiteId=84ddafa0031f409e9b1dd96f91351621&amp;WebId=b44a2e8f6bd940ffb8577ce52c7585e0&amp;ListId=fd8a59b5757749e6848a491ebc731a91&amp;ItemId=78875&amp;ItemGuid=946c483e64084e0a9e6ff88074e0515a&amp;Data=24")</f>
        <v>https://sed.admsakhalin.ru/Docs/Citizen/_layouts/15/eos/edbtransfer.ashx?SiteId=84ddafa0031f409e9b1dd96f91351621&amp;WebId=b44a2e8f6bd940ffb8577ce52c7585e0&amp;ListId=fd8a59b5757749e6848a491ebc731a91&amp;ItemId=78875&amp;ItemGuid=946c483e64084e0a9e6ff88074e0515a&amp;Data=24</v>
      </c>
    </row>
    <row r="252" spans="1:7" x14ac:dyDescent="0.25">
      <c r="A252" t="s">
        <v>19</v>
      </c>
      <c r="B252" t="s">
        <v>39</v>
      </c>
      <c r="C252" t="s">
        <v>564</v>
      </c>
      <c r="D252" t="s">
        <v>317</v>
      </c>
      <c r="E252" t="s">
        <v>565</v>
      </c>
      <c r="F252" t="str">
        <f t="shared" si="0"/>
        <v>Обращения граждан Ногликский МО</v>
      </c>
      <c r="G252" s="11" t="str">
        <f>HYPERLINK("https://sed.admsakhalin.ru/Docs/Citizen/_layouts/15/eos/edbtransfer.ashx?SiteId=84ddafa0031f409e9b1dd96f91351621&amp;WebId=b44a2e8f6bd940ffb8577ce52c7585e0&amp;ListId=fd8a59b5757749e6848a491ebc731a91&amp;ItemId=81406&amp;ItemGuid=f6e4edb446644770826ff9b596bc74e0&amp;Data=24","https://sed.admsakhalin.ru/Docs/Citizen/_layouts/15/eos/edbtransfer.ashx?SiteId=84ddafa0031f409e9b1dd96f91351621&amp;WebId=b44a2e8f6bd940ffb8577ce52c7585e0&amp;ListId=fd8a59b5757749e6848a491ebc731a91&amp;ItemId=81406&amp;ItemGuid=f6e4edb446644770826ff9b596bc74e0&amp;Data=24")</f>
        <v>https://sed.admsakhalin.ru/Docs/Citizen/_layouts/15/eos/edbtransfer.ashx?SiteId=84ddafa0031f409e9b1dd96f91351621&amp;WebId=b44a2e8f6bd940ffb8577ce52c7585e0&amp;ListId=fd8a59b5757749e6848a491ebc731a91&amp;ItemId=81406&amp;ItemGuid=f6e4edb446644770826ff9b596bc74e0&amp;Data=24</v>
      </c>
    </row>
    <row r="253" spans="1:7" x14ac:dyDescent="0.25">
      <c r="A253" t="s">
        <v>19</v>
      </c>
      <c r="B253" t="s">
        <v>78</v>
      </c>
      <c r="C253" t="s">
        <v>566</v>
      </c>
      <c r="D253" t="s">
        <v>48</v>
      </c>
      <c r="E253" t="s">
        <v>162</v>
      </c>
      <c r="F253" t="str">
        <f t="shared" si="0"/>
        <v>Обращения граждан Ногликский МО</v>
      </c>
      <c r="G253" s="11" t="str">
        <f>HYPERLINK("https://sed.admsakhalin.ru/Docs/Citizen/_layouts/15/eos/edbtransfer.ashx?SiteId=84ddafa0031f409e9b1dd96f91351621&amp;WebId=b44a2e8f6bd940ffb8577ce52c7585e0&amp;ListId=fd8a59b5757749e6848a491ebc731a91&amp;ItemId=77813&amp;ItemGuid=e5d3046ed32c4031a021f9c03a9095a0&amp;Data=24","https://sed.admsakhalin.ru/Docs/Citizen/_layouts/15/eos/edbtransfer.ashx?SiteId=84ddafa0031f409e9b1dd96f91351621&amp;WebId=b44a2e8f6bd940ffb8577ce52c7585e0&amp;ListId=fd8a59b5757749e6848a491ebc731a91&amp;ItemId=77813&amp;ItemGuid=e5d3046ed32c4031a021f9c03a9095a0&amp;Data=24")</f>
        <v>https://sed.admsakhalin.ru/Docs/Citizen/_layouts/15/eos/edbtransfer.ashx?SiteId=84ddafa0031f409e9b1dd96f91351621&amp;WebId=b44a2e8f6bd940ffb8577ce52c7585e0&amp;ListId=fd8a59b5757749e6848a491ebc731a91&amp;ItemId=77813&amp;ItemGuid=e5d3046ed32c4031a021f9c03a9095a0&amp;Data=24</v>
      </c>
    </row>
    <row r="254" spans="1:7" x14ac:dyDescent="0.25">
      <c r="A254" t="s">
        <v>19</v>
      </c>
      <c r="B254" t="s">
        <v>28</v>
      </c>
      <c r="C254" t="s">
        <v>567</v>
      </c>
      <c r="D254" t="s">
        <v>397</v>
      </c>
      <c r="E254" t="s">
        <v>151</v>
      </c>
      <c r="F254" t="str">
        <f t="shared" si="0"/>
        <v>Обращения граждан Ногликский МО</v>
      </c>
      <c r="G254" s="11" t="str">
        <f>HYPERLINK("https://sed.admsakhalin.ru/Docs/Citizen/_layouts/15/eos/edbtransfer.ashx?SiteId=84ddafa0031f409e9b1dd96f91351621&amp;WebId=b44a2e8f6bd940ffb8577ce52c7585e0&amp;ListId=fd8a59b5757749e6848a491ebc731a91&amp;ItemId=82744&amp;ItemGuid=35ef94cc09c14d748049fb66495ae7b0&amp;Data=24","https://sed.admsakhalin.ru/Docs/Citizen/_layouts/15/eos/edbtransfer.ashx?SiteId=84ddafa0031f409e9b1dd96f91351621&amp;WebId=b44a2e8f6bd940ffb8577ce52c7585e0&amp;ListId=fd8a59b5757749e6848a491ebc731a91&amp;ItemId=82744&amp;ItemGuid=35ef94cc09c14d748049fb66495ae7b0&amp;Data=24")</f>
        <v>https://sed.admsakhalin.ru/Docs/Citizen/_layouts/15/eos/edbtransfer.ashx?SiteId=84ddafa0031f409e9b1dd96f91351621&amp;WebId=b44a2e8f6bd940ffb8577ce52c7585e0&amp;ListId=fd8a59b5757749e6848a491ebc731a91&amp;ItemId=82744&amp;ItemGuid=35ef94cc09c14d748049fb66495ae7b0&amp;Data=24</v>
      </c>
    </row>
    <row r="255" spans="1:7" x14ac:dyDescent="0.25">
      <c r="A255" t="s">
        <v>19</v>
      </c>
      <c r="B255" t="s">
        <v>54</v>
      </c>
      <c r="C255" t="s">
        <v>568</v>
      </c>
      <c r="D255" t="s">
        <v>288</v>
      </c>
      <c r="E255" t="s">
        <v>569</v>
      </c>
      <c r="F255" t="str">
        <f t="shared" si="0"/>
        <v>Обращения граждан Ногликский МО</v>
      </c>
      <c r="G255" s="11" t="str">
        <f>HYPERLINK("https://sed.admsakhalin.ru/Docs/Citizen/_layouts/15/eos/edbtransfer.ashx?SiteId=84ddafa0031f409e9b1dd96f91351621&amp;WebId=b44a2e8f6bd940ffb8577ce52c7585e0&amp;ListId=fd8a59b5757749e6848a491ebc731a91&amp;ItemId=77562&amp;ItemGuid=9803c10b73824e2f8cd0fba42d5f5394&amp;Data=24","https://sed.admsakhalin.ru/Docs/Citizen/_layouts/15/eos/edbtransfer.ashx?SiteId=84ddafa0031f409e9b1dd96f91351621&amp;WebId=b44a2e8f6bd940ffb8577ce52c7585e0&amp;ListId=fd8a59b5757749e6848a491ebc731a91&amp;ItemId=77562&amp;ItemGuid=9803c10b73824e2f8cd0fba42d5f5394&amp;Data=24")</f>
        <v>https://sed.admsakhalin.ru/Docs/Citizen/_layouts/15/eos/edbtransfer.ashx?SiteId=84ddafa0031f409e9b1dd96f91351621&amp;WebId=b44a2e8f6bd940ffb8577ce52c7585e0&amp;ListId=fd8a59b5757749e6848a491ebc731a91&amp;ItemId=77562&amp;ItemGuid=9803c10b73824e2f8cd0fba42d5f5394&amp;Data=24</v>
      </c>
    </row>
    <row r="256" spans="1:7" x14ac:dyDescent="0.25">
      <c r="A256" t="s">
        <v>19</v>
      </c>
      <c r="B256" t="s">
        <v>28</v>
      </c>
      <c r="C256" t="s">
        <v>570</v>
      </c>
      <c r="D256" t="s">
        <v>571</v>
      </c>
      <c r="E256" t="s">
        <v>572</v>
      </c>
      <c r="F256" t="str">
        <f t="shared" si="0"/>
        <v>Обращения граждан Ногликский МО</v>
      </c>
      <c r="G256" s="11" t="str">
        <f>HYPERLINK("https://sed.admsakhalin.ru/Docs/Citizen/_layouts/15/eos/edbtransfer.ashx?SiteId=84ddafa0031f409e9b1dd96f91351621&amp;WebId=b44a2e8f6bd940ffb8577ce52c7585e0&amp;ListId=fd8a59b5757749e6848a491ebc731a91&amp;ItemId=82947&amp;ItemGuid=929d1ca7a86a47dfb6a9fc2f3344ba5e&amp;Data=24","https://sed.admsakhalin.ru/Docs/Citizen/_layouts/15/eos/edbtransfer.ashx?SiteId=84ddafa0031f409e9b1dd96f91351621&amp;WebId=b44a2e8f6bd940ffb8577ce52c7585e0&amp;ListId=fd8a59b5757749e6848a491ebc731a91&amp;ItemId=82947&amp;ItemGuid=929d1ca7a86a47dfb6a9fc2f3344ba5e&amp;Data=24")</f>
        <v>https://sed.admsakhalin.ru/Docs/Citizen/_layouts/15/eos/edbtransfer.ashx?SiteId=84ddafa0031f409e9b1dd96f91351621&amp;WebId=b44a2e8f6bd940ffb8577ce52c7585e0&amp;ListId=fd8a59b5757749e6848a491ebc731a91&amp;ItemId=82947&amp;ItemGuid=929d1ca7a86a47dfb6a9fc2f3344ba5e&amp;Data=24</v>
      </c>
    </row>
    <row r="257" spans="1:7" x14ac:dyDescent="0.25">
      <c r="A257" t="s">
        <v>19</v>
      </c>
      <c r="B257" t="s">
        <v>32</v>
      </c>
      <c r="C257" t="s">
        <v>573</v>
      </c>
      <c r="D257" t="s">
        <v>30</v>
      </c>
      <c r="E257" t="s">
        <v>574</v>
      </c>
      <c r="F257" t="str">
        <f t="shared" si="0"/>
        <v>Обращения граждан Ногликский МО</v>
      </c>
      <c r="G257" s="11" t="str">
        <f>HYPERLINK("https://sed.admsakhalin.ru/Docs/Citizen/_layouts/15/eos/edbtransfer.ashx?SiteId=84ddafa0031f409e9b1dd96f91351621&amp;WebId=b44a2e8f6bd940ffb8577ce52c7585e0&amp;ListId=fd8a59b5757749e6848a491ebc731a91&amp;ItemId=76583&amp;ItemGuid=8045542491c248548eacfc7b3f55770b&amp;Data=24","https://sed.admsakhalin.ru/Docs/Citizen/_layouts/15/eos/edbtransfer.ashx?SiteId=84ddafa0031f409e9b1dd96f91351621&amp;WebId=b44a2e8f6bd940ffb8577ce52c7585e0&amp;ListId=fd8a59b5757749e6848a491ebc731a91&amp;ItemId=76583&amp;ItemGuid=8045542491c248548eacfc7b3f55770b&amp;Data=24")</f>
        <v>https://sed.admsakhalin.ru/Docs/Citizen/_layouts/15/eos/edbtransfer.ashx?SiteId=84ddafa0031f409e9b1dd96f91351621&amp;WebId=b44a2e8f6bd940ffb8577ce52c7585e0&amp;ListId=fd8a59b5757749e6848a491ebc731a91&amp;ItemId=76583&amp;ItemGuid=8045542491c248548eacfc7b3f55770b&amp;Data=24</v>
      </c>
    </row>
    <row r="258" spans="1:7" x14ac:dyDescent="0.25">
      <c r="A258" t="s">
        <v>19</v>
      </c>
      <c r="B258" t="s">
        <v>20</v>
      </c>
      <c r="C258" t="s">
        <v>575</v>
      </c>
      <c r="D258" t="s">
        <v>426</v>
      </c>
      <c r="E258" t="s">
        <v>576</v>
      </c>
      <c r="F258" t="str">
        <f t="shared" si="0"/>
        <v>Обращения граждан Ногликский МО</v>
      </c>
      <c r="G258" s="11" t="str">
        <f>HYPERLINK("https://sed.admsakhalin.ru/Docs/Citizen/_layouts/15/eos/edbtransfer.ashx?SiteId=84ddafa0031f409e9b1dd96f91351621&amp;WebId=b44a2e8f6bd940ffb8577ce52c7585e0&amp;ListId=fd8a59b5757749e6848a491ebc731a91&amp;ItemId=77108&amp;ItemGuid=6f83240c49724bf1bb7efd0d837e5042&amp;Data=24","https://sed.admsakhalin.ru/Docs/Citizen/_layouts/15/eos/edbtransfer.ashx?SiteId=84ddafa0031f409e9b1dd96f91351621&amp;WebId=b44a2e8f6bd940ffb8577ce52c7585e0&amp;ListId=fd8a59b5757749e6848a491ebc731a91&amp;ItemId=77108&amp;ItemGuid=6f83240c49724bf1bb7efd0d837e5042&amp;Data=24")</f>
        <v>https://sed.admsakhalin.ru/Docs/Citizen/_layouts/15/eos/edbtransfer.ashx?SiteId=84ddafa0031f409e9b1dd96f91351621&amp;WebId=b44a2e8f6bd940ffb8577ce52c7585e0&amp;ListId=fd8a59b5757749e6848a491ebc731a91&amp;ItemId=77108&amp;ItemGuid=6f83240c49724bf1bb7efd0d837e5042&amp;Data=24</v>
      </c>
    </row>
    <row r="259" spans="1:7" x14ac:dyDescent="0.25">
      <c r="A259" t="s">
        <v>19</v>
      </c>
      <c r="B259" t="s">
        <v>200</v>
      </c>
      <c r="C259" t="s">
        <v>577</v>
      </c>
      <c r="D259" t="s">
        <v>290</v>
      </c>
      <c r="E259" t="s">
        <v>203</v>
      </c>
      <c r="F259" t="str">
        <f t="shared" si="0"/>
        <v>Обращения граждан Ногликский МО</v>
      </c>
      <c r="G259" s="11" t="str">
        <f>HYPERLINK("https://sed.admsakhalin.ru/Docs/Citizen/_layouts/15/eos/edbtransfer.ashx?SiteId=84ddafa0031f409e9b1dd96f91351621&amp;WebId=b44a2e8f6bd940ffb8577ce52c7585e0&amp;ListId=fd8a59b5757749e6848a491ebc731a91&amp;ItemId=81278&amp;ItemGuid=01e255acb1ec4fffa307fd3756a335dc&amp;Data=24","https://sed.admsakhalin.ru/Docs/Citizen/_layouts/15/eos/edbtransfer.ashx?SiteId=84ddafa0031f409e9b1dd96f91351621&amp;WebId=b44a2e8f6bd940ffb8577ce52c7585e0&amp;ListId=fd8a59b5757749e6848a491ebc731a91&amp;ItemId=81278&amp;ItemGuid=01e255acb1ec4fffa307fd3756a335dc&amp;Data=24")</f>
        <v>https://sed.admsakhalin.ru/Docs/Citizen/_layouts/15/eos/edbtransfer.ashx?SiteId=84ddafa0031f409e9b1dd96f91351621&amp;WebId=b44a2e8f6bd940ffb8577ce52c7585e0&amp;ListId=fd8a59b5757749e6848a491ebc731a91&amp;ItemId=81278&amp;ItemGuid=01e255acb1ec4fffa307fd3756a335dc&amp;Data=24</v>
      </c>
    </row>
    <row r="260" spans="1:7" x14ac:dyDescent="0.25">
      <c r="A260" t="s">
        <v>19</v>
      </c>
      <c r="B260" t="s">
        <v>73</v>
      </c>
      <c r="C260" t="s">
        <v>578</v>
      </c>
      <c r="D260" t="s">
        <v>579</v>
      </c>
      <c r="E260" t="s">
        <v>75</v>
      </c>
      <c r="F260" t="str">
        <f t="shared" si="0"/>
        <v>Обращения граждан Ногликский МО</v>
      </c>
      <c r="G260" s="11" t="str">
        <f>HYPERLINK("https://sed.admsakhalin.ru/Docs/Citizen/_layouts/15/eos/edbtransfer.ashx?SiteId=84ddafa0031f409e9b1dd96f91351621&amp;WebId=b44a2e8f6bd940ffb8577ce52c7585e0&amp;ListId=fd8a59b5757749e6848a491ebc731a91&amp;ItemId=81456&amp;ItemGuid=264805187d9440728736fe67ae2f7e7e&amp;Data=24","https://sed.admsakhalin.ru/Docs/Citizen/_layouts/15/eos/edbtransfer.ashx?SiteId=84ddafa0031f409e9b1dd96f91351621&amp;WebId=b44a2e8f6bd940ffb8577ce52c7585e0&amp;ListId=fd8a59b5757749e6848a491ebc731a91&amp;ItemId=81456&amp;ItemGuid=264805187d9440728736fe67ae2f7e7e&amp;Data=24")</f>
        <v>https://sed.admsakhalin.ru/Docs/Citizen/_layouts/15/eos/edbtransfer.ashx?SiteId=84ddafa0031f409e9b1dd96f91351621&amp;WebId=b44a2e8f6bd940ffb8577ce52c7585e0&amp;ListId=fd8a59b5757749e6848a491ebc731a91&amp;ItemId=81456&amp;ItemGuid=264805187d9440728736fe67ae2f7e7e&amp;Data=24</v>
      </c>
    </row>
    <row r="261" spans="1:7" x14ac:dyDescent="0.25">
      <c r="A261" t="s">
        <v>19</v>
      </c>
      <c r="B261" t="s">
        <v>451</v>
      </c>
      <c r="C261" t="s">
        <v>580</v>
      </c>
      <c r="D261" t="s">
        <v>527</v>
      </c>
      <c r="E261" t="s">
        <v>581</v>
      </c>
      <c r="F261" t="str">
        <f t="shared" si="0"/>
        <v>Обращения граждан Ногликский МО</v>
      </c>
      <c r="G261" s="11" t="str">
        <f>HYPERLINK("https://sed.admsakhalin.ru/Docs/Citizen/_layouts/15/eos/edbtransfer.ashx?SiteId=84ddafa0031f409e9b1dd96f91351621&amp;WebId=b44a2e8f6bd940ffb8577ce52c7585e0&amp;ListId=fd8a59b5757749e6848a491ebc731a91&amp;ItemId=81648&amp;ItemGuid=21aaaf83073b47c6ae49ff0272e77e30&amp;Data=24","https://sed.admsakhalin.ru/Docs/Citizen/_layouts/15/eos/edbtransfer.ashx?SiteId=84ddafa0031f409e9b1dd96f91351621&amp;WebId=b44a2e8f6bd940ffb8577ce52c7585e0&amp;ListId=fd8a59b5757749e6848a491ebc731a91&amp;ItemId=81648&amp;ItemGuid=21aaaf83073b47c6ae49ff0272e77e30&amp;Data=24")</f>
        <v>https://sed.admsakhalin.ru/Docs/Citizen/_layouts/15/eos/edbtransfer.ashx?SiteId=84ddafa0031f409e9b1dd96f91351621&amp;WebId=b44a2e8f6bd940ffb8577ce52c7585e0&amp;ListId=fd8a59b5757749e6848a491ebc731a91&amp;ItemId=81648&amp;ItemGuid=21aaaf83073b47c6ae49ff0272e77e30&amp;Data=24</v>
      </c>
    </row>
    <row r="262" spans="1:7" x14ac:dyDescent="0.25">
      <c r="A262" t="s">
        <v>19</v>
      </c>
      <c r="B262" t="s">
        <v>389</v>
      </c>
      <c r="C262" t="s">
        <v>582</v>
      </c>
      <c r="D262" t="s">
        <v>48</v>
      </c>
      <c r="E262" t="s">
        <v>583</v>
      </c>
      <c r="F262" t="str">
        <f t="shared" si="0"/>
        <v>Обращения граждан Ногликский МО</v>
      </c>
      <c r="G262" s="11" t="str">
        <f>HYPERLINK("https://sed.admsakhalin.ru/Docs/Citizen/_layouts/15/eos/edbtransfer.ashx?SiteId=84ddafa0031f409e9b1dd96f91351621&amp;WebId=b44a2e8f6bd940ffb8577ce52c7585e0&amp;ListId=fd8a59b5757749e6848a491ebc731a91&amp;ItemId=77823&amp;ItemGuid=cbf90da29b074ce1810dff0fa2a9e59a&amp;Data=24","https://sed.admsakhalin.ru/Docs/Citizen/_layouts/15/eos/edbtransfer.ashx?SiteId=84ddafa0031f409e9b1dd96f91351621&amp;WebId=b44a2e8f6bd940ffb8577ce52c7585e0&amp;ListId=fd8a59b5757749e6848a491ebc731a91&amp;ItemId=77823&amp;ItemGuid=cbf90da29b074ce1810dff0fa2a9e59a&amp;Data=24")</f>
        <v>https://sed.admsakhalin.ru/Docs/Citizen/_layouts/15/eos/edbtransfer.ashx?SiteId=84ddafa0031f409e9b1dd96f91351621&amp;WebId=b44a2e8f6bd940ffb8577ce52c7585e0&amp;ListId=fd8a59b5757749e6848a491ebc731a91&amp;ItemId=77823&amp;ItemGuid=cbf90da29b074ce1810dff0fa2a9e59a&amp;Data=24</v>
      </c>
    </row>
    <row r="263" spans="1:7" x14ac:dyDescent="0.25">
      <c r="A263" t="s">
        <v>19</v>
      </c>
      <c r="B263" t="s">
        <v>336</v>
      </c>
      <c r="C263" t="s">
        <v>584</v>
      </c>
      <c r="D263" t="s">
        <v>239</v>
      </c>
      <c r="E263" t="s">
        <v>585</v>
      </c>
      <c r="F263" t="str">
        <f t="shared" si="0"/>
        <v>Обращения граждан Ногликский МО</v>
      </c>
      <c r="G263" s="11" t="str">
        <f>HYPERLINK("https://sed.admsakhalin.ru/Docs/Citizen/_layouts/15/eos/edbtransfer.ashx?SiteId=84ddafa0031f409e9b1dd96f91351621&amp;WebId=b44a2e8f6bd940ffb8577ce52c7585e0&amp;ListId=fd8a59b5757749e6848a491ebc731a91&amp;ItemId=76717&amp;ItemGuid=b19e2ff8825543e78891ff748135c8bc&amp;Data=24","https://sed.admsakhalin.ru/Docs/Citizen/_layouts/15/eos/edbtransfer.ashx?SiteId=84ddafa0031f409e9b1dd96f91351621&amp;WebId=b44a2e8f6bd940ffb8577ce52c7585e0&amp;ListId=fd8a59b5757749e6848a491ebc731a91&amp;ItemId=76717&amp;ItemGuid=b19e2ff8825543e78891ff748135c8bc&amp;Data=24")</f>
        <v>https://sed.admsakhalin.ru/Docs/Citizen/_layouts/15/eos/edbtransfer.ashx?SiteId=84ddafa0031f409e9b1dd96f91351621&amp;WebId=b44a2e8f6bd940ffb8577ce52c7585e0&amp;ListId=fd8a59b5757749e6848a491ebc731a91&amp;ItemId=76717&amp;ItemGuid=b19e2ff8825543e78891ff748135c8bc&amp;Data=24</v>
      </c>
    </row>
    <row r="264" spans="1:7" x14ac:dyDescent="0.25">
      <c r="D264" s="5"/>
    </row>
    <row r="265" spans="1:7" x14ac:dyDescent="0.25">
      <c r="D265" s="5"/>
    </row>
    <row r="266" spans="1:7" x14ac:dyDescent="0.25">
      <c r="D266" s="5"/>
    </row>
    <row r="267" spans="1:7" x14ac:dyDescent="0.25">
      <c r="D267" s="5"/>
    </row>
    <row r="268" spans="1:7" x14ac:dyDescent="0.25">
      <c r="D268" s="5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ContentReportTemplateDispForm</Display>
  <Edit>ContentReportTemplateEditForm</Edit>
  <New>ContentReportTemplateNewForm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portQuery xmlns="http://www.eos.ru/SP/Fields">            &lt;View Type="DB" Scope="Recursive" List="/Lists/DocRecord" Web="/Docs/Citizen"&gt;
            &lt;ViewFields&gt;
           &lt;!-- &lt;FieldRef Name="DocTypeId"/&gt;
            &lt;FieldRef Name="RubricLink"/&gt; --&gt;
            &lt;FieldRef Name="DocGroupLink"/&gt;
            &lt;FieldRef Name="CitizenRequestTypeLink"/&gt;
           &lt;!-- &lt;FieldRef Name="RegNumber"/&gt;
            &lt;FieldRef Name="RegDate"/&gt;
            &lt;FieldRef Name="DocCategoryId"/&gt;
            &lt;FieldRef Name="Title"/&gt;
            &lt;FieldRef Name="Annotation"/&gt;
            &lt;FieldRef Name="DeliverToEos"/&gt;
            &lt;FieldRef Name="OrgCorrespondentLink"/&gt;
            &lt;FieldRef Name="MyWorkspaceContactLink"/&gt;
            &lt;FieldRef Name="OutgoingNumber"/&gt;
            &lt;FieldRef Name="OutgoingDate"/&gt;
            &lt;FieldRef Name="DeliveryTypeId"/&gt;
            &lt;FieldRef Name="DossierLink"/&gt;
            &lt;FieldRef Name="StateId"/&gt;  --&gt;
            &lt;/ViewFields&gt;
            &lt;Query&gt;
            &lt;Where&gt;
            &lt;And&gt;
            &lt;And&gt;
            &lt;And&gt;
            &lt;Eq&gt;
            &lt;FieldRef Name="DocTypeId" /&gt;
            &lt;Value Type="Text"&gt;14&lt;/Value&gt;
            &lt;/Eq&gt;
            &lt;Eq&gt;
            &lt;FieldRef Name="DocGroupLink" LookupId="true"/&gt;
            &lt;Value Type="Lookup" Parameter="DocGroupId|Группа документов" /&gt;
            &lt;/Eq&gt;
            &lt;/And&gt;
			&lt;And&gt;
            &lt;Eq&gt;
            &lt;FieldRef Name="PlaceCreationLink" LookupId="true"/&gt;
            &lt;Value Type="Lookup" Multi="True" Parameter="PlaceCreationId|Место создания"  /&gt;
            &lt;/Eq&gt;
            &lt;Eq&gt;
            &lt;FieldRef Name="DepartmentLink" LookupId="true"/&gt;
            &lt;Value Type="Lookup" Multi="True" Parameter="DepartmentId|Подразделение"  /&gt;
            &lt;/Eq&gt;
            &lt;/And&gt;
            &lt;/And&gt;
            &lt;And&gt;
            &lt;And&gt;
            &lt;Geq&gt;
            &lt;FieldRef Name="RegDate" /&gt;
            &lt;Value Type="DateTime" Parameter="BeginRegDate|Дата регистрации (начальная)"/&gt;
            &lt;/Geq&gt;
            &lt;Leq&gt;
            &lt;FieldRef Name="RegDate" /&gt;
            &lt;Value Type="DateTime" Parameter="EndRegDate|Дата регистрации (конечная)" /&gt;
            &lt;/Leq&gt;
            &lt;/And&gt;
            &lt;And&gt;
            &lt;And&gt;
            &lt;Eq&gt;
            &lt;FieldRef Name="OrgCorrespondentLink" LookupId="true"/&gt;
            &lt;Value Type="Lookup" Parameter="OrgCorrespondentId|Корреспондент (организация)" /&gt;
            &lt;/Eq&gt;
            &lt;Eq&gt;
            &lt;FieldRef Name="CorrespondentLink" LookupId="true"/&gt;
            &lt;Value Type="Lookup" Parameter="CorrespondentId|Корреспондент (Ф.И.О.)" /&gt;
            &lt;/Eq&gt;
            &lt;/And&gt;
            &lt;Eq&gt;
            &lt;FieldRef Name="DossierLink" LookupId="true"/&gt;
            &lt;Value Type="Lookup" Parameter="DossierId|Дело №" /&gt;
            &lt;/Eq&gt;
            &lt;/And&gt;
            &lt;/And&gt;
            &lt;/And&gt;
            &lt;/Where&gt;
            &lt;/Query&gt;
            &lt;/View&gt;
          </ReportQuery>
    <ReportCreate xmlns="http://www.eos.ru/SP/Fields">http://sed.admsakhalin.ru/_layouts/15/eos/ReportParametersDialog.aspx, http://sed.admsakhalin.ru/_layouts/15/eos/ReportParametersDialog.aspx</ReportCreate>
    <ItemNumber xmlns="7C2CFB19-760E-4FD3-902D-BB846415C5BD">00-00</ItemNumber>
    <ReportRefresh xmlns="http://www.eos.ru/SP/Fields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Шаблон отчета" ma:contentTypeID="0x010100AA1C90C56F7D4A6C9A95881BFE11A637008932438405016B49810902ADB2FA57B1" ma:contentTypeVersion="5" ma:contentTypeDescription="" ma:contentTypeScope="" ma:versionID="bf7749f6f852da0cd826003a94fa769b">
  <xsd:schema xmlns:xsd="http://www.w3.org/2001/XMLSchema" xmlns:xs="http://www.w3.org/2001/XMLSchema" xmlns:p="http://schemas.microsoft.com/office/2006/metadata/properties" xmlns:ns2="7C2CFB19-760E-4FD3-902D-BB846415C5BD" xmlns:ns3="http://www.eos.ru/SP/Fields" targetNamespace="http://schemas.microsoft.com/office/2006/metadata/properties" ma:root="true" ma:fieldsID="bfea514e4b52ae2db62828c1564765b0" ns2:_="" ns3:_="">
    <xsd:import namespace="7C2CFB19-760E-4FD3-902D-BB846415C5BD"/>
    <xsd:import namespace="http://www.eos.ru/SP/Fields"/>
    <xsd:element name="properties">
      <xsd:complexType>
        <xsd:sequence>
          <xsd:element name="documentManagement">
            <xsd:complexType>
              <xsd:all>
                <xsd:element ref="ns2:ItemNumber" minOccurs="0"/>
                <xsd:element ref="ns3:ReportRefresh" minOccurs="0"/>
                <xsd:element ref="ns3:ReportCreate" minOccurs="0"/>
                <xsd:element ref="ns3:ReportQuer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2CFB19-760E-4FD3-902D-BB846415C5BD" elementFormDefault="qualified">
    <xsd:import namespace="http://schemas.microsoft.com/office/2006/documentManagement/types"/>
    <xsd:import namespace="http://schemas.microsoft.com/office/infopath/2007/PartnerControls"/>
    <xsd:element name="ItemNumber" ma:index="6" nillable="true" ma:displayName="№ пункта" ma:default="" ma:internalName="ItemNumber" ma:percentage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www.eos.ru/SP/Fields" elementFormDefault="qualified">
    <xsd:import namespace="http://schemas.microsoft.com/office/2006/documentManagement/types"/>
    <xsd:import namespace="http://schemas.microsoft.com/office/infopath/2007/PartnerControls"/>
    <xsd:element name="ReportRefresh" ma:index="10" nillable="true" ma:displayName="Интервал обновления (мин)" ma:internalName="ReportRefresh" ma:percentage="FALSE">
      <xsd:simpleType>
        <xsd:restriction base="dms:Number"/>
      </xsd:simpleType>
    </xsd:element>
    <xsd:element name="ReportCreate" ma:index="11" nillable="true" ma:displayName="Создать отчет" ma:default="/_layouts/15/eos/ReportParametersDialog.aspx" ma:format="Hyperlink" ma:internalName="ReportCreate">
      <xsd:simpleType>
        <xsd:restriction base="dms:Unknown"/>
      </xsd:simpleType>
    </xsd:element>
    <xsd:element name="ReportQuery" ma:index="12" nillable="true" ma:displayName="Запрос" ma:internalName="ReportQuer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8" ma:displayName="Название"/>
        <xsd:element ref="dc:subject" minOccurs="0" maxOccurs="1"/>
        <xsd:element ref="dc:description" minOccurs="0" maxOccurs="1" ma:index="9" ma:displayName="Заметки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B77DC9D-2CAB-448C-8D2F-64455491D7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AE22039-9833-422B-832A-8DE0499D5648}">
  <ds:schemaRefs>
    <ds:schemaRef ds:uri="7C2CFB19-760E-4FD3-902D-BB846415C5BD"/>
    <ds:schemaRef ds:uri="http://purl.org/dc/terms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www.eos.ru/SP/Fields"/>
  </ds:schemaRefs>
</ds:datastoreItem>
</file>

<file path=customXml/itemProps3.xml><?xml version="1.0" encoding="utf-8"?>
<ds:datastoreItem xmlns:ds="http://schemas.openxmlformats.org/officeDocument/2006/customXml" ds:itemID="{82B0A6DB-5CC3-4C48-8D3C-CD91EA3349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2CFB19-760E-4FD3-902D-BB846415C5BD"/>
    <ds:schemaRef ds:uri="http://www.eos.ru/SP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Результат</vt:lpstr>
      <vt:lpstr>Данные</vt:lpstr>
      <vt:lpstr>BeginRegDate</vt:lpstr>
      <vt:lpstr>EndRegDate</vt:lpstr>
      <vt:lpstr>ReportDate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ОГ ОБЩИЙ. ОТЧЕТ О ТЕМАТИКАХ И КОЛИЧЕСТВЕ ВОПРОСОВ</dc:title>
  <dc:creator>Наструдинов Евгений Рифхатович</dc:creator>
  <dc:description>Общий отчет</dc:description>
  <cp:lastModifiedBy>Вероника С. Тимофеева</cp:lastModifiedBy>
  <cp:lastPrinted>2015-11-06T05:32:21Z</cp:lastPrinted>
  <dcterms:created xsi:type="dcterms:W3CDTF">2015-10-06T10:12:55Z</dcterms:created>
  <dcterms:modified xsi:type="dcterms:W3CDTF">2025-07-07T22:42:15Z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0x010100AA1C90C56F7D4A6C9A95881BFE11A637008932438405016B49810902ADB2FA57B1</vt:lpwstr>
  </property>
  <property fmtid="{D5CDD505-2E9C-101B-9397-08002B2CF9AE}" pid="3" name="MWTemplateIdMulti">
    <vt:lpwstr>;#2;#</vt:lpwstr>
  </property>
</Properties>
</file>